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0730" windowHeight="9285" tabRatio="670" firstSheet="1" activeTab="1"/>
  </bookViews>
  <sheets>
    <sheet name="Paramètres" sheetId="3" state="hidden" r:id="rId1"/>
    <sheet name="ACCUEIL" sheetId="21" r:id="rId2"/>
    <sheet name="Adhérents" sheetId="1" r:id="rId3"/>
    <sheet name="Matrice tournoi" sheetId="2" r:id="rId4"/>
    <sheet name="Caps" sheetId="12" r:id="rId5"/>
    <sheet name="Classement CAPS" sheetId="40" r:id="rId6"/>
    <sheet name="Challenge" sheetId="46" r:id="rId7"/>
    <sheet name="Classement Challenge" sheetId="54" r:id="rId8"/>
    <sheet name="Challenge du Mois" sheetId="56" r:id="rId9"/>
    <sheet name="Vainqueurs du challenge" sheetId="66" r:id="rId10"/>
    <sheet name="17-juil" sheetId="64" r:id="rId11"/>
    <sheet name="19-juil" sheetId="65" r:id="rId12"/>
  </sheets>
  <definedNames>
    <definedName name="_xlnm._FilterDatabase" localSheetId="5" hidden="1">'Classement CAPS'!$A$1:$C$1</definedName>
    <definedName name="LstNoms">OFFSET(Adhérents!$A$2,,,COUNTA(Adhérents!$A:$A))</definedName>
    <definedName name="Noms">Adhérents!$A$2:$A$51</definedName>
    <definedName name="Podium_challenge">OFFSET(Adhérents!$E$2,MATCH('Challenge du Mois'!$I$18,Noms,0)-1,0)</definedName>
    <definedName name="Podium1">OFFSET(Adhérents!$E$2,MATCH('Classement CAPS'!$H$9,Noms,0)-1,0)</definedName>
    <definedName name="Podium2">OFFSET(Adhérents!$E$2,MATCH('Classement CAPS'!$F$11,Noms,0)-1,0)</definedName>
    <definedName name="Podium3">OFFSET(Adhérents!$E$2,MATCH('Classement CAPS'!$K$13,Noms,0)-1,0)</definedName>
    <definedName name="SlcNoms" localSheetId="10">OFFSET('17-juil'!$A$1,,,COUNTA('17-juil'!$A:$A))</definedName>
    <definedName name="SlcNoms" localSheetId="11">OFFSET('19-juil'!$A$1,,,COUNTA('19-juil'!$A:$A))</definedName>
    <definedName name="SlcNoms">OFFSET('Matrice tournoi'!$A$1,,,COUNTA('Matrice tournoi'!$A:$A))</definedName>
  </definedNames>
  <calcPr calcId="145621"/>
</workbook>
</file>

<file path=xl/calcChain.xml><?xml version="1.0" encoding="utf-8"?>
<calcChain xmlns="http://schemas.openxmlformats.org/spreadsheetml/2006/main">
  <c r="B2" i="46" l="1"/>
  <c r="B6" i="54"/>
  <c r="C3" i="46" l="1"/>
  <c r="C4" i="46"/>
  <c r="C5" i="46"/>
  <c r="C6" i="46"/>
  <c r="C7" i="46"/>
  <c r="C8" i="46"/>
  <c r="C9" i="46"/>
  <c r="C10" i="46"/>
  <c r="C12" i="46"/>
  <c r="C13" i="46"/>
  <c r="C14" i="46"/>
  <c r="C15" i="46"/>
  <c r="C16" i="46"/>
  <c r="C17" i="46"/>
  <c r="C18" i="46"/>
  <c r="C19" i="46"/>
  <c r="C20" i="46"/>
  <c r="C21" i="46"/>
  <c r="C22" i="46"/>
  <c r="C23" i="46"/>
  <c r="C24" i="46"/>
  <c r="C25" i="46"/>
  <c r="C26" i="46"/>
  <c r="C27" i="46"/>
  <c r="C28" i="46"/>
  <c r="C29" i="46"/>
  <c r="C30" i="46"/>
  <c r="C31" i="46"/>
  <c r="C32" i="46"/>
  <c r="C33" i="46"/>
  <c r="C34" i="46"/>
  <c r="C35" i="46"/>
  <c r="C36" i="46"/>
  <c r="C37" i="46"/>
  <c r="C38" i="46"/>
  <c r="C39" i="46"/>
  <c r="C40" i="46"/>
  <c r="C41" i="46"/>
  <c r="C42" i="46"/>
  <c r="C43" i="46"/>
  <c r="C44" i="46"/>
  <c r="C45" i="46"/>
  <c r="C46" i="46"/>
  <c r="C47" i="46"/>
  <c r="C48" i="46"/>
  <c r="C49" i="46"/>
  <c r="C50" i="46"/>
  <c r="C51" i="46"/>
  <c r="C2" i="46"/>
  <c r="F3" i="12"/>
  <c r="F4" i="12"/>
  <c r="F5" i="12"/>
  <c r="F6" i="12"/>
  <c r="F7" i="12"/>
  <c r="F8" i="12"/>
  <c r="F9" i="12"/>
  <c r="F10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2" i="12"/>
  <c r="L26" i="40" l="1"/>
  <c r="M21" i="56"/>
  <c r="D3" i="1" l="1"/>
  <c r="E8" i="2" l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A3" i="46" l="1"/>
  <c r="B3" i="46" s="1"/>
  <c r="A4" i="46"/>
  <c r="B4" i="46" s="1"/>
  <c r="A5" i="46"/>
  <c r="B5" i="46" s="1"/>
  <c r="A6" i="46"/>
  <c r="B6" i="46" s="1"/>
  <c r="A7" i="46"/>
  <c r="B7" i="46" s="1"/>
  <c r="A8" i="46"/>
  <c r="B8" i="46" s="1"/>
  <c r="A9" i="46"/>
  <c r="B9" i="46" s="1"/>
  <c r="A10" i="46"/>
  <c r="B10" i="46" s="1"/>
  <c r="A11" i="46"/>
  <c r="A12" i="46"/>
  <c r="B12" i="46" s="1"/>
  <c r="A13" i="46"/>
  <c r="B13" i="46" s="1"/>
  <c r="A14" i="46"/>
  <c r="B14" i="46" s="1"/>
  <c r="A15" i="46"/>
  <c r="B15" i="46" s="1"/>
  <c r="A16" i="46"/>
  <c r="B16" i="46" s="1"/>
  <c r="A17" i="46"/>
  <c r="B17" i="46" s="1"/>
  <c r="A18" i="46"/>
  <c r="B18" i="46" s="1"/>
  <c r="A19" i="46"/>
  <c r="B19" i="46" s="1"/>
  <c r="A20" i="46"/>
  <c r="B20" i="46" s="1"/>
  <c r="A21" i="46"/>
  <c r="B21" i="46" s="1"/>
  <c r="A22" i="46"/>
  <c r="B22" i="46" s="1"/>
  <c r="A23" i="46"/>
  <c r="B23" i="46" s="1"/>
  <c r="A24" i="46"/>
  <c r="B24" i="46" s="1"/>
  <c r="A25" i="46"/>
  <c r="B25" i="46" s="1"/>
  <c r="A26" i="46"/>
  <c r="B26" i="46" s="1"/>
  <c r="A27" i="46"/>
  <c r="B27" i="46" s="1"/>
  <c r="A28" i="46"/>
  <c r="B28" i="46" s="1"/>
  <c r="A29" i="46"/>
  <c r="B29" i="46" s="1"/>
  <c r="A30" i="46"/>
  <c r="B30" i="46" s="1"/>
  <c r="A31" i="46"/>
  <c r="B31" i="46" s="1"/>
  <c r="A32" i="46"/>
  <c r="B32" i="46" s="1"/>
  <c r="A33" i="46"/>
  <c r="B33" i="46" s="1"/>
  <c r="A34" i="46"/>
  <c r="B34" i="46" s="1"/>
  <c r="A35" i="46"/>
  <c r="B35" i="46" s="1"/>
  <c r="A36" i="46"/>
  <c r="B36" i="46" s="1"/>
  <c r="A37" i="46"/>
  <c r="B37" i="46" s="1"/>
  <c r="A38" i="46"/>
  <c r="B38" i="46" s="1"/>
  <c r="A39" i="46"/>
  <c r="B39" i="46" s="1"/>
  <c r="A40" i="46"/>
  <c r="B40" i="46" s="1"/>
  <c r="A41" i="46"/>
  <c r="B41" i="46" s="1"/>
  <c r="A42" i="46"/>
  <c r="B42" i="46" s="1"/>
  <c r="A43" i="46"/>
  <c r="B43" i="46" s="1"/>
  <c r="A44" i="46"/>
  <c r="B44" i="46" s="1"/>
  <c r="A45" i="46"/>
  <c r="B45" i="46" s="1"/>
  <c r="A46" i="46"/>
  <c r="B46" i="46" s="1"/>
  <c r="A47" i="46"/>
  <c r="B47" i="46" s="1"/>
  <c r="A48" i="46"/>
  <c r="B48" i="46" s="1"/>
  <c r="A49" i="46"/>
  <c r="B49" i="46" s="1"/>
  <c r="A50" i="46"/>
  <c r="B50" i="46" s="1"/>
  <c r="A51" i="46"/>
  <c r="B51" i="46" s="1"/>
  <c r="A2" i="46"/>
  <c r="B2" i="12"/>
  <c r="E2" i="12" s="1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K1" i="2"/>
  <c r="B11" i="46" l="1"/>
  <c r="C11" i="46"/>
  <c r="A3" i="54"/>
  <c r="A52" i="54"/>
  <c r="A51" i="54"/>
  <c r="A50" i="54"/>
  <c r="A49" i="54"/>
  <c r="A48" i="54"/>
  <c r="A47" i="54"/>
  <c r="A46" i="54"/>
  <c r="A45" i="54"/>
  <c r="A44" i="54"/>
  <c r="A43" i="54"/>
  <c r="A42" i="54"/>
  <c r="A41" i="54"/>
  <c r="A40" i="54"/>
  <c r="A39" i="54"/>
  <c r="A38" i="54"/>
  <c r="A37" i="54"/>
  <c r="A36" i="54"/>
  <c r="A35" i="54"/>
  <c r="A34" i="54"/>
  <c r="A33" i="54"/>
  <c r="A32" i="54"/>
  <c r="A31" i="54"/>
  <c r="A30" i="54"/>
  <c r="A29" i="54"/>
  <c r="A28" i="54"/>
  <c r="A27" i="54"/>
  <c r="A26" i="54"/>
  <c r="A25" i="54"/>
  <c r="A24" i="54"/>
  <c r="A23" i="54"/>
  <c r="A22" i="54"/>
  <c r="A21" i="54"/>
  <c r="A20" i="54"/>
  <c r="A19" i="54"/>
  <c r="A18" i="54"/>
  <c r="A17" i="54"/>
  <c r="A16" i="54"/>
  <c r="A15" i="54"/>
  <c r="A14" i="54"/>
  <c r="A13" i="54"/>
  <c r="A12" i="54"/>
  <c r="A11" i="54"/>
  <c r="A10" i="54"/>
  <c r="A9" i="54"/>
  <c r="A8" i="54"/>
  <c r="A7" i="54"/>
  <c r="A6" i="54"/>
  <c r="A5" i="54"/>
  <c r="A4" i="54"/>
  <c r="B3" i="3"/>
  <c r="B5" i="56" l="1"/>
  <c r="B5" i="54"/>
  <c r="B3" i="56"/>
  <c r="B7" i="54"/>
  <c r="B12" i="56"/>
  <c r="B9" i="56"/>
  <c r="B10" i="56"/>
  <c r="B11" i="56"/>
  <c r="B15" i="54"/>
  <c r="B16" i="56"/>
  <c r="B17" i="54"/>
  <c r="B18" i="56"/>
  <c r="B19" i="54"/>
  <c r="B20" i="56"/>
  <c r="B21" i="54"/>
  <c r="B22" i="56"/>
  <c r="B23" i="54"/>
  <c r="B24" i="56"/>
  <c r="B25" i="54"/>
  <c r="B26" i="56"/>
  <c r="B27" i="54"/>
  <c r="B28" i="56"/>
  <c r="B29" i="54"/>
  <c r="B30" i="56"/>
  <c r="B31" i="54"/>
  <c r="B32" i="56"/>
  <c r="B33" i="54"/>
  <c r="B34" i="56"/>
  <c r="B35" i="54"/>
  <c r="B36" i="56"/>
  <c r="B37" i="54"/>
  <c r="B38" i="56"/>
  <c r="B39" i="54"/>
  <c r="B40" i="56"/>
  <c r="B41" i="54"/>
  <c r="B42" i="56"/>
  <c r="B43" i="54"/>
  <c r="B44" i="56"/>
  <c r="B45" i="54"/>
  <c r="B46" i="56"/>
  <c r="B47" i="54"/>
  <c r="B48" i="56"/>
  <c r="B49" i="54"/>
  <c r="B50" i="56"/>
  <c r="B51" i="54"/>
  <c r="B2" i="56"/>
  <c r="B3" i="54"/>
  <c r="B4" i="56"/>
  <c r="B4" i="54"/>
  <c r="B8" i="56"/>
  <c r="B7" i="56"/>
  <c r="B13" i="56"/>
  <c r="B6" i="56"/>
  <c r="B14" i="56"/>
  <c r="B15" i="56"/>
  <c r="B16" i="54"/>
  <c r="B19" i="56"/>
  <c r="B20" i="54"/>
  <c r="B21" i="56"/>
  <c r="B22" i="54"/>
  <c r="B23" i="56"/>
  <c r="B24" i="54"/>
  <c r="B25" i="56"/>
  <c r="B26" i="54"/>
  <c r="B27" i="56"/>
  <c r="B28" i="54"/>
  <c r="B29" i="56"/>
  <c r="B30" i="54"/>
  <c r="B31" i="56"/>
  <c r="B32" i="54"/>
  <c r="B33" i="56"/>
  <c r="B34" i="54"/>
  <c r="B35" i="56"/>
  <c r="B36" i="54"/>
  <c r="B37" i="56"/>
  <c r="B38" i="54"/>
  <c r="B39" i="56"/>
  <c r="B40" i="54"/>
  <c r="B41" i="56"/>
  <c r="B42" i="54"/>
  <c r="B43" i="56"/>
  <c r="B44" i="54"/>
  <c r="B45" i="56"/>
  <c r="B46" i="54"/>
  <c r="B47" i="56"/>
  <c r="B48" i="54"/>
  <c r="B49" i="56"/>
  <c r="B50" i="54"/>
  <c r="B51" i="56"/>
  <c r="B52" i="54"/>
  <c r="B17" i="56"/>
  <c r="B18" i="54"/>
  <c r="L8" i="2"/>
  <c r="L7" i="2"/>
  <c r="J2" i="1"/>
  <c r="L1" i="2" s="1"/>
  <c r="C16" i="54" l="1"/>
  <c r="D16" i="54" s="1"/>
  <c r="E16" i="54" s="1"/>
  <c r="F16" i="54" s="1"/>
  <c r="G16" i="54" s="1"/>
  <c r="H16" i="54" s="1"/>
  <c r="I16" i="54" s="1"/>
  <c r="J16" i="54" s="1"/>
  <c r="K16" i="54" s="1"/>
  <c r="D15" i="56"/>
  <c r="C4" i="54"/>
  <c r="D4" i="54" s="1"/>
  <c r="E4" i="54" s="1"/>
  <c r="F4" i="54" s="1"/>
  <c r="G4" i="54" s="1"/>
  <c r="H4" i="54" s="1"/>
  <c r="I4" i="54" s="1"/>
  <c r="J4" i="54" s="1"/>
  <c r="K4" i="54" s="1"/>
  <c r="D4" i="56"/>
  <c r="D16" i="56"/>
  <c r="C17" i="54"/>
  <c r="D17" i="54" s="1"/>
  <c r="E17" i="54" s="1"/>
  <c r="F17" i="54" s="1"/>
  <c r="G17" i="54" s="1"/>
  <c r="H17" i="54" s="1"/>
  <c r="I17" i="54" s="1"/>
  <c r="J17" i="54" s="1"/>
  <c r="K17" i="54" s="1"/>
  <c r="C5" i="54"/>
  <c r="D5" i="54" s="1"/>
  <c r="E5" i="54" s="1"/>
  <c r="F5" i="54" s="1"/>
  <c r="G5" i="54" s="1"/>
  <c r="H5" i="54" s="1"/>
  <c r="I5" i="54" s="1"/>
  <c r="J5" i="54" s="1"/>
  <c r="K5" i="54" s="1"/>
  <c r="D5" i="56"/>
  <c r="C52" i="54"/>
  <c r="D52" i="54" s="1"/>
  <c r="E52" i="54" s="1"/>
  <c r="F52" i="54" s="1"/>
  <c r="G52" i="54" s="1"/>
  <c r="H52" i="54" s="1"/>
  <c r="I52" i="54" s="1"/>
  <c r="J52" i="54" s="1"/>
  <c r="K52" i="54" s="1"/>
  <c r="D51" i="56"/>
  <c r="A51" i="56" s="1"/>
  <c r="C50" i="54"/>
  <c r="D50" i="54" s="1"/>
  <c r="E50" i="54" s="1"/>
  <c r="F50" i="54" s="1"/>
  <c r="G50" i="54" s="1"/>
  <c r="H50" i="54" s="1"/>
  <c r="I50" i="54" s="1"/>
  <c r="J50" i="54" s="1"/>
  <c r="K50" i="54" s="1"/>
  <c r="D49" i="56"/>
  <c r="A49" i="56" s="1"/>
  <c r="C48" i="54"/>
  <c r="D48" i="54" s="1"/>
  <c r="E48" i="54" s="1"/>
  <c r="F48" i="54" s="1"/>
  <c r="G48" i="54" s="1"/>
  <c r="H48" i="54" s="1"/>
  <c r="I48" i="54" s="1"/>
  <c r="J48" i="54" s="1"/>
  <c r="K48" i="54" s="1"/>
  <c r="D47" i="56"/>
  <c r="A47" i="56" s="1"/>
  <c r="C46" i="54"/>
  <c r="D46" i="54" s="1"/>
  <c r="E46" i="54" s="1"/>
  <c r="F46" i="54" s="1"/>
  <c r="G46" i="54" s="1"/>
  <c r="H46" i="54" s="1"/>
  <c r="I46" i="54" s="1"/>
  <c r="J46" i="54" s="1"/>
  <c r="K46" i="54" s="1"/>
  <c r="D45" i="56"/>
  <c r="A45" i="56" s="1"/>
  <c r="C44" i="54"/>
  <c r="D44" i="54" s="1"/>
  <c r="E44" i="54" s="1"/>
  <c r="F44" i="54" s="1"/>
  <c r="G44" i="54" s="1"/>
  <c r="H44" i="54" s="1"/>
  <c r="I44" i="54" s="1"/>
  <c r="J44" i="54" s="1"/>
  <c r="K44" i="54" s="1"/>
  <c r="D43" i="56"/>
  <c r="A43" i="56" s="1"/>
  <c r="C42" i="54"/>
  <c r="D42" i="54" s="1"/>
  <c r="E42" i="54" s="1"/>
  <c r="F42" i="54" s="1"/>
  <c r="G42" i="54" s="1"/>
  <c r="H42" i="54" s="1"/>
  <c r="I42" i="54" s="1"/>
  <c r="J42" i="54" s="1"/>
  <c r="K42" i="54" s="1"/>
  <c r="D41" i="56"/>
  <c r="A41" i="56" s="1"/>
  <c r="C40" i="54"/>
  <c r="D40" i="54" s="1"/>
  <c r="E40" i="54" s="1"/>
  <c r="F40" i="54" s="1"/>
  <c r="G40" i="54" s="1"/>
  <c r="H40" i="54" s="1"/>
  <c r="I40" i="54" s="1"/>
  <c r="J40" i="54" s="1"/>
  <c r="K40" i="54" s="1"/>
  <c r="D39" i="56"/>
  <c r="A39" i="56" s="1"/>
  <c r="C38" i="54"/>
  <c r="D38" i="54" s="1"/>
  <c r="E38" i="54" s="1"/>
  <c r="F38" i="54" s="1"/>
  <c r="G38" i="54" s="1"/>
  <c r="H38" i="54" s="1"/>
  <c r="I38" i="54" s="1"/>
  <c r="J38" i="54" s="1"/>
  <c r="K38" i="54" s="1"/>
  <c r="D37" i="56"/>
  <c r="A37" i="56" s="1"/>
  <c r="C36" i="54"/>
  <c r="D36" i="54" s="1"/>
  <c r="E36" i="54" s="1"/>
  <c r="F36" i="54" s="1"/>
  <c r="G36" i="54" s="1"/>
  <c r="H36" i="54" s="1"/>
  <c r="I36" i="54" s="1"/>
  <c r="J36" i="54" s="1"/>
  <c r="K36" i="54" s="1"/>
  <c r="D35" i="56"/>
  <c r="A35" i="56" s="1"/>
  <c r="C34" i="54"/>
  <c r="D34" i="54" s="1"/>
  <c r="E34" i="54" s="1"/>
  <c r="F34" i="54" s="1"/>
  <c r="G34" i="54" s="1"/>
  <c r="H34" i="54" s="1"/>
  <c r="I34" i="54" s="1"/>
  <c r="J34" i="54" s="1"/>
  <c r="K34" i="54" s="1"/>
  <c r="D33" i="56"/>
  <c r="A33" i="56" s="1"/>
  <c r="D31" i="56"/>
  <c r="A31" i="56" s="1"/>
  <c r="C32" i="54"/>
  <c r="D32" i="54" s="1"/>
  <c r="E32" i="54" s="1"/>
  <c r="F32" i="54" s="1"/>
  <c r="G32" i="54" s="1"/>
  <c r="H32" i="54" s="1"/>
  <c r="I32" i="54" s="1"/>
  <c r="J32" i="54" s="1"/>
  <c r="K32" i="54" s="1"/>
  <c r="D29" i="56"/>
  <c r="A29" i="56" s="1"/>
  <c r="C30" i="54"/>
  <c r="D30" i="54" s="1"/>
  <c r="E30" i="54" s="1"/>
  <c r="F30" i="54" s="1"/>
  <c r="G30" i="54" s="1"/>
  <c r="H30" i="54" s="1"/>
  <c r="I30" i="54" s="1"/>
  <c r="J30" i="54" s="1"/>
  <c r="K30" i="54" s="1"/>
  <c r="C28" i="54"/>
  <c r="D28" i="54" s="1"/>
  <c r="E28" i="54" s="1"/>
  <c r="F28" i="54" s="1"/>
  <c r="G28" i="54" s="1"/>
  <c r="H28" i="54" s="1"/>
  <c r="I28" i="54" s="1"/>
  <c r="J28" i="54" s="1"/>
  <c r="K28" i="54" s="1"/>
  <c r="D27" i="56"/>
  <c r="A27" i="56" s="1"/>
  <c r="D25" i="56"/>
  <c r="A25" i="56" s="1"/>
  <c r="C26" i="54"/>
  <c r="D26" i="54" s="1"/>
  <c r="E26" i="54" s="1"/>
  <c r="F26" i="54" s="1"/>
  <c r="G26" i="54" s="1"/>
  <c r="H26" i="54" s="1"/>
  <c r="I26" i="54" s="1"/>
  <c r="J26" i="54" s="1"/>
  <c r="K26" i="54" s="1"/>
  <c r="C24" i="54"/>
  <c r="D24" i="54" s="1"/>
  <c r="E24" i="54" s="1"/>
  <c r="F24" i="54" s="1"/>
  <c r="G24" i="54" s="1"/>
  <c r="H24" i="54" s="1"/>
  <c r="I24" i="54" s="1"/>
  <c r="J24" i="54" s="1"/>
  <c r="K24" i="54" s="1"/>
  <c r="D23" i="56"/>
  <c r="A23" i="56" s="1"/>
  <c r="D21" i="56"/>
  <c r="A21" i="56" s="1"/>
  <c r="C22" i="54"/>
  <c r="D22" i="54" s="1"/>
  <c r="E22" i="54" s="1"/>
  <c r="F22" i="54" s="1"/>
  <c r="G22" i="54" s="1"/>
  <c r="H22" i="54" s="1"/>
  <c r="I22" i="54" s="1"/>
  <c r="J22" i="54" s="1"/>
  <c r="K22" i="54" s="1"/>
  <c r="C20" i="54"/>
  <c r="D20" i="54" s="1"/>
  <c r="E20" i="54" s="1"/>
  <c r="F20" i="54" s="1"/>
  <c r="G20" i="54" s="1"/>
  <c r="H20" i="54" s="1"/>
  <c r="I20" i="54" s="1"/>
  <c r="J20" i="54" s="1"/>
  <c r="K20" i="54" s="1"/>
  <c r="D19" i="56"/>
  <c r="A19" i="56" s="1"/>
  <c r="D8" i="56"/>
  <c r="C6" i="54"/>
  <c r="D6" i="54" s="1"/>
  <c r="E6" i="54" s="1"/>
  <c r="C3" i="54"/>
  <c r="D3" i="54" s="1"/>
  <c r="E3" i="54" s="1"/>
  <c r="F3" i="54" s="1"/>
  <c r="G3" i="54" s="1"/>
  <c r="H3" i="54" s="1"/>
  <c r="I3" i="54" s="1"/>
  <c r="J3" i="54" s="1"/>
  <c r="K3" i="54" s="1"/>
  <c r="D2" i="56"/>
  <c r="D50" i="56"/>
  <c r="A50" i="56" s="1"/>
  <c r="C51" i="54"/>
  <c r="D51" i="54" s="1"/>
  <c r="E51" i="54" s="1"/>
  <c r="F51" i="54" s="1"/>
  <c r="G51" i="54" s="1"/>
  <c r="H51" i="54" s="1"/>
  <c r="I51" i="54" s="1"/>
  <c r="J51" i="54" s="1"/>
  <c r="K51" i="54" s="1"/>
  <c r="C49" i="54"/>
  <c r="D49" i="54" s="1"/>
  <c r="E49" i="54" s="1"/>
  <c r="F49" i="54" s="1"/>
  <c r="G49" i="54" s="1"/>
  <c r="H49" i="54" s="1"/>
  <c r="I49" i="54" s="1"/>
  <c r="J49" i="54" s="1"/>
  <c r="K49" i="54" s="1"/>
  <c r="D48" i="56"/>
  <c r="A48" i="56" s="1"/>
  <c r="C47" i="54"/>
  <c r="D47" i="54" s="1"/>
  <c r="E47" i="54" s="1"/>
  <c r="F47" i="54" s="1"/>
  <c r="G47" i="54" s="1"/>
  <c r="H47" i="54" s="1"/>
  <c r="I47" i="54" s="1"/>
  <c r="J47" i="54" s="1"/>
  <c r="K47" i="54" s="1"/>
  <c r="D46" i="56"/>
  <c r="A46" i="56" s="1"/>
  <c r="C45" i="54"/>
  <c r="D45" i="54" s="1"/>
  <c r="E45" i="54" s="1"/>
  <c r="F45" i="54" s="1"/>
  <c r="G45" i="54" s="1"/>
  <c r="H45" i="54" s="1"/>
  <c r="I45" i="54" s="1"/>
  <c r="J45" i="54" s="1"/>
  <c r="K45" i="54" s="1"/>
  <c r="D44" i="56"/>
  <c r="A44" i="56" s="1"/>
  <c r="C43" i="54"/>
  <c r="D43" i="54" s="1"/>
  <c r="E43" i="54" s="1"/>
  <c r="F43" i="54" s="1"/>
  <c r="G43" i="54" s="1"/>
  <c r="H43" i="54" s="1"/>
  <c r="I43" i="54" s="1"/>
  <c r="J43" i="54" s="1"/>
  <c r="K43" i="54" s="1"/>
  <c r="D42" i="56"/>
  <c r="A42" i="56" s="1"/>
  <c r="C41" i="54"/>
  <c r="D41" i="54" s="1"/>
  <c r="E41" i="54" s="1"/>
  <c r="F41" i="54" s="1"/>
  <c r="G41" i="54" s="1"/>
  <c r="H41" i="54" s="1"/>
  <c r="I41" i="54" s="1"/>
  <c r="J41" i="54" s="1"/>
  <c r="K41" i="54" s="1"/>
  <c r="D40" i="56"/>
  <c r="A40" i="56" s="1"/>
  <c r="C39" i="54"/>
  <c r="D39" i="54" s="1"/>
  <c r="E39" i="54" s="1"/>
  <c r="F39" i="54" s="1"/>
  <c r="G39" i="54" s="1"/>
  <c r="H39" i="54" s="1"/>
  <c r="I39" i="54" s="1"/>
  <c r="J39" i="54" s="1"/>
  <c r="K39" i="54" s="1"/>
  <c r="D38" i="56"/>
  <c r="A38" i="56" s="1"/>
  <c r="C37" i="54"/>
  <c r="D37" i="54" s="1"/>
  <c r="E37" i="54" s="1"/>
  <c r="F37" i="54" s="1"/>
  <c r="G37" i="54" s="1"/>
  <c r="H37" i="54" s="1"/>
  <c r="I37" i="54" s="1"/>
  <c r="J37" i="54" s="1"/>
  <c r="K37" i="54" s="1"/>
  <c r="D36" i="56"/>
  <c r="A36" i="56" s="1"/>
  <c r="C35" i="54"/>
  <c r="D35" i="54" s="1"/>
  <c r="E35" i="54" s="1"/>
  <c r="F35" i="54" s="1"/>
  <c r="G35" i="54" s="1"/>
  <c r="H35" i="54" s="1"/>
  <c r="I35" i="54" s="1"/>
  <c r="J35" i="54" s="1"/>
  <c r="K35" i="54" s="1"/>
  <c r="D34" i="56"/>
  <c r="A34" i="56" s="1"/>
  <c r="C33" i="54"/>
  <c r="D33" i="54" s="1"/>
  <c r="E33" i="54" s="1"/>
  <c r="F33" i="54" s="1"/>
  <c r="G33" i="54" s="1"/>
  <c r="H33" i="54" s="1"/>
  <c r="I33" i="54" s="1"/>
  <c r="J33" i="54" s="1"/>
  <c r="K33" i="54" s="1"/>
  <c r="D32" i="56"/>
  <c r="A32" i="56" s="1"/>
  <c r="C31" i="54"/>
  <c r="D31" i="54" s="1"/>
  <c r="E31" i="54" s="1"/>
  <c r="F31" i="54" s="1"/>
  <c r="G31" i="54" s="1"/>
  <c r="H31" i="54" s="1"/>
  <c r="I31" i="54" s="1"/>
  <c r="J31" i="54" s="1"/>
  <c r="K31" i="54" s="1"/>
  <c r="D30" i="56"/>
  <c r="A30" i="56" s="1"/>
  <c r="C29" i="54"/>
  <c r="D29" i="54" s="1"/>
  <c r="E29" i="54" s="1"/>
  <c r="F29" i="54" s="1"/>
  <c r="G29" i="54" s="1"/>
  <c r="H29" i="54" s="1"/>
  <c r="I29" i="54" s="1"/>
  <c r="J29" i="54" s="1"/>
  <c r="K29" i="54" s="1"/>
  <c r="D28" i="56"/>
  <c r="A28" i="56" s="1"/>
  <c r="C27" i="54"/>
  <c r="D27" i="54" s="1"/>
  <c r="E27" i="54" s="1"/>
  <c r="F27" i="54" s="1"/>
  <c r="G27" i="54" s="1"/>
  <c r="H27" i="54" s="1"/>
  <c r="I27" i="54" s="1"/>
  <c r="J27" i="54" s="1"/>
  <c r="K27" i="54" s="1"/>
  <c r="D26" i="56"/>
  <c r="A26" i="56" s="1"/>
  <c r="C25" i="54"/>
  <c r="D25" i="54" s="1"/>
  <c r="E25" i="54" s="1"/>
  <c r="F25" i="54" s="1"/>
  <c r="G25" i="54" s="1"/>
  <c r="H25" i="54" s="1"/>
  <c r="I25" i="54" s="1"/>
  <c r="J25" i="54" s="1"/>
  <c r="K25" i="54" s="1"/>
  <c r="D24" i="56"/>
  <c r="A24" i="56" s="1"/>
  <c r="C23" i="54"/>
  <c r="D23" i="54" s="1"/>
  <c r="E23" i="54" s="1"/>
  <c r="F23" i="54" s="1"/>
  <c r="G23" i="54" s="1"/>
  <c r="H23" i="54" s="1"/>
  <c r="I23" i="54" s="1"/>
  <c r="J23" i="54" s="1"/>
  <c r="K23" i="54" s="1"/>
  <c r="D22" i="56"/>
  <c r="A22" i="56" s="1"/>
  <c r="C21" i="54"/>
  <c r="D21" i="54" s="1"/>
  <c r="E21" i="54" s="1"/>
  <c r="F21" i="54" s="1"/>
  <c r="G21" i="54" s="1"/>
  <c r="H21" i="54" s="1"/>
  <c r="I21" i="54" s="1"/>
  <c r="J21" i="54" s="1"/>
  <c r="K21" i="54" s="1"/>
  <c r="D20" i="56"/>
  <c r="A20" i="56" s="1"/>
  <c r="C19" i="54"/>
  <c r="D19" i="54" s="1"/>
  <c r="E19" i="54" s="1"/>
  <c r="F19" i="54" s="1"/>
  <c r="G19" i="54" s="1"/>
  <c r="H19" i="54" s="1"/>
  <c r="I19" i="54" s="1"/>
  <c r="J19" i="54" s="1"/>
  <c r="K19" i="54" s="1"/>
  <c r="D18" i="56"/>
  <c r="C15" i="54"/>
  <c r="D15" i="54" s="1"/>
  <c r="E15" i="54" s="1"/>
  <c r="F15" i="54" s="1"/>
  <c r="G15" i="54" s="1"/>
  <c r="H15" i="54" s="1"/>
  <c r="I15" i="54" s="1"/>
  <c r="J15" i="54" s="1"/>
  <c r="K15" i="54" s="1"/>
  <c r="D11" i="56"/>
  <c r="C7" i="54"/>
  <c r="D7" i="54" s="1"/>
  <c r="E7" i="54" s="1"/>
  <c r="F7" i="54" s="1"/>
  <c r="G7" i="54" s="1"/>
  <c r="H7" i="54" s="1"/>
  <c r="I7" i="54" s="1"/>
  <c r="J7" i="54" s="1"/>
  <c r="K7" i="54" s="1"/>
  <c r="D3" i="56"/>
  <c r="D17" i="56"/>
  <c r="C18" i="54"/>
  <c r="D18" i="54" s="1"/>
  <c r="E18" i="54" s="1"/>
  <c r="F18" i="54" s="1"/>
  <c r="G18" i="54" s="1"/>
  <c r="H18" i="54" s="1"/>
  <c r="I18" i="54" s="1"/>
  <c r="J18" i="54" s="1"/>
  <c r="K18" i="54" s="1"/>
  <c r="B3" i="12"/>
  <c r="E3" i="12" s="1"/>
  <c r="B4" i="12"/>
  <c r="E4" i="12" s="1"/>
  <c r="B5" i="12"/>
  <c r="E5" i="12" s="1"/>
  <c r="B6" i="12"/>
  <c r="E6" i="12" s="1"/>
  <c r="B7" i="12"/>
  <c r="E7" i="12" s="1"/>
  <c r="B8" i="12"/>
  <c r="E8" i="12" s="1"/>
  <c r="B9" i="12"/>
  <c r="E9" i="12" s="1"/>
  <c r="B10" i="12"/>
  <c r="E10" i="12" s="1"/>
  <c r="B11" i="12"/>
  <c r="B12" i="12"/>
  <c r="E12" i="12" s="1"/>
  <c r="B13" i="12"/>
  <c r="E13" i="12" s="1"/>
  <c r="B14" i="12"/>
  <c r="E14" i="12" s="1"/>
  <c r="B15" i="12"/>
  <c r="E15" i="12" s="1"/>
  <c r="B16" i="12"/>
  <c r="E16" i="12" s="1"/>
  <c r="B17" i="12"/>
  <c r="E17" i="12" s="1"/>
  <c r="B18" i="12"/>
  <c r="E18" i="12" s="1"/>
  <c r="B19" i="12"/>
  <c r="E19" i="12" s="1"/>
  <c r="B20" i="12"/>
  <c r="E20" i="12" s="1"/>
  <c r="B21" i="12"/>
  <c r="E21" i="12" s="1"/>
  <c r="B22" i="12"/>
  <c r="E22" i="12" s="1"/>
  <c r="B23" i="12"/>
  <c r="E23" i="12" s="1"/>
  <c r="B24" i="12"/>
  <c r="E24" i="12" s="1"/>
  <c r="B25" i="12"/>
  <c r="E25" i="12" s="1"/>
  <c r="B26" i="12"/>
  <c r="E26" i="12" s="1"/>
  <c r="B27" i="12"/>
  <c r="E27" i="12" s="1"/>
  <c r="B28" i="12"/>
  <c r="E28" i="12" s="1"/>
  <c r="B29" i="12"/>
  <c r="E29" i="12" s="1"/>
  <c r="B30" i="12"/>
  <c r="E30" i="12" s="1"/>
  <c r="B31" i="12"/>
  <c r="E31" i="12" s="1"/>
  <c r="B32" i="12"/>
  <c r="E32" i="12" s="1"/>
  <c r="B33" i="12"/>
  <c r="E33" i="12" s="1"/>
  <c r="B34" i="12"/>
  <c r="E34" i="12" s="1"/>
  <c r="B35" i="12"/>
  <c r="E35" i="12" s="1"/>
  <c r="B36" i="12"/>
  <c r="E36" i="12" s="1"/>
  <c r="B37" i="12"/>
  <c r="E37" i="12" s="1"/>
  <c r="B38" i="12"/>
  <c r="E38" i="12" s="1"/>
  <c r="B39" i="12"/>
  <c r="E39" i="12" s="1"/>
  <c r="B40" i="12"/>
  <c r="E40" i="12" s="1"/>
  <c r="B41" i="12"/>
  <c r="E41" i="12" s="1"/>
  <c r="B42" i="12"/>
  <c r="E42" i="12" s="1"/>
  <c r="B43" i="12"/>
  <c r="E43" i="12" s="1"/>
  <c r="B44" i="12"/>
  <c r="E44" i="12" s="1"/>
  <c r="B45" i="12"/>
  <c r="E45" i="12" s="1"/>
  <c r="B46" i="12"/>
  <c r="E46" i="12" s="1"/>
  <c r="B47" i="12"/>
  <c r="E47" i="12" s="1"/>
  <c r="B48" i="12"/>
  <c r="E48" i="12" s="1"/>
  <c r="B49" i="12"/>
  <c r="E49" i="12" s="1"/>
  <c r="B50" i="12"/>
  <c r="E50" i="12" s="1"/>
  <c r="B51" i="12"/>
  <c r="E51" i="12" s="1"/>
  <c r="E11" i="12" l="1"/>
  <c r="F11" i="12"/>
  <c r="F6" i="54"/>
  <c r="G6" i="54" s="1"/>
  <c r="H6" i="54" s="1"/>
  <c r="I6" i="54" s="1"/>
  <c r="J6" i="54" s="1"/>
  <c r="K6" i="54" s="1"/>
  <c r="A18" i="56"/>
  <c r="A15" i="56"/>
  <c r="A16" i="56"/>
  <c r="A17" i="56"/>
  <c r="B2" i="40"/>
  <c r="B50" i="40"/>
  <c r="B48" i="40"/>
  <c r="B46" i="40"/>
  <c r="B44" i="40"/>
  <c r="B42" i="40"/>
  <c r="B40" i="40"/>
  <c r="B38" i="40"/>
  <c r="B36" i="40"/>
  <c r="B34" i="40"/>
  <c r="B32" i="40"/>
  <c r="B30" i="40"/>
  <c r="B28" i="40"/>
  <c r="B26" i="40"/>
  <c r="B24" i="40"/>
  <c r="B22" i="40"/>
  <c r="B20" i="40"/>
  <c r="B18" i="40"/>
  <c r="B16" i="40"/>
  <c r="B11" i="40"/>
  <c r="B8" i="40"/>
  <c r="D12" i="12"/>
  <c r="B12" i="40"/>
  <c r="B10" i="40"/>
  <c r="B3" i="40"/>
  <c r="B5" i="40"/>
  <c r="B49" i="40"/>
  <c r="B47" i="40"/>
  <c r="B45" i="40"/>
  <c r="B43" i="40"/>
  <c r="B41" i="40"/>
  <c r="B39" i="40"/>
  <c r="B37" i="40"/>
  <c r="B35" i="40"/>
  <c r="B33" i="40"/>
  <c r="B31" i="40"/>
  <c r="B29" i="40"/>
  <c r="B27" i="40"/>
  <c r="B25" i="40"/>
  <c r="B23" i="40"/>
  <c r="B21" i="40"/>
  <c r="B19" i="40"/>
  <c r="B17" i="40"/>
  <c r="B15" i="40"/>
  <c r="B7" i="40"/>
  <c r="B9" i="40"/>
  <c r="B4" i="40"/>
  <c r="B14" i="40"/>
  <c r="B13" i="40"/>
  <c r="B6" i="40"/>
  <c r="D50" i="12"/>
  <c r="D48" i="12"/>
  <c r="D46" i="12"/>
  <c r="D44" i="12"/>
  <c r="D42" i="12"/>
  <c r="D40" i="12"/>
  <c r="D38" i="12"/>
  <c r="D36" i="12"/>
  <c r="D34" i="12"/>
  <c r="D32" i="12"/>
  <c r="D30" i="12"/>
  <c r="D28" i="12"/>
  <c r="D26" i="12"/>
  <c r="D24" i="12"/>
  <c r="D22" i="12"/>
  <c r="D20" i="12"/>
  <c r="D18" i="12"/>
  <c r="D16" i="12"/>
  <c r="D14" i="12"/>
  <c r="D51" i="12"/>
  <c r="D49" i="12"/>
  <c r="D47" i="12"/>
  <c r="D45" i="12"/>
  <c r="D43" i="12"/>
  <c r="D41" i="12"/>
  <c r="D39" i="12"/>
  <c r="D37" i="12"/>
  <c r="D35" i="12"/>
  <c r="D33" i="12"/>
  <c r="D31" i="12"/>
  <c r="D29" i="12"/>
  <c r="D27" i="12"/>
  <c r="D25" i="12"/>
  <c r="D23" i="12"/>
  <c r="D21" i="12"/>
  <c r="D19" i="12"/>
  <c r="D17" i="12"/>
  <c r="D15" i="1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2" i="2"/>
  <c r="K2" i="2" l="1"/>
  <c r="K8" i="2" s="1"/>
  <c r="J8" i="2" s="1"/>
  <c r="D13" i="12"/>
  <c r="D11" i="12"/>
  <c r="A21" i="12"/>
  <c r="A21" i="40" s="1"/>
  <c r="A25" i="12"/>
  <c r="A25" i="40" s="1"/>
  <c r="A29" i="12"/>
  <c r="A29" i="40" s="1"/>
  <c r="A31" i="12"/>
  <c r="A31" i="40" s="1"/>
  <c r="A35" i="12"/>
  <c r="A35" i="40" s="1"/>
  <c r="A39" i="12"/>
  <c r="A39" i="40" s="1"/>
  <c r="A43" i="12"/>
  <c r="A43" i="40" s="1"/>
  <c r="A49" i="12"/>
  <c r="A49" i="40" s="1"/>
  <c r="A18" i="12"/>
  <c r="A18" i="40" s="1"/>
  <c r="A22" i="12"/>
  <c r="A22" i="40" s="1"/>
  <c r="A26" i="12"/>
  <c r="A26" i="40" s="1"/>
  <c r="A30" i="12"/>
  <c r="A30" i="40" s="1"/>
  <c r="A40" i="12"/>
  <c r="A40" i="40" s="1"/>
  <c r="A19" i="12"/>
  <c r="A19" i="40" s="1"/>
  <c r="A23" i="12"/>
  <c r="A23" i="40" s="1"/>
  <c r="A27" i="12"/>
  <c r="A27" i="40" s="1"/>
  <c r="A33" i="12"/>
  <c r="A33" i="40" s="1"/>
  <c r="A37" i="12"/>
  <c r="A37" i="40" s="1"/>
  <c r="A41" i="12"/>
  <c r="A41" i="40" s="1"/>
  <c r="A45" i="12"/>
  <c r="A45" i="40" s="1"/>
  <c r="A47" i="12"/>
  <c r="A47" i="40" s="1"/>
  <c r="A51" i="12"/>
  <c r="A20" i="12"/>
  <c r="A20" i="40" s="1"/>
  <c r="A24" i="12"/>
  <c r="A24" i="40" s="1"/>
  <c r="A28" i="12"/>
  <c r="A28" i="40" s="1"/>
  <c r="A32" i="12"/>
  <c r="A32" i="40" s="1"/>
  <c r="A34" i="12"/>
  <c r="A34" i="40" s="1"/>
  <c r="A36" i="12"/>
  <c r="A36" i="40" s="1"/>
  <c r="A38" i="12"/>
  <c r="A38" i="40" s="1"/>
  <c r="A42" i="12"/>
  <c r="A42" i="40" s="1"/>
  <c r="A44" i="12"/>
  <c r="A44" i="40" s="1"/>
  <c r="A46" i="12"/>
  <c r="A46" i="40" s="1"/>
  <c r="A48" i="12"/>
  <c r="A48" i="40" s="1"/>
  <c r="A50" i="12"/>
  <c r="A50" i="40" s="1"/>
  <c r="D4" i="1"/>
  <c r="D5" i="1"/>
  <c r="D6" i="1"/>
  <c r="D7" i="1"/>
  <c r="D8" i="1"/>
  <c r="D9" i="1"/>
  <c r="D10" i="1"/>
  <c r="D11" i="1"/>
  <c r="D12" i="1"/>
  <c r="D13" i="1"/>
  <c r="D14" i="1"/>
  <c r="D15" i="1"/>
  <c r="C15" i="12" s="1"/>
  <c r="C15" i="40" s="1"/>
  <c r="D16" i="1"/>
  <c r="D17" i="1"/>
  <c r="C17" i="12" s="1"/>
  <c r="C17" i="40" s="1"/>
  <c r="D18" i="1"/>
  <c r="C18" i="12" s="1"/>
  <c r="C18" i="40" s="1"/>
  <c r="D19" i="1"/>
  <c r="C19" i="12" s="1"/>
  <c r="C19" i="40" s="1"/>
  <c r="D20" i="1"/>
  <c r="C20" i="12" s="1"/>
  <c r="C20" i="40" s="1"/>
  <c r="D21" i="1"/>
  <c r="C21" i="12" s="1"/>
  <c r="C21" i="40" s="1"/>
  <c r="D22" i="1"/>
  <c r="C22" i="12" s="1"/>
  <c r="C22" i="40" s="1"/>
  <c r="D23" i="1"/>
  <c r="C23" i="12" s="1"/>
  <c r="C23" i="40" s="1"/>
  <c r="D24" i="1"/>
  <c r="C24" i="12" s="1"/>
  <c r="C24" i="40" s="1"/>
  <c r="D25" i="1"/>
  <c r="C25" i="12" s="1"/>
  <c r="C25" i="40" s="1"/>
  <c r="D26" i="1"/>
  <c r="C26" i="12" s="1"/>
  <c r="C26" i="40" s="1"/>
  <c r="D27" i="1"/>
  <c r="C27" i="12" s="1"/>
  <c r="C27" i="40" s="1"/>
  <c r="D28" i="1"/>
  <c r="C28" i="12" s="1"/>
  <c r="C28" i="40" s="1"/>
  <c r="D29" i="1"/>
  <c r="C29" i="12" s="1"/>
  <c r="C29" i="40" s="1"/>
  <c r="D30" i="1"/>
  <c r="C30" i="12" s="1"/>
  <c r="C30" i="40" s="1"/>
  <c r="D31" i="1"/>
  <c r="C31" i="12" s="1"/>
  <c r="C31" i="40" s="1"/>
  <c r="D32" i="1"/>
  <c r="C32" i="12" s="1"/>
  <c r="C32" i="40" s="1"/>
  <c r="D33" i="1"/>
  <c r="C33" i="12" s="1"/>
  <c r="C33" i="40" s="1"/>
  <c r="D34" i="1"/>
  <c r="C34" i="12" s="1"/>
  <c r="C34" i="40" s="1"/>
  <c r="D35" i="1"/>
  <c r="C35" i="12" s="1"/>
  <c r="C35" i="40" s="1"/>
  <c r="D36" i="1"/>
  <c r="C36" i="12" s="1"/>
  <c r="C36" i="40" s="1"/>
  <c r="D37" i="1"/>
  <c r="C37" i="12" s="1"/>
  <c r="C37" i="40" s="1"/>
  <c r="D38" i="1"/>
  <c r="C38" i="12" s="1"/>
  <c r="C38" i="40" s="1"/>
  <c r="D39" i="1"/>
  <c r="C39" i="12" s="1"/>
  <c r="C39" i="40" s="1"/>
  <c r="D40" i="1"/>
  <c r="C40" i="12" s="1"/>
  <c r="C40" i="40" s="1"/>
  <c r="D41" i="1"/>
  <c r="C41" i="12" s="1"/>
  <c r="C41" i="40" s="1"/>
  <c r="D42" i="1"/>
  <c r="C42" i="12" s="1"/>
  <c r="C42" i="40" s="1"/>
  <c r="D43" i="1"/>
  <c r="C43" i="12" s="1"/>
  <c r="C43" i="40" s="1"/>
  <c r="D44" i="1"/>
  <c r="C44" i="12" s="1"/>
  <c r="C44" i="40" s="1"/>
  <c r="D45" i="1"/>
  <c r="C45" i="12" s="1"/>
  <c r="C45" i="40" s="1"/>
  <c r="D46" i="1"/>
  <c r="C46" i="12" s="1"/>
  <c r="C46" i="40" s="1"/>
  <c r="D47" i="1"/>
  <c r="C47" i="12" s="1"/>
  <c r="C47" i="40" s="1"/>
  <c r="D48" i="1"/>
  <c r="C48" i="12" s="1"/>
  <c r="C48" i="40" s="1"/>
  <c r="D49" i="1"/>
  <c r="C49" i="12" s="1"/>
  <c r="C49" i="40" s="1"/>
  <c r="D50" i="1"/>
  <c r="C50" i="12" s="1"/>
  <c r="C50" i="40" s="1"/>
  <c r="D51" i="1"/>
  <c r="C51" i="12" s="1"/>
  <c r="D2" i="1"/>
  <c r="C14" i="12" l="1"/>
  <c r="C11" i="40" s="1"/>
  <c r="C12" i="12"/>
  <c r="C8" i="40" s="1"/>
  <c r="C16" i="12"/>
  <c r="C16" i="40" s="1"/>
  <c r="C13" i="12"/>
  <c r="C7" i="40" s="1"/>
  <c r="C11" i="12"/>
  <c r="C6" i="40" s="1"/>
  <c r="K7" i="2"/>
  <c r="J7" i="2" s="1"/>
  <c r="K1" i="3"/>
  <c r="H67" i="3"/>
  <c r="G67" i="3"/>
  <c r="F67" i="3"/>
  <c r="E67" i="3"/>
  <c r="D67" i="3"/>
  <c r="C67" i="3"/>
  <c r="B67" i="3"/>
  <c r="H66" i="3"/>
  <c r="G66" i="3"/>
  <c r="F66" i="3"/>
  <c r="E66" i="3"/>
  <c r="D66" i="3"/>
  <c r="C66" i="3"/>
  <c r="B66" i="3"/>
  <c r="H65" i="3"/>
  <c r="G65" i="3"/>
  <c r="F65" i="3"/>
  <c r="E65" i="3"/>
  <c r="D65" i="3"/>
  <c r="C65" i="3"/>
  <c r="B65" i="3"/>
  <c r="H64" i="3"/>
  <c r="G64" i="3"/>
  <c r="F64" i="3"/>
  <c r="E64" i="3"/>
  <c r="D64" i="3"/>
  <c r="C64" i="3"/>
  <c r="B64" i="3"/>
  <c r="H63" i="3"/>
  <c r="G63" i="3"/>
  <c r="F63" i="3"/>
  <c r="E63" i="3"/>
  <c r="D63" i="3"/>
  <c r="C63" i="3"/>
  <c r="B63" i="3"/>
  <c r="H62" i="3"/>
  <c r="G62" i="3"/>
  <c r="F62" i="3"/>
  <c r="E62" i="3"/>
  <c r="D62" i="3"/>
  <c r="C62" i="3"/>
  <c r="B62" i="3"/>
  <c r="H61" i="3"/>
  <c r="G61" i="3"/>
  <c r="F61" i="3"/>
  <c r="E61" i="3"/>
  <c r="D61" i="3"/>
  <c r="C61" i="3"/>
  <c r="B61" i="3"/>
  <c r="G60" i="3"/>
  <c r="F60" i="3"/>
  <c r="E60" i="3"/>
  <c r="D60" i="3"/>
  <c r="C60" i="3"/>
  <c r="B60" i="3"/>
  <c r="G59" i="3"/>
  <c r="F59" i="3"/>
  <c r="E59" i="3"/>
  <c r="D59" i="3"/>
  <c r="C59" i="3"/>
  <c r="B59" i="3"/>
  <c r="G58" i="3"/>
  <c r="F58" i="3"/>
  <c r="E58" i="3"/>
  <c r="D58" i="3"/>
  <c r="C58" i="3"/>
  <c r="B58" i="3"/>
  <c r="G57" i="3"/>
  <c r="F57" i="3"/>
  <c r="E57" i="3"/>
  <c r="D57" i="3"/>
  <c r="C57" i="3"/>
  <c r="B57" i="3"/>
  <c r="G56" i="3"/>
  <c r="F56" i="3"/>
  <c r="E56" i="3"/>
  <c r="D56" i="3"/>
  <c r="C56" i="3"/>
  <c r="B56" i="3"/>
  <c r="G55" i="3"/>
  <c r="F55" i="3"/>
  <c r="E55" i="3"/>
  <c r="D55" i="3"/>
  <c r="C55" i="3"/>
  <c r="B55" i="3"/>
  <c r="F54" i="3"/>
  <c r="E54" i="3"/>
  <c r="D54" i="3"/>
  <c r="C54" i="3"/>
  <c r="B54" i="3"/>
  <c r="F53" i="3"/>
  <c r="E53" i="3"/>
  <c r="D53" i="3"/>
  <c r="C53" i="3"/>
  <c r="B53" i="3"/>
  <c r="F52" i="3"/>
  <c r="E52" i="3"/>
  <c r="D52" i="3"/>
  <c r="C52" i="3"/>
  <c r="B52" i="3"/>
  <c r="F51" i="3"/>
  <c r="E51" i="3"/>
  <c r="D51" i="3"/>
  <c r="C51" i="3"/>
  <c r="B51" i="3"/>
  <c r="F50" i="3"/>
  <c r="E50" i="3"/>
  <c r="D50" i="3"/>
  <c r="C50" i="3"/>
  <c r="B50" i="3"/>
  <c r="F49" i="3"/>
  <c r="E49" i="3"/>
  <c r="D49" i="3"/>
  <c r="C49" i="3"/>
  <c r="B49" i="3"/>
  <c r="F48" i="3"/>
  <c r="E48" i="3"/>
  <c r="D48" i="3"/>
  <c r="C48" i="3"/>
  <c r="B48" i="3"/>
  <c r="F47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D40" i="3"/>
  <c r="C40" i="3"/>
  <c r="B40" i="3"/>
  <c r="D39" i="3"/>
  <c r="C39" i="3"/>
  <c r="B39" i="3"/>
  <c r="D38" i="3"/>
  <c r="C38" i="3"/>
  <c r="B38" i="3"/>
  <c r="D37" i="3"/>
  <c r="C37" i="3"/>
  <c r="B37" i="3"/>
  <c r="D36" i="3"/>
  <c r="C36" i="3"/>
  <c r="B36" i="3"/>
  <c r="D35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L5" i="2" s="1"/>
  <c r="K5" i="2" s="1"/>
  <c r="J5" i="2" s="1"/>
  <c r="B21" i="3"/>
  <c r="B20" i="3"/>
  <c r="B19" i="3"/>
  <c r="L1" i="3" l="1"/>
  <c r="M1" i="3" s="1"/>
  <c r="K2" i="3"/>
  <c r="L10" i="2"/>
  <c r="K10" i="2" s="1"/>
  <c r="J10" i="2" s="1"/>
  <c r="L11" i="2"/>
  <c r="K11" i="2" s="1"/>
  <c r="J11" i="2" s="1"/>
  <c r="L9" i="2"/>
  <c r="K9" i="2" s="1"/>
  <c r="J9" i="2" s="1"/>
  <c r="L6" i="2"/>
  <c r="K6" i="2" s="1"/>
  <c r="J6" i="2" s="1"/>
  <c r="D4" i="2" l="1"/>
  <c r="E4" i="2" s="1"/>
  <c r="D35" i="2"/>
  <c r="D26" i="2"/>
  <c r="D33" i="2"/>
  <c r="D47" i="2"/>
  <c r="D30" i="2"/>
  <c r="D48" i="2"/>
  <c r="D16" i="2"/>
  <c r="D27" i="2"/>
  <c r="D50" i="2"/>
  <c r="D18" i="2"/>
  <c r="D45" i="2"/>
  <c r="D29" i="2"/>
  <c r="D13" i="2"/>
  <c r="D39" i="2"/>
  <c r="D7" i="2"/>
  <c r="E7" i="2" s="1"/>
  <c r="D22" i="2"/>
  <c r="D44" i="2"/>
  <c r="D28" i="2"/>
  <c r="D12" i="2"/>
  <c r="D51" i="2"/>
  <c r="D19" i="2"/>
  <c r="D42" i="2"/>
  <c r="D14" i="2"/>
  <c r="D41" i="2"/>
  <c r="D25" i="2"/>
  <c r="D9" i="2"/>
  <c r="D31" i="2"/>
  <c r="D46" i="2"/>
  <c r="D10" i="2"/>
  <c r="D40" i="2"/>
  <c r="D24" i="2"/>
  <c r="D8" i="2"/>
  <c r="D3" i="2"/>
  <c r="E3" i="2" s="1"/>
  <c r="D49" i="2"/>
  <c r="D17" i="2"/>
  <c r="D15" i="2"/>
  <c r="D32" i="2"/>
  <c r="D43" i="2"/>
  <c r="D11" i="2"/>
  <c r="D34" i="2"/>
  <c r="D6" i="2"/>
  <c r="E6" i="2" s="1"/>
  <c r="D37" i="2"/>
  <c r="D21" i="2"/>
  <c r="D5" i="2"/>
  <c r="E5" i="2" s="1"/>
  <c r="D23" i="2"/>
  <c r="D38" i="2"/>
  <c r="D2" i="2"/>
  <c r="E2" i="2" s="1"/>
  <c r="D36" i="2"/>
  <c r="D20" i="2"/>
  <c r="L2" i="3"/>
  <c r="M2" i="3" s="1"/>
  <c r="N1" i="3"/>
  <c r="N2" i="3" l="1"/>
  <c r="O1" i="3"/>
  <c r="P1" i="3" l="1"/>
  <c r="O2" i="3"/>
  <c r="P2" i="3" l="1"/>
  <c r="Q1" i="3"/>
  <c r="R1" i="3" l="1"/>
  <c r="Q2" i="3"/>
  <c r="R2" i="3" l="1"/>
  <c r="F7" i="2" s="1"/>
  <c r="H7" i="2" s="1"/>
  <c r="S1" i="3"/>
  <c r="F5" i="2" l="1"/>
  <c r="H5" i="2" s="1"/>
  <c r="F4" i="2"/>
  <c r="H4" i="2" s="1"/>
  <c r="F2" i="2"/>
  <c r="H2" i="2" s="1"/>
  <c r="T1" i="3"/>
  <c r="S2" i="3"/>
  <c r="T2" i="3" l="1"/>
  <c r="U1" i="3"/>
  <c r="V1" i="3" l="1"/>
  <c r="U2" i="3"/>
  <c r="V2" i="3" l="1"/>
  <c r="W1" i="3"/>
  <c r="X1" i="3" l="1"/>
  <c r="W2" i="3"/>
  <c r="X2" i="3" l="1"/>
  <c r="Y1" i="3"/>
  <c r="Z1" i="3" l="1"/>
  <c r="Y2" i="3"/>
  <c r="Z2" i="3" l="1"/>
  <c r="AA1" i="3"/>
  <c r="AB1" i="3" l="1"/>
  <c r="AA2" i="3"/>
  <c r="AB2" i="3" l="1"/>
  <c r="AC1" i="3"/>
  <c r="AD1" i="3" l="1"/>
  <c r="AC2" i="3"/>
  <c r="AD2" i="3" l="1"/>
  <c r="AE1" i="3"/>
  <c r="AF1" i="3" l="1"/>
  <c r="AE2" i="3"/>
  <c r="AF2" i="3" l="1"/>
  <c r="AG1" i="3"/>
  <c r="AH1" i="3" l="1"/>
  <c r="AG2" i="3"/>
  <c r="AH2" i="3" l="1"/>
  <c r="AI1" i="3"/>
  <c r="AJ1" i="3" l="1"/>
  <c r="AI2" i="3"/>
  <c r="AJ2" i="3" l="1"/>
  <c r="AK1" i="3"/>
  <c r="AL1" i="3" l="1"/>
  <c r="AK2" i="3"/>
  <c r="AL2" i="3" l="1"/>
  <c r="AM1" i="3"/>
  <c r="AN1" i="3" l="1"/>
  <c r="AM2" i="3"/>
  <c r="AN2" i="3" l="1"/>
  <c r="AO1" i="3"/>
  <c r="AP1" i="3" l="1"/>
  <c r="AO2" i="3"/>
  <c r="AP2" i="3" l="1"/>
  <c r="AQ1" i="3"/>
  <c r="AR1" i="3" l="1"/>
  <c r="AQ2" i="3"/>
  <c r="AR2" i="3" l="1"/>
  <c r="AS1" i="3"/>
  <c r="AT1" i="3" l="1"/>
  <c r="AS2" i="3"/>
  <c r="AT2" i="3" l="1"/>
  <c r="AU1" i="3"/>
  <c r="AV1" i="3" l="1"/>
  <c r="AU2" i="3"/>
  <c r="AV2" i="3" l="1"/>
  <c r="AW1" i="3"/>
  <c r="AX1" i="3" l="1"/>
  <c r="AW2" i="3"/>
  <c r="AX2" i="3" l="1"/>
  <c r="AY1" i="3"/>
  <c r="AZ1" i="3" l="1"/>
  <c r="AY2" i="3"/>
  <c r="AZ2" i="3" l="1"/>
  <c r="BA1" i="3"/>
  <c r="BB1" i="3" l="1"/>
  <c r="BA2" i="3"/>
  <c r="BB2" i="3" l="1"/>
  <c r="BC1" i="3"/>
  <c r="BD1" i="3" l="1"/>
  <c r="BC2" i="3"/>
  <c r="BD2" i="3" l="1"/>
  <c r="BE1" i="3"/>
  <c r="BF1" i="3" l="1"/>
  <c r="BE2" i="3"/>
  <c r="BF2" i="3" l="1"/>
  <c r="BG1" i="3"/>
  <c r="BG2" i="3" l="1"/>
  <c r="BH1" i="3"/>
  <c r="BH2" i="3" s="1"/>
  <c r="F3" i="2" s="1"/>
  <c r="H3" i="2" s="1"/>
  <c r="D9" i="12"/>
  <c r="C9" i="12" s="1"/>
  <c r="C9" i="40" s="1"/>
  <c r="D3" i="12"/>
  <c r="C3" i="12" s="1"/>
  <c r="C13" i="40" s="1"/>
  <c r="D2" i="12"/>
  <c r="D4" i="12"/>
  <c r="C4" i="12" s="1"/>
  <c r="C5" i="40" s="1"/>
  <c r="D8" i="12"/>
  <c r="C8" i="12" s="1"/>
  <c r="C10" i="40" s="1"/>
  <c r="D5" i="12"/>
  <c r="C5" i="12" s="1"/>
  <c r="C14" i="40" s="1"/>
  <c r="D6" i="12"/>
  <c r="C6" i="12" s="1"/>
  <c r="C3" i="40" s="1"/>
  <c r="D7" i="12"/>
  <c r="C7" i="12" s="1"/>
  <c r="C4" i="40" s="1"/>
  <c r="D10" i="12"/>
  <c r="C10" i="12" s="1"/>
  <c r="C12" i="40" s="1"/>
  <c r="A17" i="12" l="1"/>
  <c r="A17" i="40" s="1"/>
  <c r="A16" i="12"/>
  <c r="A16" i="40" s="1"/>
  <c r="A15" i="12"/>
  <c r="A15" i="40" s="1"/>
  <c r="A14" i="12"/>
  <c r="A11" i="40" s="1"/>
  <c r="F49" i="2"/>
  <c r="H49" i="2" s="1"/>
  <c r="F33" i="2"/>
  <c r="H33" i="2" s="1"/>
  <c r="F39" i="2"/>
  <c r="H39" i="2" s="1"/>
  <c r="F37" i="2"/>
  <c r="H37" i="2" s="1"/>
  <c r="F11" i="2"/>
  <c r="H11" i="2" s="1"/>
  <c r="F26" i="2"/>
  <c r="H26" i="2" s="1"/>
  <c r="F41" i="2"/>
  <c r="H41" i="2" s="1"/>
  <c r="F15" i="2"/>
  <c r="H15" i="2" s="1"/>
  <c r="F30" i="2"/>
  <c r="H30" i="2" s="1"/>
  <c r="F45" i="2"/>
  <c r="H45" i="2" s="1"/>
  <c r="F19" i="2"/>
  <c r="H19" i="2" s="1"/>
  <c r="F34" i="2"/>
  <c r="H34" i="2" s="1"/>
  <c r="F20" i="2"/>
  <c r="H20" i="2" s="1"/>
  <c r="F6" i="2"/>
  <c r="H6" i="2" s="1"/>
  <c r="F21" i="2"/>
  <c r="H21" i="2" s="1"/>
  <c r="F40" i="2"/>
  <c r="H40" i="2" s="1"/>
  <c r="F10" i="2"/>
  <c r="H10" i="2" s="1"/>
  <c r="F25" i="2"/>
  <c r="H25" i="2" s="1"/>
  <c r="F44" i="2"/>
  <c r="H44" i="2" s="1"/>
  <c r="F14" i="2"/>
  <c r="H14" i="2" s="1"/>
  <c r="F29" i="2"/>
  <c r="H29" i="2" s="1"/>
  <c r="F48" i="2"/>
  <c r="H48" i="2" s="1"/>
  <c r="F18" i="2"/>
  <c r="H18" i="2" s="1"/>
  <c r="F36" i="2"/>
  <c r="H36" i="2" s="1"/>
  <c r="F22" i="2"/>
  <c r="H22" i="2" s="1"/>
  <c r="F24" i="2"/>
  <c r="H24" i="2" s="1"/>
  <c r="F43" i="2"/>
  <c r="H43" i="2" s="1"/>
  <c r="F9" i="2"/>
  <c r="H9" i="2" s="1"/>
  <c r="F28" i="2"/>
  <c r="H28" i="2" s="1"/>
  <c r="F47" i="2"/>
  <c r="H47" i="2" s="1"/>
  <c r="F13" i="2"/>
  <c r="H13" i="2" s="1"/>
  <c r="F32" i="2"/>
  <c r="H32" i="2" s="1"/>
  <c r="F51" i="2"/>
  <c r="H51" i="2" s="1"/>
  <c r="F17" i="2"/>
  <c r="H17" i="2" s="1"/>
  <c r="F23" i="2"/>
  <c r="H23" i="2" s="1"/>
  <c r="F38" i="2"/>
  <c r="H38" i="2" s="1"/>
  <c r="F8" i="2"/>
  <c r="H8" i="2" s="1"/>
  <c r="F27" i="2"/>
  <c r="H27" i="2" s="1"/>
  <c r="F42" i="2"/>
  <c r="H42" i="2" s="1"/>
  <c r="F12" i="2"/>
  <c r="H12" i="2" s="1"/>
  <c r="F31" i="2"/>
  <c r="H31" i="2" s="1"/>
  <c r="F46" i="2"/>
  <c r="H46" i="2" s="1"/>
  <c r="F16" i="2"/>
  <c r="H16" i="2" s="1"/>
  <c r="F35" i="2"/>
  <c r="H35" i="2" s="1"/>
  <c r="F50" i="2"/>
  <c r="H50" i="2" s="1"/>
  <c r="A13" i="12"/>
  <c r="A7" i="40" s="1"/>
  <c r="A12" i="12"/>
  <c r="A8" i="40" s="1"/>
  <c r="C2" i="12"/>
  <c r="C2" i="40" s="1"/>
  <c r="A11" i="12"/>
  <c r="A6" i="40" s="1"/>
  <c r="A2" i="12"/>
  <c r="A2" i="40" s="1"/>
  <c r="A10" i="12"/>
  <c r="A12" i="40" s="1"/>
  <c r="A4" i="12"/>
  <c r="A5" i="40" s="1"/>
  <c r="A3" i="12"/>
  <c r="A13" i="40" s="1"/>
  <c r="A9" i="12"/>
  <c r="A9" i="40" s="1"/>
  <c r="A6" i="12"/>
  <c r="A3" i="40" s="1"/>
  <c r="A8" i="12"/>
  <c r="A10" i="40" s="1"/>
  <c r="A7" i="12"/>
  <c r="A4" i="40" s="1"/>
  <c r="A5" i="12"/>
  <c r="A14" i="40" s="1"/>
  <c r="H9" i="40" l="1"/>
  <c r="F11" i="40"/>
  <c r="K13" i="40"/>
  <c r="B13" i="54"/>
  <c r="D10" i="56" s="1"/>
  <c r="B12" i="54"/>
  <c r="B11" i="54"/>
  <c r="D9" i="56" s="1"/>
  <c r="B8" i="54"/>
  <c r="D7" i="56" s="1"/>
  <c r="B9" i="54"/>
  <c r="D12" i="56" s="1"/>
  <c r="B14" i="54"/>
  <c r="D14" i="56" s="1"/>
  <c r="B10" i="54"/>
  <c r="D13" i="56" s="1"/>
  <c r="C12" i="54" l="1"/>
  <c r="D12" i="54" s="1"/>
  <c r="E12" i="54" s="1"/>
  <c r="F12" i="54" s="1"/>
  <c r="G12" i="54" s="1"/>
  <c r="H12" i="54" s="1"/>
  <c r="I12" i="54" s="1"/>
  <c r="J12" i="54" s="1"/>
  <c r="K12" i="54" s="1"/>
  <c r="N3" i="54"/>
  <c r="N5" i="54"/>
  <c r="N7" i="54"/>
  <c r="N9" i="54"/>
  <c r="N11" i="54"/>
  <c r="N13" i="54"/>
  <c r="N15" i="54"/>
  <c r="N4" i="54"/>
  <c r="N6" i="54"/>
  <c r="N8" i="54"/>
  <c r="N10" i="54"/>
  <c r="N12" i="54"/>
  <c r="N14" i="54"/>
  <c r="C14" i="54"/>
  <c r="D14" i="54" s="1"/>
  <c r="E14" i="54" s="1"/>
  <c r="F14" i="54" s="1"/>
  <c r="G14" i="54" s="1"/>
  <c r="H14" i="54" s="1"/>
  <c r="I14" i="54" s="1"/>
  <c r="J14" i="54" s="1"/>
  <c r="K14" i="54" s="1"/>
  <c r="C9" i="54"/>
  <c r="D9" i="54" s="1"/>
  <c r="E9" i="54" s="1"/>
  <c r="F9" i="54" s="1"/>
  <c r="G9" i="54" s="1"/>
  <c r="H9" i="54" s="1"/>
  <c r="I9" i="54" s="1"/>
  <c r="J9" i="54" s="1"/>
  <c r="K9" i="54" s="1"/>
  <c r="C8" i="54"/>
  <c r="D8" i="54" s="1"/>
  <c r="E8" i="54" s="1"/>
  <c r="F8" i="54" s="1"/>
  <c r="G8" i="54" s="1"/>
  <c r="H8" i="54" s="1"/>
  <c r="I8" i="54" s="1"/>
  <c r="J8" i="54" s="1"/>
  <c r="K8" i="54" s="1"/>
  <c r="C11" i="54"/>
  <c r="D11" i="54" s="1"/>
  <c r="E11" i="54" s="1"/>
  <c r="F11" i="54" s="1"/>
  <c r="G11" i="54" s="1"/>
  <c r="H11" i="54" s="1"/>
  <c r="I11" i="54" s="1"/>
  <c r="J11" i="54" s="1"/>
  <c r="K11" i="54" s="1"/>
  <c r="D6" i="56"/>
  <c r="A6" i="56" s="1"/>
  <c r="C10" i="54"/>
  <c r="D10" i="54" s="1"/>
  <c r="E10" i="54" s="1"/>
  <c r="F10" i="54" s="1"/>
  <c r="G10" i="54" s="1"/>
  <c r="H10" i="54" s="1"/>
  <c r="I10" i="54" s="1"/>
  <c r="J10" i="54" s="1"/>
  <c r="K10" i="54" s="1"/>
  <c r="C13" i="54"/>
  <c r="D13" i="54" s="1"/>
  <c r="E13" i="54" s="1"/>
  <c r="F13" i="54" s="1"/>
  <c r="G13" i="54" s="1"/>
  <c r="H13" i="54" s="1"/>
  <c r="I13" i="54" s="1"/>
  <c r="J13" i="54" s="1"/>
  <c r="K13" i="54" s="1"/>
  <c r="A11" i="56" l="1"/>
  <c r="A9" i="56"/>
  <c r="A3" i="56"/>
  <c r="A8" i="56"/>
  <c r="A5" i="56"/>
  <c r="A14" i="56"/>
  <c r="A10" i="56"/>
  <c r="A2" i="56"/>
  <c r="A7" i="56"/>
  <c r="A4" i="56"/>
  <c r="A12" i="56"/>
  <c r="A13" i="56"/>
  <c r="I18" i="56" l="1"/>
</calcChain>
</file>

<file path=xl/sharedStrings.xml><?xml version="1.0" encoding="utf-8"?>
<sst xmlns="http://schemas.openxmlformats.org/spreadsheetml/2006/main" count="139" uniqueCount="83">
  <si>
    <t>Répartition des CAPS</t>
  </si>
  <si>
    <t>Nb de joueurs</t>
  </si>
  <si>
    <t>Vainqueur</t>
  </si>
  <si>
    <t>2éme</t>
  </si>
  <si>
    <t>3éme</t>
  </si>
  <si>
    <t>4éme</t>
  </si>
  <si>
    <t>5éme</t>
  </si>
  <si>
    <t>6éme</t>
  </si>
  <si>
    <t>7éme</t>
  </si>
  <si>
    <t>24 à 29</t>
  </si>
  <si>
    <t>30 à 37</t>
  </si>
  <si>
    <t>38 à 43</t>
  </si>
  <si>
    <t>44 à 50</t>
  </si>
  <si>
    <t>PSEUDO</t>
  </si>
  <si>
    <t>Inscription</t>
  </si>
  <si>
    <t>Gains</t>
  </si>
  <si>
    <t>Total</t>
  </si>
  <si>
    <t>CAPS en jeu</t>
  </si>
  <si>
    <t>Rang</t>
  </si>
  <si>
    <t>%</t>
  </si>
  <si>
    <t>Caps</t>
  </si>
  <si>
    <t>2 à 4</t>
  </si>
  <si>
    <t>5 à 17</t>
  </si>
  <si>
    <t>18 à 23</t>
  </si>
  <si>
    <t>2ème</t>
  </si>
  <si>
    <t>3ème</t>
  </si>
  <si>
    <t>4ème</t>
  </si>
  <si>
    <t>5ème</t>
  </si>
  <si>
    <t>6ème</t>
  </si>
  <si>
    <t>7ème</t>
  </si>
  <si>
    <t>Classement</t>
  </si>
  <si>
    <t>Pts assiduité :</t>
  </si>
  <si>
    <t>Tableau pour</t>
  </si>
  <si>
    <t>CAPS TOURNOI</t>
  </si>
  <si>
    <t>CAPS de départ</t>
  </si>
  <si>
    <t>DATE DU JOUR</t>
  </si>
  <si>
    <t>TOTAL</t>
  </si>
  <si>
    <t>PRENOM</t>
  </si>
  <si>
    <t>NOM</t>
  </si>
  <si>
    <t>ALIAS</t>
  </si>
  <si>
    <t>KEKO</t>
  </si>
  <si>
    <t>MISSTEEQ</t>
  </si>
  <si>
    <t>LAVIVE</t>
  </si>
  <si>
    <t>CAPS DE DEPART</t>
  </si>
  <si>
    <t>SPRINGTIME</t>
  </si>
  <si>
    <t>FORZA GIRONDINS</t>
  </si>
  <si>
    <t>LACHIEUSE</t>
  </si>
  <si>
    <t>TOTAL =</t>
  </si>
  <si>
    <t>CAPS ABSENTS</t>
  </si>
  <si>
    <t>CAPS</t>
  </si>
  <si>
    <t>Gains/Pertes</t>
  </si>
  <si>
    <t>LILOU</t>
  </si>
  <si>
    <t>PTIDAV</t>
  </si>
  <si>
    <t>PAPADAVS</t>
  </si>
  <si>
    <t>Challenge</t>
  </si>
  <si>
    <t>Bonus Chall.</t>
  </si>
  <si>
    <t>Total Chall.</t>
  </si>
  <si>
    <t>Bonus Challenge :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</si>
  <si>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</si>
  <si>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</si>
  <si>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</si>
  <si>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</si>
  <si>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</si>
  <si>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</si>
  <si>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</si>
  <si>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</si>
  <si>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</si>
  <si>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</si>
  <si>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Dernière mise à jour :</t>
  </si>
  <si>
    <t>BEBERT</t>
  </si>
  <si>
    <t>DREADY</t>
  </si>
  <si>
    <t>MOIS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</si>
  <si>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</si>
  <si>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</si>
  <si>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</si>
  <si>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</si>
  <si>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</si>
  <si>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</si>
  <si>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</si>
  <si>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</si>
  <si>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</si>
  <si>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</si>
  <si>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NYCO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</si>
</sst>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"/>
    <numFmt numFmtId="165" formatCode="mmm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hickenScratch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4"/>
      <color theme="1"/>
      <name val="Comic Sans MS"/>
      <family val="4"/>
    </font>
    <font>
      <b/>
      <sz val="16"/>
      <color theme="1"/>
      <name val="Comic Sans MS"/>
      <family val="4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5B6E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96">
    <xf numFmtId="0" fontId="0" fillId="0" borderId="0" xfId="0"/>
    <xf numFmtId="164" fontId="0" fillId="0" borderId="0" xfId="0" applyNumberFormat="1"/>
    <xf numFmtId="0" fontId="0" fillId="2" borderId="0" xfId="0" applyFill="1" applyBorder="1" applyProtection="1"/>
    <xf numFmtId="0" fontId="2" fillId="2" borderId="0" xfId="0" applyFont="1" applyFill="1" applyBorder="1" applyAlignment="1" applyProtection="1"/>
    <xf numFmtId="0" fontId="1" fillId="2" borderId="0" xfId="0" applyFont="1" applyFill="1" applyBorder="1" applyAlignment="1" applyProtection="1"/>
    <xf numFmtId="10" fontId="0" fillId="2" borderId="0" xfId="0" applyNumberFormat="1" applyFill="1" applyBorder="1" applyProtection="1"/>
    <xf numFmtId="0" fontId="0" fillId="2" borderId="1" xfId="0" applyFill="1" applyBorder="1" applyAlignment="1" applyProtection="1">
      <alignment horizontal="center" vertical="center"/>
    </xf>
    <xf numFmtId="10" fontId="0" fillId="2" borderId="1" xfId="0" applyNumberFormat="1" applyFill="1" applyBorder="1" applyAlignment="1" applyProtection="1">
      <alignment horizontal="center" vertical="center"/>
    </xf>
    <xf numFmtId="0" fontId="0" fillId="2" borderId="1" xfId="0" applyFill="1" applyBorder="1" applyProtection="1"/>
    <xf numFmtId="10" fontId="0" fillId="2" borderId="1" xfId="0" applyNumberFormat="1" applyFill="1" applyBorder="1" applyProtection="1"/>
    <xf numFmtId="0" fontId="0" fillId="3" borderId="1" xfId="0" applyNumberFormat="1" applyFill="1" applyBorder="1" applyProtection="1"/>
    <xf numFmtId="0" fontId="0" fillId="0" borderId="1" xfId="0" applyBorder="1" applyAlignment="1">
      <alignment horizontal="center" vertical="center"/>
    </xf>
    <xf numFmtId="0" fontId="0" fillId="0" borderId="1" xfId="0" applyBorder="1"/>
    <xf numFmtId="2" fontId="0" fillId="2" borderId="1" xfId="0" applyNumberFormat="1" applyFill="1" applyBorder="1" applyProtection="1"/>
    <xf numFmtId="0" fontId="0" fillId="0" borderId="0" xfId="0" applyAlignment="1"/>
    <xf numFmtId="0" fontId="0" fillId="3" borderId="1" xfId="0" applyFill="1" applyBorder="1"/>
    <xf numFmtId="0" fontId="3" fillId="3" borderId="1" xfId="0" applyFont="1" applyFill="1" applyBorder="1"/>
    <xf numFmtId="0" fontId="3" fillId="0" borderId="1" xfId="0" applyFont="1" applyFill="1" applyBorder="1" applyAlignment="1" applyProtection="1">
      <alignment horizontal="center" vertical="center"/>
    </xf>
    <xf numFmtId="10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/>
    <xf numFmtId="0" fontId="1" fillId="0" borderId="0" xfId="0" applyFont="1" applyAlignment="1">
      <alignment horizontal="center" vertical="center"/>
    </xf>
    <xf numFmtId="0" fontId="0" fillId="0" borderId="0" xfId="0" applyNumberFormat="1" applyBorder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16" fontId="1" fillId="0" borderId="0" xfId="0" applyNumberFormat="1" applyFont="1" applyBorder="1" applyAlignment="1">
      <alignment horizontal="center" vertical="center"/>
    </xf>
    <xf numFmtId="164" fontId="0" fillId="0" borderId="0" xfId="0" applyNumberFormat="1" applyBorder="1"/>
    <xf numFmtId="1" fontId="0" fillId="0" borderId="0" xfId="0" applyNumberFormat="1"/>
    <xf numFmtId="0" fontId="0" fillId="4" borderId="0" xfId="0" applyFill="1" applyProtection="1"/>
    <xf numFmtId="0" fontId="0" fillId="4" borderId="0" xfId="0" applyFill="1" applyBorder="1" applyProtection="1"/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Border="1" applyProtection="1">
      <protection hidden="1"/>
    </xf>
    <xf numFmtId="0" fontId="0" fillId="0" borderId="0" xfId="0" applyNumberFormat="1" applyProtection="1">
      <protection locked="0"/>
    </xf>
    <xf numFmtId="0" fontId="5" fillId="4" borderId="0" xfId="0" applyFont="1" applyFill="1" applyAlignment="1" applyProtection="1">
      <alignment horizontal="center"/>
    </xf>
    <xf numFmtId="0" fontId="6" fillId="0" borderId="4" xfId="0" applyFont="1" applyBorder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5" borderId="0" xfId="0" applyFill="1" applyProtection="1">
      <protection hidden="1"/>
    </xf>
    <xf numFmtId="0" fontId="0" fillId="5" borderId="0" xfId="0" applyNumberFormat="1" applyFill="1" applyProtection="1">
      <protection locked="0"/>
    </xf>
    <xf numFmtId="0" fontId="0" fillId="5" borderId="0" xfId="0" applyFill="1" applyAlignment="1" applyProtection="1">
      <alignment horizontal="right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hidden="1"/>
    </xf>
    <xf numFmtId="0" fontId="0" fillId="0" borderId="0" xfId="0" applyNumberFormat="1" applyBorder="1" applyProtection="1">
      <protection hidden="1"/>
    </xf>
    <xf numFmtId="0" fontId="0" fillId="0" borderId="0" xfId="0" applyBorder="1" applyAlignment="1" applyProtection="1">
      <alignment horizontal="right"/>
      <protection hidden="1"/>
    </xf>
    <xf numFmtId="0" fontId="0" fillId="5" borderId="0" xfId="0" applyFill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8" fillId="0" borderId="0" xfId="0" applyFont="1"/>
    <xf numFmtId="0" fontId="0" fillId="5" borderId="0" xfId="0" applyFill="1"/>
    <xf numFmtId="0" fontId="0" fillId="5" borderId="0" xfId="0" applyFill="1" applyBorder="1"/>
    <xf numFmtId="0" fontId="0" fillId="5" borderId="0" xfId="0" applyNumberFormat="1" applyFill="1" applyBorder="1"/>
    <xf numFmtId="1" fontId="0" fillId="0" borderId="0" xfId="0" applyNumberFormat="1" applyBorder="1" applyAlignment="1">
      <alignment horizontal="center"/>
    </xf>
    <xf numFmtId="0" fontId="0" fillId="0" borderId="0" xfId="0" quotePrefix="1" applyBorder="1"/>
    <xf numFmtId="1" fontId="0" fillId="0" borderId="0" xfId="0" applyNumberFormat="1" applyBorder="1" applyProtection="1">
      <protection hidden="1"/>
    </xf>
    <xf numFmtId="0" fontId="9" fillId="0" borderId="0" xfId="0" applyFont="1" applyBorder="1" applyAlignment="1" applyProtection="1">
      <alignment horizontal="center" vertical="center"/>
      <protection hidden="1"/>
    </xf>
    <xf numFmtId="10" fontId="9" fillId="0" borderId="0" xfId="0" applyNumberFormat="1" applyFont="1" applyBorder="1" applyAlignment="1" applyProtection="1">
      <alignment horizontal="center" vertical="center"/>
      <protection hidden="1"/>
    </xf>
    <xf numFmtId="0" fontId="0" fillId="0" borderId="6" xfId="0" applyBorder="1"/>
    <xf numFmtId="0" fontId="0" fillId="0" borderId="7" xfId="0" applyBorder="1"/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  <protection hidden="1"/>
    </xf>
    <xf numFmtId="16" fontId="10" fillId="0" borderId="0" xfId="0" applyNumberFormat="1" applyFont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/>
    <xf numFmtId="0" fontId="11" fillId="5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left" vertical="center"/>
    </xf>
    <xf numFmtId="0" fontId="11" fillId="5" borderId="0" xfId="0" applyFont="1" applyFill="1"/>
    <xf numFmtId="0" fontId="14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 applyBorder="1"/>
    <xf numFmtId="0" fontId="11" fillId="5" borderId="0" xfId="0" applyFont="1" applyFill="1" applyAlignment="1">
      <alignment horizontal="center"/>
    </xf>
    <xf numFmtId="0" fontId="16" fillId="0" borderId="0" xfId="0" applyFont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165" fontId="12" fillId="5" borderId="0" xfId="0" applyNumberFormat="1" applyFont="1" applyFill="1" applyAlignment="1">
      <alignment horizontal="center" vertical="center"/>
    </xf>
    <xf numFmtId="14" fontId="8" fillId="0" borderId="0" xfId="0" applyNumberFormat="1" applyFont="1"/>
    <xf numFmtId="49" fontId="1" fillId="0" borderId="0" xfId="0" quotePrefix="1" applyNumberFormat="1" applyFont="1" applyBorder="1" applyAlignment="1">
      <alignment horizontal="left" vertical="center"/>
    </xf>
    <xf numFmtId="0" fontId="18" fillId="0" borderId="0" xfId="1" applyFont="1" applyFill="1" applyBorder="1"/>
    <xf numFmtId="16" fontId="10" fillId="0" borderId="0" xfId="0" applyNumberFormat="1" applyFont="1" applyAlignment="1" applyProtection="1">
      <alignment horizontal="center" vertical="center"/>
      <protection hidden="1"/>
    </xf>
    <xf numFmtId="16" fontId="10" fillId="0" borderId="0" xfId="0" applyNumberFormat="1" applyFont="1" applyAlignment="1">
      <alignment horizontal="center" vertical="center"/>
    </xf>
    <xf numFmtId="16" fontId="10" fillId="0" borderId="0" xfId="0" applyNumberFormat="1" applyFont="1" applyAlignment="1" applyProtection="1">
      <alignment horizontal="center" vertical="center"/>
      <protection hidden="1"/>
    </xf>
    <xf numFmtId="16" fontId="10" fillId="0" borderId="0" xfId="0" applyNumberFormat="1" applyFont="1" applyAlignment="1">
      <alignment horizontal="center" vertical="center"/>
    </xf>
    <xf numFmtId="0" fontId="19" fillId="0" borderId="0" xfId="0" applyFont="1"/>
    <xf numFmtId="0" fontId="15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76"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</font>
      <fill>
        <patternFill>
          <bgColor rgb="FFFFFF00"/>
        </patternFill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png"/><Relationship Id="rId4" Type="http://schemas.openxmlformats.org/officeDocument/2006/relationships/image" Target="../media/image7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11.jpeg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8</xdr:col>
          <xdr:colOff>276225</xdr:colOff>
          <xdr:row>3</xdr:row>
          <xdr:rowOff>228600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ADHERENT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</xdr:row>
          <xdr:rowOff>0</xdr:rowOff>
        </xdr:from>
        <xdr:to>
          <xdr:col>3</xdr:col>
          <xdr:colOff>0</xdr:colOff>
          <xdr:row>3</xdr:row>
          <xdr:rowOff>228600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TOURNOI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3</xdr:row>
          <xdr:rowOff>1381125</xdr:rowOff>
        </xdr:from>
        <xdr:to>
          <xdr:col>3</xdr:col>
          <xdr:colOff>0</xdr:colOff>
          <xdr:row>3</xdr:row>
          <xdr:rowOff>2105025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RENTRER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3</xdr:row>
          <xdr:rowOff>3162300</xdr:rowOff>
        </xdr:from>
        <xdr:to>
          <xdr:col>3</xdr:col>
          <xdr:colOff>9525</xdr:colOff>
          <xdr:row>3</xdr:row>
          <xdr:rowOff>3886200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CLASSEMENT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527417</xdr:colOff>
      <xdr:row>3</xdr:row>
      <xdr:rowOff>408728</xdr:rowOff>
    </xdr:from>
    <xdr:to>
      <xdr:col>1</xdr:col>
      <xdr:colOff>707417</xdr:colOff>
      <xdr:row>3</xdr:row>
      <xdr:rowOff>1308728</xdr:rowOff>
    </xdr:to>
    <xdr:sp macro="" textlink="">
      <xdr:nvSpPr>
        <xdr:cNvPr id="3" name="Flèche vers le bas 2"/>
        <xdr:cNvSpPr/>
      </xdr:nvSpPr>
      <xdr:spPr>
        <a:xfrm>
          <a:off x="1289417" y="980228"/>
          <a:ext cx="180000" cy="900000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519691</xdr:colOff>
      <xdr:row>3</xdr:row>
      <xdr:rowOff>2186497</xdr:rowOff>
    </xdr:from>
    <xdr:to>
      <xdr:col>1</xdr:col>
      <xdr:colOff>699691</xdr:colOff>
      <xdr:row>3</xdr:row>
      <xdr:rowOff>3086497</xdr:rowOff>
    </xdr:to>
    <xdr:sp macro="" textlink="">
      <xdr:nvSpPr>
        <xdr:cNvPr id="18" name="Flèche vers le bas 17"/>
        <xdr:cNvSpPr/>
      </xdr:nvSpPr>
      <xdr:spPr>
        <a:xfrm>
          <a:off x="1281691" y="2757997"/>
          <a:ext cx="180000" cy="900000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742950</xdr:rowOff>
        </xdr:from>
        <xdr:to>
          <xdr:col>8</xdr:col>
          <xdr:colOff>285750</xdr:colOff>
          <xdr:row>3</xdr:row>
          <xdr:rowOff>1466850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 CAPS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1857375</xdr:rowOff>
        </xdr:from>
        <xdr:to>
          <xdr:col>8</xdr:col>
          <xdr:colOff>285750</xdr:colOff>
          <xdr:row>3</xdr:row>
          <xdr:rowOff>2581275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Challenge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2981325</xdr:rowOff>
        </xdr:from>
        <xdr:to>
          <xdr:col>8</xdr:col>
          <xdr:colOff>285750</xdr:colOff>
          <xdr:row>3</xdr:row>
          <xdr:rowOff>3705225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 PODIUMS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314325</xdr:colOff>
      <xdr:row>1</xdr:row>
      <xdr:rowOff>28575</xdr:rowOff>
    </xdr:from>
    <xdr:to>
      <xdr:col>4</xdr:col>
      <xdr:colOff>885824</xdr:colOff>
      <xdr:row>1</xdr:row>
      <xdr:rowOff>771234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81450" y="228600"/>
          <a:ext cx="571499" cy="742659"/>
        </a:xfrm>
        <a:prstGeom prst="rect">
          <a:avLst/>
        </a:prstGeom>
      </xdr:spPr>
    </xdr:pic>
    <xdr:clientData/>
  </xdr:twoCellAnchor>
  <xdr:twoCellAnchor editAs="oneCell">
    <xdr:from>
      <xdr:col>4</xdr:col>
      <xdr:colOff>180976</xdr:colOff>
      <xdr:row>3</xdr:row>
      <xdr:rowOff>38101</xdr:rowOff>
    </xdr:from>
    <xdr:to>
      <xdr:col>4</xdr:col>
      <xdr:colOff>923925</xdr:colOff>
      <xdr:row>3</xdr:row>
      <xdr:rowOff>781050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8101" y="1057276"/>
          <a:ext cx="742949" cy="742949"/>
        </a:xfrm>
        <a:prstGeom prst="rect">
          <a:avLst/>
        </a:prstGeom>
      </xdr:spPr>
    </xdr:pic>
    <xdr:clientData/>
  </xdr:twoCellAnchor>
  <xdr:twoCellAnchor editAs="oneCell">
    <xdr:from>
      <xdr:col>4</xdr:col>
      <xdr:colOff>219075</xdr:colOff>
      <xdr:row>5</xdr:row>
      <xdr:rowOff>57151</xdr:rowOff>
    </xdr:from>
    <xdr:to>
      <xdr:col>4</xdr:col>
      <xdr:colOff>923925</xdr:colOff>
      <xdr:row>5</xdr:row>
      <xdr:rowOff>762001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86200" y="2714626"/>
          <a:ext cx="704850" cy="7048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232109</xdr:colOff>
      <xdr:row>10</xdr:row>
      <xdr:rowOff>19050</xdr:rowOff>
    </xdr:from>
    <xdr:to>
      <xdr:col>11</xdr:col>
      <xdr:colOff>675304</xdr:colOff>
      <xdr:row>24</xdr:row>
      <xdr:rowOff>139097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2984" y="2514600"/>
          <a:ext cx="5777195" cy="35871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152400</xdr:rowOff>
        </xdr:from>
        <xdr:to>
          <xdr:col>9</xdr:col>
          <xdr:colOff>28575</xdr:colOff>
          <xdr:row>6</xdr:row>
          <xdr:rowOff>200025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Podium1" spid="_x0000_s13495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5476875" y="152400"/>
              <a:ext cx="1552575" cy="155257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5</xdr:row>
          <xdr:rowOff>0</xdr:rowOff>
        </xdr:from>
        <xdr:to>
          <xdr:col>11</xdr:col>
          <xdr:colOff>409575</xdr:colOff>
          <xdr:row>11</xdr:row>
          <xdr:rowOff>66675</xdr:rowOff>
        </xdr:to>
        <xdr:pic>
          <xdr:nvPicPr>
            <xdr:cNvPr id="10" name="Image 9"/>
            <xdr:cNvPicPr>
              <a:picLocks noChangeAspect="1"/>
              <a:extLst>
                <a:ext uri="{84589F7E-364E-4C9E-8A38-B11213B215E9}">
                  <a14:cameraTool cellRange="Podium3" spid="_x0000_s13496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7381875" y="1028700"/>
              <a:ext cx="1552575" cy="155257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2</xdr:row>
          <xdr:rowOff>123825</xdr:rowOff>
        </xdr:from>
        <xdr:to>
          <xdr:col>6</xdr:col>
          <xdr:colOff>409575</xdr:colOff>
          <xdr:row>8</xdr:row>
          <xdr:rowOff>190500</xdr:rowOff>
        </xdr:to>
        <xdr:pic>
          <xdr:nvPicPr>
            <xdr:cNvPr id="11" name="Image 10"/>
            <xdr:cNvPicPr>
              <a:picLocks noChangeAspect="1"/>
              <a:extLst>
                <a:ext uri="{84589F7E-364E-4C9E-8A38-B11213B215E9}">
                  <a14:cameraTool cellRange="Podium2" spid="_x0000_s13497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3571875" y="581025"/>
              <a:ext cx="1552575" cy="155257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0</xdr:row>
      <xdr:rowOff>265876</xdr:rowOff>
    </xdr:from>
    <xdr:to>
      <xdr:col>11</xdr:col>
      <xdr:colOff>12769</xdr:colOff>
      <xdr:row>15</xdr:row>
      <xdr:rowOff>191324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57675" y="265876"/>
          <a:ext cx="3813244" cy="365924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238126</xdr:colOff>
          <xdr:row>4</xdr:row>
          <xdr:rowOff>95250</xdr:rowOff>
        </xdr:from>
        <xdr:to>
          <xdr:col>9</xdr:col>
          <xdr:colOff>530570</xdr:colOff>
          <xdr:row>11</xdr:row>
          <xdr:rowOff>178144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Podium_challenge" spid="_x0000_s20519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5248276" y="1104900"/>
              <a:ext cx="1816444" cy="1816444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BH67"/>
  <sheetViews>
    <sheetView zoomScaleNormal="100" workbookViewId="0">
      <selection activeCell="B3" sqref="B3"/>
    </sheetView>
  </sheetViews>
  <sheetFormatPr baseColWidth="10" defaultRowHeight="15" x14ac:dyDescent="0.25"/>
  <cols>
    <col min="1" max="1" width="17.7109375" bestFit="1" customWidth="1"/>
    <col min="10" max="10" width="13.140625" bestFit="1" customWidth="1"/>
    <col min="11" max="60" width="3.7109375" customWidth="1"/>
  </cols>
  <sheetData>
    <row r="1" spans="1:60" x14ac:dyDescent="0.25">
      <c r="A1" t="s">
        <v>33</v>
      </c>
      <c r="B1">
        <v>25</v>
      </c>
      <c r="D1" s="53" t="s">
        <v>48</v>
      </c>
      <c r="E1">
        <v>5</v>
      </c>
      <c r="J1" s="19" t="s">
        <v>32</v>
      </c>
      <c r="K1" s="11">
        <f>'Matrice tournoi'!K1</f>
        <v>3</v>
      </c>
      <c r="L1" s="11">
        <f t="shared" ref="L1:AQ1" si="0">K1-1</f>
        <v>2</v>
      </c>
      <c r="M1" s="11">
        <f t="shared" si="0"/>
        <v>1</v>
      </c>
      <c r="N1" s="11">
        <f t="shared" si="0"/>
        <v>0</v>
      </c>
      <c r="O1" s="11">
        <f t="shared" si="0"/>
        <v>-1</v>
      </c>
      <c r="P1" s="11">
        <f t="shared" si="0"/>
        <v>-2</v>
      </c>
      <c r="Q1" s="11">
        <f t="shared" si="0"/>
        <v>-3</v>
      </c>
      <c r="R1" s="11">
        <f t="shared" si="0"/>
        <v>-4</v>
      </c>
      <c r="S1" s="11">
        <f t="shared" si="0"/>
        <v>-5</v>
      </c>
      <c r="T1" s="11">
        <f t="shared" si="0"/>
        <v>-6</v>
      </c>
      <c r="U1" s="11">
        <f t="shared" si="0"/>
        <v>-7</v>
      </c>
      <c r="V1" s="11">
        <f t="shared" si="0"/>
        <v>-8</v>
      </c>
      <c r="W1" s="11">
        <f t="shared" si="0"/>
        <v>-9</v>
      </c>
      <c r="X1" s="11">
        <f t="shared" si="0"/>
        <v>-10</v>
      </c>
      <c r="Y1" s="11">
        <f t="shared" si="0"/>
        <v>-11</v>
      </c>
      <c r="Z1" s="11">
        <f t="shared" si="0"/>
        <v>-12</v>
      </c>
      <c r="AA1" s="11">
        <f t="shared" si="0"/>
        <v>-13</v>
      </c>
      <c r="AB1" s="11">
        <f t="shared" si="0"/>
        <v>-14</v>
      </c>
      <c r="AC1" s="11">
        <f t="shared" si="0"/>
        <v>-15</v>
      </c>
      <c r="AD1" s="11">
        <f t="shared" si="0"/>
        <v>-16</v>
      </c>
      <c r="AE1" s="11">
        <f t="shared" si="0"/>
        <v>-17</v>
      </c>
      <c r="AF1" s="11">
        <f t="shared" si="0"/>
        <v>-18</v>
      </c>
      <c r="AG1" s="11">
        <f t="shared" si="0"/>
        <v>-19</v>
      </c>
      <c r="AH1" s="11">
        <f t="shared" si="0"/>
        <v>-20</v>
      </c>
      <c r="AI1" s="11">
        <f t="shared" si="0"/>
        <v>-21</v>
      </c>
      <c r="AJ1" s="11">
        <f t="shared" si="0"/>
        <v>-22</v>
      </c>
      <c r="AK1" s="11">
        <f t="shared" si="0"/>
        <v>-23</v>
      </c>
      <c r="AL1" s="11">
        <f t="shared" si="0"/>
        <v>-24</v>
      </c>
      <c r="AM1" s="11">
        <f t="shared" si="0"/>
        <v>-25</v>
      </c>
      <c r="AN1" s="11">
        <f t="shared" si="0"/>
        <v>-26</v>
      </c>
      <c r="AO1" s="11">
        <f t="shared" si="0"/>
        <v>-27</v>
      </c>
      <c r="AP1" s="11">
        <f t="shared" si="0"/>
        <v>-28</v>
      </c>
      <c r="AQ1" s="11">
        <f t="shared" si="0"/>
        <v>-29</v>
      </c>
      <c r="AR1" s="11">
        <f t="shared" ref="AR1:BH1" si="1">AQ1-1</f>
        <v>-30</v>
      </c>
      <c r="AS1" s="11">
        <f t="shared" si="1"/>
        <v>-31</v>
      </c>
      <c r="AT1" s="11">
        <f t="shared" si="1"/>
        <v>-32</v>
      </c>
      <c r="AU1" s="11">
        <f t="shared" si="1"/>
        <v>-33</v>
      </c>
      <c r="AV1" s="11">
        <f t="shared" si="1"/>
        <v>-34</v>
      </c>
      <c r="AW1" s="11">
        <f t="shared" si="1"/>
        <v>-35</v>
      </c>
      <c r="AX1" s="11">
        <f t="shared" si="1"/>
        <v>-36</v>
      </c>
      <c r="AY1" s="11">
        <f t="shared" si="1"/>
        <v>-37</v>
      </c>
      <c r="AZ1" s="11">
        <f t="shared" si="1"/>
        <v>-38</v>
      </c>
      <c r="BA1" s="11">
        <f t="shared" si="1"/>
        <v>-39</v>
      </c>
      <c r="BB1" s="11">
        <f t="shared" si="1"/>
        <v>-40</v>
      </c>
      <c r="BC1" s="11">
        <f t="shared" si="1"/>
        <v>-41</v>
      </c>
      <c r="BD1" s="11">
        <f t="shared" si="1"/>
        <v>-42</v>
      </c>
      <c r="BE1" s="11">
        <f t="shared" si="1"/>
        <v>-43</v>
      </c>
      <c r="BF1" s="11">
        <f t="shared" si="1"/>
        <v>-44</v>
      </c>
      <c r="BG1" s="11">
        <f t="shared" si="1"/>
        <v>-45</v>
      </c>
      <c r="BH1" s="11">
        <f t="shared" si="1"/>
        <v>-46</v>
      </c>
    </row>
    <row r="2" spans="1:60" x14ac:dyDescent="0.25">
      <c r="A2" t="s">
        <v>43</v>
      </c>
      <c r="B2" s="28">
        <v>1000</v>
      </c>
      <c r="J2" s="20" t="s">
        <v>31</v>
      </c>
      <c r="K2" s="12">
        <f>IF(K1&gt;0,1,"")</f>
        <v>1</v>
      </c>
      <c r="L2" s="12">
        <f t="shared" ref="L2:AQ2" si="2">IF(L1&gt;0,K2+1,"")</f>
        <v>2</v>
      </c>
      <c r="M2" s="12">
        <f t="shared" si="2"/>
        <v>3</v>
      </c>
      <c r="N2" s="12" t="str">
        <f t="shared" si="2"/>
        <v/>
      </c>
      <c r="O2" s="12" t="str">
        <f t="shared" si="2"/>
        <v/>
      </c>
      <c r="P2" s="12" t="str">
        <f t="shared" si="2"/>
        <v/>
      </c>
      <c r="Q2" s="12" t="str">
        <f t="shared" si="2"/>
        <v/>
      </c>
      <c r="R2" s="12" t="str">
        <f t="shared" si="2"/>
        <v/>
      </c>
      <c r="S2" s="12" t="str">
        <f t="shared" si="2"/>
        <v/>
      </c>
      <c r="T2" s="12" t="str">
        <f t="shared" si="2"/>
        <v/>
      </c>
      <c r="U2" s="12" t="str">
        <f t="shared" si="2"/>
        <v/>
      </c>
      <c r="V2" s="12" t="str">
        <f t="shared" si="2"/>
        <v/>
      </c>
      <c r="W2" s="12" t="str">
        <f t="shared" si="2"/>
        <v/>
      </c>
      <c r="X2" s="12" t="str">
        <f t="shared" si="2"/>
        <v/>
      </c>
      <c r="Y2" s="12" t="str">
        <f t="shared" si="2"/>
        <v/>
      </c>
      <c r="Z2" s="12" t="str">
        <f t="shared" si="2"/>
        <v/>
      </c>
      <c r="AA2" s="12" t="str">
        <f t="shared" si="2"/>
        <v/>
      </c>
      <c r="AB2" s="12" t="str">
        <f t="shared" si="2"/>
        <v/>
      </c>
      <c r="AC2" s="12" t="str">
        <f t="shared" si="2"/>
        <v/>
      </c>
      <c r="AD2" s="12" t="str">
        <f t="shared" si="2"/>
        <v/>
      </c>
      <c r="AE2" s="12" t="str">
        <f t="shared" si="2"/>
        <v/>
      </c>
      <c r="AF2" s="12" t="str">
        <f t="shared" si="2"/>
        <v/>
      </c>
      <c r="AG2" s="12" t="str">
        <f t="shared" si="2"/>
        <v/>
      </c>
      <c r="AH2" s="12" t="str">
        <f t="shared" si="2"/>
        <v/>
      </c>
      <c r="AI2" s="12" t="str">
        <f t="shared" si="2"/>
        <v/>
      </c>
      <c r="AJ2" s="12" t="str">
        <f t="shared" si="2"/>
        <v/>
      </c>
      <c r="AK2" s="12" t="str">
        <f t="shared" si="2"/>
        <v/>
      </c>
      <c r="AL2" s="12" t="str">
        <f t="shared" si="2"/>
        <v/>
      </c>
      <c r="AM2" s="12" t="str">
        <f t="shared" si="2"/>
        <v/>
      </c>
      <c r="AN2" s="12" t="str">
        <f t="shared" si="2"/>
        <v/>
      </c>
      <c r="AO2" s="12" t="str">
        <f t="shared" si="2"/>
        <v/>
      </c>
      <c r="AP2" s="12" t="str">
        <f t="shared" si="2"/>
        <v/>
      </c>
      <c r="AQ2" s="12" t="str">
        <f t="shared" si="2"/>
        <v/>
      </c>
      <c r="AR2" s="12" t="str">
        <f t="shared" ref="AR2:BH2" si="3">IF(AR1&gt;0,AQ2+1,"")</f>
        <v/>
      </c>
      <c r="AS2" s="12" t="str">
        <f t="shared" si="3"/>
        <v/>
      </c>
      <c r="AT2" s="12" t="str">
        <f t="shared" si="3"/>
        <v/>
      </c>
      <c r="AU2" s="12" t="str">
        <f t="shared" si="3"/>
        <v/>
      </c>
      <c r="AV2" s="12" t="str">
        <f t="shared" si="3"/>
        <v/>
      </c>
      <c r="AW2" s="12" t="str">
        <f t="shared" si="3"/>
        <v/>
      </c>
      <c r="AX2" s="12" t="str">
        <f t="shared" si="3"/>
        <v/>
      </c>
      <c r="AY2" s="12" t="str">
        <f t="shared" si="3"/>
        <v/>
      </c>
      <c r="AZ2" s="12" t="str">
        <f t="shared" si="3"/>
        <v/>
      </c>
      <c r="BA2" s="12" t="str">
        <f t="shared" si="3"/>
        <v/>
      </c>
      <c r="BB2" s="12" t="str">
        <f t="shared" si="3"/>
        <v/>
      </c>
      <c r="BC2" s="12" t="str">
        <f t="shared" si="3"/>
        <v/>
      </c>
      <c r="BD2" s="12" t="str">
        <f t="shared" si="3"/>
        <v/>
      </c>
      <c r="BE2" s="12" t="str">
        <f t="shared" si="3"/>
        <v/>
      </c>
      <c r="BF2" s="12" t="str">
        <f t="shared" si="3"/>
        <v/>
      </c>
      <c r="BG2" s="12" t="str">
        <f t="shared" si="3"/>
        <v/>
      </c>
      <c r="BH2" s="12" t="str">
        <f t="shared" si="3"/>
        <v/>
      </c>
    </row>
    <row r="3" spans="1:60" x14ac:dyDescent="0.25">
      <c r="A3" t="s">
        <v>35</v>
      </c>
      <c r="B3" s="1">
        <f ca="1">TODAY()</f>
        <v>42946</v>
      </c>
    </row>
    <row r="6" spans="1:60" ht="18.75" x14ac:dyDescent="0.3">
      <c r="A6" s="2"/>
      <c r="B6" s="3" t="s">
        <v>0</v>
      </c>
      <c r="C6" s="4"/>
      <c r="D6" s="4"/>
      <c r="E6" s="4"/>
      <c r="F6" s="5"/>
      <c r="G6" s="2"/>
      <c r="H6" s="2"/>
    </row>
    <row r="7" spans="1:60" x14ac:dyDescent="0.25">
      <c r="A7" s="2"/>
      <c r="B7" s="2"/>
      <c r="C7" s="2"/>
      <c r="D7" s="2"/>
      <c r="E7" s="2"/>
      <c r="F7" s="5"/>
      <c r="G7" s="2"/>
      <c r="H7" s="2"/>
      <c r="K7" s="14"/>
    </row>
    <row r="8" spans="1:60" x14ac:dyDescent="0.25">
      <c r="A8" s="6" t="s">
        <v>1</v>
      </c>
      <c r="B8" s="6" t="s">
        <v>2</v>
      </c>
      <c r="C8" s="6" t="s">
        <v>3</v>
      </c>
      <c r="D8" s="6" t="s">
        <v>4</v>
      </c>
      <c r="E8" s="6" t="s">
        <v>5</v>
      </c>
      <c r="F8" s="7" t="s">
        <v>6</v>
      </c>
      <c r="G8" s="6" t="s">
        <v>7</v>
      </c>
      <c r="H8" s="6" t="s">
        <v>8</v>
      </c>
      <c r="J8" s="19" t="s">
        <v>32</v>
      </c>
      <c r="K8" s="12">
        <v>1</v>
      </c>
      <c r="L8" s="12">
        <v>2</v>
      </c>
      <c r="M8" s="62">
        <v>3</v>
      </c>
      <c r="N8" s="63"/>
      <c r="O8" s="24"/>
      <c r="P8" s="24"/>
      <c r="Q8" s="24"/>
      <c r="R8" s="24"/>
      <c r="S8" s="24"/>
      <c r="T8" s="24"/>
    </row>
    <row r="9" spans="1:60" x14ac:dyDescent="0.25">
      <c r="A9" s="13" t="s">
        <v>21</v>
      </c>
      <c r="B9" s="9">
        <v>1</v>
      </c>
      <c r="C9" s="10"/>
      <c r="D9" s="10"/>
      <c r="E9" s="10"/>
      <c r="F9" s="10"/>
      <c r="G9" s="10"/>
      <c r="H9" s="10"/>
      <c r="J9" s="20" t="s">
        <v>57</v>
      </c>
      <c r="K9" s="21">
        <v>10</v>
      </c>
      <c r="L9" s="12">
        <v>6</v>
      </c>
      <c r="M9" s="62">
        <v>4</v>
      </c>
      <c r="N9" s="63"/>
      <c r="O9" s="24"/>
      <c r="P9" s="24"/>
      <c r="Q9" s="24"/>
      <c r="R9" s="24"/>
      <c r="S9" s="24"/>
      <c r="T9" s="24"/>
    </row>
    <row r="10" spans="1:60" x14ac:dyDescent="0.25">
      <c r="A10" s="8" t="s">
        <v>22</v>
      </c>
      <c r="B10" s="9">
        <v>0.6</v>
      </c>
      <c r="C10" s="9">
        <v>0.4</v>
      </c>
      <c r="D10" s="10"/>
      <c r="E10" s="10"/>
      <c r="F10" s="10"/>
      <c r="G10" s="10"/>
      <c r="H10" s="10"/>
    </row>
    <row r="11" spans="1:60" x14ac:dyDescent="0.25">
      <c r="A11" s="8" t="s">
        <v>23</v>
      </c>
      <c r="B11" s="9">
        <v>0.5</v>
      </c>
      <c r="C11" s="9">
        <v>0.3</v>
      </c>
      <c r="D11" s="9">
        <v>0.2</v>
      </c>
      <c r="E11" s="10"/>
      <c r="F11" s="10"/>
      <c r="G11" s="10"/>
      <c r="H11" s="10"/>
    </row>
    <row r="12" spans="1:60" x14ac:dyDescent="0.25">
      <c r="A12" s="8" t="s">
        <v>9</v>
      </c>
      <c r="B12" s="9">
        <v>0.52500000000000002</v>
      </c>
      <c r="C12" s="9">
        <v>0.28499999999999998</v>
      </c>
      <c r="D12" s="9">
        <v>0.15</v>
      </c>
      <c r="E12" s="9">
        <v>0.04</v>
      </c>
      <c r="F12" s="10"/>
      <c r="G12" s="10"/>
      <c r="H12" s="10"/>
    </row>
    <row r="13" spans="1:60" x14ac:dyDescent="0.25">
      <c r="A13" s="8" t="s">
        <v>10</v>
      </c>
      <c r="B13" s="9">
        <v>0.495</v>
      </c>
      <c r="C13" s="9">
        <v>0.25</v>
      </c>
      <c r="D13" s="9">
        <v>0.14000000000000001</v>
      </c>
      <c r="E13" s="9">
        <v>7.4999999999999997E-2</v>
      </c>
      <c r="F13" s="9">
        <v>0.04</v>
      </c>
      <c r="G13" s="10"/>
      <c r="H13" s="10"/>
    </row>
    <row r="14" spans="1:60" x14ac:dyDescent="0.25">
      <c r="A14" s="8" t="s">
        <v>11</v>
      </c>
      <c r="B14" s="9">
        <v>0.45</v>
      </c>
      <c r="C14" s="9">
        <v>0.22</v>
      </c>
      <c r="D14" s="9">
        <v>0.14000000000000001</v>
      </c>
      <c r="E14" s="9">
        <v>0.1</v>
      </c>
      <c r="F14" s="9">
        <v>0.06</v>
      </c>
      <c r="G14" s="9">
        <v>0.03</v>
      </c>
      <c r="H14" s="10"/>
    </row>
    <row r="15" spans="1:60" x14ac:dyDescent="0.25">
      <c r="A15" s="8" t="s">
        <v>12</v>
      </c>
      <c r="B15" s="9">
        <v>0.35</v>
      </c>
      <c r="C15" s="9">
        <v>0.2</v>
      </c>
      <c r="D15" s="9">
        <v>0.15</v>
      </c>
      <c r="E15" s="9">
        <v>0.13</v>
      </c>
      <c r="F15" s="9">
        <v>0.1</v>
      </c>
      <c r="G15" s="9">
        <v>0.05</v>
      </c>
      <c r="H15" s="9">
        <v>0.02</v>
      </c>
    </row>
    <row r="18" spans="1:8" x14ac:dyDescent="0.25">
      <c r="A18" s="17" t="s">
        <v>1</v>
      </c>
      <c r="B18" s="11" t="s">
        <v>2</v>
      </c>
      <c r="C18" s="11" t="s">
        <v>24</v>
      </c>
      <c r="D18" s="11" t="s">
        <v>25</v>
      </c>
      <c r="E18" s="11" t="s">
        <v>26</v>
      </c>
      <c r="F18" s="11" t="s">
        <v>27</v>
      </c>
      <c r="G18" s="11" t="s">
        <v>28</v>
      </c>
      <c r="H18" s="11" t="s">
        <v>29</v>
      </c>
    </row>
    <row r="19" spans="1:8" x14ac:dyDescent="0.25">
      <c r="A19" s="12">
        <v>2</v>
      </c>
      <c r="B19" s="18">
        <f>$B$9</f>
        <v>1</v>
      </c>
      <c r="C19" s="15"/>
      <c r="D19" s="15"/>
      <c r="E19" s="15"/>
      <c r="F19" s="15"/>
      <c r="G19" s="15"/>
      <c r="H19" s="15"/>
    </row>
    <row r="20" spans="1:8" x14ac:dyDescent="0.25">
      <c r="A20" s="12">
        <v>3</v>
      </c>
      <c r="B20" s="18">
        <f>$B$9</f>
        <v>1</v>
      </c>
      <c r="C20" s="15"/>
      <c r="D20" s="15"/>
      <c r="E20" s="15"/>
      <c r="F20" s="15"/>
      <c r="G20" s="15"/>
      <c r="H20" s="15"/>
    </row>
    <row r="21" spans="1:8" x14ac:dyDescent="0.25">
      <c r="A21" s="12">
        <v>4</v>
      </c>
      <c r="B21" s="18">
        <f>$B$9</f>
        <v>1</v>
      </c>
      <c r="C21" s="15"/>
      <c r="D21" s="15"/>
      <c r="E21" s="15"/>
      <c r="F21" s="15"/>
      <c r="G21" s="15"/>
      <c r="H21" s="15"/>
    </row>
    <row r="22" spans="1:8" x14ac:dyDescent="0.25">
      <c r="A22" s="12">
        <v>5</v>
      </c>
      <c r="B22" s="18">
        <f t="shared" ref="B22:B34" si="4">$B$10</f>
        <v>0.6</v>
      </c>
      <c r="C22" s="18">
        <f t="shared" ref="C22:C34" si="5">$C$10</f>
        <v>0.4</v>
      </c>
      <c r="D22" s="16"/>
      <c r="E22" s="16"/>
      <c r="F22" s="16"/>
      <c r="G22" s="16"/>
      <c r="H22" s="16"/>
    </row>
    <row r="23" spans="1:8" x14ac:dyDescent="0.25">
      <c r="A23" s="12">
        <v>6</v>
      </c>
      <c r="B23" s="18">
        <f t="shared" si="4"/>
        <v>0.6</v>
      </c>
      <c r="C23" s="18">
        <f t="shared" si="5"/>
        <v>0.4</v>
      </c>
      <c r="D23" s="16"/>
      <c r="E23" s="16"/>
      <c r="F23" s="16"/>
      <c r="G23" s="16"/>
      <c r="H23" s="16"/>
    </row>
    <row r="24" spans="1:8" x14ac:dyDescent="0.25">
      <c r="A24" s="12">
        <v>7</v>
      </c>
      <c r="B24" s="18">
        <f t="shared" si="4"/>
        <v>0.6</v>
      </c>
      <c r="C24" s="18">
        <f t="shared" si="5"/>
        <v>0.4</v>
      </c>
      <c r="D24" s="16"/>
      <c r="E24" s="16"/>
      <c r="F24" s="16"/>
      <c r="G24" s="16"/>
      <c r="H24" s="16"/>
    </row>
    <row r="25" spans="1:8" x14ac:dyDescent="0.25">
      <c r="A25" s="12">
        <v>8</v>
      </c>
      <c r="B25" s="18">
        <f t="shared" si="4"/>
        <v>0.6</v>
      </c>
      <c r="C25" s="18">
        <f t="shared" si="5"/>
        <v>0.4</v>
      </c>
      <c r="D25" s="16"/>
      <c r="E25" s="16"/>
      <c r="F25" s="16"/>
      <c r="G25" s="16"/>
      <c r="H25" s="16"/>
    </row>
    <row r="26" spans="1:8" x14ac:dyDescent="0.25">
      <c r="A26" s="12">
        <v>9</v>
      </c>
      <c r="B26" s="18">
        <f t="shared" si="4"/>
        <v>0.6</v>
      </c>
      <c r="C26" s="18">
        <f t="shared" si="5"/>
        <v>0.4</v>
      </c>
      <c r="D26" s="16"/>
      <c r="E26" s="16"/>
      <c r="F26" s="16"/>
      <c r="G26" s="16"/>
      <c r="H26" s="16"/>
    </row>
    <row r="27" spans="1:8" x14ac:dyDescent="0.25">
      <c r="A27" s="12">
        <v>10</v>
      </c>
      <c r="B27" s="18">
        <f t="shared" si="4"/>
        <v>0.6</v>
      </c>
      <c r="C27" s="18">
        <f t="shared" si="5"/>
        <v>0.4</v>
      </c>
      <c r="D27" s="16"/>
      <c r="E27" s="16"/>
      <c r="F27" s="16"/>
      <c r="G27" s="16"/>
      <c r="H27" s="16"/>
    </row>
    <row r="28" spans="1:8" x14ac:dyDescent="0.25">
      <c r="A28" s="12">
        <v>11</v>
      </c>
      <c r="B28" s="18">
        <f t="shared" si="4"/>
        <v>0.6</v>
      </c>
      <c r="C28" s="18">
        <f t="shared" si="5"/>
        <v>0.4</v>
      </c>
      <c r="D28" s="16"/>
      <c r="E28" s="16"/>
      <c r="F28" s="16"/>
      <c r="G28" s="16"/>
      <c r="H28" s="16"/>
    </row>
    <row r="29" spans="1:8" x14ac:dyDescent="0.25">
      <c r="A29" s="12">
        <v>12</v>
      </c>
      <c r="B29" s="18">
        <f t="shared" si="4"/>
        <v>0.6</v>
      </c>
      <c r="C29" s="18">
        <f t="shared" si="5"/>
        <v>0.4</v>
      </c>
      <c r="D29" s="16"/>
      <c r="E29" s="16"/>
      <c r="F29" s="16"/>
      <c r="G29" s="16"/>
      <c r="H29" s="16"/>
    </row>
    <row r="30" spans="1:8" x14ac:dyDescent="0.25">
      <c r="A30" s="12">
        <v>13</v>
      </c>
      <c r="B30" s="18">
        <f t="shared" si="4"/>
        <v>0.6</v>
      </c>
      <c r="C30" s="18">
        <f t="shared" si="5"/>
        <v>0.4</v>
      </c>
      <c r="D30" s="16"/>
      <c r="E30" s="16"/>
      <c r="F30" s="16"/>
      <c r="G30" s="16"/>
      <c r="H30" s="16"/>
    </row>
    <row r="31" spans="1:8" x14ac:dyDescent="0.25">
      <c r="A31" s="12">
        <v>14</v>
      </c>
      <c r="B31" s="18">
        <f t="shared" si="4"/>
        <v>0.6</v>
      </c>
      <c r="C31" s="18">
        <f t="shared" si="5"/>
        <v>0.4</v>
      </c>
      <c r="D31" s="16"/>
      <c r="E31" s="16"/>
      <c r="F31" s="16"/>
      <c r="G31" s="16"/>
      <c r="H31" s="16"/>
    </row>
    <row r="32" spans="1:8" x14ac:dyDescent="0.25">
      <c r="A32" s="12">
        <v>15</v>
      </c>
      <c r="B32" s="18">
        <f t="shared" si="4"/>
        <v>0.6</v>
      </c>
      <c r="C32" s="18">
        <f t="shared" si="5"/>
        <v>0.4</v>
      </c>
      <c r="D32" s="16"/>
      <c r="E32" s="16"/>
      <c r="F32" s="16"/>
      <c r="G32" s="16"/>
      <c r="H32" s="16"/>
    </row>
    <row r="33" spans="1:8" x14ac:dyDescent="0.25">
      <c r="A33" s="12">
        <v>16</v>
      </c>
      <c r="B33" s="18">
        <f t="shared" si="4"/>
        <v>0.6</v>
      </c>
      <c r="C33" s="18">
        <f t="shared" si="5"/>
        <v>0.4</v>
      </c>
      <c r="D33" s="16"/>
      <c r="E33" s="16"/>
      <c r="F33" s="16"/>
      <c r="G33" s="16"/>
      <c r="H33" s="16"/>
    </row>
    <row r="34" spans="1:8" x14ac:dyDescent="0.25">
      <c r="A34" s="12">
        <v>17</v>
      </c>
      <c r="B34" s="18">
        <f t="shared" si="4"/>
        <v>0.6</v>
      </c>
      <c r="C34" s="18">
        <f t="shared" si="5"/>
        <v>0.4</v>
      </c>
      <c r="D34" s="16"/>
      <c r="E34" s="16"/>
      <c r="F34" s="16"/>
      <c r="G34" s="16"/>
      <c r="H34" s="16"/>
    </row>
    <row r="35" spans="1:8" x14ac:dyDescent="0.25">
      <c r="A35" s="12">
        <v>18</v>
      </c>
      <c r="B35" s="18">
        <f t="shared" ref="B35:B40" si="6">$B$11</f>
        <v>0.5</v>
      </c>
      <c r="C35" s="18">
        <f t="shared" ref="C35:C40" si="7">$C$11</f>
        <v>0.3</v>
      </c>
      <c r="D35" s="18">
        <f t="shared" ref="D35:D40" si="8">$D$11</f>
        <v>0.2</v>
      </c>
      <c r="E35" s="15"/>
      <c r="F35" s="15"/>
      <c r="G35" s="15"/>
      <c r="H35" s="15"/>
    </row>
    <row r="36" spans="1:8" x14ac:dyDescent="0.25">
      <c r="A36" s="12">
        <v>19</v>
      </c>
      <c r="B36" s="18">
        <f t="shared" si="6"/>
        <v>0.5</v>
      </c>
      <c r="C36" s="18">
        <f t="shared" si="7"/>
        <v>0.3</v>
      </c>
      <c r="D36" s="18">
        <f t="shared" si="8"/>
        <v>0.2</v>
      </c>
      <c r="E36" s="15"/>
      <c r="F36" s="15"/>
      <c r="G36" s="15"/>
      <c r="H36" s="15"/>
    </row>
    <row r="37" spans="1:8" x14ac:dyDescent="0.25">
      <c r="A37" s="12">
        <v>20</v>
      </c>
      <c r="B37" s="18">
        <f t="shared" si="6"/>
        <v>0.5</v>
      </c>
      <c r="C37" s="18">
        <f t="shared" si="7"/>
        <v>0.3</v>
      </c>
      <c r="D37" s="18">
        <f t="shared" si="8"/>
        <v>0.2</v>
      </c>
      <c r="E37" s="15"/>
      <c r="F37" s="15"/>
      <c r="G37" s="15"/>
      <c r="H37" s="15"/>
    </row>
    <row r="38" spans="1:8" x14ac:dyDescent="0.25">
      <c r="A38" s="12">
        <v>21</v>
      </c>
      <c r="B38" s="18">
        <f t="shared" si="6"/>
        <v>0.5</v>
      </c>
      <c r="C38" s="18">
        <f t="shared" si="7"/>
        <v>0.3</v>
      </c>
      <c r="D38" s="18">
        <f t="shared" si="8"/>
        <v>0.2</v>
      </c>
      <c r="E38" s="15"/>
      <c r="F38" s="15"/>
      <c r="G38" s="15"/>
      <c r="H38" s="15"/>
    </row>
    <row r="39" spans="1:8" x14ac:dyDescent="0.25">
      <c r="A39" s="12">
        <v>22</v>
      </c>
      <c r="B39" s="18">
        <f t="shared" si="6"/>
        <v>0.5</v>
      </c>
      <c r="C39" s="18">
        <f t="shared" si="7"/>
        <v>0.3</v>
      </c>
      <c r="D39" s="18">
        <f t="shared" si="8"/>
        <v>0.2</v>
      </c>
      <c r="E39" s="15"/>
      <c r="F39" s="15"/>
      <c r="G39" s="15"/>
      <c r="H39" s="15"/>
    </row>
    <row r="40" spans="1:8" x14ac:dyDescent="0.25">
      <c r="A40" s="12">
        <v>23</v>
      </c>
      <c r="B40" s="18">
        <f t="shared" si="6"/>
        <v>0.5</v>
      </c>
      <c r="C40" s="18">
        <f t="shared" si="7"/>
        <v>0.3</v>
      </c>
      <c r="D40" s="18">
        <f t="shared" si="8"/>
        <v>0.2</v>
      </c>
      <c r="E40" s="15"/>
      <c r="F40" s="15"/>
      <c r="G40" s="15"/>
      <c r="H40" s="15"/>
    </row>
    <row r="41" spans="1:8" x14ac:dyDescent="0.25">
      <c r="A41" s="12">
        <v>24</v>
      </c>
      <c r="B41" s="18">
        <f t="shared" ref="B41:B46" si="9">$B$12</f>
        <v>0.52500000000000002</v>
      </c>
      <c r="C41" s="18">
        <f t="shared" ref="C41:C46" si="10">C12</f>
        <v>0.28499999999999998</v>
      </c>
      <c r="D41" s="18">
        <f t="shared" ref="D41:D46" si="11">$D$12</f>
        <v>0.15</v>
      </c>
      <c r="E41" s="18">
        <f t="shared" ref="E41:E46" si="12">$E$12</f>
        <v>0.04</v>
      </c>
      <c r="F41" s="15"/>
      <c r="G41" s="15"/>
      <c r="H41" s="15"/>
    </row>
    <row r="42" spans="1:8" x14ac:dyDescent="0.25">
      <c r="A42" s="12">
        <v>25</v>
      </c>
      <c r="B42" s="18">
        <f t="shared" si="9"/>
        <v>0.52500000000000002</v>
      </c>
      <c r="C42" s="18">
        <f t="shared" si="10"/>
        <v>0.25</v>
      </c>
      <c r="D42" s="18">
        <f t="shared" si="11"/>
        <v>0.15</v>
      </c>
      <c r="E42" s="18">
        <f t="shared" si="12"/>
        <v>0.04</v>
      </c>
      <c r="F42" s="15"/>
      <c r="G42" s="15"/>
      <c r="H42" s="15"/>
    </row>
    <row r="43" spans="1:8" x14ac:dyDescent="0.25">
      <c r="A43" s="12">
        <v>26</v>
      </c>
      <c r="B43" s="18">
        <f t="shared" si="9"/>
        <v>0.52500000000000002</v>
      </c>
      <c r="C43" s="18">
        <f t="shared" si="10"/>
        <v>0.22</v>
      </c>
      <c r="D43" s="18">
        <f t="shared" si="11"/>
        <v>0.15</v>
      </c>
      <c r="E43" s="18">
        <f t="shared" si="12"/>
        <v>0.04</v>
      </c>
      <c r="F43" s="15"/>
      <c r="G43" s="15"/>
      <c r="H43" s="15"/>
    </row>
    <row r="44" spans="1:8" x14ac:dyDescent="0.25">
      <c r="A44" s="12">
        <v>27</v>
      </c>
      <c r="B44" s="18">
        <f t="shared" si="9"/>
        <v>0.52500000000000002</v>
      </c>
      <c r="C44" s="18">
        <f t="shared" si="10"/>
        <v>0.2</v>
      </c>
      <c r="D44" s="18">
        <f t="shared" si="11"/>
        <v>0.15</v>
      </c>
      <c r="E44" s="18">
        <f t="shared" si="12"/>
        <v>0.04</v>
      </c>
      <c r="F44" s="15"/>
      <c r="G44" s="15"/>
      <c r="H44" s="15"/>
    </row>
    <row r="45" spans="1:8" x14ac:dyDescent="0.25">
      <c r="A45" s="12">
        <v>28</v>
      </c>
      <c r="B45" s="18">
        <f t="shared" si="9"/>
        <v>0.52500000000000002</v>
      </c>
      <c r="C45" s="18">
        <f t="shared" si="10"/>
        <v>0</v>
      </c>
      <c r="D45" s="18">
        <f t="shared" si="11"/>
        <v>0.15</v>
      </c>
      <c r="E45" s="18">
        <f t="shared" si="12"/>
        <v>0.04</v>
      </c>
      <c r="F45" s="15"/>
      <c r="G45" s="15"/>
      <c r="H45" s="15"/>
    </row>
    <row r="46" spans="1:8" x14ac:dyDescent="0.25">
      <c r="A46" s="12">
        <v>29</v>
      </c>
      <c r="B46" s="18">
        <f t="shared" si="9"/>
        <v>0.52500000000000002</v>
      </c>
      <c r="C46" s="18">
        <f t="shared" si="10"/>
        <v>0</v>
      </c>
      <c r="D46" s="18">
        <f t="shared" si="11"/>
        <v>0.15</v>
      </c>
      <c r="E46" s="18">
        <f t="shared" si="12"/>
        <v>0.04</v>
      </c>
      <c r="F46" s="15"/>
      <c r="G46" s="15"/>
      <c r="H46" s="15"/>
    </row>
    <row r="47" spans="1:8" x14ac:dyDescent="0.25">
      <c r="A47" s="12">
        <v>30</v>
      </c>
      <c r="B47" s="18">
        <f t="shared" ref="B47:B54" si="13">$B$13</f>
        <v>0.495</v>
      </c>
      <c r="C47" s="18">
        <f t="shared" ref="C47:C54" si="14">$C$13</f>
        <v>0.25</v>
      </c>
      <c r="D47" s="18">
        <f t="shared" ref="D47:D54" si="15">$D$13</f>
        <v>0.14000000000000001</v>
      </c>
      <c r="E47" s="18">
        <f t="shared" ref="E47:E54" si="16">$E$13</f>
        <v>7.4999999999999997E-2</v>
      </c>
      <c r="F47" s="18">
        <f t="shared" ref="F47:F54" si="17">$F$13</f>
        <v>0.04</v>
      </c>
      <c r="G47" s="15"/>
      <c r="H47" s="15"/>
    </row>
    <row r="48" spans="1:8" x14ac:dyDescent="0.25">
      <c r="A48" s="12">
        <v>31</v>
      </c>
      <c r="B48" s="18">
        <f t="shared" si="13"/>
        <v>0.495</v>
      </c>
      <c r="C48" s="18">
        <f t="shared" si="14"/>
        <v>0.25</v>
      </c>
      <c r="D48" s="18">
        <f t="shared" si="15"/>
        <v>0.14000000000000001</v>
      </c>
      <c r="E48" s="18">
        <f t="shared" si="16"/>
        <v>7.4999999999999997E-2</v>
      </c>
      <c r="F48" s="18">
        <f t="shared" si="17"/>
        <v>0.04</v>
      </c>
      <c r="G48" s="15"/>
      <c r="H48" s="15"/>
    </row>
    <row r="49" spans="1:8" x14ac:dyDescent="0.25">
      <c r="A49" s="12">
        <v>32</v>
      </c>
      <c r="B49" s="18">
        <f t="shared" si="13"/>
        <v>0.495</v>
      </c>
      <c r="C49" s="18">
        <f t="shared" si="14"/>
        <v>0.25</v>
      </c>
      <c r="D49" s="18">
        <f t="shared" si="15"/>
        <v>0.14000000000000001</v>
      </c>
      <c r="E49" s="18">
        <f t="shared" si="16"/>
        <v>7.4999999999999997E-2</v>
      </c>
      <c r="F49" s="18">
        <f t="shared" si="17"/>
        <v>0.04</v>
      </c>
      <c r="G49" s="15"/>
      <c r="H49" s="15"/>
    </row>
    <row r="50" spans="1:8" x14ac:dyDescent="0.25">
      <c r="A50" s="12">
        <v>33</v>
      </c>
      <c r="B50" s="18">
        <f t="shared" si="13"/>
        <v>0.495</v>
      </c>
      <c r="C50" s="18">
        <f t="shared" si="14"/>
        <v>0.25</v>
      </c>
      <c r="D50" s="18">
        <f t="shared" si="15"/>
        <v>0.14000000000000001</v>
      </c>
      <c r="E50" s="18">
        <f t="shared" si="16"/>
        <v>7.4999999999999997E-2</v>
      </c>
      <c r="F50" s="18">
        <f t="shared" si="17"/>
        <v>0.04</v>
      </c>
      <c r="G50" s="15"/>
      <c r="H50" s="15"/>
    </row>
    <row r="51" spans="1:8" x14ac:dyDescent="0.25">
      <c r="A51" s="12">
        <v>34</v>
      </c>
      <c r="B51" s="18">
        <f t="shared" si="13"/>
        <v>0.495</v>
      </c>
      <c r="C51" s="18">
        <f t="shared" si="14"/>
        <v>0.25</v>
      </c>
      <c r="D51" s="18">
        <f t="shared" si="15"/>
        <v>0.14000000000000001</v>
      </c>
      <c r="E51" s="18">
        <f t="shared" si="16"/>
        <v>7.4999999999999997E-2</v>
      </c>
      <c r="F51" s="18">
        <f t="shared" si="17"/>
        <v>0.04</v>
      </c>
      <c r="G51" s="15"/>
      <c r="H51" s="15"/>
    </row>
    <row r="52" spans="1:8" x14ac:dyDescent="0.25">
      <c r="A52" s="12">
        <v>35</v>
      </c>
      <c r="B52" s="18">
        <f t="shared" si="13"/>
        <v>0.495</v>
      </c>
      <c r="C52" s="18">
        <f t="shared" si="14"/>
        <v>0.25</v>
      </c>
      <c r="D52" s="18">
        <f t="shared" si="15"/>
        <v>0.14000000000000001</v>
      </c>
      <c r="E52" s="18">
        <f t="shared" si="16"/>
        <v>7.4999999999999997E-2</v>
      </c>
      <c r="F52" s="18">
        <f t="shared" si="17"/>
        <v>0.04</v>
      </c>
      <c r="G52" s="15"/>
      <c r="H52" s="15"/>
    </row>
    <row r="53" spans="1:8" x14ac:dyDescent="0.25">
      <c r="A53" s="12">
        <v>36</v>
      </c>
      <c r="B53" s="18">
        <f t="shared" si="13"/>
        <v>0.495</v>
      </c>
      <c r="C53" s="18">
        <f t="shared" si="14"/>
        <v>0.25</v>
      </c>
      <c r="D53" s="18">
        <f t="shared" si="15"/>
        <v>0.14000000000000001</v>
      </c>
      <c r="E53" s="18">
        <f t="shared" si="16"/>
        <v>7.4999999999999997E-2</v>
      </c>
      <c r="F53" s="18">
        <f t="shared" si="17"/>
        <v>0.04</v>
      </c>
      <c r="G53" s="15"/>
      <c r="H53" s="15"/>
    </row>
    <row r="54" spans="1:8" x14ac:dyDescent="0.25">
      <c r="A54" s="12">
        <v>37</v>
      </c>
      <c r="B54" s="18">
        <f t="shared" si="13"/>
        <v>0.495</v>
      </c>
      <c r="C54" s="18">
        <f t="shared" si="14"/>
        <v>0.25</v>
      </c>
      <c r="D54" s="18">
        <f t="shared" si="15"/>
        <v>0.14000000000000001</v>
      </c>
      <c r="E54" s="18">
        <f t="shared" si="16"/>
        <v>7.4999999999999997E-2</v>
      </c>
      <c r="F54" s="18">
        <f t="shared" si="17"/>
        <v>0.04</v>
      </c>
      <c r="G54" s="15"/>
      <c r="H54" s="15"/>
    </row>
    <row r="55" spans="1:8" x14ac:dyDescent="0.25">
      <c r="A55" s="12">
        <v>38</v>
      </c>
      <c r="B55" s="18">
        <f t="shared" ref="B55:B60" si="18">$B$14</f>
        <v>0.45</v>
      </c>
      <c r="C55" s="18">
        <f t="shared" ref="C55:C60" si="19">$C$14</f>
        <v>0.22</v>
      </c>
      <c r="D55" s="18">
        <f t="shared" ref="D55:D60" si="20">$D$14</f>
        <v>0.14000000000000001</v>
      </c>
      <c r="E55" s="18">
        <f t="shared" ref="E55:E60" si="21">$E$14</f>
        <v>0.1</v>
      </c>
      <c r="F55" s="18">
        <f t="shared" ref="F55:F60" si="22">$F$14</f>
        <v>0.06</v>
      </c>
      <c r="G55" s="18">
        <f t="shared" ref="G55:G60" si="23">$G$14</f>
        <v>0.03</v>
      </c>
      <c r="H55" s="15"/>
    </row>
    <row r="56" spans="1:8" x14ac:dyDescent="0.25">
      <c r="A56" s="12">
        <v>39</v>
      </c>
      <c r="B56" s="18">
        <f t="shared" si="18"/>
        <v>0.45</v>
      </c>
      <c r="C56" s="18">
        <f t="shared" si="19"/>
        <v>0.22</v>
      </c>
      <c r="D56" s="18">
        <f t="shared" si="20"/>
        <v>0.14000000000000001</v>
      </c>
      <c r="E56" s="18">
        <f t="shared" si="21"/>
        <v>0.1</v>
      </c>
      <c r="F56" s="18">
        <f t="shared" si="22"/>
        <v>0.06</v>
      </c>
      <c r="G56" s="18">
        <f t="shared" si="23"/>
        <v>0.03</v>
      </c>
      <c r="H56" s="15"/>
    </row>
    <row r="57" spans="1:8" x14ac:dyDescent="0.25">
      <c r="A57" s="12">
        <v>40</v>
      </c>
      <c r="B57" s="18">
        <f t="shared" si="18"/>
        <v>0.45</v>
      </c>
      <c r="C57" s="18">
        <f t="shared" si="19"/>
        <v>0.22</v>
      </c>
      <c r="D57" s="18">
        <f t="shared" si="20"/>
        <v>0.14000000000000001</v>
      </c>
      <c r="E57" s="18">
        <f t="shared" si="21"/>
        <v>0.1</v>
      </c>
      <c r="F57" s="18">
        <f t="shared" si="22"/>
        <v>0.06</v>
      </c>
      <c r="G57" s="18">
        <f t="shared" si="23"/>
        <v>0.03</v>
      </c>
      <c r="H57" s="15"/>
    </row>
    <row r="58" spans="1:8" x14ac:dyDescent="0.25">
      <c r="A58" s="12">
        <v>41</v>
      </c>
      <c r="B58" s="18">
        <f t="shared" si="18"/>
        <v>0.45</v>
      </c>
      <c r="C58" s="18">
        <f t="shared" si="19"/>
        <v>0.22</v>
      </c>
      <c r="D58" s="18">
        <f t="shared" si="20"/>
        <v>0.14000000000000001</v>
      </c>
      <c r="E58" s="18">
        <f t="shared" si="21"/>
        <v>0.1</v>
      </c>
      <c r="F58" s="18">
        <f t="shared" si="22"/>
        <v>0.06</v>
      </c>
      <c r="G58" s="18">
        <f t="shared" si="23"/>
        <v>0.03</v>
      </c>
      <c r="H58" s="15"/>
    </row>
    <row r="59" spans="1:8" x14ac:dyDescent="0.25">
      <c r="A59" s="12">
        <v>42</v>
      </c>
      <c r="B59" s="18">
        <f t="shared" si="18"/>
        <v>0.45</v>
      </c>
      <c r="C59" s="18">
        <f t="shared" si="19"/>
        <v>0.22</v>
      </c>
      <c r="D59" s="18">
        <f t="shared" si="20"/>
        <v>0.14000000000000001</v>
      </c>
      <c r="E59" s="18">
        <f t="shared" si="21"/>
        <v>0.1</v>
      </c>
      <c r="F59" s="18">
        <f t="shared" si="22"/>
        <v>0.06</v>
      </c>
      <c r="G59" s="18">
        <f t="shared" si="23"/>
        <v>0.03</v>
      </c>
      <c r="H59" s="15"/>
    </row>
    <row r="60" spans="1:8" x14ac:dyDescent="0.25">
      <c r="A60" s="12">
        <v>43</v>
      </c>
      <c r="B60" s="18">
        <f t="shared" si="18"/>
        <v>0.45</v>
      </c>
      <c r="C60" s="18">
        <f t="shared" si="19"/>
        <v>0.22</v>
      </c>
      <c r="D60" s="18">
        <f t="shared" si="20"/>
        <v>0.14000000000000001</v>
      </c>
      <c r="E60" s="18">
        <f t="shared" si="21"/>
        <v>0.1</v>
      </c>
      <c r="F60" s="18">
        <f t="shared" si="22"/>
        <v>0.06</v>
      </c>
      <c r="G60" s="18">
        <f t="shared" si="23"/>
        <v>0.03</v>
      </c>
      <c r="H60" s="15"/>
    </row>
    <row r="61" spans="1:8" x14ac:dyDescent="0.25">
      <c r="A61" s="12">
        <v>44</v>
      </c>
      <c r="B61" s="18">
        <f t="shared" ref="B61:B67" si="24">$B$15</f>
        <v>0.35</v>
      </c>
      <c r="C61" s="18">
        <f t="shared" ref="C61:C67" si="25">$C$15</f>
        <v>0.2</v>
      </c>
      <c r="D61" s="18">
        <f t="shared" ref="D61:D67" si="26">$D$15</f>
        <v>0.15</v>
      </c>
      <c r="E61" s="18">
        <f t="shared" ref="E61:E67" si="27">$E$15</f>
        <v>0.13</v>
      </c>
      <c r="F61" s="18">
        <f t="shared" ref="F61:F67" si="28">$F$15</f>
        <v>0.1</v>
      </c>
      <c r="G61" s="18">
        <f t="shared" ref="G61:G67" si="29">$G$15</f>
        <v>0.05</v>
      </c>
      <c r="H61" s="18">
        <f t="shared" ref="H61:H67" si="30">$H$15</f>
        <v>0.02</v>
      </c>
    </row>
    <row r="62" spans="1:8" x14ac:dyDescent="0.25">
      <c r="A62" s="12">
        <v>45</v>
      </c>
      <c r="B62" s="18">
        <f t="shared" si="24"/>
        <v>0.35</v>
      </c>
      <c r="C62" s="18">
        <f t="shared" si="25"/>
        <v>0.2</v>
      </c>
      <c r="D62" s="18">
        <f t="shared" si="26"/>
        <v>0.15</v>
      </c>
      <c r="E62" s="18">
        <f t="shared" si="27"/>
        <v>0.13</v>
      </c>
      <c r="F62" s="18">
        <f t="shared" si="28"/>
        <v>0.1</v>
      </c>
      <c r="G62" s="18">
        <f t="shared" si="29"/>
        <v>0.05</v>
      </c>
      <c r="H62" s="18">
        <f t="shared" si="30"/>
        <v>0.02</v>
      </c>
    </row>
    <row r="63" spans="1:8" x14ac:dyDescent="0.25">
      <c r="A63" s="12">
        <v>46</v>
      </c>
      <c r="B63" s="18">
        <f t="shared" si="24"/>
        <v>0.35</v>
      </c>
      <c r="C63" s="18">
        <f t="shared" si="25"/>
        <v>0.2</v>
      </c>
      <c r="D63" s="18">
        <f t="shared" si="26"/>
        <v>0.15</v>
      </c>
      <c r="E63" s="18">
        <f t="shared" si="27"/>
        <v>0.13</v>
      </c>
      <c r="F63" s="18">
        <f t="shared" si="28"/>
        <v>0.1</v>
      </c>
      <c r="G63" s="18">
        <f t="shared" si="29"/>
        <v>0.05</v>
      </c>
      <c r="H63" s="18">
        <f t="shared" si="30"/>
        <v>0.02</v>
      </c>
    </row>
    <row r="64" spans="1:8" x14ac:dyDescent="0.25">
      <c r="A64" s="12">
        <v>47</v>
      </c>
      <c r="B64" s="18">
        <f t="shared" si="24"/>
        <v>0.35</v>
      </c>
      <c r="C64" s="18">
        <f t="shared" si="25"/>
        <v>0.2</v>
      </c>
      <c r="D64" s="18">
        <f t="shared" si="26"/>
        <v>0.15</v>
      </c>
      <c r="E64" s="18">
        <f t="shared" si="27"/>
        <v>0.13</v>
      </c>
      <c r="F64" s="18">
        <f t="shared" si="28"/>
        <v>0.1</v>
      </c>
      <c r="G64" s="18">
        <f t="shared" si="29"/>
        <v>0.05</v>
      </c>
      <c r="H64" s="18">
        <f t="shared" si="30"/>
        <v>0.02</v>
      </c>
    </row>
    <row r="65" spans="1:8" x14ac:dyDescent="0.25">
      <c r="A65" s="12">
        <v>48</v>
      </c>
      <c r="B65" s="18">
        <f t="shared" si="24"/>
        <v>0.35</v>
      </c>
      <c r="C65" s="18">
        <f t="shared" si="25"/>
        <v>0.2</v>
      </c>
      <c r="D65" s="18">
        <f t="shared" si="26"/>
        <v>0.15</v>
      </c>
      <c r="E65" s="18">
        <f t="shared" si="27"/>
        <v>0.13</v>
      </c>
      <c r="F65" s="18">
        <f t="shared" si="28"/>
        <v>0.1</v>
      </c>
      <c r="G65" s="18">
        <f t="shared" si="29"/>
        <v>0.05</v>
      </c>
      <c r="H65" s="18">
        <f t="shared" si="30"/>
        <v>0.02</v>
      </c>
    </row>
    <row r="66" spans="1:8" x14ac:dyDescent="0.25">
      <c r="A66" s="12">
        <v>49</v>
      </c>
      <c r="B66" s="18">
        <f t="shared" si="24"/>
        <v>0.35</v>
      </c>
      <c r="C66" s="18">
        <f t="shared" si="25"/>
        <v>0.2</v>
      </c>
      <c r="D66" s="18">
        <f t="shared" si="26"/>
        <v>0.15</v>
      </c>
      <c r="E66" s="18">
        <f t="shared" si="27"/>
        <v>0.13</v>
      </c>
      <c r="F66" s="18">
        <f t="shared" si="28"/>
        <v>0.1</v>
      </c>
      <c r="G66" s="18">
        <f t="shared" si="29"/>
        <v>0.05</v>
      </c>
      <c r="H66" s="18">
        <f t="shared" si="30"/>
        <v>0.02</v>
      </c>
    </row>
    <row r="67" spans="1:8" x14ac:dyDescent="0.25">
      <c r="A67" s="12">
        <v>50</v>
      </c>
      <c r="B67" s="18">
        <f t="shared" si="24"/>
        <v>0.35</v>
      </c>
      <c r="C67" s="18">
        <f t="shared" si="25"/>
        <v>0.2</v>
      </c>
      <c r="D67" s="18">
        <f t="shared" si="26"/>
        <v>0.15</v>
      </c>
      <c r="E67" s="18">
        <f t="shared" si="27"/>
        <v>0.13</v>
      </c>
      <c r="F67" s="18">
        <f t="shared" si="28"/>
        <v>0.1</v>
      </c>
      <c r="G67" s="18">
        <f t="shared" si="29"/>
        <v>0.05</v>
      </c>
      <c r="H67" s="18">
        <f t="shared" si="30"/>
        <v>0.02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E2:F4"/>
  <sheetViews>
    <sheetView showGridLines="0" showRowColHeaders="0" tabSelected="1" zoomScale="120" zoomScaleNormal="120" workbookViewId="0">
      <selection activeCell="E2" sqref="E2"/>
    </sheetView>
  </sheetViews>
  <sheetFormatPr baseColWidth="10" defaultRowHeight="15" x14ac:dyDescent="0.25"/>
  <cols>
    <col min="1" max="3" width="11.42578125" style="29"/>
    <col min="4" max="4" width="6.7109375" style="29" customWidth="1"/>
    <col min="5" max="5" width="72.140625" style="29" customWidth="1"/>
    <col min="6" max="6" width="6.7109375" style="30" customWidth="1"/>
    <col min="7" max="16384" width="11.42578125" style="29"/>
  </cols>
  <sheetData>
    <row r="2" spans="5:5" ht="24" x14ac:dyDescent="0.4">
      <c r="E2" s="39"/>
    </row>
    <row r="4" spans="5:5" ht="318.75" customHeight="1" x14ac:dyDescent="0.25"/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nouveau_adhérent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8</xdr:col>
                    <xdr:colOff>276225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Lance_tournoi">
                <anchor moveWithCells="1" sizeWithCells="1">
                  <from>
                    <xdr:col>0</xdr:col>
                    <xdr:colOff>485775</xdr:colOff>
                    <xdr:row>1</xdr:row>
                    <xdr:rowOff>0</xdr:rowOff>
                  </from>
                  <to>
                    <xdr:col>3</xdr:col>
                    <xdr:colOff>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Ajout_classement">
                <anchor moveWithCells="1" sizeWithCells="1">
                  <from>
                    <xdr:col>0</xdr:col>
                    <xdr:colOff>485775</xdr:colOff>
                    <xdr:row>3</xdr:row>
                    <xdr:rowOff>1381125</xdr:rowOff>
                  </from>
                  <to>
                    <xdr:col>3</xdr:col>
                    <xdr:colOff>0</xdr:colOff>
                    <xdr:row>3</xdr:row>
                    <xdr:rowOff>2105025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Button 5">
              <controlPr defaultSize="0" print="0" autoFill="0" autoPict="0" macro="[0]!Valide_les_classements">
                <anchor moveWithCells="1" sizeWithCells="1">
                  <from>
                    <xdr:col>0</xdr:col>
                    <xdr:colOff>495300</xdr:colOff>
                    <xdr:row>3</xdr:row>
                    <xdr:rowOff>3162300</xdr:rowOff>
                  </from>
                  <to>
                    <xdr:col>3</xdr:col>
                    <xdr:colOff>9525</xdr:colOff>
                    <xdr:row>3</xdr:row>
                    <xdr:rowOff>3886200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8" name="Button 7">
              <controlPr defaultSize="0" print="0" autoFill="0" autoPict="0" macro="[0]!Classement_CAPS_affichage">
                <anchor moveWithCells="1" sizeWithCells="1">
                  <from>
                    <xdr:col>6</xdr:col>
                    <xdr:colOff>9525</xdr:colOff>
                    <xdr:row>3</xdr:row>
                    <xdr:rowOff>742950</xdr:rowOff>
                  </from>
                  <to>
                    <xdr:col>8</xdr:col>
                    <xdr:colOff>285750</xdr:colOff>
                    <xdr:row>3</xdr:row>
                    <xdr:rowOff>1466850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utton 8">
              <controlPr defaultSize="0" print="0" autoFill="0" autoPict="0" macro="[0]!Classement_Challenge_affichage">
                <anchor moveWithCells="1" sizeWithCells="1">
                  <from>
                    <xdr:col>6</xdr:col>
                    <xdr:colOff>9525</xdr:colOff>
                    <xdr:row>3</xdr:row>
                    <xdr:rowOff>1857375</xdr:rowOff>
                  </from>
                  <to>
                    <xdr:col>8</xdr:col>
                    <xdr:colOff>285750</xdr:colOff>
                    <xdr:row>3</xdr:row>
                    <xdr:rowOff>2581275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0" name="Button 9">
              <controlPr defaultSize="0" print="0" autoFill="0" autoPict="0">
                <anchor moveWithCells="1" sizeWithCells="1">
                  <from>
                    <xdr:col>6</xdr:col>
                    <xdr:colOff>9525</xdr:colOff>
                    <xdr:row>3</xdr:row>
                    <xdr:rowOff>2981325</xdr:rowOff>
                  </from>
                  <to>
                    <xdr:col>8</xdr:col>
                    <xdr:colOff>285750</xdr:colOff>
                    <xdr:row>3</xdr:row>
                    <xdr:rowOff>3705225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52"/>
  <sheetViews>
    <sheetView workbookViewId="0">
      <selection activeCell="G12" sqref="G12"/>
    </sheetView>
  </sheetViews>
  <sheetFormatPr baseColWidth="10" defaultRowHeight="15" x14ac:dyDescent="0.25"/>
  <cols>
    <col min="1" max="1" width="17.5703125" bestFit="1" customWidth="1"/>
    <col min="4" max="4" width="14.5703125" bestFit="1" customWidth="1"/>
    <col min="5" max="5" width="16.7109375" style="24" bestFit="1" customWidth="1"/>
    <col min="6" max="6" width="11.42578125" style="24"/>
    <col min="7" max="7" width="11.42578125" style="23"/>
    <col min="8" max="96" width="11.42578125" style="24"/>
  </cols>
  <sheetData>
    <row r="1" spans="1:96" s="22" customFormat="1" ht="15.75" thickBot="1" x14ac:dyDescent="0.3">
      <c r="A1" s="25" t="s">
        <v>13</v>
      </c>
      <c r="B1" s="25" t="s">
        <v>38</v>
      </c>
      <c r="C1" s="25" t="s">
        <v>37</v>
      </c>
      <c r="D1" s="25" t="s">
        <v>34</v>
      </c>
      <c r="E1" s="25"/>
      <c r="F1" s="26"/>
      <c r="G1" s="26"/>
      <c r="H1" s="26"/>
      <c r="I1" s="26"/>
      <c r="J1" s="88"/>
      <c r="K1" s="25"/>
      <c r="L1" s="25"/>
      <c r="M1" s="25"/>
      <c r="N1" s="25"/>
      <c r="O1" s="25"/>
      <c r="P1" s="25"/>
      <c r="Q1" s="25"/>
      <c r="R1" s="25"/>
      <c r="S1" s="26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</row>
    <row r="2" spans="1:96" ht="65.099999999999994" customHeight="1" thickBot="1" x14ac:dyDescent="0.3">
      <c r="A2" s="24" t="s">
        <v>39</v>
      </c>
      <c r="B2" s="24"/>
      <c r="C2" s="24"/>
      <c r="D2" s="57">
        <f>IF(A2&lt;&gt;"",Paramètres!$B$2,"")</f>
        <v>1000</v>
      </c>
      <c r="E2" s="89"/>
      <c r="I2" s="40" t="s">
        <v>47</v>
      </c>
      <c r="J2" s="41">
        <f>COUNTA(A2:A51)</f>
        <v>13</v>
      </c>
    </row>
    <row r="3" spans="1:96" ht="65.099999999999994" customHeight="1" x14ac:dyDescent="0.25">
      <c r="A3" s="24" t="s">
        <v>69</v>
      </c>
      <c r="B3" s="24"/>
      <c r="C3" s="24"/>
      <c r="D3" s="57">
        <f>IF(A3&lt;&gt;"",Paramètres!$B$2,"")</f>
        <v>1000</v>
      </c>
    </row>
    <row r="4" spans="1:96" ht="65.099999999999994" customHeight="1" x14ac:dyDescent="0.25">
      <c r="A4" s="24" t="s">
        <v>70</v>
      </c>
      <c r="B4" s="24"/>
      <c r="C4" s="24"/>
      <c r="D4" s="57">
        <f>IF(A4&lt;&gt;"",Paramètres!$B$2,"")</f>
        <v>1000</v>
      </c>
      <c r="E4" s="89"/>
    </row>
    <row r="5" spans="1:96" ht="65.099999999999994" customHeight="1" x14ac:dyDescent="0.25">
      <c r="A5" s="24" t="s">
        <v>45</v>
      </c>
      <c r="B5" s="24"/>
      <c r="C5" s="24"/>
      <c r="D5" s="57">
        <f>IF(A5&lt;&gt;"",Paramètres!$B$2,"")</f>
        <v>1000</v>
      </c>
      <c r="E5" s="89"/>
    </row>
    <row r="6" spans="1:96" ht="65.099999999999994" customHeight="1" x14ac:dyDescent="0.25">
      <c r="A6" s="24" t="s">
        <v>40</v>
      </c>
      <c r="B6" s="24"/>
      <c r="C6" s="24"/>
      <c r="D6" s="57">
        <f>IF(A6&lt;&gt;"",Paramètres!$B$2,"")</f>
        <v>1000</v>
      </c>
      <c r="E6" s="89"/>
    </row>
    <row r="7" spans="1:96" ht="65.099999999999994" customHeight="1" x14ac:dyDescent="0.25">
      <c r="A7" s="24" t="s">
        <v>46</v>
      </c>
      <c r="B7" s="58"/>
      <c r="C7" s="58"/>
      <c r="D7" s="57">
        <f>IF(A7&lt;&gt;"",Paramètres!$B$2,"")</f>
        <v>1000</v>
      </c>
      <c r="E7" s="89"/>
    </row>
    <row r="8" spans="1:96" ht="65.099999999999994" customHeight="1" x14ac:dyDescent="0.25">
      <c r="A8" s="24" t="s">
        <v>42</v>
      </c>
      <c r="B8" s="24"/>
      <c r="C8" s="24"/>
      <c r="D8" s="57">
        <f>IF(A8&lt;&gt;"",Paramètres!$B$2,"")</f>
        <v>1000</v>
      </c>
      <c r="E8" s="89"/>
    </row>
    <row r="9" spans="1:96" ht="65.099999999999994" customHeight="1" x14ac:dyDescent="0.25">
      <c r="A9" s="24" t="s">
        <v>51</v>
      </c>
      <c r="B9" s="24"/>
      <c r="C9" s="24"/>
      <c r="D9" s="57">
        <f>IF(A9&lt;&gt;"",Paramètres!$B$2,"")</f>
        <v>1000</v>
      </c>
      <c r="E9" s="89"/>
    </row>
    <row r="10" spans="1:96" ht="65.099999999999994" customHeight="1" x14ac:dyDescent="0.25">
      <c r="A10" s="24" t="s">
        <v>41</v>
      </c>
      <c r="B10" s="24"/>
      <c r="C10" s="24"/>
      <c r="D10" s="57">
        <f>IF(A10&lt;&gt;"",Paramètres!$B$2,"")</f>
        <v>1000</v>
      </c>
      <c r="E10" s="89"/>
    </row>
    <row r="11" spans="1:96" ht="65.099999999999994" customHeight="1" x14ac:dyDescent="0.25">
      <c r="A11" s="24" t="s">
        <v>82</v>
      </c>
      <c r="B11" s="24"/>
      <c r="C11" s="24"/>
      <c r="D11" s="57">
        <f>IF(A11&lt;&gt;"",Paramètres!$B$2,"")</f>
        <v>1000</v>
      </c>
      <c r="E11" s="89"/>
    </row>
    <row r="12" spans="1:96" ht="65.099999999999994" customHeight="1" x14ac:dyDescent="0.25">
      <c r="A12" s="24" t="s">
        <v>53</v>
      </c>
      <c r="B12" s="24"/>
      <c r="C12" s="24"/>
      <c r="D12" s="57">
        <f>IF(A12&lt;&gt;"",Paramètres!$B$2,"")</f>
        <v>1000</v>
      </c>
      <c r="E12" s="89"/>
    </row>
    <row r="13" spans="1:96" ht="65.099999999999994" customHeight="1" x14ac:dyDescent="0.25">
      <c r="A13" s="24" t="s">
        <v>52</v>
      </c>
      <c r="B13" s="24"/>
      <c r="C13" s="24"/>
      <c r="D13" s="57">
        <f>IF(A13&lt;&gt;"",Paramètres!$B$2,"")</f>
        <v>1000</v>
      </c>
      <c r="E13" s="89"/>
    </row>
    <row r="14" spans="1:96" ht="65.099999999999994" customHeight="1" x14ac:dyDescent="0.25">
      <c r="A14" s="24" t="s">
        <v>44</v>
      </c>
      <c r="B14" s="24"/>
      <c r="C14" s="24"/>
      <c r="D14" s="57">
        <f>IF(A14&lt;&gt;"",Paramètres!$B$2,"")</f>
        <v>1000</v>
      </c>
      <c r="E14" s="89"/>
      <c r="J14" s="27"/>
    </row>
    <row r="15" spans="1:96" ht="65.099999999999994" customHeight="1" x14ac:dyDescent="0.25">
      <c r="A15" s="24"/>
      <c r="B15" s="24"/>
      <c r="C15" s="24"/>
      <c r="D15" s="57" t="str">
        <f>IF(A15&lt;&gt;"",Paramètres!$B$2,"")</f>
        <v/>
      </c>
    </row>
    <row r="16" spans="1:96" ht="65.099999999999994" customHeight="1" x14ac:dyDescent="0.25">
      <c r="A16" s="24"/>
      <c r="B16" s="24"/>
      <c r="C16" s="24"/>
      <c r="D16" s="57" t="str">
        <f>IF(A16&lt;&gt;"",Paramètres!$B$2,"")</f>
        <v/>
      </c>
    </row>
    <row r="17" spans="1:4" ht="65.099999999999994" customHeight="1" x14ac:dyDescent="0.25">
      <c r="A17" s="24"/>
      <c r="B17" s="24"/>
      <c r="C17" s="24"/>
      <c r="D17" s="57" t="str">
        <f>IF(A17&lt;&gt;"",Paramètres!$B$2,"")</f>
        <v/>
      </c>
    </row>
    <row r="18" spans="1:4" ht="65.099999999999994" customHeight="1" x14ac:dyDescent="0.25">
      <c r="A18" s="24"/>
      <c r="B18" s="24"/>
      <c r="C18" s="24"/>
      <c r="D18" s="57" t="str">
        <f>IF(A18&lt;&gt;"",Paramètres!$B$2,"")</f>
        <v/>
      </c>
    </row>
    <row r="19" spans="1:4" ht="65.099999999999994" customHeight="1" x14ac:dyDescent="0.25">
      <c r="A19" s="24"/>
      <c r="B19" s="24"/>
      <c r="C19" s="24"/>
      <c r="D19" s="57" t="str">
        <f>IF(A19&lt;&gt;"",Paramètres!$B$2,"")</f>
        <v/>
      </c>
    </row>
    <row r="20" spans="1:4" ht="65.099999999999994" customHeight="1" x14ac:dyDescent="0.25">
      <c r="A20" s="24"/>
      <c r="B20" s="24"/>
      <c r="C20" s="24"/>
      <c r="D20" s="57" t="str">
        <f>IF(A20&lt;&gt;"",Paramètres!$B$2,"")</f>
        <v/>
      </c>
    </row>
    <row r="21" spans="1:4" ht="65.099999999999994" customHeight="1" x14ac:dyDescent="0.25">
      <c r="A21" s="24"/>
      <c r="B21" s="24"/>
      <c r="C21" s="24"/>
      <c r="D21" s="57" t="str">
        <f>IF(A21&lt;&gt;"",Paramètres!$B$2,"")</f>
        <v/>
      </c>
    </row>
    <row r="22" spans="1:4" ht="65.099999999999994" customHeight="1" x14ac:dyDescent="0.25">
      <c r="A22" s="24"/>
      <c r="B22" s="24"/>
      <c r="C22" s="24"/>
      <c r="D22" s="57" t="str">
        <f>IF(A22&lt;&gt;"",Paramètres!$B$2,"")</f>
        <v/>
      </c>
    </row>
    <row r="23" spans="1:4" ht="65.099999999999994" customHeight="1" x14ac:dyDescent="0.25">
      <c r="A23" s="24"/>
      <c r="B23" s="24"/>
      <c r="C23" s="24"/>
      <c r="D23" s="57" t="str">
        <f>IF(A23&lt;&gt;"",Paramètres!$B$2,"")</f>
        <v/>
      </c>
    </row>
    <row r="24" spans="1:4" ht="65.099999999999994" customHeight="1" x14ac:dyDescent="0.25">
      <c r="A24" s="24"/>
      <c r="B24" s="24"/>
      <c r="C24" s="24"/>
      <c r="D24" s="57" t="str">
        <f>IF(A24&lt;&gt;"",Paramètres!$B$2,"")</f>
        <v/>
      </c>
    </row>
    <row r="25" spans="1:4" ht="65.099999999999994" customHeight="1" x14ac:dyDescent="0.25">
      <c r="A25" s="24"/>
      <c r="B25" s="24"/>
      <c r="C25" s="24"/>
      <c r="D25" s="57" t="str">
        <f>IF(A25&lt;&gt;"",Paramètres!$B$2,"")</f>
        <v/>
      </c>
    </row>
    <row r="26" spans="1:4" ht="65.099999999999994" customHeight="1" x14ac:dyDescent="0.25">
      <c r="A26" s="24"/>
      <c r="B26" s="24"/>
      <c r="C26" s="24"/>
      <c r="D26" s="57" t="str">
        <f>IF(A26&lt;&gt;"",Paramètres!$B$2,"")</f>
        <v/>
      </c>
    </row>
    <row r="27" spans="1:4" ht="65.099999999999994" customHeight="1" x14ac:dyDescent="0.25">
      <c r="A27" s="24"/>
      <c r="B27" s="24"/>
      <c r="C27" s="24"/>
      <c r="D27" s="57" t="str">
        <f>IF(A27&lt;&gt;"",Paramètres!$B$2,"")</f>
        <v/>
      </c>
    </row>
    <row r="28" spans="1:4" ht="65.099999999999994" customHeight="1" x14ac:dyDescent="0.25">
      <c r="A28" s="24"/>
      <c r="B28" s="24"/>
      <c r="C28" s="24"/>
      <c r="D28" s="57" t="str">
        <f>IF(A28&lt;&gt;"",Paramètres!$B$2,"")</f>
        <v/>
      </c>
    </row>
    <row r="29" spans="1:4" ht="65.099999999999994" customHeight="1" x14ac:dyDescent="0.25">
      <c r="A29" s="24"/>
      <c r="B29" s="24"/>
      <c r="C29" s="24"/>
      <c r="D29" s="57" t="str">
        <f>IF(A29&lt;&gt;"",Paramètres!$B$2,"")</f>
        <v/>
      </c>
    </row>
    <row r="30" spans="1:4" ht="65.099999999999994" customHeight="1" x14ac:dyDescent="0.25">
      <c r="A30" s="24"/>
      <c r="B30" s="24"/>
      <c r="C30" s="24"/>
      <c r="D30" s="57" t="str">
        <f>IF(A30&lt;&gt;"",Paramètres!$B$2,"")</f>
        <v/>
      </c>
    </row>
    <row r="31" spans="1:4" ht="65.099999999999994" customHeight="1" x14ac:dyDescent="0.25">
      <c r="A31" s="24"/>
      <c r="B31" s="24"/>
      <c r="C31" s="24"/>
      <c r="D31" s="57" t="str">
        <f>IF(A31&lt;&gt;"",Paramètres!$B$2,"")</f>
        <v/>
      </c>
    </row>
    <row r="32" spans="1:4" ht="65.099999999999994" customHeight="1" x14ac:dyDescent="0.25">
      <c r="A32" s="24"/>
      <c r="B32" s="24"/>
      <c r="C32" s="24"/>
      <c r="D32" s="57" t="str">
        <f>IF(A32&lt;&gt;"",Paramètres!$B$2,"")</f>
        <v/>
      </c>
    </row>
    <row r="33" spans="1:4" ht="65.099999999999994" customHeight="1" x14ac:dyDescent="0.25">
      <c r="A33" s="24"/>
      <c r="B33" s="24"/>
      <c r="C33" s="24"/>
      <c r="D33" s="57" t="str">
        <f>IF(A33&lt;&gt;"",Paramètres!$B$2,"")</f>
        <v/>
      </c>
    </row>
    <row r="34" spans="1:4" ht="65.099999999999994" customHeight="1" x14ac:dyDescent="0.25">
      <c r="A34" s="24"/>
      <c r="B34" s="24"/>
      <c r="C34" s="24"/>
      <c r="D34" s="57" t="str">
        <f>IF(A34&lt;&gt;"",Paramètres!$B$2,"")</f>
        <v/>
      </c>
    </row>
    <row r="35" spans="1:4" ht="65.099999999999994" customHeight="1" x14ac:dyDescent="0.25">
      <c r="A35" s="24"/>
      <c r="B35" s="24"/>
      <c r="C35" s="24"/>
      <c r="D35" s="57" t="str">
        <f>IF(A35&lt;&gt;"",Paramètres!$B$2,"")</f>
        <v/>
      </c>
    </row>
    <row r="36" spans="1:4" ht="65.099999999999994" customHeight="1" x14ac:dyDescent="0.25">
      <c r="A36" s="24"/>
      <c r="B36" s="24"/>
      <c r="C36" s="24"/>
      <c r="D36" s="57" t="str">
        <f>IF(A36&lt;&gt;"",Paramètres!$B$2,"")</f>
        <v/>
      </c>
    </row>
    <row r="37" spans="1:4" ht="65.099999999999994" customHeight="1" x14ac:dyDescent="0.25">
      <c r="A37" s="24"/>
      <c r="B37" s="24"/>
      <c r="C37" s="24"/>
      <c r="D37" s="57" t="str">
        <f>IF(A37&lt;&gt;"",Paramètres!$B$2,"")</f>
        <v/>
      </c>
    </row>
    <row r="38" spans="1:4" ht="65.099999999999994" customHeight="1" x14ac:dyDescent="0.25">
      <c r="A38" s="24"/>
      <c r="B38" s="24"/>
      <c r="C38" s="24"/>
      <c r="D38" s="57" t="str">
        <f>IF(A38&lt;&gt;"",Paramètres!$B$2,"")</f>
        <v/>
      </c>
    </row>
    <row r="39" spans="1:4" ht="65.099999999999994" customHeight="1" x14ac:dyDescent="0.25">
      <c r="A39" s="24"/>
      <c r="B39" s="24"/>
      <c r="C39" s="24"/>
      <c r="D39" s="57" t="str">
        <f>IF(A39&lt;&gt;"",Paramètres!$B$2,"")</f>
        <v/>
      </c>
    </row>
    <row r="40" spans="1:4" ht="65.099999999999994" customHeight="1" x14ac:dyDescent="0.25">
      <c r="A40" s="24"/>
      <c r="B40" s="24"/>
      <c r="C40" s="24"/>
      <c r="D40" s="57" t="str">
        <f>IF(A40&lt;&gt;"",Paramètres!$B$2,"")</f>
        <v/>
      </c>
    </row>
    <row r="41" spans="1:4" ht="65.099999999999994" customHeight="1" x14ac:dyDescent="0.25">
      <c r="A41" s="24"/>
      <c r="B41" s="24"/>
      <c r="C41" s="24"/>
      <c r="D41" s="57" t="str">
        <f>IF(A41&lt;&gt;"",Paramètres!$B$2,"")</f>
        <v/>
      </c>
    </row>
    <row r="42" spans="1:4" ht="65.099999999999994" customHeight="1" x14ac:dyDescent="0.25">
      <c r="A42" s="24"/>
      <c r="B42" s="24"/>
      <c r="C42" s="24"/>
      <c r="D42" s="57" t="str">
        <f>IF(A42&lt;&gt;"",Paramètres!$B$2,"")</f>
        <v/>
      </c>
    </row>
    <row r="43" spans="1:4" ht="65.099999999999994" customHeight="1" x14ac:dyDescent="0.25">
      <c r="A43" s="24"/>
      <c r="B43" s="24"/>
      <c r="C43" s="24"/>
      <c r="D43" s="57" t="str">
        <f>IF(A43&lt;&gt;"",Paramètres!$B$2,"")</f>
        <v/>
      </c>
    </row>
    <row r="44" spans="1:4" ht="65.099999999999994" customHeight="1" x14ac:dyDescent="0.25">
      <c r="A44" s="24"/>
      <c r="B44" s="24"/>
      <c r="C44" s="24"/>
      <c r="D44" s="57" t="str">
        <f>IF(A44&lt;&gt;"",Paramètres!$B$2,"")</f>
        <v/>
      </c>
    </row>
    <row r="45" spans="1:4" ht="65.099999999999994" customHeight="1" x14ac:dyDescent="0.25">
      <c r="A45" s="24"/>
      <c r="B45" s="24"/>
      <c r="C45" s="24"/>
      <c r="D45" s="57" t="str">
        <f>IF(A45&lt;&gt;"",Paramètres!$B$2,"")</f>
        <v/>
      </c>
    </row>
    <row r="46" spans="1:4" ht="65.099999999999994" customHeight="1" x14ac:dyDescent="0.25">
      <c r="A46" s="24"/>
      <c r="B46" s="24"/>
      <c r="C46" s="24"/>
      <c r="D46" s="57" t="str">
        <f>IF(A46&lt;&gt;"",Paramètres!$B$2,"")</f>
        <v/>
      </c>
    </row>
    <row r="47" spans="1:4" ht="65.099999999999994" customHeight="1" x14ac:dyDescent="0.25">
      <c r="A47" s="24"/>
      <c r="B47" s="24"/>
      <c r="C47" s="24"/>
      <c r="D47" s="57" t="str">
        <f>IF(A47&lt;&gt;"",Paramètres!$B$2,"")</f>
        <v/>
      </c>
    </row>
    <row r="48" spans="1:4" ht="65.099999999999994" customHeight="1" x14ac:dyDescent="0.25">
      <c r="A48" s="24"/>
      <c r="B48" s="24"/>
      <c r="C48" s="24"/>
      <c r="D48" s="57" t="str">
        <f>IF(A48&lt;&gt;"",Paramètres!$B$2,"")</f>
        <v/>
      </c>
    </row>
    <row r="49" spans="1:96" ht="65.099999999999994" customHeight="1" x14ac:dyDescent="0.25">
      <c r="A49" s="24"/>
      <c r="B49" s="24"/>
      <c r="C49" s="24"/>
      <c r="D49" s="57" t="str">
        <f>IF(A49&lt;&gt;"",Paramètres!$B$2,"")</f>
        <v/>
      </c>
    </row>
    <row r="50" spans="1:96" ht="65.099999999999994" customHeight="1" x14ac:dyDescent="0.25">
      <c r="A50" s="24"/>
      <c r="B50" s="24"/>
      <c r="C50" s="24"/>
      <c r="D50" s="57" t="str">
        <f>IF(A50&lt;&gt;"",Paramètres!$B$2,"")</f>
        <v/>
      </c>
    </row>
    <row r="51" spans="1:96" ht="65.099999999999994" customHeight="1" x14ac:dyDescent="0.25">
      <c r="A51" s="24"/>
      <c r="B51" s="24"/>
      <c r="C51" s="24"/>
      <c r="D51" s="57" t="str">
        <f>IF(A51&lt;&gt;"",Paramètres!$B$2,"")</f>
        <v/>
      </c>
    </row>
    <row r="52" spans="1:96" s="54" customFormat="1" x14ac:dyDescent="0.25">
      <c r="E52" s="55"/>
      <c r="F52" s="55"/>
      <c r="G52" s="56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55"/>
      <c r="AU52" s="55"/>
      <c r="AV52" s="55"/>
      <c r="AW52" s="55"/>
      <c r="AX52" s="55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  <c r="BL52" s="55"/>
      <c r="BM52" s="55"/>
      <c r="BN52" s="55"/>
      <c r="BO52" s="55"/>
      <c r="BP52" s="55"/>
      <c r="BQ52" s="55"/>
      <c r="BR52" s="55"/>
      <c r="BS52" s="55"/>
      <c r="BT52" s="55"/>
      <c r="BU52" s="55"/>
      <c r="BV52" s="55"/>
      <c r="BW52" s="55"/>
      <c r="BX52" s="55"/>
      <c r="BY52" s="55"/>
      <c r="BZ52" s="55"/>
      <c r="CA52" s="55"/>
      <c r="CB52" s="55"/>
      <c r="CC52" s="55"/>
      <c r="CD52" s="55"/>
      <c r="CE52" s="55"/>
      <c r="CF52" s="55"/>
      <c r="CG52" s="55"/>
      <c r="CH52" s="55"/>
      <c r="CI52" s="55"/>
      <c r="CJ52" s="55"/>
      <c r="CK52" s="55"/>
      <c r="CL52" s="55"/>
      <c r="CM52" s="55"/>
      <c r="CN52" s="55"/>
      <c r="CO52" s="55"/>
      <c r="CP52" s="55"/>
      <c r="CQ52" s="55"/>
      <c r="CR52" s="55"/>
    </row>
  </sheetData>
  <sortState ref="A2:E51">
    <sortCondition ref="A2"/>
  </sortState>
  <conditionalFormatting sqref="A1:D51 E2:E13">
    <cfRule type="notContainsBlanks" dxfId="75" priority="1">
      <formula>LEN(TRIM(A1))&gt;0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2"/>
  <sheetViews>
    <sheetView workbookViewId="0"/>
  </sheetViews>
  <sheetFormatPr baseColWidth="10" defaultRowHeight="15" x14ac:dyDescent="0.25"/>
  <cols>
    <col min="1" max="1" width="8.140625" style="34" bestFit="1" customWidth="1"/>
    <col min="2" max="2" width="11.42578125" style="38"/>
    <col min="3" max="3" width="11.42578125" style="34"/>
    <col min="4" max="4" width="11.42578125" style="36"/>
    <col min="5" max="9" width="11.42578125" style="34"/>
    <col min="10" max="10" width="13.42578125" style="34" bestFit="1" customWidth="1"/>
    <col min="11" max="11" width="11.42578125" style="34"/>
    <col min="12" max="12" width="11.42578125" style="34" customWidth="1"/>
    <col min="13" max="21" width="11.42578125" style="34"/>
    <col min="22" max="71" width="3.7109375" style="34" customWidth="1"/>
    <col min="72" max="16384" width="11.42578125" style="34"/>
  </cols>
  <sheetData>
    <row r="1" spans="1:12" s="31" customFormat="1" x14ac:dyDescent="0.25">
      <c r="A1" s="46" t="s">
        <v>13</v>
      </c>
      <c r="B1" s="47" t="s">
        <v>30</v>
      </c>
      <c r="C1" s="46" t="s">
        <v>14</v>
      </c>
      <c r="D1" s="46" t="s">
        <v>15</v>
      </c>
      <c r="E1" s="46" t="s">
        <v>16</v>
      </c>
      <c r="F1" s="31" t="s">
        <v>54</v>
      </c>
      <c r="G1" s="31" t="s">
        <v>55</v>
      </c>
      <c r="H1" s="31" t="s">
        <v>56</v>
      </c>
      <c r="J1" s="32" t="s">
        <v>1</v>
      </c>
      <c r="K1" s="33">
        <f>COUNTA(A2:A51)</f>
        <v>3</v>
      </c>
      <c r="L1" s="33">
        <f>Adhérents!J2-'Matrice tournoi'!K1</f>
        <v>10</v>
      </c>
    </row>
    <row r="2" spans="1:12" x14ac:dyDescent="0.25">
      <c r="A2" s="48" t="s">
        <v>39</v>
      </c>
      <c r="B2" s="49"/>
      <c r="C2" s="37">
        <f>IF(A2&lt;&gt;"",Paramètres!$B$1,"")</f>
        <v>25</v>
      </c>
      <c r="D2" s="50">
        <f t="shared" ref="D2:D33" si="0">IFERROR(VLOOKUP(B2,$J$5:$K$11,2,),0)</f>
        <v>0</v>
      </c>
      <c r="E2" s="37">
        <f t="shared" ref="E2:E33" si="1">IFERROR(IF(A2&lt;&gt;"",D2-C2,""),"")</f>
        <v>-25</v>
      </c>
      <c r="F2" s="34" t="str">
        <f>HLOOKUP(B2,Paramètres!$K$1:$BH$2,2,FALSE)</f>
        <v/>
      </c>
      <c r="G2" s="34">
        <f>IFERROR(HLOOKUP(B2,Paramètres!$K$8:$M$9,2,FALSE),0)</f>
        <v>0</v>
      </c>
      <c r="H2" s="34" t="str">
        <f t="shared" ref="H2:H33" si="2">IFERROR((F2+G2),"")</f>
        <v/>
      </c>
      <c r="J2" s="35" t="s">
        <v>17</v>
      </c>
      <c r="K2" s="36">
        <f>SUM(C2:C51)+(L1*Paramètres!E1)</f>
        <v>125</v>
      </c>
    </row>
    <row r="3" spans="1:12" x14ac:dyDescent="0.25">
      <c r="A3" s="37" t="s">
        <v>69</v>
      </c>
      <c r="B3" s="49"/>
      <c r="C3" s="37">
        <f>IF(A3&lt;&gt;"",Paramètres!$B$1,"")</f>
        <v>25</v>
      </c>
      <c r="D3" s="50">
        <f t="shared" si="0"/>
        <v>0</v>
      </c>
      <c r="E3" s="37">
        <f t="shared" si="1"/>
        <v>-25</v>
      </c>
      <c r="F3" s="34" t="str">
        <f>HLOOKUP(B3,Paramètres!$K$1:$BH$2,2,FALSE)</f>
        <v/>
      </c>
      <c r="G3" s="34">
        <f>IFERROR(HLOOKUP(B3,Paramètres!$K$8:$M$9,2,FALSE),0)</f>
        <v>0</v>
      </c>
      <c r="H3" s="34" t="str">
        <f t="shared" si="2"/>
        <v/>
      </c>
    </row>
    <row r="4" spans="1:12" x14ac:dyDescent="0.25">
      <c r="A4" s="37" t="s">
        <v>70</v>
      </c>
      <c r="B4" s="49"/>
      <c r="C4" s="37">
        <f>IF(A4&lt;&gt;"",Paramètres!$B$1,"")</f>
        <v>25</v>
      </c>
      <c r="D4" s="50">
        <f t="shared" si="0"/>
        <v>0</v>
      </c>
      <c r="E4" s="37">
        <f t="shared" si="1"/>
        <v>-25</v>
      </c>
      <c r="F4" s="34" t="str">
        <f>HLOOKUP(B4,Paramètres!$K$1:$BH$2,2,FALSE)</f>
        <v/>
      </c>
      <c r="G4" s="34">
        <f>IFERROR(HLOOKUP(B4,Paramètres!$K$8:$M$9,2,FALSE),0)</f>
        <v>0</v>
      </c>
      <c r="H4" s="34" t="str">
        <f t="shared" si="2"/>
        <v/>
      </c>
      <c r="J4" s="46" t="s">
        <v>18</v>
      </c>
      <c r="K4" s="46" t="s">
        <v>20</v>
      </c>
      <c r="L4" s="60" t="s">
        <v>19</v>
      </c>
    </row>
    <row r="5" spans="1:12" x14ac:dyDescent="0.25">
      <c r="A5" s="37"/>
      <c r="B5" s="49"/>
      <c r="C5" s="37" t="str">
        <f>IF(A5&lt;&gt;"",Paramètres!$B$1,"")</f>
        <v/>
      </c>
      <c r="D5" s="50">
        <f t="shared" si="0"/>
        <v>0</v>
      </c>
      <c r="E5" s="37" t="str">
        <f t="shared" si="1"/>
        <v/>
      </c>
      <c r="F5" s="34" t="str">
        <f>HLOOKUP(B5,Paramètres!$K$1:$BH$2,2,FALSE)</f>
        <v/>
      </c>
      <c r="G5" s="34">
        <f>IFERROR(HLOOKUP(B5,Paramètres!$K$8:$M$9,2,FALSE),0)</f>
        <v>0</v>
      </c>
      <c r="H5" s="34" t="str">
        <f t="shared" si="2"/>
        <v/>
      </c>
      <c r="J5" s="46">
        <f>IF(K5&lt;&gt;"",1,"")</f>
        <v>1</v>
      </c>
      <c r="K5" s="46">
        <f t="shared" ref="K5:K11" si="3">IF($K$2*L5=0,"",$K$2*L5)</f>
        <v>125</v>
      </c>
      <c r="L5" s="61">
        <f>IFERROR(VLOOKUP($K$1,Paramètres!$A$19:$H$67,2,FALSE),"")</f>
        <v>1</v>
      </c>
    </row>
    <row r="6" spans="1:12" x14ac:dyDescent="0.25">
      <c r="A6" s="37"/>
      <c r="B6" s="49"/>
      <c r="C6" s="37" t="str">
        <f>IF(A6&lt;&gt;"",Paramètres!$B$1,"")</f>
        <v/>
      </c>
      <c r="D6" s="50">
        <f t="shared" si="0"/>
        <v>0</v>
      </c>
      <c r="E6" s="37" t="str">
        <f t="shared" si="1"/>
        <v/>
      </c>
      <c r="F6" s="34" t="str">
        <f>HLOOKUP(B6,Paramètres!$K$1:$BH$2,2,FALSE)</f>
        <v/>
      </c>
      <c r="G6" s="34">
        <f>IFERROR(HLOOKUP(B6,Paramètres!$K$8:$M$9,2,FALSE),0)</f>
        <v>0</v>
      </c>
      <c r="H6" s="34" t="str">
        <f t="shared" si="2"/>
        <v/>
      </c>
      <c r="J6" s="46" t="str">
        <f>IF(K6&lt;&gt;"",2,"")</f>
        <v/>
      </c>
      <c r="K6" s="46" t="str">
        <f t="shared" si="3"/>
        <v/>
      </c>
      <c r="L6" s="61">
        <f>IFERROR(VLOOKUP($K$1,Paramètres!$A$19:$H$67,3,FALSE),"")</f>
        <v>0</v>
      </c>
    </row>
    <row r="7" spans="1:12" x14ac:dyDescent="0.25">
      <c r="A7" s="37"/>
      <c r="B7" s="49"/>
      <c r="C7" s="37" t="str">
        <f>IF(A7&lt;&gt;"",Paramètres!$B$1,"")</f>
        <v/>
      </c>
      <c r="D7" s="50">
        <f t="shared" si="0"/>
        <v>0</v>
      </c>
      <c r="E7" s="37" t="str">
        <f t="shared" si="1"/>
        <v/>
      </c>
      <c r="F7" s="34" t="str">
        <f>HLOOKUP(B7,Paramètres!$K$1:$BH$2,2,FALSE)</f>
        <v/>
      </c>
      <c r="G7" s="34">
        <f>IFERROR(HLOOKUP(B7,Paramètres!$K$8:$M$9,2,FALSE),0)</f>
        <v>0</v>
      </c>
      <c r="H7" s="34" t="str">
        <f t="shared" si="2"/>
        <v/>
      </c>
      <c r="J7" s="46" t="str">
        <f>IF(K7&lt;&gt;"",3,"")</f>
        <v/>
      </c>
      <c r="K7" s="46" t="str">
        <f t="shared" si="3"/>
        <v/>
      </c>
      <c r="L7" s="61">
        <f>IFERROR(VLOOKUP($K$1,Paramètres!$A$19:$H$67,4,FALSE),"")</f>
        <v>0</v>
      </c>
    </row>
    <row r="8" spans="1:12" x14ac:dyDescent="0.25">
      <c r="A8" s="37"/>
      <c r="B8" s="49"/>
      <c r="C8" s="37" t="str">
        <f>IF(A8&lt;&gt;"",Paramètres!$B$1,"")</f>
        <v/>
      </c>
      <c r="D8" s="50">
        <f t="shared" si="0"/>
        <v>0</v>
      </c>
      <c r="E8" s="37" t="str">
        <f t="shared" si="1"/>
        <v/>
      </c>
      <c r="F8" s="34" t="str">
        <f>HLOOKUP(B8,Paramètres!$K$1:$BH$2,2,FALSE)</f>
        <v/>
      </c>
      <c r="G8" s="34">
        <f>IFERROR(HLOOKUP(B8,Paramètres!$K$8:$M$9,2,FALSE),0)</f>
        <v>0</v>
      </c>
      <c r="H8" s="34" t="str">
        <f t="shared" si="2"/>
        <v/>
      </c>
      <c r="J8" s="46" t="str">
        <f>IF(K8&lt;&gt;"",4,"")</f>
        <v/>
      </c>
      <c r="K8" s="46" t="str">
        <f t="shared" si="3"/>
        <v/>
      </c>
      <c r="L8" s="61">
        <f>IFERROR(VLOOKUP($K$1,Paramètres!$A$19:$H$67,5,FALSE),"")</f>
        <v>0</v>
      </c>
    </row>
    <row r="9" spans="1:12" x14ac:dyDescent="0.25">
      <c r="A9" s="37"/>
      <c r="B9" s="49"/>
      <c r="C9" s="37" t="str">
        <f>IF(A9&lt;&gt;"",Paramètres!$B$1,"")</f>
        <v/>
      </c>
      <c r="D9" s="50">
        <f t="shared" si="0"/>
        <v>0</v>
      </c>
      <c r="E9" s="37" t="str">
        <f t="shared" si="1"/>
        <v/>
      </c>
      <c r="F9" s="34" t="str">
        <f>HLOOKUP(B9,Paramètres!$K$1:$BH$2,2,FALSE)</f>
        <v/>
      </c>
      <c r="G9" s="34">
        <f>IFERROR(HLOOKUP(B9,Paramètres!$K$8:$M$9,2,FALSE),0)</f>
        <v>0</v>
      </c>
      <c r="H9" s="34" t="str">
        <f t="shared" si="2"/>
        <v/>
      </c>
      <c r="J9" s="46" t="str">
        <f>IF(K9&lt;&gt;"",5,"")</f>
        <v/>
      </c>
      <c r="K9" s="46" t="str">
        <f t="shared" si="3"/>
        <v/>
      </c>
      <c r="L9" s="61">
        <f>IFERROR(VLOOKUP($K$1,Paramètres!$A$19:$H$67,6,FALSE),"")</f>
        <v>0</v>
      </c>
    </row>
    <row r="10" spans="1:12" x14ac:dyDescent="0.25">
      <c r="A10" s="37"/>
      <c r="B10" s="49"/>
      <c r="C10" s="37" t="str">
        <f>IF(A10&lt;&gt;"",Paramètres!$B$1,"")</f>
        <v/>
      </c>
      <c r="D10" s="50">
        <f t="shared" si="0"/>
        <v>0</v>
      </c>
      <c r="E10" s="37" t="str">
        <f t="shared" si="1"/>
        <v/>
      </c>
      <c r="F10" s="34" t="str">
        <f>HLOOKUP(B10,Paramètres!$K$1:$BH$2,2,FALSE)</f>
        <v/>
      </c>
      <c r="G10" s="34">
        <f>IFERROR(HLOOKUP(B10,Paramètres!$K$8:$M$9,2,FALSE),0)</f>
        <v>0</v>
      </c>
      <c r="H10" s="34" t="str">
        <f t="shared" si="2"/>
        <v/>
      </c>
      <c r="J10" s="46" t="str">
        <f>IF(K10&lt;&gt;"",6,"")</f>
        <v/>
      </c>
      <c r="K10" s="46" t="str">
        <f t="shared" si="3"/>
        <v/>
      </c>
      <c r="L10" s="61">
        <f>IFERROR(VLOOKUP($K$1,Paramètres!$A$19:$H$67,7,FALSE),"")</f>
        <v>0</v>
      </c>
    </row>
    <row r="11" spans="1:12" x14ac:dyDescent="0.25">
      <c r="A11" s="37"/>
      <c r="B11" s="49"/>
      <c r="C11" s="37" t="str">
        <f>IF(A11&lt;&gt;"",Paramètres!$B$1,"")</f>
        <v/>
      </c>
      <c r="D11" s="50">
        <f t="shared" si="0"/>
        <v>0</v>
      </c>
      <c r="E11" s="37" t="str">
        <f t="shared" si="1"/>
        <v/>
      </c>
      <c r="F11" s="34" t="str">
        <f>HLOOKUP(B11,Paramètres!$K$1:$BH$2,2,FALSE)</f>
        <v/>
      </c>
      <c r="G11" s="34">
        <f>IFERROR(HLOOKUP(B11,Paramètres!$K$8:$M$9,2,FALSE),0)</f>
        <v>0</v>
      </c>
      <c r="H11" s="34" t="str">
        <f t="shared" si="2"/>
        <v/>
      </c>
      <c r="J11" s="46" t="str">
        <f>IF(K11&lt;&gt;"",7,"")</f>
        <v/>
      </c>
      <c r="K11" s="46" t="str">
        <f t="shared" si="3"/>
        <v/>
      </c>
      <c r="L11" s="61">
        <f>IFERROR(VLOOKUP($K$1,Paramètres!$A$19:$H$67,8,FALSE),"")</f>
        <v>0</v>
      </c>
    </row>
    <row r="12" spans="1:12" x14ac:dyDescent="0.25">
      <c r="A12" s="37"/>
      <c r="B12" s="49"/>
      <c r="C12" s="37" t="str">
        <f>IF(A12&lt;&gt;"",Paramètres!$B$1,"")</f>
        <v/>
      </c>
      <c r="D12" s="50">
        <f t="shared" si="0"/>
        <v>0</v>
      </c>
      <c r="E12" s="37" t="str">
        <f t="shared" si="1"/>
        <v/>
      </c>
      <c r="F12" s="34" t="str">
        <f>HLOOKUP(B12,Paramètres!$K$1:$BH$2,2,FALSE)</f>
        <v/>
      </c>
      <c r="G12" s="34">
        <f>IFERROR(HLOOKUP(B12,Paramètres!$K$8:$M$9,2,FALSE),0)</f>
        <v>0</v>
      </c>
      <c r="H12" s="34" t="str">
        <f t="shared" si="2"/>
        <v/>
      </c>
    </row>
    <row r="13" spans="1:12" x14ac:dyDescent="0.25">
      <c r="A13" s="37"/>
      <c r="B13" s="49"/>
      <c r="C13" s="37" t="str">
        <f>IF(A13&lt;&gt;"",Paramètres!$B$1,"")</f>
        <v/>
      </c>
      <c r="D13" s="50">
        <f t="shared" si="0"/>
        <v>0</v>
      </c>
      <c r="E13" s="37" t="str">
        <f t="shared" si="1"/>
        <v/>
      </c>
      <c r="F13" s="34" t="str">
        <f>HLOOKUP(B13,Paramètres!$K$1:$BH$2,2,FALSE)</f>
        <v/>
      </c>
      <c r="G13" s="34">
        <f>IFERROR(HLOOKUP(B13,Paramètres!$K$8:$M$9,2,FALSE),0)</f>
        <v>0</v>
      </c>
      <c r="H13" s="34" t="str">
        <f t="shared" si="2"/>
        <v/>
      </c>
    </row>
    <row r="14" spans="1:12" x14ac:dyDescent="0.25">
      <c r="A14" s="37"/>
      <c r="B14" s="49"/>
      <c r="C14" s="37" t="str">
        <f>IF(A14&lt;&gt;"",Paramètres!$B$1,"")</f>
        <v/>
      </c>
      <c r="D14" s="50">
        <f t="shared" si="0"/>
        <v>0</v>
      </c>
      <c r="E14" s="37" t="str">
        <f t="shared" si="1"/>
        <v/>
      </c>
      <c r="F14" s="34" t="str">
        <f>HLOOKUP(B14,Paramètres!$K$1:$BH$2,2,FALSE)</f>
        <v/>
      </c>
      <c r="G14" s="34">
        <f>IFERROR(HLOOKUP(B14,Paramètres!$K$8:$M$9,2,FALSE),0)</f>
        <v>0</v>
      </c>
      <c r="H14" s="34" t="str">
        <f t="shared" si="2"/>
        <v/>
      </c>
    </row>
    <row r="15" spans="1:12" x14ac:dyDescent="0.25">
      <c r="A15" s="37"/>
      <c r="B15" s="49"/>
      <c r="C15" s="37" t="str">
        <f>IF(A15&lt;&gt;"",Paramètres!$B$1,"")</f>
        <v/>
      </c>
      <c r="D15" s="50">
        <f t="shared" si="0"/>
        <v>0</v>
      </c>
      <c r="E15" s="37" t="str">
        <f t="shared" si="1"/>
        <v/>
      </c>
      <c r="F15" s="34" t="str">
        <f>HLOOKUP(B15,Paramètres!$K$1:$BH$2,2,FALSE)</f>
        <v/>
      </c>
      <c r="G15" s="34">
        <f>IFERROR(HLOOKUP(B15,Paramètres!$K$8:$M$9,2,FALSE),0)</f>
        <v>0</v>
      </c>
      <c r="H15" s="34" t="str">
        <f t="shared" si="2"/>
        <v/>
      </c>
    </row>
    <row r="16" spans="1:12" x14ac:dyDescent="0.25">
      <c r="A16" s="37"/>
      <c r="B16" s="49"/>
      <c r="C16" s="37" t="str">
        <f>IF(A16&lt;&gt;"",Paramètres!$B$1,"")</f>
        <v/>
      </c>
      <c r="D16" s="50">
        <f t="shared" si="0"/>
        <v>0</v>
      </c>
      <c r="E16" s="37" t="str">
        <f t="shared" si="1"/>
        <v/>
      </c>
      <c r="F16" s="34" t="str">
        <f>HLOOKUP(B16,Paramètres!$K$1:$BH$2,2,FALSE)</f>
        <v/>
      </c>
      <c r="G16" s="34">
        <f>IFERROR(HLOOKUP(B16,Paramètres!$K$8:$M$9,2,FALSE),0)</f>
        <v>0</v>
      </c>
      <c r="H16" s="34" t="str">
        <f t="shared" si="2"/>
        <v/>
      </c>
    </row>
    <row r="17" spans="1:8" x14ac:dyDescent="0.25">
      <c r="A17" s="37"/>
      <c r="B17" s="49"/>
      <c r="C17" s="37" t="str">
        <f>IF(A17&lt;&gt;"",Paramètres!$B$1,"")</f>
        <v/>
      </c>
      <c r="D17" s="50">
        <f t="shared" si="0"/>
        <v>0</v>
      </c>
      <c r="E17" s="37" t="str">
        <f t="shared" si="1"/>
        <v/>
      </c>
      <c r="F17" s="34" t="str">
        <f>HLOOKUP(B17,Paramètres!$K$1:$BH$2,2,FALSE)</f>
        <v/>
      </c>
      <c r="G17" s="34">
        <f>IFERROR(HLOOKUP(B17,Paramètres!$K$8:$M$9,2,FALSE),0)</f>
        <v>0</v>
      </c>
      <c r="H17" s="34" t="str">
        <f t="shared" si="2"/>
        <v/>
      </c>
    </row>
    <row r="18" spans="1:8" x14ac:dyDescent="0.25">
      <c r="A18" s="37"/>
      <c r="B18" s="49"/>
      <c r="C18" s="37" t="str">
        <f>IF(A18&lt;&gt;"",Paramètres!$B$1,"")</f>
        <v/>
      </c>
      <c r="D18" s="50">
        <f t="shared" si="0"/>
        <v>0</v>
      </c>
      <c r="E18" s="37" t="str">
        <f t="shared" si="1"/>
        <v/>
      </c>
      <c r="F18" s="34" t="str">
        <f>HLOOKUP(B18,Paramètres!$K$1:$BH$2,2,FALSE)</f>
        <v/>
      </c>
      <c r="G18" s="34">
        <f>IFERROR(HLOOKUP(B18,Paramètres!$K$8:$M$9,2,FALSE),0)</f>
        <v>0</v>
      </c>
      <c r="H18" s="34" t="str">
        <f t="shared" si="2"/>
        <v/>
      </c>
    </row>
    <row r="19" spans="1:8" x14ac:dyDescent="0.25">
      <c r="A19" s="37"/>
      <c r="B19" s="49"/>
      <c r="C19" s="37" t="str">
        <f>IF(A19&lt;&gt;"",Paramètres!$B$1,"")</f>
        <v/>
      </c>
      <c r="D19" s="50">
        <f t="shared" si="0"/>
        <v>0</v>
      </c>
      <c r="E19" s="37" t="str">
        <f t="shared" si="1"/>
        <v/>
      </c>
      <c r="F19" s="34" t="str">
        <f>HLOOKUP(B19,Paramètres!$K$1:$BH$2,2,FALSE)</f>
        <v/>
      </c>
      <c r="G19" s="34">
        <f>IFERROR(HLOOKUP(B19,Paramètres!$K$8:$M$9,2,FALSE),0)</f>
        <v>0</v>
      </c>
      <c r="H19" s="34" t="str">
        <f t="shared" si="2"/>
        <v/>
      </c>
    </row>
    <row r="20" spans="1:8" x14ac:dyDescent="0.25">
      <c r="A20" s="37"/>
      <c r="B20" s="49"/>
      <c r="C20" s="37" t="str">
        <f>IF(A20&lt;&gt;"",Paramètres!$B$1,"")</f>
        <v/>
      </c>
      <c r="D20" s="50">
        <f t="shared" si="0"/>
        <v>0</v>
      </c>
      <c r="E20" s="37" t="str">
        <f t="shared" si="1"/>
        <v/>
      </c>
      <c r="F20" s="34" t="str">
        <f>HLOOKUP(B20,Paramètres!$K$1:$BH$2,2,FALSE)</f>
        <v/>
      </c>
      <c r="G20" s="34">
        <f>IFERROR(HLOOKUP(B20,Paramètres!$K$8:$M$9,2,FALSE),0)</f>
        <v>0</v>
      </c>
      <c r="H20" s="34" t="str">
        <f t="shared" si="2"/>
        <v/>
      </c>
    </row>
    <row r="21" spans="1:8" x14ac:dyDescent="0.25">
      <c r="A21" s="37"/>
      <c r="B21" s="49"/>
      <c r="C21" s="37" t="str">
        <f>IF(A21&lt;&gt;"",Paramètres!$B$1,"")</f>
        <v/>
      </c>
      <c r="D21" s="50">
        <f t="shared" si="0"/>
        <v>0</v>
      </c>
      <c r="E21" s="37" t="str">
        <f t="shared" si="1"/>
        <v/>
      </c>
      <c r="F21" s="34" t="str">
        <f>HLOOKUP(B21,Paramètres!$K$1:$BH$2,2,FALSE)</f>
        <v/>
      </c>
      <c r="G21" s="34">
        <f>IFERROR(HLOOKUP(B21,Paramètres!$K$8:$M$9,2,FALSE),0)</f>
        <v>0</v>
      </c>
      <c r="H21" s="34" t="str">
        <f t="shared" si="2"/>
        <v/>
      </c>
    </row>
    <row r="22" spans="1:8" x14ac:dyDescent="0.25">
      <c r="A22" s="37"/>
      <c r="B22" s="49"/>
      <c r="C22" s="37" t="str">
        <f>IF(A22&lt;&gt;"",Paramètres!$B$1,"")</f>
        <v/>
      </c>
      <c r="D22" s="50">
        <f t="shared" si="0"/>
        <v>0</v>
      </c>
      <c r="E22" s="37" t="str">
        <f t="shared" si="1"/>
        <v/>
      </c>
      <c r="F22" s="34" t="str">
        <f>HLOOKUP(B22,Paramètres!$K$1:$BH$2,2,FALSE)</f>
        <v/>
      </c>
      <c r="G22" s="34">
        <f>IFERROR(HLOOKUP(B22,Paramètres!$K$8:$M$9,2,FALSE),0)</f>
        <v>0</v>
      </c>
      <c r="H22" s="34" t="str">
        <f t="shared" si="2"/>
        <v/>
      </c>
    </row>
    <row r="23" spans="1:8" x14ac:dyDescent="0.25">
      <c r="A23" s="37"/>
      <c r="B23" s="49"/>
      <c r="C23" s="37" t="str">
        <f>IF(A23&lt;&gt;"",Paramètres!$B$1,"")</f>
        <v/>
      </c>
      <c r="D23" s="50">
        <f t="shared" si="0"/>
        <v>0</v>
      </c>
      <c r="E23" s="37" t="str">
        <f t="shared" si="1"/>
        <v/>
      </c>
      <c r="F23" s="34" t="str">
        <f>HLOOKUP(B23,Paramètres!$K$1:$BH$2,2,FALSE)</f>
        <v/>
      </c>
      <c r="G23" s="34">
        <f>IFERROR(HLOOKUP(B23,Paramètres!$K$8:$M$9,2,FALSE),0)</f>
        <v>0</v>
      </c>
      <c r="H23" s="34" t="str">
        <f t="shared" si="2"/>
        <v/>
      </c>
    </row>
    <row r="24" spans="1:8" x14ac:dyDescent="0.25">
      <c r="A24" s="37"/>
      <c r="B24" s="49"/>
      <c r="C24" s="37" t="str">
        <f>IF(A24&lt;&gt;"",Paramètres!$B$1,"")</f>
        <v/>
      </c>
      <c r="D24" s="50">
        <f t="shared" si="0"/>
        <v>0</v>
      </c>
      <c r="E24" s="37" t="str">
        <f t="shared" si="1"/>
        <v/>
      </c>
      <c r="F24" s="34" t="str">
        <f>HLOOKUP(B24,Paramètres!$K$1:$BH$2,2,FALSE)</f>
        <v/>
      </c>
      <c r="G24" s="34">
        <f>IFERROR(HLOOKUP(B24,Paramètres!$K$8:$M$9,2,FALSE),0)</f>
        <v>0</v>
      </c>
      <c r="H24" s="34" t="str">
        <f t="shared" si="2"/>
        <v/>
      </c>
    </row>
    <row r="25" spans="1:8" x14ac:dyDescent="0.25">
      <c r="A25" s="37"/>
      <c r="B25" s="49"/>
      <c r="C25" s="37" t="str">
        <f>IF(A25&lt;&gt;"",Paramètres!$B$1,"")</f>
        <v/>
      </c>
      <c r="D25" s="50">
        <f t="shared" si="0"/>
        <v>0</v>
      </c>
      <c r="E25" s="37" t="str">
        <f t="shared" si="1"/>
        <v/>
      </c>
      <c r="F25" s="34" t="str">
        <f>HLOOKUP(B25,Paramètres!$K$1:$BH$2,2,FALSE)</f>
        <v/>
      </c>
      <c r="G25" s="34">
        <f>IFERROR(HLOOKUP(B25,Paramètres!$K$8:$M$9,2,FALSE),0)</f>
        <v>0</v>
      </c>
      <c r="H25" s="34" t="str">
        <f t="shared" si="2"/>
        <v/>
      </c>
    </row>
    <row r="26" spans="1:8" x14ac:dyDescent="0.25">
      <c r="A26" s="37"/>
      <c r="B26" s="49"/>
      <c r="C26" s="37" t="str">
        <f>IF(A26&lt;&gt;"",Paramètres!$B$1,"")</f>
        <v/>
      </c>
      <c r="D26" s="50">
        <f t="shared" si="0"/>
        <v>0</v>
      </c>
      <c r="E26" s="37" t="str">
        <f t="shared" si="1"/>
        <v/>
      </c>
      <c r="F26" s="34" t="str">
        <f>HLOOKUP(B26,Paramètres!$K$1:$BH$2,2,FALSE)</f>
        <v/>
      </c>
      <c r="G26" s="34">
        <f>IFERROR(HLOOKUP(B26,Paramètres!$K$8:$M$9,2,FALSE),0)</f>
        <v>0</v>
      </c>
      <c r="H26" s="34" t="str">
        <f t="shared" si="2"/>
        <v/>
      </c>
    </row>
    <row r="27" spans="1:8" x14ac:dyDescent="0.25">
      <c r="A27" s="37"/>
      <c r="B27" s="49"/>
      <c r="C27" s="37" t="str">
        <f>IF(A27&lt;&gt;"",Paramètres!$B$1,"")</f>
        <v/>
      </c>
      <c r="D27" s="50">
        <f t="shared" si="0"/>
        <v>0</v>
      </c>
      <c r="E27" s="37" t="str">
        <f t="shared" si="1"/>
        <v/>
      </c>
      <c r="F27" s="34" t="str">
        <f>HLOOKUP(B27,Paramètres!$K$1:$BH$2,2,FALSE)</f>
        <v/>
      </c>
      <c r="G27" s="34">
        <f>IFERROR(HLOOKUP(B27,Paramètres!$K$8:$M$9,2,FALSE),0)</f>
        <v>0</v>
      </c>
      <c r="H27" s="34" t="str">
        <f t="shared" si="2"/>
        <v/>
      </c>
    </row>
    <row r="28" spans="1:8" x14ac:dyDescent="0.25">
      <c r="A28" s="37"/>
      <c r="B28" s="49"/>
      <c r="C28" s="37" t="str">
        <f>IF(A28&lt;&gt;"",Paramètres!$B$1,"")</f>
        <v/>
      </c>
      <c r="D28" s="50">
        <f t="shared" si="0"/>
        <v>0</v>
      </c>
      <c r="E28" s="37" t="str">
        <f t="shared" si="1"/>
        <v/>
      </c>
      <c r="F28" s="34" t="str">
        <f>HLOOKUP(B28,Paramètres!$K$1:$BH$2,2,FALSE)</f>
        <v/>
      </c>
      <c r="G28" s="34">
        <f>IFERROR(HLOOKUP(B28,Paramètres!$K$8:$M$9,2,FALSE),0)</f>
        <v>0</v>
      </c>
      <c r="H28" s="34" t="str">
        <f t="shared" si="2"/>
        <v/>
      </c>
    </row>
    <row r="29" spans="1:8" x14ac:dyDescent="0.25">
      <c r="A29" s="37"/>
      <c r="B29" s="49"/>
      <c r="C29" s="37" t="str">
        <f>IF(A29&lt;&gt;"",Paramètres!$B$1,"")</f>
        <v/>
      </c>
      <c r="D29" s="50">
        <f t="shared" si="0"/>
        <v>0</v>
      </c>
      <c r="E29" s="37" t="str">
        <f t="shared" si="1"/>
        <v/>
      </c>
      <c r="F29" s="34" t="str">
        <f>HLOOKUP(B29,Paramètres!$K$1:$BH$2,2,FALSE)</f>
        <v/>
      </c>
      <c r="G29" s="34">
        <f>IFERROR(HLOOKUP(B29,Paramètres!$K$8:$M$9,2,FALSE),0)</f>
        <v>0</v>
      </c>
      <c r="H29" s="34" t="str">
        <f t="shared" si="2"/>
        <v/>
      </c>
    </row>
    <row r="30" spans="1:8" x14ac:dyDescent="0.25">
      <c r="A30" s="37"/>
      <c r="B30" s="49"/>
      <c r="C30" s="37" t="str">
        <f>IF(A30&lt;&gt;"",Paramètres!$B$1,"")</f>
        <v/>
      </c>
      <c r="D30" s="50">
        <f t="shared" si="0"/>
        <v>0</v>
      </c>
      <c r="E30" s="37" t="str">
        <f t="shared" si="1"/>
        <v/>
      </c>
      <c r="F30" s="34" t="str">
        <f>HLOOKUP(B30,Paramètres!$K$1:$BH$2,2,FALSE)</f>
        <v/>
      </c>
      <c r="G30" s="34">
        <f>IFERROR(HLOOKUP(B30,Paramètres!$K$8:$M$9,2,FALSE),0)</f>
        <v>0</v>
      </c>
      <c r="H30" s="34" t="str">
        <f t="shared" si="2"/>
        <v/>
      </c>
    </row>
    <row r="31" spans="1:8" x14ac:dyDescent="0.25">
      <c r="A31" s="37"/>
      <c r="B31" s="49"/>
      <c r="C31" s="37" t="str">
        <f>IF(A31&lt;&gt;"",Paramètres!$B$1,"")</f>
        <v/>
      </c>
      <c r="D31" s="50">
        <f t="shared" si="0"/>
        <v>0</v>
      </c>
      <c r="E31" s="37" t="str">
        <f t="shared" si="1"/>
        <v/>
      </c>
      <c r="F31" s="34" t="str">
        <f>HLOOKUP(B31,Paramètres!$K$1:$BH$2,2,FALSE)</f>
        <v/>
      </c>
      <c r="G31" s="34">
        <f>IFERROR(HLOOKUP(B31,Paramètres!$K$8:$M$9,2,FALSE),0)</f>
        <v>0</v>
      </c>
      <c r="H31" s="34" t="str">
        <f t="shared" si="2"/>
        <v/>
      </c>
    </row>
    <row r="32" spans="1:8" x14ac:dyDescent="0.25">
      <c r="A32" s="37"/>
      <c r="B32" s="49"/>
      <c r="C32" s="37" t="str">
        <f>IF(A32&lt;&gt;"",Paramètres!$B$1,"")</f>
        <v/>
      </c>
      <c r="D32" s="50">
        <f t="shared" si="0"/>
        <v>0</v>
      </c>
      <c r="E32" s="37" t="str">
        <f t="shared" si="1"/>
        <v/>
      </c>
      <c r="F32" s="34" t="str">
        <f>HLOOKUP(B32,Paramètres!$K$1:$BH$2,2,FALSE)</f>
        <v/>
      </c>
      <c r="G32" s="34">
        <f>IFERROR(HLOOKUP(B32,Paramètres!$K$8:$M$9,2,FALSE),0)</f>
        <v>0</v>
      </c>
      <c r="H32" s="34" t="str">
        <f t="shared" si="2"/>
        <v/>
      </c>
    </row>
    <row r="33" spans="1:8" x14ac:dyDescent="0.25">
      <c r="A33" s="37"/>
      <c r="B33" s="49"/>
      <c r="C33" s="37" t="str">
        <f>IF(A33&lt;&gt;"",Paramètres!$B$1,"")</f>
        <v/>
      </c>
      <c r="D33" s="50">
        <f t="shared" si="0"/>
        <v>0</v>
      </c>
      <c r="E33" s="37" t="str">
        <f t="shared" si="1"/>
        <v/>
      </c>
      <c r="F33" s="34" t="str">
        <f>HLOOKUP(B33,Paramètres!$K$1:$BH$2,2,FALSE)</f>
        <v/>
      </c>
      <c r="G33" s="34">
        <f>IFERROR(HLOOKUP(B33,Paramètres!$K$8:$M$9,2,FALSE),0)</f>
        <v>0</v>
      </c>
      <c r="H33" s="34" t="str">
        <f t="shared" si="2"/>
        <v/>
      </c>
    </row>
    <row r="34" spans="1:8" x14ac:dyDescent="0.25">
      <c r="A34" s="37"/>
      <c r="B34" s="49"/>
      <c r="C34" s="37" t="str">
        <f>IF(A34&lt;&gt;"",Paramètres!$B$1,"")</f>
        <v/>
      </c>
      <c r="D34" s="50">
        <f t="shared" ref="D34:D51" si="4">IFERROR(VLOOKUP(B34,$J$5:$K$11,2,),0)</f>
        <v>0</v>
      </c>
      <c r="E34" s="37" t="str">
        <f t="shared" ref="E34:E51" si="5">IFERROR(IF(A34&lt;&gt;"",D34-C34,""),"")</f>
        <v/>
      </c>
      <c r="F34" s="34" t="str">
        <f>HLOOKUP(B34,Paramètres!$K$1:$BH$2,2,FALSE)</f>
        <v/>
      </c>
      <c r="G34" s="34">
        <f>IFERROR(HLOOKUP(B34,Paramètres!$K$8:$M$9,2,FALSE),0)</f>
        <v>0</v>
      </c>
      <c r="H34" s="34" t="str">
        <f t="shared" ref="H34:H51" si="6">IFERROR((F34+G34),"")</f>
        <v/>
      </c>
    </row>
    <row r="35" spans="1:8" x14ac:dyDescent="0.25">
      <c r="A35" s="37"/>
      <c r="B35" s="49"/>
      <c r="C35" s="37" t="str">
        <f>IF(A35&lt;&gt;"",Paramètres!$B$1,"")</f>
        <v/>
      </c>
      <c r="D35" s="50">
        <f t="shared" si="4"/>
        <v>0</v>
      </c>
      <c r="E35" s="37" t="str">
        <f t="shared" si="5"/>
        <v/>
      </c>
      <c r="F35" s="34" t="str">
        <f>HLOOKUP(B35,Paramètres!$K$1:$BH$2,2,FALSE)</f>
        <v/>
      </c>
      <c r="G35" s="34">
        <f>IFERROR(HLOOKUP(B35,Paramètres!$K$8:$M$9,2,FALSE),0)</f>
        <v>0</v>
      </c>
      <c r="H35" s="34" t="str">
        <f t="shared" si="6"/>
        <v/>
      </c>
    </row>
    <row r="36" spans="1:8" x14ac:dyDescent="0.25">
      <c r="A36" s="37"/>
      <c r="B36" s="49"/>
      <c r="C36" s="37" t="str">
        <f>IF(A36&lt;&gt;"",Paramètres!$B$1,"")</f>
        <v/>
      </c>
      <c r="D36" s="50">
        <f t="shared" si="4"/>
        <v>0</v>
      </c>
      <c r="E36" s="37" t="str">
        <f t="shared" si="5"/>
        <v/>
      </c>
      <c r="F36" s="34" t="str">
        <f>HLOOKUP(B36,Paramètres!$K$1:$BH$2,2,FALSE)</f>
        <v/>
      </c>
      <c r="G36" s="34">
        <f>IFERROR(HLOOKUP(B36,Paramètres!$K$8:$M$9,2,FALSE),0)</f>
        <v>0</v>
      </c>
      <c r="H36" s="34" t="str">
        <f t="shared" si="6"/>
        <v/>
      </c>
    </row>
    <row r="37" spans="1:8" x14ac:dyDescent="0.25">
      <c r="A37" s="37"/>
      <c r="B37" s="49"/>
      <c r="C37" s="37" t="str">
        <f>IF(A37&lt;&gt;"",Paramètres!$B$1,"")</f>
        <v/>
      </c>
      <c r="D37" s="50">
        <f t="shared" si="4"/>
        <v>0</v>
      </c>
      <c r="E37" s="37" t="str">
        <f t="shared" si="5"/>
        <v/>
      </c>
      <c r="F37" s="34" t="str">
        <f>HLOOKUP(B37,Paramètres!$K$1:$BH$2,2,FALSE)</f>
        <v/>
      </c>
      <c r="G37" s="34">
        <f>IFERROR(HLOOKUP(B37,Paramètres!$K$8:$M$9,2,FALSE),0)</f>
        <v>0</v>
      </c>
      <c r="H37" s="34" t="str">
        <f t="shared" si="6"/>
        <v/>
      </c>
    </row>
    <row r="38" spans="1:8" x14ac:dyDescent="0.25">
      <c r="A38" s="37"/>
      <c r="B38" s="49"/>
      <c r="C38" s="37" t="str">
        <f>IF(A38&lt;&gt;"",Paramètres!$B$1,"")</f>
        <v/>
      </c>
      <c r="D38" s="50">
        <f t="shared" si="4"/>
        <v>0</v>
      </c>
      <c r="E38" s="37" t="str">
        <f t="shared" si="5"/>
        <v/>
      </c>
      <c r="F38" s="34" t="str">
        <f>HLOOKUP(B38,Paramètres!$K$1:$BH$2,2,FALSE)</f>
        <v/>
      </c>
      <c r="G38" s="34">
        <f>IFERROR(HLOOKUP(B38,Paramètres!$K$8:$M$9,2,FALSE),0)</f>
        <v>0</v>
      </c>
      <c r="H38" s="34" t="str">
        <f t="shared" si="6"/>
        <v/>
      </c>
    </row>
    <row r="39" spans="1:8" x14ac:dyDescent="0.25">
      <c r="A39" s="37"/>
      <c r="B39" s="49"/>
      <c r="C39" s="37" t="str">
        <f>IF(A39&lt;&gt;"",Paramètres!$B$1,"")</f>
        <v/>
      </c>
      <c r="D39" s="50">
        <f t="shared" si="4"/>
        <v>0</v>
      </c>
      <c r="E39" s="37" t="str">
        <f t="shared" si="5"/>
        <v/>
      </c>
      <c r="F39" s="34" t="str">
        <f>HLOOKUP(B39,Paramètres!$K$1:$BH$2,2,FALSE)</f>
        <v/>
      </c>
      <c r="G39" s="34">
        <f>IFERROR(HLOOKUP(B39,Paramètres!$K$8:$M$9,2,FALSE),0)</f>
        <v>0</v>
      </c>
      <c r="H39" s="34" t="str">
        <f t="shared" si="6"/>
        <v/>
      </c>
    </row>
    <row r="40" spans="1:8" x14ac:dyDescent="0.25">
      <c r="A40" s="37"/>
      <c r="B40" s="49"/>
      <c r="C40" s="37" t="str">
        <f>IF(A40&lt;&gt;"",Paramètres!$B$1,"")</f>
        <v/>
      </c>
      <c r="D40" s="50">
        <f t="shared" si="4"/>
        <v>0</v>
      </c>
      <c r="E40" s="37" t="str">
        <f t="shared" si="5"/>
        <v/>
      </c>
      <c r="F40" s="34" t="str">
        <f>HLOOKUP(B40,Paramètres!$K$1:$BH$2,2,FALSE)</f>
        <v/>
      </c>
      <c r="G40" s="34">
        <f>IFERROR(HLOOKUP(B40,Paramètres!$K$8:$M$9,2,FALSE),0)</f>
        <v>0</v>
      </c>
      <c r="H40" s="34" t="str">
        <f t="shared" si="6"/>
        <v/>
      </c>
    </row>
    <row r="41" spans="1:8" x14ac:dyDescent="0.25">
      <c r="A41" s="37"/>
      <c r="B41" s="49"/>
      <c r="C41" s="37" t="str">
        <f>IF(A41&lt;&gt;"",Paramètres!$B$1,"")</f>
        <v/>
      </c>
      <c r="D41" s="50">
        <f t="shared" si="4"/>
        <v>0</v>
      </c>
      <c r="E41" s="37" t="str">
        <f t="shared" si="5"/>
        <v/>
      </c>
      <c r="F41" s="34" t="str">
        <f>HLOOKUP(B41,Paramètres!$K$1:$BH$2,2,FALSE)</f>
        <v/>
      </c>
      <c r="G41" s="34">
        <f>IFERROR(HLOOKUP(B41,Paramètres!$K$8:$M$9,2,FALSE),0)</f>
        <v>0</v>
      </c>
      <c r="H41" s="34" t="str">
        <f t="shared" si="6"/>
        <v/>
      </c>
    </row>
    <row r="42" spans="1:8" x14ac:dyDescent="0.25">
      <c r="A42" s="37"/>
      <c r="B42" s="49"/>
      <c r="C42" s="37" t="str">
        <f>IF(A42&lt;&gt;"",Paramètres!$B$1,"")</f>
        <v/>
      </c>
      <c r="D42" s="50">
        <f t="shared" si="4"/>
        <v>0</v>
      </c>
      <c r="E42" s="37" t="str">
        <f t="shared" si="5"/>
        <v/>
      </c>
      <c r="F42" s="34" t="str">
        <f>HLOOKUP(B42,Paramètres!$K$1:$BH$2,2,FALSE)</f>
        <v/>
      </c>
      <c r="G42" s="34">
        <f>IFERROR(HLOOKUP(B42,Paramètres!$K$8:$M$9,2,FALSE),0)</f>
        <v>0</v>
      </c>
      <c r="H42" s="34" t="str">
        <f t="shared" si="6"/>
        <v/>
      </c>
    </row>
    <row r="43" spans="1:8" x14ac:dyDescent="0.25">
      <c r="A43" s="37"/>
      <c r="B43" s="49"/>
      <c r="C43" s="37" t="str">
        <f>IF(A43&lt;&gt;"",Paramètres!$B$1,"")</f>
        <v/>
      </c>
      <c r="D43" s="50">
        <f t="shared" si="4"/>
        <v>0</v>
      </c>
      <c r="E43" s="37" t="str">
        <f t="shared" si="5"/>
        <v/>
      </c>
      <c r="F43" s="34" t="str">
        <f>HLOOKUP(B43,Paramètres!$K$1:$BH$2,2,FALSE)</f>
        <v/>
      </c>
      <c r="G43" s="34">
        <f>IFERROR(HLOOKUP(B43,Paramètres!$K$8:$M$9,2,FALSE),0)</f>
        <v>0</v>
      </c>
      <c r="H43" s="34" t="str">
        <f t="shared" si="6"/>
        <v/>
      </c>
    </row>
    <row r="44" spans="1:8" x14ac:dyDescent="0.25">
      <c r="A44" s="37"/>
      <c r="B44" s="49"/>
      <c r="C44" s="37" t="str">
        <f>IF(A44&lt;&gt;"",Paramètres!$B$1,"")</f>
        <v/>
      </c>
      <c r="D44" s="50">
        <f t="shared" si="4"/>
        <v>0</v>
      </c>
      <c r="E44" s="37" t="str">
        <f t="shared" si="5"/>
        <v/>
      </c>
      <c r="F44" s="34" t="str">
        <f>HLOOKUP(B44,Paramètres!$K$1:$BH$2,2,FALSE)</f>
        <v/>
      </c>
      <c r="G44" s="34">
        <f>IFERROR(HLOOKUP(B44,Paramètres!$K$8:$M$9,2,FALSE),0)</f>
        <v>0</v>
      </c>
      <c r="H44" s="34" t="str">
        <f t="shared" si="6"/>
        <v/>
      </c>
    </row>
    <row r="45" spans="1:8" x14ac:dyDescent="0.25">
      <c r="A45" s="37"/>
      <c r="B45" s="49"/>
      <c r="C45" s="37" t="str">
        <f>IF(A45&lt;&gt;"",Paramètres!$B$1,"")</f>
        <v/>
      </c>
      <c r="D45" s="50">
        <f t="shared" si="4"/>
        <v>0</v>
      </c>
      <c r="E45" s="37" t="str">
        <f t="shared" si="5"/>
        <v/>
      </c>
      <c r="F45" s="34" t="str">
        <f>HLOOKUP(B45,Paramètres!$K$1:$BH$2,2,FALSE)</f>
        <v/>
      </c>
      <c r="G45" s="34">
        <f>IFERROR(HLOOKUP(B45,Paramètres!$K$8:$M$9,2,FALSE),0)</f>
        <v>0</v>
      </c>
      <c r="H45" s="34" t="str">
        <f t="shared" si="6"/>
        <v/>
      </c>
    </row>
    <row r="46" spans="1:8" x14ac:dyDescent="0.25">
      <c r="A46" s="37"/>
      <c r="B46" s="49"/>
      <c r="C46" s="37" t="str">
        <f>IF(A46&lt;&gt;"",Paramètres!$B$1,"")</f>
        <v/>
      </c>
      <c r="D46" s="50">
        <f t="shared" si="4"/>
        <v>0</v>
      </c>
      <c r="E46" s="37" t="str">
        <f t="shared" si="5"/>
        <v/>
      </c>
      <c r="F46" s="34" t="str">
        <f>HLOOKUP(B46,Paramètres!$K$1:$BH$2,2,FALSE)</f>
        <v/>
      </c>
      <c r="G46" s="34">
        <f>IFERROR(HLOOKUP(B46,Paramètres!$K$8:$M$9,2,FALSE),0)</f>
        <v>0</v>
      </c>
      <c r="H46" s="34" t="str">
        <f t="shared" si="6"/>
        <v/>
      </c>
    </row>
    <row r="47" spans="1:8" x14ac:dyDescent="0.25">
      <c r="A47" s="37"/>
      <c r="B47" s="49"/>
      <c r="C47" s="37" t="str">
        <f>IF(A47&lt;&gt;"",Paramètres!$B$1,"")</f>
        <v/>
      </c>
      <c r="D47" s="50">
        <f t="shared" si="4"/>
        <v>0</v>
      </c>
      <c r="E47" s="37" t="str">
        <f t="shared" si="5"/>
        <v/>
      </c>
      <c r="F47" s="34" t="str">
        <f>HLOOKUP(B47,Paramètres!$K$1:$BH$2,2,FALSE)</f>
        <v/>
      </c>
      <c r="G47" s="34">
        <f>IFERROR(HLOOKUP(B47,Paramètres!$K$8:$M$9,2,FALSE),0)</f>
        <v>0</v>
      </c>
      <c r="H47" s="34" t="str">
        <f t="shared" si="6"/>
        <v/>
      </c>
    </row>
    <row r="48" spans="1:8" x14ac:dyDescent="0.25">
      <c r="A48" s="37"/>
      <c r="B48" s="49"/>
      <c r="C48" s="37" t="str">
        <f>IF(A48&lt;&gt;"",Paramètres!$B$1,"")</f>
        <v/>
      </c>
      <c r="D48" s="50">
        <f t="shared" si="4"/>
        <v>0</v>
      </c>
      <c r="E48" s="37" t="str">
        <f t="shared" si="5"/>
        <v/>
      </c>
      <c r="F48" s="34" t="str">
        <f>HLOOKUP(B48,Paramètres!$K$1:$BH$2,2,FALSE)</f>
        <v/>
      </c>
      <c r="G48" s="34">
        <f>IFERROR(HLOOKUP(B48,Paramètres!$K$8:$M$9,2,FALSE),0)</f>
        <v>0</v>
      </c>
      <c r="H48" s="34" t="str">
        <f t="shared" si="6"/>
        <v/>
      </c>
    </row>
    <row r="49" spans="1:8" x14ac:dyDescent="0.25">
      <c r="A49" s="37"/>
      <c r="B49" s="49"/>
      <c r="C49" s="37" t="str">
        <f>IF(A49&lt;&gt;"",Paramètres!$B$1,"")</f>
        <v/>
      </c>
      <c r="D49" s="50">
        <f t="shared" si="4"/>
        <v>0</v>
      </c>
      <c r="E49" s="37" t="str">
        <f t="shared" si="5"/>
        <v/>
      </c>
      <c r="F49" s="34" t="str">
        <f>HLOOKUP(B49,Paramètres!$K$1:$BH$2,2,FALSE)</f>
        <v/>
      </c>
      <c r="G49" s="34">
        <f>IFERROR(HLOOKUP(B49,Paramètres!$K$8:$M$9,2,FALSE),0)</f>
        <v>0</v>
      </c>
      <c r="H49" s="34" t="str">
        <f t="shared" si="6"/>
        <v/>
      </c>
    </row>
    <row r="50" spans="1:8" x14ac:dyDescent="0.25">
      <c r="A50" s="37"/>
      <c r="B50" s="49"/>
      <c r="C50" s="37" t="str">
        <f>IF(A50&lt;&gt;"",Paramètres!$B$1,"")</f>
        <v/>
      </c>
      <c r="D50" s="50">
        <f t="shared" si="4"/>
        <v>0</v>
      </c>
      <c r="E50" s="37" t="str">
        <f t="shared" si="5"/>
        <v/>
      </c>
      <c r="F50" s="34" t="str">
        <f>HLOOKUP(B50,Paramètres!$K$1:$BH$2,2,FALSE)</f>
        <v/>
      </c>
      <c r="G50" s="34">
        <f>IFERROR(HLOOKUP(B50,Paramètres!$K$8:$M$9,2,FALSE),0)</f>
        <v>0</v>
      </c>
      <c r="H50" s="34" t="str">
        <f t="shared" si="6"/>
        <v/>
      </c>
    </row>
    <row r="51" spans="1:8" x14ac:dyDescent="0.25">
      <c r="A51" s="37"/>
      <c r="B51" s="49"/>
      <c r="C51" s="37" t="str">
        <f>IF(A51&lt;&gt;"",Paramètres!$B$1,"")</f>
        <v/>
      </c>
      <c r="D51" s="50">
        <f t="shared" si="4"/>
        <v>0</v>
      </c>
      <c r="E51" s="37" t="str">
        <f t="shared" si="5"/>
        <v/>
      </c>
      <c r="F51" s="34" t="str">
        <f>HLOOKUP(B51,Paramètres!$K$1:$BH$2,2,FALSE)</f>
        <v/>
      </c>
      <c r="G51" s="34">
        <f>IFERROR(HLOOKUP(B51,Paramètres!$K$8:$M$9,2,FALSE),0)</f>
        <v>0</v>
      </c>
      <c r="H51" s="34" t="str">
        <f t="shared" si="6"/>
        <v/>
      </c>
    </row>
    <row r="52" spans="1:8" s="43" customFormat="1" x14ac:dyDescent="0.25">
      <c r="B52" s="44"/>
      <c r="D52" s="45"/>
    </row>
  </sheetData>
  <sortState ref="A2:A51">
    <sortCondition ref="A2"/>
  </sortState>
  <conditionalFormatting sqref="L11">
    <cfRule type="cellIs" dxfId="74" priority="29" operator="equal">
      <formula>0</formula>
    </cfRule>
  </conditionalFormatting>
  <conditionalFormatting sqref="L10">
    <cfRule type="cellIs" dxfId="73" priority="28" operator="equal">
      <formula>0</formula>
    </cfRule>
  </conditionalFormatting>
  <conditionalFormatting sqref="L9">
    <cfRule type="cellIs" dxfId="72" priority="27" operator="equal">
      <formula>0</formula>
    </cfRule>
  </conditionalFormatting>
  <conditionalFormatting sqref="L8">
    <cfRule type="cellIs" dxfId="71" priority="26" operator="equal">
      <formula>0</formula>
    </cfRule>
  </conditionalFormatting>
  <conditionalFormatting sqref="L7">
    <cfRule type="cellIs" dxfId="70" priority="25" operator="equal">
      <formula>0</formula>
    </cfRule>
  </conditionalFormatting>
  <conditionalFormatting sqref="L6">
    <cfRule type="cellIs" dxfId="69" priority="24" operator="equal">
      <formula>0</formula>
    </cfRule>
  </conditionalFormatting>
  <conditionalFormatting sqref="K5:K11">
    <cfRule type="expression" dxfId="68" priority="21">
      <formula>IF(K5="0",TRUE)</formula>
    </cfRule>
  </conditionalFormatting>
  <conditionalFormatting sqref="D2:D51">
    <cfRule type="expression" dxfId="67" priority="20">
      <formula>IF(B2="",TRUE)</formula>
    </cfRule>
  </conditionalFormatting>
  <conditionalFormatting sqref="J5:J11">
    <cfRule type="expression" dxfId="66" priority="17">
      <formula>IF(K5="0",TRUE)</formula>
    </cfRule>
  </conditionalFormatting>
  <conditionalFormatting sqref="A2:A51">
    <cfRule type="expression" dxfId="65" priority="1">
      <formula>IF(B2=3,TRUE)</formula>
    </cfRule>
    <cfRule type="expression" dxfId="64" priority="2">
      <formula>IF(B2=2,TRUE)</formula>
    </cfRule>
    <cfRule type="expression" dxfId="63" priority="3">
      <formula>IF(B2=1,TRUE)</formula>
    </cfRule>
    <cfRule type="expression" dxfId="62" priority="13">
      <formula>IF(C2=3,TRUE)</formula>
    </cfRule>
    <cfRule type="expression" dxfId="61" priority="14">
      <formula>IF(C2=2,TRUE)</formula>
    </cfRule>
    <cfRule type="expression" dxfId="60" priority="15">
      <formula>IF(C2=1,TRUE)</formula>
    </cfRule>
  </conditionalFormatting>
  <conditionalFormatting sqref="L4:L11">
    <cfRule type="cellIs" dxfId="59" priority="7" operator="notEqual">
      <formula>0</formula>
    </cfRule>
    <cfRule type="cellIs" priority="9" operator="equal">
      <formula>0</formula>
    </cfRule>
  </conditionalFormatting>
  <conditionalFormatting sqref="J4:K11">
    <cfRule type="notContainsBlanks" dxfId="58" priority="8">
      <formula>LEN(TRIM(J4))&gt;0</formula>
    </cfRule>
  </conditionalFormatting>
  <conditionalFormatting sqref="G1:G1048576">
    <cfRule type="cellIs" dxfId="57" priority="5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59999389629810485"/>
  </sheetPr>
  <dimension ref="A1:F52"/>
  <sheetViews>
    <sheetView zoomScaleNormal="100" workbookViewId="0">
      <selection activeCell="J20" sqref="J20"/>
    </sheetView>
  </sheetViews>
  <sheetFormatPr baseColWidth="10" defaultRowHeight="15" x14ac:dyDescent="0.25"/>
  <cols>
    <col min="1" max="1" width="5.85546875" style="42" bestFit="1" customWidth="1"/>
    <col min="2" max="2" width="17.5703125" style="34" bestFit="1" customWidth="1"/>
    <col min="3" max="3" width="10.7109375" style="34" customWidth="1"/>
    <col min="4" max="4" width="13.42578125" style="34" bestFit="1" customWidth="1"/>
    <col min="5" max="6" width="7" style="34" customWidth="1"/>
    <col min="7" max="16384" width="11.42578125" style="34"/>
  </cols>
  <sheetData>
    <row r="1" spans="1:6" s="67" customFormat="1" ht="15.75" x14ac:dyDescent="0.25">
      <c r="A1" s="65" t="s">
        <v>18</v>
      </c>
      <c r="B1" s="65" t="s">
        <v>13</v>
      </c>
      <c r="C1" s="65" t="s">
        <v>36</v>
      </c>
      <c r="D1" s="66" t="s">
        <v>50</v>
      </c>
      <c r="E1" s="90">
        <v>42933</v>
      </c>
      <c r="F1" s="92">
        <v>42935</v>
      </c>
    </row>
    <row r="2" spans="1:6" x14ac:dyDescent="0.25">
      <c r="A2" s="52">
        <f t="shared" ref="A2:A33" si="0">IFERROR(RANK(D2,$D$2:$D$51),"")</f>
        <v>1</v>
      </c>
      <c r="B2" s="37" t="str">
        <f>IF(Adhérents!A2&lt;&gt;"",Adhérents!A2,"")</f>
        <v>ALIAS</v>
      </c>
      <c r="C2" s="59">
        <f>IFERROR(Adhérents!D2+Caps!D2,)</f>
        <v>1061</v>
      </c>
      <c r="D2" s="37">
        <f t="shared" ref="D2:D33" si="1">IF(B2&lt;&gt;"",SUM($E2:$XFD2),"")</f>
        <v>61</v>
      </c>
      <c r="E2" s="34">
        <f>IFERROR(VLOOKUP(B2,'17-juil'!$A$2:$H$51,5,FALSE),IF(B2&lt;&gt;"",-5,""))</f>
        <v>-25</v>
      </c>
      <c r="F2" s="34">
        <f>IFERROR(VLOOKUP(B2,'19-juil'!$A$2:$H$51,5,FALSE),IF(B2&lt;&gt;"",-5,""))</f>
        <v>86</v>
      </c>
    </row>
    <row r="3" spans="1:6" x14ac:dyDescent="0.25">
      <c r="A3" s="52">
        <f t="shared" si="0"/>
        <v>11</v>
      </c>
      <c r="B3" s="37" t="str">
        <f>IF(Adhérents!A3&lt;&gt;"",Adhérents!A3,"")</f>
        <v>BEBERT</v>
      </c>
      <c r="C3" s="59">
        <f>IFERROR(Adhérents!D3+Caps!D3,)</f>
        <v>970</v>
      </c>
      <c r="D3" s="37">
        <f t="shared" si="1"/>
        <v>-30</v>
      </c>
      <c r="E3" s="34">
        <f>IFERROR(VLOOKUP(B3,'17-juil'!$A$2:$H$51,5,FALSE),IF(B3&lt;&gt;"",-5,""))</f>
        <v>-5</v>
      </c>
      <c r="F3" s="34">
        <f>IFERROR(VLOOKUP(B3,'19-juil'!$A$2:$H$51,5,FALSE),IF(B3&lt;&gt;"",-5,""))</f>
        <v>-25</v>
      </c>
    </row>
    <row r="4" spans="1:6" x14ac:dyDescent="0.25">
      <c r="A4" s="52">
        <f t="shared" si="0"/>
        <v>4</v>
      </c>
      <c r="B4" s="37" t="str">
        <f>IF(Adhérents!A4&lt;&gt;"",Adhérents!A4,"")</f>
        <v>DREADY</v>
      </c>
      <c r="C4" s="59">
        <f>IFERROR(Adhérents!D4+Caps!D4,)</f>
        <v>1024</v>
      </c>
      <c r="D4" s="37">
        <f t="shared" si="1"/>
        <v>24</v>
      </c>
      <c r="E4" s="34">
        <f>IFERROR(VLOOKUP(B4,'17-juil'!$A$2:$H$51,5,FALSE),IF(B4&lt;&gt;"",-5,""))</f>
        <v>-25</v>
      </c>
      <c r="F4" s="34">
        <f>IFERROR(VLOOKUP(B4,'19-juil'!$A$2:$H$51,5,FALSE),IF(B4&lt;&gt;"",-5,""))</f>
        <v>49</v>
      </c>
    </row>
    <row r="5" spans="1:6" x14ac:dyDescent="0.25">
      <c r="A5" s="52">
        <f t="shared" si="0"/>
        <v>13</v>
      </c>
      <c r="B5" s="37" t="str">
        <f>IF(Adhérents!A5&lt;&gt;"",Adhérents!A5,"")</f>
        <v>FORZA GIRONDINS</v>
      </c>
      <c r="C5" s="59">
        <f>IFERROR(Adhérents!D5+Caps!D5,)</f>
        <v>950</v>
      </c>
      <c r="D5" s="37">
        <f t="shared" si="1"/>
        <v>-50</v>
      </c>
      <c r="E5" s="34">
        <f>IFERROR(VLOOKUP(B5,'17-juil'!$A$2:$H$51,5,FALSE),IF(B5&lt;&gt;"",-5,""))</f>
        <v>-25</v>
      </c>
      <c r="F5" s="34">
        <f>IFERROR(VLOOKUP(B5,'19-juil'!$A$2:$H$51,5,FALSE),IF(B5&lt;&gt;"",-5,""))</f>
        <v>-25</v>
      </c>
    </row>
    <row r="6" spans="1:6" x14ac:dyDescent="0.25">
      <c r="A6" s="52">
        <f t="shared" si="0"/>
        <v>2</v>
      </c>
      <c r="B6" s="37" t="str">
        <f>IF(Adhérents!A6&lt;&gt;"",Adhérents!A6,"")</f>
        <v>KEKO</v>
      </c>
      <c r="C6" s="59">
        <f>IFERROR(Adhérents!D6+Caps!D6,)</f>
        <v>1046</v>
      </c>
      <c r="D6" s="37">
        <f t="shared" si="1"/>
        <v>46</v>
      </c>
      <c r="E6" s="34">
        <f>IFERROR(VLOOKUP(B6,'17-juil'!$A$2:$H$51,5,FALSE),IF(B6&lt;&gt;"",-5,""))</f>
        <v>71</v>
      </c>
      <c r="F6" s="34">
        <f>IFERROR(VLOOKUP(B6,'19-juil'!$A$2:$H$51,5,FALSE),IF(B6&lt;&gt;"",-5,""))</f>
        <v>-25</v>
      </c>
    </row>
    <row r="7" spans="1:6" x14ac:dyDescent="0.25">
      <c r="A7" s="52">
        <f t="shared" si="0"/>
        <v>3</v>
      </c>
      <c r="B7" s="37" t="str">
        <f>IF(Adhérents!A7&lt;&gt;"",Adhérents!A7,"")</f>
        <v>LACHIEUSE</v>
      </c>
      <c r="C7" s="59">
        <f>IFERROR(Adhérents!D7+Caps!D7,)</f>
        <v>1034</v>
      </c>
      <c r="D7" s="37">
        <f t="shared" si="1"/>
        <v>34</v>
      </c>
      <c r="E7" s="34">
        <f>IFERROR(VLOOKUP(B7,'17-juil'!$A$2:$H$51,5,FALSE),IF(B7&lt;&gt;"",-5,""))</f>
        <v>39</v>
      </c>
      <c r="F7" s="34">
        <f>IFERROR(VLOOKUP(B7,'19-juil'!$A$2:$H$51,5,FALSE),IF(B7&lt;&gt;"",-5,""))</f>
        <v>-5</v>
      </c>
    </row>
    <row r="8" spans="1:6" x14ac:dyDescent="0.25">
      <c r="A8" s="52">
        <f t="shared" si="0"/>
        <v>5</v>
      </c>
      <c r="B8" s="37" t="str">
        <f>IF(Adhérents!A8&lt;&gt;"",Adhérents!A8,"")</f>
        <v>LAVIVE</v>
      </c>
      <c r="C8" s="59">
        <f>IFERROR(Adhérents!D8+Caps!D8,)</f>
        <v>990</v>
      </c>
      <c r="D8" s="37">
        <f t="shared" si="1"/>
        <v>-10</v>
      </c>
      <c r="E8" s="34">
        <f>IFERROR(VLOOKUP(B8,'17-juil'!$A$2:$H$51,5,FALSE),IF(B8&lt;&gt;"",-5,""))</f>
        <v>-5</v>
      </c>
      <c r="F8" s="34">
        <f>IFERROR(VLOOKUP(B8,'19-juil'!$A$2:$H$51,5,FALSE),IF(B8&lt;&gt;"",-5,""))</f>
        <v>-5</v>
      </c>
    </row>
    <row r="9" spans="1:6" x14ac:dyDescent="0.25">
      <c r="A9" s="52">
        <f t="shared" si="0"/>
        <v>5</v>
      </c>
      <c r="B9" s="37" t="str">
        <f>IF(Adhérents!A9&lt;&gt;"",Adhérents!A9,"")</f>
        <v>LILOU</v>
      </c>
      <c r="C9" s="59">
        <f>IFERROR(Adhérents!D9+Caps!D9,)</f>
        <v>990</v>
      </c>
      <c r="D9" s="37">
        <f t="shared" si="1"/>
        <v>-10</v>
      </c>
      <c r="E9" s="34">
        <f>IFERROR(VLOOKUP(B9,'17-juil'!$A$2:$H$51,5,FALSE),IF(B9&lt;&gt;"",-5,""))</f>
        <v>-5</v>
      </c>
      <c r="F9" s="34">
        <f>IFERROR(VLOOKUP(B9,'19-juil'!$A$2:$H$51,5,FALSE),IF(B9&lt;&gt;"",-5,""))</f>
        <v>-5</v>
      </c>
    </row>
    <row r="10" spans="1:6" x14ac:dyDescent="0.25">
      <c r="A10" s="52">
        <f t="shared" si="0"/>
        <v>11</v>
      </c>
      <c r="B10" s="37" t="str">
        <f>IF(Adhérents!A10&lt;&gt;"",Adhérents!A10,"")</f>
        <v>MISSTEEQ</v>
      </c>
      <c r="C10" s="59">
        <f>IFERROR(Adhérents!D10+Caps!D10,)</f>
        <v>970</v>
      </c>
      <c r="D10" s="37">
        <f t="shared" si="1"/>
        <v>-30</v>
      </c>
      <c r="E10" s="34">
        <f>IFERROR(VLOOKUP(B10,'17-juil'!$A$2:$H$51,5,FALSE),IF(B10&lt;&gt;"",-5,""))</f>
        <v>-5</v>
      </c>
      <c r="F10" s="34">
        <f>IFERROR(VLOOKUP(B10,'19-juil'!$A$2:$H$51,5,FALSE),IF(B10&lt;&gt;"",-5,""))</f>
        <v>-25</v>
      </c>
    </row>
    <row r="11" spans="1:6" x14ac:dyDescent="0.25">
      <c r="A11" s="52">
        <f t="shared" si="0"/>
        <v>5</v>
      </c>
      <c r="B11" s="37" t="str">
        <f>IF(Adhérents!A11&lt;&gt;"",Adhérents!A11,"")</f>
        <v>NYCO</v>
      </c>
      <c r="C11" s="59">
        <f>IFERROR(Adhérents!D11+Caps!D11,)</f>
        <v>990</v>
      </c>
      <c r="D11" s="37">
        <f t="shared" si="1"/>
        <v>-10</v>
      </c>
      <c r="E11" s="34">
        <f>IFERROR(VLOOKUP(B11,'17-juil'!$A$2:$H$51,5,FALSE),IF(B11&lt;&gt;"",-5,""))</f>
        <v>-5</v>
      </c>
      <c r="F11" s="34">
        <f>IFERROR(VLOOKUP(B11,'19-juil'!$A$2:$H$51,5,FALSE),IF(B11&lt;&gt;"",-5,""))</f>
        <v>-5</v>
      </c>
    </row>
    <row r="12" spans="1:6" x14ac:dyDescent="0.25">
      <c r="A12" s="52">
        <f t="shared" si="0"/>
        <v>5</v>
      </c>
      <c r="B12" s="37" t="str">
        <f>IF(Adhérents!A12&lt;&gt;"",Adhérents!A12,"")</f>
        <v>PAPADAVS</v>
      </c>
      <c r="C12" s="59">
        <f>IFERROR(Adhérents!D12+Caps!D12,)</f>
        <v>990</v>
      </c>
      <c r="D12" s="37">
        <f t="shared" si="1"/>
        <v>-10</v>
      </c>
      <c r="E12" s="34">
        <f>IFERROR(VLOOKUP(B12,'17-juil'!$A$2:$H$51,5,FALSE),IF(B12&lt;&gt;"",-5,""))</f>
        <v>-5</v>
      </c>
      <c r="F12" s="34">
        <f>IFERROR(VLOOKUP(B12,'19-juil'!$A$2:$H$51,5,FALSE),IF(B12&lt;&gt;"",-5,""))</f>
        <v>-5</v>
      </c>
    </row>
    <row r="13" spans="1:6" x14ac:dyDescent="0.25">
      <c r="A13" s="52">
        <f t="shared" si="0"/>
        <v>5</v>
      </c>
      <c r="B13" s="37" t="str">
        <f>IF(Adhérents!A13&lt;&gt;"",Adhérents!A13,"")</f>
        <v>PTIDAV</v>
      </c>
      <c r="C13" s="59">
        <f>IFERROR(Adhérents!D13+Caps!D13,)</f>
        <v>990</v>
      </c>
      <c r="D13" s="37">
        <f t="shared" si="1"/>
        <v>-10</v>
      </c>
      <c r="E13" s="34">
        <f>IFERROR(VLOOKUP(B13,'17-juil'!$A$2:$H$51,5,FALSE),IF(B13&lt;&gt;"",-5,""))</f>
        <v>-5</v>
      </c>
      <c r="F13" s="34">
        <f>IFERROR(VLOOKUP(B13,'19-juil'!$A$2:$H$51,5,FALSE),IF(B13&lt;&gt;"",-5,""))</f>
        <v>-5</v>
      </c>
    </row>
    <row r="14" spans="1:6" x14ac:dyDescent="0.25">
      <c r="A14" s="52">
        <f t="shared" si="0"/>
        <v>5</v>
      </c>
      <c r="B14" s="37" t="str">
        <f>IF(Adhérents!A14&lt;&gt;"",Adhérents!A14,"")</f>
        <v>SPRINGTIME</v>
      </c>
      <c r="C14" s="59">
        <f>IFERROR(Adhérents!D14+Caps!D14,)</f>
        <v>990</v>
      </c>
      <c r="D14" s="37">
        <f t="shared" si="1"/>
        <v>-10</v>
      </c>
      <c r="E14" s="34">
        <f>IFERROR(VLOOKUP(B14,'17-juil'!$A$2:$H$51,5,FALSE),IF(B14&lt;&gt;"",-5,""))</f>
        <v>-5</v>
      </c>
      <c r="F14" s="34">
        <f>IFERROR(VLOOKUP(B14,'19-juil'!$A$2:$H$51,5,FALSE),IF(B14&lt;&gt;"",-5,""))</f>
        <v>-5</v>
      </c>
    </row>
    <row r="15" spans="1:6" x14ac:dyDescent="0.25">
      <c r="A15" s="52" t="str">
        <f t="shared" si="0"/>
        <v/>
      </c>
      <c r="B15" s="37" t="str">
        <f>IF(Adhérents!A15&lt;&gt;"",Adhérents!A15,"")</f>
        <v/>
      </c>
      <c r="C15" s="59">
        <f>IFERROR(Adhérents!D15+Caps!D15,)</f>
        <v>0</v>
      </c>
      <c r="D15" s="37" t="str">
        <f t="shared" si="1"/>
        <v/>
      </c>
      <c r="E15" s="34" t="str">
        <f>IFERROR(VLOOKUP(B15,'17-juil'!$A$2:$H$51,5,FALSE),IF(B15&lt;&gt;"",-5,""))</f>
        <v/>
      </c>
      <c r="F15" s="34" t="str">
        <f>IFERROR(VLOOKUP(B15,'19-juil'!$A$2:$H$51,5,FALSE),IF(B15&lt;&gt;"",-5,""))</f>
        <v/>
      </c>
    </row>
    <row r="16" spans="1:6" x14ac:dyDescent="0.25">
      <c r="A16" s="52" t="str">
        <f t="shared" si="0"/>
        <v/>
      </c>
      <c r="B16" s="37" t="str">
        <f>IF(Adhérents!A16&lt;&gt;"",Adhérents!A16,"")</f>
        <v/>
      </c>
      <c r="C16" s="59">
        <f>IFERROR(Adhérents!D16+Caps!D16,)</f>
        <v>0</v>
      </c>
      <c r="D16" s="37" t="str">
        <f t="shared" si="1"/>
        <v/>
      </c>
      <c r="E16" s="34" t="str">
        <f>IFERROR(VLOOKUP(B16,'17-juil'!$A$2:$H$51,5,FALSE),IF(B16&lt;&gt;"",-5,""))</f>
        <v/>
      </c>
      <c r="F16" s="34" t="str">
        <f>IFERROR(VLOOKUP(B16,'19-juil'!$A$2:$H$51,5,FALSE),IF(B16&lt;&gt;"",-5,""))</f>
        <v/>
      </c>
    </row>
    <row r="17" spans="1:6" x14ac:dyDescent="0.25">
      <c r="A17" s="52" t="str">
        <f t="shared" si="0"/>
        <v/>
      </c>
      <c r="B17" s="37" t="str">
        <f>IF(Adhérents!A17&lt;&gt;"",Adhérents!A17,"")</f>
        <v/>
      </c>
      <c r="C17" s="59">
        <f>IFERROR(Adhérents!D17+Caps!D17,)</f>
        <v>0</v>
      </c>
      <c r="D17" s="37" t="str">
        <f t="shared" si="1"/>
        <v/>
      </c>
      <c r="E17" s="34" t="str">
        <f>IFERROR(VLOOKUP(B17,'17-juil'!$A$2:$H$51,5,FALSE),IF(B17&lt;&gt;"",-5,""))</f>
        <v/>
      </c>
      <c r="F17" s="34" t="str">
        <f>IFERROR(VLOOKUP(B17,'19-juil'!$A$2:$H$51,5,FALSE),IF(B17&lt;&gt;"",-5,""))</f>
        <v/>
      </c>
    </row>
    <row r="18" spans="1:6" x14ac:dyDescent="0.25">
      <c r="A18" s="52" t="str">
        <f t="shared" si="0"/>
        <v/>
      </c>
      <c r="B18" s="37" t="str">
        <f>IF(Adhérents!A18&lt;&gt;"",Adhérents!A18,"")</f>
        <v/>
      </c>
      <c r="C18" s="59">
        <f>IFERROR(Adhérents!D18+Caps!D18,)</f>
        <v>0</v>
      </c>
      <c r="D18" s="37" t="str">
        <f t="shared" si="1"/>
        <v/>
      </c>
      <c r="E18" s="34" t="str">
        <f>IFERROR(VLOOKUP(B18,'17-juil'!$A$2:$H$51,5,FALSE),IF(B18&lt;&gt;"",-5,""))</f>
        <v/>
      </c>
      <c r="F18" s="34" t="str">
        <f>IFERROR(VLOOKUP(B18,'19-juil'!$A$2:$H$51,5,FALSE),IF(B18&lt;&gt;"",-5,""))</f>
        <v/>
      </c>
    </row>
    <row r="19" spans="1:6" x14ac:dyDescent="0.25">
      <c r="A19" s="52" t="str">
        <f t="shared" si="0"/>
        <v/>
      </c>
      <c r="B19" s="37" t="str">
        <f>IF(Adhérents!A19&lt;&gt;"",Adhérents!A19,"")</f>
        <v/>
      </c>
      <c r="C19" s="59">
        <f>IFERROR(Adhérents!D19+Caps!D19,)</f>
        <v>0</v>
      </c>
      <c r="D19" s="37" t="str">
        <f t="shared" si="1"/>
        <v/>
      </c>
      <c r="E19" s="34" t="str">
        <f>IFERROR(VLOOKUP(B19,'17-juil'!$A$2:$H$51,5,FALSE),IF(B19&lt;&gt;"",-5,""))</f>
        <v/>
      </c>
      <c r="F19" s="34" t="str">
        <f>IFERROR(VLOOKUP(B19,'19-juil'!$A$2:$H$51,5,FALSE),IF(B19&lt;&gt;"",-5,""))</f>
        <v/>
      </c>
    </row>
    <row r="20" spans="1:6" x14ac:dyDescent="0.25">
      <c r="A20" s="52" t="str">
        <f t="shared" si="0"/>
        <v/>
      </c>
      <c r="B20" s="37" t="str">
        <f>IF(Adhérents!A20&lt;&gt;"",Adhérents!A20,"")</f>
        <v/>
      </c>
      <c r="C20" s="59">
        <f>IFERROR(Adhérents!D20+Caps!D20,)</f>
        <v>0</v>
      </c>
      <c r="D20" s="37" t="str">
        <f t="shared" si="1"/>
        <v/>
      </c>
      <c r="E20" s="34" t="str">
        <f>IFERROR(VLOOKUP(B20,'17-juil'!$A$2:$H$51,5,FALSE),IF(B20&lt;&gt;"",-5,""))</f>
        <v/>
      </c>
      <c r="F20" s="34" t="str">
        <f>IFERROR(VLOOKUP(B20,'19-juil'!$A$2:$H$51,5,FALSE),IF(B20&lt;&gt;"",-5,""))</f>
        <v/>
      </c>
    </row>
    <row r="21" spans="1:6" x14ac:dyDescent="0.25">
      <c r="A21" s="52" t="str">
        <f t="shared" si="0"/>
        <v/>
      </c>
      <c r="B21" s="37" t="str">
        <f>IF(Adhérents!A21&lt;&gt;"",Adhérents!A21,"")</f>
        <v/>
      </c>
      <c r="C21" s="59">
        <f>IFERROR(Adhérents!D21+Caps!D21,)</f>
        <v>0</v>
      </c>
      <c r="D21" s="37" t="str">
        <f t="shared" si="1"/>
        <v/>
      </c>
      <c r="E21" s="34" t="str">
        <f>IFERROR(VLOOKUP(B21,'17-juil'!$A$2:$H$51,5,FALSE),IF(B21&lt;&gt;"",-5,""))</f>
        <v/>
      </c>
      <c r="F21" s="34" t="str">
        <f>IFERROR(VLOOKUP(B21,'19-juil'!$A$2:$H$51,5,FALSE),IF(B21&lt;&gt;"",-5,""))</f>
        <v/>
      </c>
    </row>
    <row r="22" spans="1:6" x14ac:dyDescent="0.25">
      <c r="A22" s="52" t="str">
        <f t="shared" si="0"/>
        <v/>
      </c>
      <c r="B22" s="37" t="str">
        <f>IF(Adhérents!A22&lt;&gt;"",Adhérents!A22,"")</f>
        <v/>
      </c>
      <c r="C22" s="59">
        <f>IFERROR(Adhérents!D22+Caps!D22,)</f>
        <v>0</v>
      </c>
      <c r="D22" s="37" t="str">
        <f t="shared" si="1"/>
        <v/>
      </c>
      <c r="E22" s="34" t="str">
        <f>IFERROR(VLOOKUP(B22,'17-juil'!$A$2:$H$51,5,FALSE),IF(B22&lt;&gt;"",-5,""))</f>
        <v/>
      </c>
      <c r="F22" s="34" t="str">
        <f>IFERROR(VLOOKUP(B22,'19-juil'!$A$2:$H$51,5,FALSE),IF(B22&lt;&gt;"",-5,""))</f>
        <v/>
      </c>
    </row>
    <row r="23" spans="1:6" x14ac:dyDescent="0.25">
      <c r="A23" s="52" t="str">
        <f t="shared" si="0"/>
        <v/>
      </c>
      <c r="B23" s="37" t="str">
        <f>IF(Adhérents!A23&lt;&gt;"",Adhérents!A23,"")</f>
        <v/>
      </c>
      <c r="C23" s="59">
        <f>IFERROR(Adhérents!D23+Caps!D23,)</f>
        <v>0</v>
      </c>
      <c r="D23" s="37" t="str">
        <f t="shared" si="1"/>
        <v/>
      </c>
      <c r="E23" s="34" t="str">
        <f>IFERROR(VLOOKUP(B23,'17-juil'!$A$2:$H$51,5,FALSE),IF(B23&lt;&gt;"",-5,""))</f>
        <v/>
      </c>
      <c r="F23" s="34" t="str">
        <f>IFERROR(VLOOKUP(B23,'19-juil'!$A$2:$H$51,5,FALSE),IF(B23&lt;&gt;"",-5,""))</f>
        <v/>
      </c>
    </row>
    <row r="24" spans="1:6" x14ac:dyDescent="0.25">
      <c r="A24" s="52" t="str">
        <f t="shared" si="0"/>
        <v/>
      </c>
      <c r="B24" s="37" t="str">
        <f>IF(Adhérents!A24&lt;&gt;"",Adhérents!A24,"")</f>
        <v/>
      </c>
      <c r="C24" s="59">
        <f>IFERROR(Adhérents!D24+Caps!D24,)</f>
        <v>0</v>
      </c>
      <c r="D24" s="37" t="str">
        <f t="shared" si="1"/>
        <v/>
      </c>
      <c r="E24" s="34" t="str">
        <f>IFERROR(VLOOKUP(B24,'17-juil'!$A$2:$H$51,5,FALSE),IF(B24&lt;&gt;"",-5,""))</f>
        <v/>
      </c>
      <c r="F24" s="34" t="str">
        <f>IFERROR(VLOOKUP(B24,'19-juil'!$A$2:$H$51,5,FALSE),IF(B24&lt;&gt;"",-5,""))</f>
        <v/>
      </c>
    </row>
    <row r="25" spans="1:6" x14ac:dyDescent="0.25">
      <c r="A25" s="52" t="str">
        <f t="shared" si="0"/>
        <v/>
      </c>
      <c r="B25" s="37" t="str">
        <f>IF(Adhérents!A25&lt;&gt;"",Adhérents!A25,"")</f>
        <v/>
      </c>
      <c r="C25" s="59">
        <f>IFERROR(Adhérents!D25+Caps!D25,)</f>
        <v>0</v>
      </c>
      <c r="D25" s="37" t="str">
        <f t="shared" si="1"/>
        <v/>
      </c>
      <c r="E25" s="34" t="str">
        <f>IFERROR(VLOOKUP(B25,'17-juil'!$A$2:$H$51,5,FALSE),IF(B25&lt;&gt;"",-5,""))</f>
        <v/>
      </c>
      <c r="F25" s="34" t="str">
        <f>IFERROR(VLOOKUP(B25,'19-juil'!$A$2:$H$51,5,FALSE),IF(B25&lt;&gt;"",-5,""))</f>
        <v/>
      </c>
    </row>
    <row r="26" spans="1:6" x14ac:dyDescent="0.25">
      <c r="A26" s="52" t="str">
        <f t="shared" si="0"/>
        <v/>
      </c>
      <c r="B26" s="37" t="str">
        <f>IF(Adhérents!A26&lt;&gt;"",Adhérents!A26,"")</f>
        <v/>
      </c>
      <c r="C26" s="59">
        <f>IFERROR(Adhérents!D26+Caps!D26,)</f>
        <v>0</v>
      </c>
      <c r="D26" s="37" t="str">
        <f t="shared" si="1"/>
        <v/>
      </c>
      <c r="E26" s="34" t="str">
        <f>IFERROR(VLOOKUP(B26,'17-juil'!$A$2:$H$51,5,FALSE),IF(B26&lt;&gt;"",-5,""))</f>
        <v/>
      </c>
      <c r="F26" s="34" t="str">
        <f>IFERROR(VLOOKUP(B26,'19-juil'!$A$2:$H$51,5,FALSE),IF(B26&lt;&gt;"",-5,""))</f>
        <v/>
      </c>
    </row>
    <row r="27" spans="1:6" x14ac:dyDescent="0.25">
      <c r="A27" s="52" t="str">
        <f t="shared" si="0"/>
        <v/>
      </c>
      <c r="B27" s="37" t="str">
        <f>IF(Adhérents!A27&lt;&gt;"",Adhérents!A27,"")</f>
        <v/>
      </c>
      <c r="C27" s="59">
        <f>IFERROR(Adhérents!D27+Caps!D27,)</f>
        <v>0</v>
      </c>
      <c r="D27" s="37" t="str">
        <f t="shared" si="1"/>
        <v/>
      </c>
      <c r="E27" s="34" t="str">
        <f>IFERROR(VLOOKUP(B27,'17-juil'!$A$2:$H$51,5,FALSE),IF(B27&lt;&gt;"",-5,""))</f>
        <v/>
      </c>
      <c r="F27" s="34" t="str">
        <f>IFERROR(VLOOKUP(B27,'19-juil'!$A$2:$H$51,5,FALSE),IF(B27&lt;&gt;"",-5,""))</f>
        <v/>
      </c>
    </row>
    <row r="28" spans="1:6" x14ac:dyDescent="0.25">
      <c r="A28" s="52" t="str">
        <f t="shared" si="0"/>
        <v/>
      </c>
      <c r="B28" s="37" t="str">
        <f>IF(Adhérents!A28&lt;&gt;"",Adhérents!A28,"")</f>
        <v/>
      </c>
      <c r="C28" s="59">
        <f>IFERROR(Adhérents!D28+Caps!D28,)</f>
        <v>0</v>
      </c>
      <c r="D28" s="37" t="str">
        <f t="shared" si="1"/>
        <v/>
      </c>
      <c r="E28" s="34" t="str">
        <f>IFERROR(VLOOKUP(B28,'17-juil'!$A$2:$H$51,5,FALSE),IF(B28&lt;&gt;"",-5,""))</f>
        <v/>
      </c>
      <c r="F28" s="34" t="str">
        <f>IFERROR(VLOOKUP(B28,'19-juil'!$A$2:$H$51,5,FALSE),IF(B28&lt;&gt;"",-5,""))</f>
        <v/>
      </c>
    </row>
    <row r="29" spans="1:6" x14ac:dyDescent="0.25">
      <c r="A29" s="52" t="str">
        <f t="shared" si="0"/>
        <v/>
      </c>
      <c r="B29" s="37" t="str">
        <f>IF(Adhérents!A29&lt;&gt;"",Adhérents!A29,"")</f>
        <v/>
      </c>
      <c r="C29" s="59">
        <f>IFERROR(Adhérents!D29+Caps!D29,)</f>
        <v>0</v>
      </c>
      <c r="D29" s="37" t="str">
        <f t="shared" si="1"/>
        <v/>
      </c>
      <c r="E29" s="34" t="str">
        <f>IFERROR(VLOOKUP(B29,'17-juil'!$A$2:$H$51,5,FALSE),IF(B29&lt;&gt;"",-5,""))</f>
        <v/>
      </c>
      <c r="F29" s="34" t="str">
        <f>IFERROR(VLOOKUP(B29,'19-juil'!$A$2:$H$51,5,FALSE),IF(B29&lt;&gt;"",-5,""))</f>
        <v/>
      </c>
    </row>
    <row r="30" spans="1:6" x14ac:dyDescent="0.25">
      <c r="A30" s="52" t="str">
        <f t="shared" si="0"/>
        <v/>
      </c>
      <c r="B30" s="37" t="str">
        <f>IF(Adhérents!A30&lt;&gt;"",Adhérents!A30,"")</f>
        <v/>
      </c>
      <c r="C30" s="59">
        <f>IFERROR(Adhérents!D30+Caps!D30,)</f>
        <v>0</v>
      </c>
      <c r="D30" s="37" t="str">
        <f t="shared" si="1"/>
        <v/>
      </c>
      <c r="E30" s="34" t="str">
        <f>IFERROR(VLOOKUP(B30,'17-juil'!$A$2:$H$51,5,FALSE),IF(B30&lt;&gt;"",-5,""))</f>
        <v/>
      </c>
      <c r="F30" s="34" t="str">
        <f>IFERROR(VLOOKUP(B30,'19-juil'!$A$2:$H$51,5,FALSE),IF(B30&lt;&gt;"",-5,""))</f>
        <v/>
      </c>
    </row>
    <row r="31" spans="1:6" x14ac:dyDescent="0.25">
      <c r="A31" s="52" t="str">
        <f t="shared" si="0"/>
        <v/>
      </c>
      <c r="B31" s="37" t="str">
        <f>IF(Adhérents!A31&lt;&gt;"",Adhérents!A31,"")</f>
        <v/>
      </c>
      <c r="C31" s="59">
        <f>IFERROR(Adhérents!D31+Caps!D31,)</f>
        <v>0</v>
      </c>
      <c r="D31" s="37" t="str">
        <f t="shared" si="1"/>
        <v/>
      </c>
      <c r="E31" s="34" t="str">
        <f>IFERROR(VLOOKUP(B31,'17-juil'!$A$2:$H$51,5,FALSE),IF(B31&lt;&gt;"",-5,""))</f>
        <v/>
      </c>
      <c r="F31" s="34" t="str">
        <f>IFERROR(VLOOKUP(B31,'19-juil'!$A$2:$H$51,5,FALSE),IF(B31&lt;&gt;"",-5,""))</f>
        <v/>
      </c>
    </row>
    <row r="32" spans="1:6" x14ac:dyDescent="0.25">
      <c r="A32" s="52" t="str">
        <f t="shared" si="0"/>
        <v/>
      </c>
      <c r="B32" s="37" t="str">
        <f>IF(Adhérents!A32&lt;&gt;"",Adhérents!A32,"")</f>
        <v/>
      </c>
      <c r="C32" s="59">
        <f>IFERROR(Adhérents!D32+Caps!D32,)</f>
        <v>0</v>
      </c>
      <c r="D32" s="37" t="str">
        <f t="shared" si="1"/>
        <v/>
      </c>
      <c r="E32" s="34" t="str">
        <f>IFERROR(VLOOKUP(B32,'17-juil'!$A$2:$H$51,5,FALSE),IF(B32&lt;&gt;"",-5,""))</f>
        <v/>
      </c>
      <c r="F32" s="34" t="str">
        <f>IFERROR(VLOOKUP(B32,'19-juil'!$A$2:$H$51,5,FALSE),IF(B32&lt;&gt;"",-5,""))</f>
        <v/>
      </c>
    </row>
    <row r="33" spans="1:6" x14ac:dyDescent="0.25">
      <c r="A33" s="52" t="str">
        <f t="shared" si="0"/>
        <v/>
      </c>
      <c r="B33" s="37" t="str">
        <f>IF(Adhérents!A33&lt;&gt;"",Adhérents!A33,"")</f>
        <v/>
      </c>
      <c r="C33" s="59">
        <f>IFERROR(Adhérents!D33+Caps!D33,)</f>
        <v>0</v>
      </c>
      <c r="D33" s="37" t="str">
        <f t="shared" si="1"/>
        <v/>
      </c>
      <c r="E33" s="34" t="str">
        <f>IFERROR(VLOOKUP(B33,'17-juil'!$A$2:$H$51,5,FALSE),IF(B33&lt;&gt;"",-5,""))</f>
        <v/>
      </c>
      <c r="F33" s="34" t="str">
        <f>IFERROR(VLOOKUP(B33,'19-juil'!$A$2:$H$51,5,FALSE),IF(B33&lt;&gt;"",-5,""))</f>
        <v/>
      </c>
    </row>
    <row r="34" spans="1:6" x14ac:dyDescent="0.25">
      <c r="A34" s="52" t="str">
        <f t="shared" ref="A34:A51" si="2">IFERROR(RANK(D34,$D$2:$D$51),"")</f>
        <v/>
      </c>
      <c r="B34" s="37" t="str">
        <f>IF(Adhérents!A34&lt;&gt;"",Adhérents!A34,"")</f>
        <v/>
      </c>
      <c r="C34" s="59">
        <f>IFERROR(Adhérents!D34+Caps!D34,)</f>
        <v>0</v>
      </c>
      <c r="D34" s="37" t="str">
        <f t="shared" ref="D34:D51" si="3">IF(B34&lt;&gt;"",SUM($E34:$XFD34),"")</f>
        <v/>
      </c>
      <c r="E34" s="34" t="str">
        <f>IFERROR(VLOOKUP(B34,'17-juil'!$A$2:$H$51,5,FALSE),IF(B34&lt;&gt;"",-5,""))</f>
        <v/>
      </c>
      <c r="F34" s="34" t="str">
        <f>IFERROR(VLOOKUP(B34,'19-juil'!$A$2:$H$51,5,FALSE),IF(B34&lt;&gt;"",-5,""))</f>
        <v/>
      </c>
    </row>
    <row r="35" spans="1:6" x14ac:dyDescent="0.25">
      <c r="A35" s="52" t="str">
        <f t="shared" si="2"/>
        <v/>
      </c>
      <c r="B35" s="37" t="str">
        <f>IF(Adhérents!A35&lt;&gt;"",Adhérents!A35,"")</f>
        <v/>
      </c>
      <c r="C35" s="59">
        <f>IFERROR(Adhérents!D35+Caps!D35,)</f>
        <v>0</v>
      </c>
      <c r="D35" s="37" t="str">
        <f t="shared" si="3"/>
        <v/>
      </c>
      <c r="E35" s="34" t="str">
        <f>IFERROR(VLOOKUP(B35,'17-juil'!$A$2:$H$51,5,FALSE),IF(B35&lt;&gt;"",-5,""))</f>
        <v/>
      </c>
      <c r="F35" s="34" t="str">
        <f>IFERROR(VLOOKUP(B35,'19-juil'!$A$2:$H$51,5,FALSE),IF(B35&lt;&gt;"",-5,""))</f>
        <v/>
      </c>
    </row>
    <row r="36" spans="1:6" x14ac:dyDescent="0.25">
      <c r="A36" s="52" t="str">
        <f t="shared" si="2"/>
        <v/>
      </c>
      <c r="B36" s="37" t="str">
        <f>IF(Adhérents!A36&lt;&gt;"",Adhérents!A36,"")</f>
        <v/>
      </c>
      <c r="C36" s="59">
        <f>IFERROR(Adhérents!D36+Caps!D36,)</f>
        <v>0</v>
      </c>
      <c r="D36" s="37" t="str">
        <f t="shared" si="3"/>
        <v/>
      </c>
      <c r="E36" s="34" t="str">
        <f>IFERROR(VLOOKUP(B36,'17-juil'!$A$2:$H$51,5,FALSE),IF(B36&lt;&gt;"",-5,""))</f>
        <v/>
      </c>
      <c r="F36" s="34" t="str">
        <f>IFERROR(VLOOKUP(B36,'19-juil'!$A$2:$H$51,5,FALSE),IF(B36&lt;&gt;"",-5,""))</f>
        <v/>
      </c>
    </row>
    <row r="37" spans="1:6" x14ac:dyDescent="0.25">
      <c r="A37" s="52" t="str">
        <f t="shared" si="2"/>
        <v/>
      </c>
      <c r="B37" s="37" t="str">
        <f>IF(Adhérents!A37&lt;&gt;"",Adhérents!A37,"")</f>
        <v/>
      </c>
      <c r="C37" s="59">
        <f>IFERROR(Adhérents!D37+Caps!D37,)</f>
        <v>0</v>
      </c>
      <c r="D37" s="37" t="str">
        <f t="shared" si="3"/>
        <v/>
      </c>
      <c r="E37" s="34" t="str">
        <f>IFERROR(VLOOKUP(B37,'17-juil'!$A$2:$H$51,5,FALSE),IF(B37&lt;&gt;"",-5,""))</f>
        <v/>
      </c>
      <c r="F37" s="34" t="str">
        <f>IFERROR(VLOOKUP(B37,'19-juil'!$A$2:$H$51,5,FALSE),IF(B37&lt;&gt;"",-5,""))</f>
        <v/>
      </c>
    </row>
    <row r="38" spans="1:6" x14ac:dyDescent="0.25">
      <c r="A38" s="52" t="str">
        <f t="shared" si="2"/>
        <v/>
      </c>
      <c r="B38" s="37" t="str">
        <f>IF(Adhérents!A38&lt;&gt;"",Adhérents!A38,"")</f>
        <v/>
      </c>
      <c r="C38" s="59">
        <f>IFERROR(Adhérents!D38+Caps!D38,)</f>
        <v>0</v>
      </c>
      <c r="D38" s="37" t="str">
        <f t="shared" si="3"/>
        <v/>
      </c>
      <c r="E38" s="34" t="str">
        <f>IFERROR(VLOOKUP(B38,'17-juil'!$A$2:$H$51,5,FALSE),IF(B38&lt;&gt;"",-5,""))</f>
        <v/>
      </c>
      <c r="F38" s="34" t="str">
        <f>IFERROR(VLOOKUP(B38,'19-juil'!$A$2:$H$51,5,FALSE),IF(B38&lt;&gt;"",-5,""))</f>
        <v/>
      </c>
    </row>
    <row r="39" spans="1:6" x14ac:dyDescent="0.25">
      <c r="A39" s="52" t="str">
        <f t="shared" si="2"/>
        <v/>
      </c>
      <c r="B39" s="37" t="str">
        <f>IF(Adhérents!A39&lt;&gt;"",Adhérents!A39,"")</f>
        <v/>
      </c>
      <c r="C39" s="59">
        <f>IFERROR(Adhérents!D39+Caps!D39,)</f>
        <v>0</v>
      </c>
      <c r="D39" s="37" t="str">
        <f t="shared" si="3"/>
        <v/>
      </c>
      <c r="E39" s="34" t="str">
        <f>IFERROR(VLOOKUP(B39,'17-juil'!$A$2:$H$51,5,FALSE),IF(B39&lt;&gt;"",-5,""))</f>
        <v/>
      </c>
      <c r="F39" s="34" t="str">
        <f>IFERROR(VLOOKUP(B39,'19-juil'!$A$2:$H$51,5,FALSE),IF(B39&lt;&gt;"",-5,""))</f>
        <v/>
      </c>
    </row>
    <row r="40" spans="1:6" x14ac:dyDescent="0.25">
      <c r="A40" s="52" t="str">
        <f t="shared" si="2"/>
        <v/>
      </c>
      <c r="B40" s="37" t="str">
        <f>IF(Adhérents!A40&lt;&gt;"",Adhérents!A40,"")</f>
        <v/>
      </c>
      <c r="C40" s="59">
        <f>IFERROR(Adhérents!D40+Caps!D40,)</f>
        <v>0</v>
      </c>
      <c r="D40" s="37" t="str">
        <f t="shared" si="3"/>
        <v/>
      </c>
      <c r="E40" s="34" t="str">
        <f>IFERROR(VLOOKUP(B40,'17-juil'!$A$2:$H$51,5,FALSE),IF(B40&lt;&gt;"",-5,""))</f>
        <v/>
      </c>
      <c r="F40" s="34" t="str">
        <f>IFERROR(VLOOKUP(B40,'19-juil'!$A$2:$H$51,5,FALSE),IF(B40&lt;&gt;"",-5,""))</f>
        <v/>
      </c>
    </row>
    <row r="41" spans="1:6" x14ac:dyDescent="0.25">
      <c r="A41" s="52" t="str">
        <f t="shared" si="2"/>
        <v/>
      </c>
      <c r="B41" s="37" t="str">
        <f>IF(Adhérents!A41&lt;&gt;"",Adhérents!A41,"")</f>
        <v/>
      </c>
      <c r="C41" s="59">
        <f>IFERROR(Adhérents!D41+Caps!D41,)</f>
        <v>0</v>
      </c>
      <c r="D41" s="37" t="str">
        <f t="shared" si="3"/>
        <v/>
      </c>
      <c r="E41" s="34" t="str">
        <f>IFERROR(VLOOKUP(B41,'17-juil'!$A$2:$H$51,5,FALSE),IF(B41&lt;&gt;"",-5,""))</f>
        <v/>
      </c>
      <c r="F41" s="34" t="str">
        <f>IFERROR(VLOOKUP(B41,'19-juil'!$A$2:$H$51,5,FALSE),IF(B41&lt;&gt;"",-5,""))</f>
        <v/>
      </c>
    </row>
    <row r="42" spans="1:6" x14ac:dyDescent="0.25">
      <c r="A42" s="52" t="str">
        <f t="shared" si="2"/>
        <v/>
      </c>
      <c r="B42" s="37" t="str">
        <f>IF(Adhérents!A42&lt;&gt;"",Adhérents!A42,"")</f>
        <v/>
      </c>
      <c r="C42" s="59">
        <f>IFERROR(Adhérents!D42+Caps!D42,)</f>
        <v>0</v>
      </c>
      <c r="D42" s="37" t="str">
        <f t="shared" si="3"/>
        <v/>
      </c>
      <c r="E42" s="34" t="str">
        <f>IFERROR(VLOOKUP(B42,'17-juil'!$A$2:$H$51,5,FALSE),IF(B42&lt;&gt;"",-5,""))</f>
        <v/>
      </c>
      <c r="F42" s="34" t="str">
        <f>IFERROR(VLOOKUP(B42,'19-juil'!$A$2:$H$51,5,FALSE),IF(B42&lt;&gt;"",-5,""))</f>
        <v/>
      </c>
    </row>
    <row r="43" spans="1:6" x14ac:dyDescent="0.25">
      <c r="A43" s="52" t="str">
        <f t="shared" si="2"/>
        <v/>
      </c>
      <c r="B43" s="37" t="str">
        <f>IF(Adhérents!A43&lt;&gt;"",Adhérents!A43,"")</f>
        <v/>
      </c>
      <c r="C43" s="59">
        <f>IFERROR(Adhérents!D43+Caps!D43,)</f>
        <v>0</v>
      </c>
      <c r="D43" s="37" t="str">
        <f t="shared" si="3"/>
        <v/>
      </c>
      <c r="E43" s="34" t="str">
        <f>IFERROR(VLOOKUP(B43,'17-juil'!$A$2:$H$51,5,FALSE),IF(B43&lt;&gt;"",-5,""))</f>
        <v/>
      </c>
      <c r="F43" s="34" t="str">
        <f>IFERROR(VLOOKUP(B43,'19-juil'!$A$2:$H$51,5,FALSE),IF(B43&lt;&gt;"",-5,""))</f>
        <v/>
      </c>
    </row>
    <row r="44" spans="1:6" x14ac:dyDescent="0.25">
      <c r="A44" s="52" t="str">
        <f t="shared" si="2"/>
        <v/>
      </c>
      <c r="B44" s="37" t="str">
        <f>IF(Adhérents!A44&lt;&gt;"",Adhérents!A44,"")</f>
        <v/>
      </c>
      <c r="C44" s="59">
        <f>IFERROR(Adhérents!D44+Caps!D44,)</f>
        <v>0</v>
      </c>
      <c r="D44" s="37" t="str">
        <f t="shared" si="3"/>
        <v/>
      </c>
      <c r="E44" s="34" t="str">
        <f>IFERROR(VLOOKUP(B44,'17-juil'!$A$2:$H$51,5,FALSE),IF(B44&lt;&gt;"",-5,""))</f>
        <v/>
      </c>
      <c r="F44" s="34" t="str">
        <f>IFERROR(VLOOKUP(B44,'19-juil'!$A$2:$H$51,5,FALSE),IF(B44&lt;&gt;"",-5,""))</f>
        <v/>
      </c>
    </row>
    <row r="45" spans="1:6" x14ac:dyDescent="0.25">
      <c r="A45" s="52" t="str">
        <f t="shared" si="2"/>
        <v/>
      </c>
      <c r="B45" s="37" t="str">
        <f>IF(Adhérents!A45&lt;&gt;"",Adhérents!A45,"")</f>
        <v/>
      </c>
      <c r="C45" s="59">
        <f>IFERROR(Adhérents!D45+Caps!D45,)</f>
        <v>0</v>
      </c>
      <c r="D45" s="37" t="str">
        <f t="shared" si="3"/>
        <v/>
      </c>
      <c r="E45" s="34" t="str">
        <f>IFERROR(VLOOKUP(B45,'17-juil'!$A$2:$H$51,5,FALSE),IF(B45&lt;&gt;"",-5,""))</f>
        <v/>
      </c>
      <c r="F45" s="34" t="str">
        <f>IFERROR(VLOOKUP(B45,'19-juil'!$A$2:$H$51,5,FALSE),IF(B45&lt;&gt;"",-5,""))</f>
        <v/>
      </c>
    </row>
    <row r="46" spans="1:6" x14ac:dyDescent="0.25">
      <c r="A46" s="52" t="str">
        <f t="shared" si="2"/>
        <v/>
      </c>
      <c r="B46" s="37" t="str">
        <f>IF(Adhérents!A46&lt;&gt;"",Adhérents!A46,"")</f>
        <v/>
      </c>
      <c r="C46" s="59">
        <f>IFERROR(Adhérents!D46+Caps!D46,)</f>
        <v>0</v>
      </c>
      <c r="D46" s="37" t="str">
        <f t="shared" si="3"/>
        <v/>
      </c>
      <c r="E46" s="34" t="str">
        <f>IFERROR(VLOOKUP(B46,'17-juil'!$A$2:$H$51,5,FALSE),IF(B46&lt;&gt;"",-5,""))</f>
        <v/>
      </c>
      <c r="F46" s="34" t="str">
        <f>IFERROR(VLOOKUP(B46,'19-juil'!$A$2:$H$51,5,FALSE),IF(B46&lt;&gt;"",-5,""))</f>
        <v/>
      </c>
    </row>
    <row r="47" spans="1:6" x14ac:dyDescent="0.25">
      <c r="A47" s="52" t="str">
        <f t="shared" si="2"/>
        <v/>
      </c>
      <c r="B47" s="37" t="str">
        <f>IF(Adhérents!A47&lt;&gt;"",Adhérents!A47,"")</f>
        <v/>
      </c>
      <c r="C47" s="59">
        <f>IFERROR(Adhérents!D47+Caps!D47,)</f>
        <v>0</v>
      </c>
      <c r="D47" s="37" t="str">
        <f t="shared" si="3"/>
        <v/>
      </c>
      <c r="E47" s="34" t="str">
        <f>IFERROR(VLOOKUP(B47,'17-juil'!$A$2:$H$51,5,FALSE),IF(B47&lt;&gt;"",-5,""))</f>
        <v/>
      </c>
      <c r="F47" s="34" t="str">
        <f>IFERROR(VLOOKUP(B47,'19-juil'!$A$2:$H$51,5,FALSE),IF(B47&lt;&gt;"",-5,""))</f>
        <v/>
      </c>
    </row>
    <row r="48" spans="1:6" x14ac:dyDescent="0.25">
      <c r="A48" s="52" t="str">
        <f t="shared" si="2"/>
        <v/>
      </c>
      <c r="B48" s="37" t="str">
        <f>IF(Adhérents!A48&lt;&gt;"",Adhérents!A48,"")</f>
        <v/>
      </c>
      <c r="C48" s="59">
        <f>IFERROR(Adhérents!D48+Caps!D48,)</f>
        <v>0</v>
      </c>
      <c r="D48" s="37" t="str">
        <f t="shared" si="3"/>
        <v/>
      </c>
      <c r="E48" s="34" t="str">
        <f>IFERROR(VLOOKUP(B48,'17-juil'!$A$2:$H$51,5,FALSE),IF(B48&lt;&gt;"",-5,""))</f>
        <v/>
      </c>
      <c r="F48" s="34" t="str">
        <f>IFERROR(VLOOKUP(B48,'19-juil'!$A$2:$H$51,5,FALSE),IF(B48&lt;&gt;"",-5,""))</f>
        <v/>
      </c>
    </row>
    <row r="49" spans="1:6" x14ac:dyDescent="0.25">
      <c r="A49" s="52" t="str">
        <f t="shared" si="2"/>
        <v/>
      </c>
      <c r="B49" s="37" t="str">
        <f>IF(Adhérents!A49&lt;&gt;"",Adhérents!A49,"")</f>
        <v/>
      </c>
      <c r="C49" s="59">
        <f>IFERROR(Adhérents!D49+Caps!D49,)</f>
        <v>0</v>
      </c>
      <c r="D49" s="37" t="str">
        <f t="shared" si="3"/>
        <v/>
      </c>
      <c r="E49" s="34" t="str">
        <f>IFERROR(VLOOKUP(B49,'17-juil'!$A$2:$H$51,5,FALSE),IF(B49&lt;&gt;"",-5,""))</f>
        <v/>
      </c>
      <c r="F49" s="34" t="str">
        <f>IFERROR(VLOOKUP(B49,'19-juil'!$A$2:$H$51,5,FALSE),IF(B49&lt;&gt;"",-5,""))</f>
        <v/>
      </c>
    </row>
    <row r="50" spans="1:6" x14ac:dyDescent="0.25">
      <c r="A50" s="52" t="str">
        <f t="shared" si="2"/>
        <v/>
      </c>
      <c r="B50" s="37" t="str">
        <f>IF(Adhérents!A50&lt;&gt;"",Adhérents!A50,"")</f>
        <v/>
      </c>
      <c r="C50" s="59">
        <f>IFERROR(Adhérents!D50+Caps!D50,)</f>
        <v>0</v>
      </c>
      <c r="D50" s="37" t="str">
        <f t="shared" si="3"/>
        <v/>
      </c>
      <c r="E50" s="34" t="str">
        <f>IFERROR(VLOOKUP(B50,'17-juil'!$A$2:$H$51,5,FALSE),IF(B50&lt;&gt;"",-5,""))</f>
        <v/>
      </c>
      <c r="F50" s="34" t="str">
        <f>IFERROR(VLOOKUP(B50,'19-juil'!$A$2:$H$51,5,FALSE),IF(B50&lt;&gt;"",-5,""))</f>
        <v/>
      </c>
    </row>
    <row r="51" spans="1:6" x14ac:dyDescent="0.25">
      <c r="A51" s="52" t="str">
        <f t="shared" si="2"/>
        <v/>
      </c>
      <c r="B51" s="37" t="str">
        <f>IF(Adhérents!A51&lt;&gt;"",Adhérents!A51,"")</f>
        <v/>
      </c>
      <c r="C51" s="59">
        <f>IFERROR(Adhérents!D51+Caps!D51,)</f>
        <v>0</v>
      </c>
      <c r="D51" s="37" t="str">
        <f t="shared" si="3"/>
        <v/>
      </c>
      <c r="E51" s="34" t="str">
        <f>IFERROR(VLOOKUP(B51,'17-juil'!$A$2:$H$51,5,FALSE),IF(B51&lt;&gt;"",-5,""))</f>
        <v/>
      </c>
      <c r="F51" s="34" t="str">
        <f>IFERROR(VLOOKUP(B51,'19-juil'!$A$2:$H$51,5,FALSE),IF(B51&lt;&gt;"",-5,""))</f>
        <v/>
      </c>
    </row>
    <row r="52" spans="1:6" s="43" customFormat="1" x14ac:dyDescent="0.25">
      <c r="A52" s="51"/>
    </row>
  </sheetData>
  <conditionalFormatting sqref="B53:D102 D3:D52 B2:D51">
    <cfRule type="cellIs" dxfId="56" priority="5" operator="equal">
      <formula>0</formula>
    </cfRule>
  </conditionalFormatting>
  <conditionalFormatting sqref="C1:C1048576">
    <cfRule type="cellIs" dxfId="55" priority="3" operator="notEqual">
      <formula>0</formula>
    </cfRule>
  </conditionalFormatting>
  <conditionalFormatting sqref="A1:B1048576 D1:JD1048576">
    <cfRule type="notContainsBlanks" dxfId="54" priority="2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L51"/>
  <sheetViews>
    <sheetView showGridLines="0" zoomScale="90" zoomScaleNormal="90" workbookViewId="0">
      <selection activeCell="Q21" sqref="Q21"/>
    </sheetView>
  </sheetViews>
  <sheetFormatPr baseColWidth="10" defaultRowHeight="15" x14ac:dyDescent="0.25"/>
  <cols>
    <col min="1" max="1" width="7.42578125" style="70" bestFit="1" customWidth="1"/>
    <col min="2" max="2" width="18.7109375" style="71" bestFit="1" customWidth="1"/>
    <col min="3" max="3" width="11.42578125" style="73"/>
    <col min="12" max="12" width="12.28515625" bestFit="1" customWidth="1"/>
  </cols>
  <sheetData>
    <row r="1" spans="1:11" s="69" customFormat="1" ht="21" x14ac:dyDescent="0.25">
      <c r="A1" s="69" t="s">
        <v>18</v>
      </c>
      <c r="B1" s="69" t="s">
        <v>13</v>
      </c>
      <c r="C1" s="69" t="s">
        <v>49</v>
      </c>
    </row>
    <row r="2" spans="1:11" s="76" customFormat="1" ht="20.100000000000001" customHeight="1" x14ac:dyDescent="0.25">
      <c r="A2" s="68">
        <f>Caps!A2</f>
        <v>1</v>
      </c>
      <c r="B2" s="75" t="str">
        <f>Caps!B2</f>
        <v>ALIAS</v>
      </c>
      <c r="C2" s="81">
        <f>Caps!C2</f>
        <v>1061</v>
      </c>
    </row>
    <row r="3" spans="1:11" s="76" customFormat="1" ht="20.100000000000001" customHeight="1" x14ac:dyDescent="0.25">
      <c r="A3" s="68">
        <f>Caps!A6</f>
        <v>2</v>
      </c>
      <c r="B3" s="75" t="str">
        <f>Caps!B6</f>
        <v>KEKO</v>
      </c>
      <c r="C3" s="81">
        <f>Caps!C6</f>
        <v>1046</v>
      </c>
    </row>
    <row r="4" spans="1:11" s="76" customFormat="1" ht="20.100000000000001" customHeight="1" x14ac:dyDescent="0.25">
      <c r="A4" s="68">
        <f>Caps!A7</f>
        <v>3</v>
      </c>
      <c r="B4" s="75" t="str">
        <f>Caps!B7</f>
        <v>LACHIEUSE</v>
      </c>
      <c r="C4" s="81">
        <f>Caps!C7</f>
        <v>1034</v>
      </c>
    </row>
    <row r="5" spans="1:11" s="76" customFormat="1" ht="20.100000000000001" customHeight="1" x14ac:dyDescent="0.25">
      <c r="A5" s="68">
        <f>Caps!A4</f>
        <v>4</v>
      </c>
      <c r="B5" s="75" t="str">
        <f>Caps!B4</f>
        <v>DREADY</v>
      </c>
      <c r="C5" s="81">
        <f>Caps!C4</f>
        <v>1024</v>
      </c>
    </row>
    <row r="6" spans="1:11" s="76" customFormat="1" ht="20.100000000000001" customHeight="1" x14ac:dyDescent="0.25">
      <c r="A6" s="68">
        <f>Caps!A11</f>
        <v>5</v>
      </c>
      <c r="B6" s="75" t="str">
        <f>Caps!B11</f>
        <v>NYCO</v>
      </c>
      <c r="C6" s="81">
        <f>Caps!C11</f>
        <v>990</v>
      </c>
    </row>
    <row r="7" spans="1:11" s="76" customFormat="1" ht="20.100000000000001" customHeight="1" x14ac:dyDescent="0.25">
      <c r="A7" s="68">
        <f>Caps!A13</f>
        <v>5</v>
      </c>
      <c r="B7" s="75" t="str">
        <f>Caps!B13</f>
        <v>PTIDAV</v>
      </c>
      <c r="C7" s="81">
        <f>Caps!C13</f>
        <v>990</v>
      </c>
    </row>
    <row r="8" spans="1:11" s="76" customFormat="1" ht="20.100000000000001" customHeight="1" x14ac:dyDescent="0.25">
      <c r="A8" s="68">
        <f>Caps!A12</f>
        <v>5</v>
      </c>
      <c r="B8" s="75" t="str">
        <f>Caps!B12</f>
        <v>PAPADAVS</v>
      </c>
      <c r="C8" s="81">
        <f>Caps!C12</f>
        <v>990</v>
      </c>
    </row>
    <row r="9" spans="1:11" s="76" customFormat="1" ht="20.100000000000001" customHeight="1" x14ac:dyDescent="0.25">
      <c r="A9" s="68">
        <f>Caps!A9</f>
        <v>5</v>
      </c>
      <c r="B9" s="75" t="str">
        <f>Caps!B9</f>
        <v>LILOU</v>
      </c>
      <c r="C9" s="81">
        <f>Caps!C9</f>
        <v>990</v>
      </c>
      <c r="H9" s="95" t="str">
        <f>VLOOKUP(1,$A$2:$C$15,2,FALSE)</f>
        <v>ALIAS</v>
      </c>
      <c r="I9" s="95"/>
    </row>
    <row r="10" spans="1:11" s="76" customFormat="1" ht="20.100000000000001" customHeight="1" x14ac:dyDescent="0.25">
      <c r="A10" s="68">
        <f>Caps!A8</f>
        <v>5</v>
      </c>
      <c r="B10" s="75" t="str">
        <f>Caps!B8</f>
        <v>LAVIVE</v>
      </c>
      <c r="C10" s="81">
        <f>Caps!C8</f>
        <v>990</v>
      </c>
    </row>
    <row r="11" spans="1:11" s="76" customFormat="1" ht="20.100000000000001" customHeight="1" x14ac:dyDescent="0.25">
      <c r="A11" s="68">
        <f>Caps!A14</f>
        <v>5</v>
      </c>
      <c r="B11" s="75" t="str">
        <f>Caps!B14</f>
        <v>SPRINGTIME</v>
      </c>
      <c r="C11" s="81">
        <f>Caps!C14</f>
        <v>990</v>
      </c>
      <c r="F11" s="80" t="str">
        <f>VLOOKUP(2,$A$2:$C$15,2,FALSE)</f>
        <v>KEKO</v>
      </c>
    </row>
    <row r="12" spans="1:11" s="76" customFormat="1" ht="20.100000000000001" customHeight="1" x14ac:dyDescent="0.25">
      <c r="A12" s="68">
        <f>Caps!A10</f>
        <v>11</v>
      </c>
      <c r="B12" s="75" t="str">
        <f>Caps!B10</f>
        <v>MISSTEEQ</v>
      </c>
      <c r="C12" s="81">
        <f>Caps!C10</f>
        <v>970</v>
      </c>
    </row>
    <row r="13" spans="1:11" s="76" customFormat="1" ht="20.100000000000001" customHeight="1" x14ac:dyDescent="0.25">
      <c r="A13" s="68">
        <f>Caps!A3</f>
        <v>11</v>
      </c>
      <c r="B13" s="75" t="str">
        <f>Caps!B3</f>
        <v>BEBERT</v>
      </c>
      <c r="C13" s="81">
        <f>Caps!C3</f>
        <v>970</v>
      </c>
      <c r="K13" s="72" t="str">
        <f>VLOOKUP(3,$A$2:$C$15,2,FALSE)</f>
        <v>LACHIEUSE</v>
      </c>
    </row>
    <row r="14" spans="1:11" s="76" customFormat="1" ht="20.100000000000001" customHeight="1" x14ac:dyDescent="0.25">
      <c r="A14" s="68">
        <f>Caps!A5</f>
        <v>13</v>
      </c>
      <c r="B14" s="75" t="str">
        <f>Caps!B5</f>
        <v>FORZA GIRONDINS</v>
      </c>
      <c r="C14" s="81">
        <f>Caps!C5</f>
        <v>950</v>
      </c>
    </row>
    <row r="15" spans="1:11" s="76" customFormat="1" ht="20.100000000000001" customHeight="1" x14ac:dyDescent="0.25">
      <c r="A15" s="68" t="str">
        <f>Caps!A15</f>
        <v/>
      </c>
      <c r="B15" s="75" t="str">
        <f>Caps!B15</f>
        <v/>
      </c>
      <c r="C15" s="81">
        <f>Caps!C15</f>
        <v>0</v>
      </c>
    </row>
    <row r="16" spans="1:11" s="76" customFormat="1" ht="20.100000000000001" customHeight="1" x14ac:dyDescent="0.25">
      <c r="A16" s="68" t="str">
        <f>Caps!A16</f>
        <v/>
      </c>
      <c r="B16" s="75" t="str">
        <f>Caps!B16</f>
        <v/>
      </c>
      <c r="C16" s="81">
        <f>Caps!C16</f>
        <v>0</v>
      </c>
    </row>
    <row r="17" spans="1:12" s="76" customFormat="1" ht="20.100000000000001" customHeight="1" x14ac:dyDescent="0.25">
      <c r="A17" s="68" t="str">
        <f>Caps!A17</f>
        <v/>
      </c>
      <c r="B17" s="75" t="str">
        <f>Caps!B17</f>
        <v/>
      </c>
      <c r="C17" s="81">
        <f>Caps!C17</f>
        <v>0</v>
      </c>
    </row>
    <row r="18" spans="1:12" s="76" customFormat="1" ht="20.100000000000001" customHeight="1" x14ac:dyDescent="0.25">
      <c r="A18" s="68" t="str">
        <f>Caps!A18</f>
        <v/>
      </c>
      <c r="B18" s="75" t="str">
        <f>Caps!B18</f>
        <v/>
      </c>
      <c r="C18" s="81">
        <f>Caps!C18</f>
        <v>0</v>
      </c>
    </row>
    <row r="19" spans="1:12" s="76" customFormat="1" ht="20.100000000000001" customHeight="1" x14ac:dyDescent="0.25">
      <c r="A19" s="68" t="str">
        <f>Caps!A19</f>
        <v/>
      </c>
      <c r="B19" s="75" t="str">
        <f>Caps!B19</f>
        <v/>
      </c>
      <c r="C19" s="81">
        <f>Caps!C19</f>
        <v>0</v>
      </c>
    </row>
    <row r="20" spans="1:12" s="76" customFormat="1" ht="20.100000000000001" customHeight="1" x14ac:dyDescent="0.25">
      <c r="A20" s="68" t="str">
        <f>Caps!A20</f>
        <v/>
      </c>
      <c r="B20" s="75" t="str">
        <f>Caps!B20</f>
        <v/>
      </c>
      <c r="C20" s="81">
        <f>Caps!C20</f>
        <v>0</v>
      </c>
    </row>
    <row r="21" spans="1:12" s="76" customFormat="1" ht="20.100000000000001" customHeight="1" x14ac:dyDescent="0.25">
      <c r="A21" s="68" t="str">
        <f>Caps!A21</f>
        <v/>
      </c>
      <c r="B21" s="75" t="str">
        <f>Caps!B21</f>
        <v/>
      </c>
      <c r="C21" s="81">
        <f>Caps!C21</f>
        <v>0</v>
      </c>
    </row>
    <row r="22" spans="1:12" s="76" customFormat="1" ht="20.100000000000001" customHeight="1" x14ac:dyDescent="0.25">
      <c r="A22" s="68" t="str">
        <f>Caps!A22</f>
        <v/>
      </c>
      <c r="B22" s="75" t="str">
        <f>Caps!B22</f>
        <v/>
      </c>
      <c r="C22" s="81">
        <f>Caps!C22</f>
        <v>0</v>
      </c>
    </row>
    <row r="23" spans="1:12" s="76" customFormat="1" ht="20.100000000000001" customHeight="1" x14ac:dyDescent="0.25">
      <c r="A23" s="68" t="str">
        <f>Caps!A23</f>
        <v/>
      </c>
      <c r="B23" s="75" t="str">
        <f>Caps!B23</f>
        <v/>
      </c>
      <c r="C23" s="81">
        <f>Caps!C23</f>
        <v>0</v>
      </c>
    </row>
    <row r="24" spans="1:12" s="76" customFormat="1" ht="20.100000000000001" customHeight="1" x14ac:dyDescent="0.25">
      <c r="A24" s="68" t="str">
        <f>Caps!A24</f>
        <v/>
      </c>
      <c r="B24" s="75" t="str">
        <f>Caps!B24</f>
        <v/>
      </c>
      <c r="C24" s="81">
        <f>Caps!C24</f>
        <v>0</v>
      </c>
    </row>
    <row r="25" spans="1:12" s="76" customFormat="1" ht="20.100000000000001" customHeight="1" x14ac:dyDescent="0.25">
      <c r="A25" s="68" t="str">
        <f>Caps!A25</f>
        <v/>
      </c>
      <c r="B25" s="75" t="str">
        <f>Caps!B25</f>
        <v/>
      </c>
      <c r="C25" s="81">
        <f>Caps!C25</f>
        <v>0</v>
      </c>
    </row>
    <row r="26" spans="1:12" s="76" customFormat="1" ht="20.100000000000001" customHeight="1" x14ac:dyDescent="0.25">
      <c r="A26" s="68" t="str">
        <f>Caps!A26</f>
        <v/>
      </c>
      <c r="B26" s="75" t="str">
        <f>Caps!B26</f>
        <v/>
      </c>
      <c r="C26" s="81">
        <f>Caps!C26</f>
        <v>0</v>
      </c>
      <c r="J26" s="53" t="s">
        <v>68</v>
      </c>
      <c r="K26" s="53"/>
      <c r="L26" s="87">
        <f ca="1">TODAY()</f>
        <v>42946</v>
      </c>
    </row>
    <row r="27" spans="1:12" s="76" customFormat="1" ht="20.100000000000001" customHeight="1" x14ac:dyDescent="0.25">
      <c r="A27" s="68" t="str">
        <f>Caps!A27</f>
        <v/>
      </c>
      <c r="B27" s="75" t="str">
        <f>Caps!B27</f>
        <v/>
      </c>
      <c r="C27" s="81">
        <f>Caps!C27</f>
        <v>0</v>
      </c>
    </row>
    <row r="28" spans="1:12" s="76" customFormat="1" ht="20.100000000000001" customHeight="1" x14ac:dyDescent="0.25">
      <c r="A28" s="68" t="str">
        <f>Caps!A28</f>
        <v/>
      </c>
      <c r="B28" s="75" t="str">
        <f>Caps!B28</f>
        <v/>
      </c>
      <c r="C28" s="81">
        <f>Caps!C28</f>
        <v>0</v>
      </c>
    </row>
    <row r="29" spans="1:12" s="76" customFormat="1" ht="20.100000000000001" customHeight="1" x14ac:dyDescent="0.25">
      <c r="A29" s="68" t="str">
        <f>Caps!A29</f>
        <v/>
      </c>
      <c r="B29" s="75" t="str">
        <f>Caps!B29</f>
        <v/>
      </c>
      <c r="C29" s="81">
        <f>Caps!C29</f>
        <v>0</v>
      </c>
    </row>
    <row r="30" spans="1:12" s="76" customFormat="1" ht="20.100000000000001" customHeight="1" x14ac:dyDescent="0.25">
      <c r="A30" s="68" t="str">
        <f>Caps!A30</f>
        <v/>
      </c>
      <c r="B30" s="75" t="str">
        <f>Caps!B30</f>
        <v/>
      </c>
      <c r="C30" s="81">
        <f>Caps!C30</f>
        <v>0</v>
      </c>
    </row>
    <row r="31" spans="1:12" s="76" customFormat="1" ht="20.100000000000001" customHeight="1" x14ac:dyDescent="0.25">
      <c r="A31" s="68" t="str">
        <f>Caps!A31</f>
        <v/>
      </c>
      <c r="B31" s="75" t="str">
        <f>Caps!B31</f>
        <v/>
      </c>
      <c r="C31" s="81">
        <f>Caps!C31</f>
        <v>0</v>
      </c>
    </row>
    <row r="32" spans="1:12" s="76" customFormat="1" ht="20.100000000000001" customHeight="1" x14ac:dyDescent="0.25">
      <c r="A32" s="68" t="str">
        <f>Caps!A32</f>
        <v/>
      </c>
      <c r="B32" s="75" t="str">
        <f>Caps!B32</f>
        <v/>
      </c>
      <c r="C32" s="81">
        <f>Caps!C32</f>
        <v>0</v>
      </c>
    </row>
    <row r="33" spans="1:3" s="76" customFormat="1" ht="20.100000000000001" customHeight="1" x14ac:dyDescent="0.25">
      <c r="A33" s="68" t="str">
        <f>Caps!A33</f>
        <v/>
      </c>
      <c r="B33" s="75" t="str">
        <f>Caps!B33</f>
        <v/>
      </c>
      <c r="C33" s="81">
        <f>Caps!C33</f>
        <v>0</v>
      </c>
    </row>
    <row r="34" spans="1:3" s="76" customFormat="1" ht="20.100000000000001" customHeight="1" x14ac:dyDescent="0.25">
      <c r="A34" s="68" t="str">
        <f>Caps!A34</f>
        <v/>
      </c>
      <c r="B34" s="75" t="str">
        <f>Caps!B34</f>
        <v/>
      </c>
      <c r="C34" s="81">
        <f>Caps!C34</f>
        <v>0</v>
      </c>
    </row>
    <row r="35" spans="1:3" s="76" customFormat="1" ht="20.100000000000001" customHeight="1" x14ac:dyDescent="0.25">
      <c r="A35" s="68" t="str">
        <f>Caps!A35</f>
        <v/>
      </c>
      <c r="B35" s="75" t="str">
        <f>Caps!B35</f>
        <v/>
      </c>
      <c r="C35" s="81">
        <f>Caps!C35</f>
        <v>0</v>
      </c>
    </row>
    <row r="36" spans="1:3" s="76" customFormat="1" ht="20.100000000000001" customHeight="1" x14ac:dyDescent="0.25">
      <c r="A36" s="68" t="str">
        <f>Caps!A36</f>
        <v/>
      </c>
      <c r="B36" s="75" t="str">
        <f>Caps!B36</f>
        <v/>
      </c>
      <c r="C36" s="81">
        <f>Caps!C36</f>
        <v>0</v>
      </c>
    </row>
    <row r="37" spans="1:3" s="76" customFormat="1" ht="20.100000000000001" customHeight="1" x14ac:dyDescent="0.25">
      <c r="A37" s="68" t="str">
        <f>Caps!A37</f>
        <v/>
      </c>
      <c r="B37" s="75" t="str">
        <f>Caps!B37</f>
        <v/>
      </c>
      <c r="C37" s="81">
        <f>Caps!C37</f>
        <v>0</v>
      </c>
    </row>
    <row r="38" spans="1:3" s="76" customFormat="1" ht="20.100000000000001" customHeight="1" x14ac:dyDescent="0.25">
      <c r="A38" s="68" t="str">
        <f>Caps!A38</f>
        <v/>
      </c>
      <c r="B38" s="75" t="str">
        <f>Caps!B38</f>
        <v/>
      </c>
      <c r="C38" s="81">
        <f>Caps!C38</f>
        <v>0</v>
      </c>
    </row>
    <row r="39" spans="1:3" s="76" customFormat="1" ht="20.100000000000001" customHeight="1" x14ac:dyDescent="0.25">
      <c r="A39" s="68" t="str">
        <f>Caps!A39</f>
        <v/>
      </c>
      <c r="B39" s="75" t="str">
        <f>Caps!B39</f>
        <v/>
      </c>
      <c r="C39" s="81">
        <f>Caps!C39</f>
        <v>0</v>
      </c>
    </row>
    <row r="40" spans="1:3" s="76" customFormat="1" ht="20.100000000000001" customHeight="1" x14ac:dyDescent="0.25">
      <c r="A40" s="68" t="str">
        <f>Caps!A40</f>
        <v/>
      </c>
      <c r="B40" s="75" t="str">
        <f>Caps!B40</f>
        <v/>
      </c>
      <c r="C40" s="81">
        <f>Caps!C40</f>
        <v>0</v>
      </c>
    </row>
    <row r="41" spans="1:3" s="76" customFormat="1" ht="20.100000000000001" customHeight="1" x14ac:dyDescent="0.25">
      <c r="A41" s="68" t="str">
        <f>Caps!A41</f>
        <v/>
      </c>
      <c r="B41" s="75" t="str">
        <f>Caps!B41</f>
        <v/>
      </c>
      <c r="C41" s="81">
        <f>Caps!C41</f>
        <v>0</v>
      </c>
    </row>
    <row r="42" spans="1:3" s="76" customFormat="1" ht="20.100000000000001" customHeight="1" x14ac:dyDescent="0.25">
      <c r="A42" s="68" t="str">
        <f>Caps!A42</f>
        <v/>
      </c>
      <c r="B42" s="75" t="str">
        <f>Caps!B42</f>
        <v/>
      </c>
      <c r="C42" s="81">
        <f>Caps!C42</f>
        <v>0</v>
      </c>
    </row>
    <row r="43" spans="1:3" s="76" customFormat="1" ht="20.100000000000001" customHeight="1" x14ac:dyDescent="0.25">
      <c r="A43" s="68" t="str">
        <f>Caps!A43</f>
        <v/>
      </c>
      <c r="B43" s="75" t="str">
        <f>Caps!B43</f>
        <v/>
      </c>
      <c r="C43" s="81">
        <f>Caps!C43</f>
        <v>0</v>
      </c>
    </row>
    <row r="44" spans="1:3" s="76" customFormat="1" ht="20.100000000000001" customHeight="1" x14ac:dyDescent="0.25">
      <c r="A44" s="68" t="str">
        <f>Caps!A44</f>
        <v/>
      </c>
      <c r="B44" s="75" t="str">
        <f>Caps!B44</f>
        <v/>
      </c>
      <c r="C44" s="81">
        <f>Caps!C44</f>
        <v>0</v>
      </c>
    </row>
    <row r="45" spans="1:3" s="76" customFormat="1" ht="20.100000000000001" customHeight="1" x14ac:dyDescent="0.25">
      <c r="A45" s="68" t="str">
        <f>Caps!A45</f>
        <v/>
      </c>
      <c r="B45" s="75" t="str">
        <f>Caps!B45</f>
        <v/>
      </c>
      <c r="C45" s="81">
        <f>Caps!C45</f>
        <v>0</v>
      </c>
    </row>
    <row r="46" spans="1:3" s="76" customFormat="1" ht="20.100000000000001" customHeight="1" x14ac:dyDescent="0.25">
      <c r="A46" s="68" t="str">
        <f>Caps!A46</f>
        <v/>
      </c>
      <c r="B46" s="75" t="str">
        <f>Caps!B46</f>
        <v/>
      </c>
      <c r="C46" s="81">
        <f>Caps!C46</f>
        <v>0</v>
      </c>
    </row>
    <row r="47" spans="1:3" s="76" customFormat="1" ht="20.100000000000001" customHeight="1" x14ac:dyDescent="0.25">
      <c r="A47" s="68" t="str">
        <f>Caps!A47</f>
        <v/>
      </c>
      <c r="B47" s="75" t="str">
        <f>Caps!B47</f>
        <v/>
      </c>
      <c r="C47" s="81">
        <f>Caps!C47</f>
        <v>0</v>
      </c>
    </row>
    <row r="48" spans="1:3" s="76" customFormat="1" ht="20.100000000000001" customHeight="1" x14ac:dyDescent="0.25">
      <c r="A48" s="68" t="str">
        <f>Caps!A48</f>
        <v/>
      </c>
      <c r="B48" s="75" t="str">
        <f>Caps!B48</f>
        <v/>
      </c>
      <c r="C48" s="81">
        <f>Caps!C48</f>
        <v>0</v>
      </c>
    </row>
    <row r="49" spans="1:3" s="76" customFormat="1" ht="20.100000000000001" customHeight="1" x14ac:dyDescent="0.25">
      <c r="A49" s="68" t="str">
        <f>Caps!A49</f>
        <v/>
      </c>
      <c r="B49" s="75" t="str">
        <f>Caps!B49</f>
        <v/>
      </c>
      <c r="C49" s="81">
        <f>Caps!C49</f>
        <v>0</v>
      </c>
    </row>
    <row r="50" spans="1:3" s="76" customFormat="1" ht="20.100000000000001" customHeight="1" x14ac:dyDescent="0.25">
      <c r="A50" s="68" t="str">
        <f>Caps!A50</f>
        <v/>
      </c>
      <c r="B50" s="75" t="str">
        <f>Caps!B50</f>
        <v/>
      </c>
      <c r="C50" s="81">
        <f>Caps!C50</f>
        <v>0</v>
      </c>
    </row>
    <row r="51" spans="1:3" s="79" customFormat="1" ht="15.75" x14ac:dyDescent="0.25">
      <c r="A51" s="77"/>
      <c r="B51" s="78"/>
      <c r="C51" s="83"/>
    </row>
  </sheetData>
  <sortState ref="A2:C51">
    <sortCondition ref="A2:A51"/>
  </sortState>
  <mergeCells count="1">
    <mergeCell ref="H9:I9"/>
  </mergeCells>
  <conditionalFormatting sqref="C1 C51:C1048576">
    <cfRule type="cellIs" dxfId="53" priority="16" operator="equal">
      <formula>0</formula>
    </cfRule>
  </conditionalFormatting>
  <conditionalFormatting sqref="C1:C1048576">
    <cfRule type="cellIs" dxfId="52" priority="1" operator="notEqual">
      <formula>0</formula>
    </cfRule>
    <cfRule type="cellIs" dxfId="51" priority="15" operator="equal">
      <formula>0</formula>
    </cfRule>
  </conditionalFormatting>
  <conditionalFormatting sqref="A2:A50">
    <cfRule type="expression" dxfId="50" priority="13">
      <formula>IF(A2=1,TRUE)</formula>
    </cfRule>
  </conditionalFormatting>
  <conditionalFormatting sqref="B2:B50">
    <cfRule type="expression" dxfId="49" priority="12">
      <formula>IF(A2=1,TRUE)</formula>
    </cfRule>
  </conditionalFormatting>
  <conditionalFormatting sqref="C2:C50">
    <cfRule type="expression" dxfId="48" priority="11">
      <formula>IF(A2=1,TRUE)</formula>
    </cfRule>
  </conditionalFormatting>
  <conditionalFormatting sqref="B2:B51">
    <cfRule type="expression" dxfId="47" priority="6">
      <formula>IF(A2=3,TRUE)</formula>
    </cfRule>
    <cfRule type="expression" dxfId="46" priority="9">
      <formula>IF(A2=2,TRUE)</formula>
    </cfRule>
  </conditionalFormatting>
  <conditionalFormatting sqref="C2:C51">
    <cfRule type="expression" dxfId="45" priority="5">
      <formula>IF(A2=3,TRUE)</formula>
    </cfRule>
    <cfRule type="expression" dxfId="44" priority="8">
      <formula>IF(A2=2,TRUE)</formula>
    </cfRule>
  </conditionalFormatting>
  <conditionalFormatting sqref="A1:B1048576">
    <cfRule type="notContainsBlanks" dxfId="43" priority="2">
      <formula>LEN(TRIM(A1))&gt;0</formula>
    </cfRule>
  </conditionalFormatting>
  <conditionalFormatting sqref="A2:A51">
    <cfRule type="expression" dxfId="42" priority="7">
      <formula>IF(A2=3,TRUE)</formula>
    </cfRule>
    <cfRule type="expression" dxfId="41" priority="10">
      <formula>IF(A2=2,TRUE)</formula>
    </cfRule>
  </conditionalFormatting>
  <pageMargins left="0.7" right="0.7" top="0.75" bottom="0.75" header="0.3" footer="0.3"/>
  <pageSetup paperSize="9" orientation="portrait" r:id="rId1"/>
  <drawing r:id="rId2"/>
  <legacyDrawing r:id="rId3"/>
  <webPublishItems count="1">
    <webPublishItem id="27036" divId="HPCL Tournament - 4_27036" sourceType="sheet" destinationFile="C:\Users\Nicolas\Desktop\HPCL Tournament - 4.htm"/>
  </webPublishItem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59999389629810485"/>
  </sheetPr>
  <dimension ref="A1:F52"/>
  <sheetViews>
    <sheetView workbookViewId="0">
      <selection activeCell="F15" sqref="F15"/>
    </sheetView>
  </sheetViews>
  <sheetFormatPr baseColWidth="10" defaultRowHeight="15" x14ac:dyDescent="0.25"/>
  <cols>
    <col min="1" max="1" width="17.5703125" bestFit="1" customWidth="1"/>
    <col min="2" max="3" width="7" customWidth="1"/>
    <col min="4" max="5" width="8.140625" bestFit="1" customWidth="1"/>
  </cols>
  <sheetData>
    <row r="1" spans="1:6" s="64" customFormat="1" ht="15.75" x14ac:dyDescent="0.25">
      <c r="A1" s="64" t="s">
        <v>13</v>
      </c>
      <c r="B1" s="91">
        <v>42933</v>
      </c>
      <c r="C1" s="93">
        <v>42935</v>
      </c>
      <c r="D1" s="93">
        <v>42998</v>
      </c>
      <c r="E1" s="93">
        <v>43000</v>
      </c>
      <c r="F1" s="93">
        <v>43001</v>
      </c>
    </row>
    <row r="2" spans="1:6" x14ac:dyDescent="0.25">
      <c r="A2" t="str">
        <f>IF(Adhérents!A2&lt;&gt;"",Adhérents!A2,"")</f>
        <v>ALIAS</v>
      </c>
      <c r="B2">
        <f>IFERROR(VLOOKUP(A2,'17-juil'!$A$2:$H$51,8,FALSE),IF(A2&lt;&gt;"",0,""))</f>
        <v>7</v>
      </c>
      <c r="C2">
        <f>IFERROR(VLOOKUP(A2,'19-juil'!$A$2:$H$51,8,FALSE),IF(A2&lt;&gt;"",0,""))</f>
        <v>16</v>
      </c>
      <c r="D2">
        <v>7</v>
      </c>
      <c r="E2">
        <v>16</v>
      </c>
      <c r="F2">
        <v>10</v>
      </c>
    </row>
    <row r="3" spans="1:6" x14ac:dyDescent="0.25">
      <c r="A3" t="str">
        <f>IF(Adhérents!A3&lt;&gt;"",Adhérents!A3,"")</f>
        <v>BEBERT</v>
      </c>
      <c r="B3">
        <f>IFERROR(VLOOKUP(A3,'17-juil'!$A$2:$H$51,8,FALSE),IF(A3&lt;&gt;"",0,""))</f>
        <v>0</v>
      </c>
      <c r="C3">
        <f>IFERROR(VLOOKUP(A3,'19-juil'!$A$2:$H$51,8,FALSE),IF(A3&lt;&gt;"",0,""))</f>
        <v>1</v>
      </c>
      <c r="D3">
        <v>0</v>
      </c>
      <c r="E3">
        <v>1</v>
      </c>
      <c r="F3">
        <v>20</v>
      </c>
    </row>
    <row r="4" spans="1:6" x14ac:dyDescent="0.25">
      <c r="A4" t="str">
        <f>IF(Adhérents!A4&lt;&gt;"",Adhérents!A4,"")</f>
        <v>DREADY</v>
      </c>
      <c r="B4">
        <f>IFERROR(VLOOKUP(A4,'17-juil'!$A$2:$H$51,8,FALSE),IF(A4&lt;&gt;"",0,""))</f>
        <v>1</v>
      </c>
      <c r="C4">
        <f>IFERROR(VLOOKUP(A4,'19-juil'!$A$2:$H$51,8,FALSE),IF(A4&lt;&gt;"",0,""))</f>
        <v>11</v>
      </c>
      <c r="D4">
        <v>1</v>
      </c>
      <c r="E4">
        <v>11</v>
      </c>
      <c r="F4">
        <v>1</v>
      </c>
    </row>
    <row r="5" spans="1:6" x14ac:dyDescent="0.25">
      <c r="A5" t="str">
        <f>IF(Adhérents!A5&lt;&gt;"",Adhérents!A5,"")</f>
        <v>FORZA GIRONDINS</v>
      </c>
      <c r="B5">
        <f>IFERROR(VLOOKUP(A5,'17-juil'!$A$2:$H$51,8,FALSE),IF(A5&lt;&gt;"",0,""))</f>
        <v>2</v>
      </c>
      <c r="C5">
        <f>IFERROR(VLOOKUP(A5,'19-juil'!$A$2:$H$51,8,FALSE),IF(A5&lt;&gt;"",0,""))</f>
        <v>2</v>
      </c>
      <c r="D5">
        <v>2</v>
      </c>
      <c r="E5">
        <v>2</v>
      </c>
      <c r="F5">
        <v>6</v>
      </c>
    </row>
    <row r="6" spans="1:6" x14ac:dyDescent="0.25">
      <c r="A6" t="str">
        <f>IF(Adhérents!A6&lt;&gt;"",Adhérents!A6,"")</f>
        <v>KEKO</v>
      </c>
      <c r="B6">
        <f>IFERROR(VLOOKUP(A6,'17-juil'!$A$2:$H$51,8,FALSE),IF(A6&lt;&gt;"",0,""))</f>
        <v>15</v>
      </c>
      <c r="C6">
        <f>IFERROR(VLOOKUP(A6,'19-juil'!$A$2:$H$51,8,FALSE),IF(A6&lt;&gt;"",0,""))</f>
        <v>3</v>
      </c>
      <c r="D6">
        <v>15</v>
      </c>
      <c r="E6">
        <v>3</v>
      </c>
      <c r="F6">
        <v>8</v>
      </c>
    </row>
    <row r="7" spans="1:6" x14ac:dyDescent="0.25">
      <c r="A7" t="str">
        <f>IF(Adhérents!A7&lt;&gt;"",Adhérents!A7,"")</f>
        <v>LACHIEUSE</v>
      </c>
      <c r="B7">
        <f>IFERROR(VLOOKUP(A7,'17-juil'!$A$2:$H$51,8,FALSE),IF(A7&lt;&gt;"",0,""))</f>
        <v>10</v>
      </c>
      <c r="C7">
        <f>IFERROR(VLOOKUP(A7,'19-juil'!$A$2:$H$51,8,FALSE),IF(A7&lt;&gt;"",0,""))</f>
        <v>0</v>
      </c>
      <c r="D7">
        <v>10</v>
      </c>
      <c r="E7">
        <v>0</v>
      </c>
      <c r="F7">
        <v>0</v>
      </c>
    </row>
    <row r="8" spans="1:6" x14ac:dyDescent="0.25">
      <c r="A8" t="str">
        <f>IF(Adhérents!A8&lt;&gt;"",Adhérents!A8,"")</f>
        <v>LAVIVE</v>
      </c>
      <c r="B8">
        <f>IFERROR(VLOOKUP(A8,'17-juil'!$A$2:$H$51,8,FALSE),IF(A8&lt;&gt;"",0,""))</f>
        <v>0</v>
      </c>
      <c r="C8">
        <f>IFERROR(VLOOKUP(A8,'19-juil'!$A$2:$H$51,8,FALSE),IF(A8&lt;&gt;"",0,""))</f>
        <v>0</v>
      </c>
      <c r="D8">
        <v>0</v>
      </c>
      <c r="E8">
        <v>0</v>
      </c>
      <c r="F8">
        <v>0</v>
      </c>
    </row>
    <row r="9" spans="1:6" x14ac:dyDescent="0.25">
      <c r="A9" t="str">
        <f>IF(Adhérents!A9&lt;&gt;"",Adhérents!A9,"")</f>
        <v>LILOU</v>
      </c>
      <c r="B9">
        <f>IFERROR(VLOOKUP(A9,'17-juil'!$A$2:$H$51,8,FALSE),IF(A9&lt;&gt;"",0,""))</f>
        <v>0</v>
      </c>
      <c r="C9">
        <f>IFERROR(VLOOKUP(A9,'19-juil'!$A$2:$H$51,8,FALSE),IF(A9&lt;&gt;"",0,""))</f>
        <v>0</v>
      </c>
      <c r="D9">
        <v>0</v>
      </c>
      <c r="E9">
        <v>0</v>
      </c>
      <c r="F9">
        <v>0</v>
      </c>
    </row>
    <row r="10" spans="1:6" x14ac:dyDescent="0.25">
      <c r="A10" t="str">
        <f>IF(Adhérents!A10&lt;&gt;"",Adhérents!A10,"")</f>
        <v>MISSTEEQ</v>
      </c>
      <c r="B10">
        <f>IFERROR(VLOOKUP(A10,'17-juil'!$A$2:$H$51,8,FALSE),IF(A10&lt;&gt;"",0,""))</f>
        <v>0</v>
      </c>
      <c r="C10">
        <f>IFERROR(VLOOKUP(A10,'19-juil'!$A$2:$H$51,8,FALSE),IF(A10&lt;&gt;"",0,""))</f>
        <v>8</v>
      </c>
      <c r="D10">
        <v>0</v>
      </c>
      <c r="E10">
        <v>8</v>
      </c>
      <c r="F10">
        <v>0</v>
      </c>
    </row>
    <row r="11" spans="1:6" x14ac:dyDescent="0.25">
      <c r="A11" t="str">
        <f>IF(Adhérents!A11&lt;&gt;"",Adhérents!A11,"")</f>
        <v>NYCO</v>
      </c>
      <c r="B11">
        <f>IFERROR(VLOOKUP(A11,'17-juil'!$A$2:$H$51,8,FALSE),IF(A11&lt;&gt;"",0,""))</f>
        <v>0</v>
      </c>
      <c r="C11">
        <f>IFERROR(VLOOKUP(A11,'19-juil'!$A$2:$H$51,8,FALSE),IF(A11&lt;&gt;"",0,""))</f>
        <v>0</v>
      </c>
      <c r="D11">
        <v>0</v>
      </c>
      <c r="E11">
        <v>0</v>
      </c>
      <c r="F11">
        <v>12</v>
      </c>
    </row>
    <row r="12" spans="1:6" x14ac:dyDescent="0.25">
      <c r="A12" t="str">
        <f>IF(Adhérents!A12&lt;&gt;"",Adhérents!A12,"")</f>
        <v>PAPADAVS</v>
      </c>
      <c r="B12">
        <f>IFERROR(VLOOKUP(A12,'17-juil'!$A$2:$H$51,8,FALSE),IF(A12&lt;&gt;"",0,""))</f>
        <v>0</v>
      </c>
      <c r="C12">
        <f>IFERROR(VLOOKUP(A12,'19-juil'!$A$2:$H$51,8,FALSE),IF(A12&lt;&gt;"",0,""))</f>
        <v>0</v>
      </c>
      <c r="D12">
        <v>0</v>
      </c>
      <c r="E12">
        <v>0</v>
      </c>
      <c r="F12">
        <v>5</v>
      </c>
    </row>
    <row r="13" spans="1:6" x14ac:dyDescent="0.25">
      <c r="A13" t="str">
        <f>IF(Adhérents!A13&lt;&gt;"",Adhérents!A13,"")</f>
        <v>PTIDAV</v>
      </c>
      <c r="B13">
        <f>IFERROR(VLOOKUP(A13,'17-juil'!$A$2:$H$51,8,FALSE),IF(A13&lt;&gt;"",0,""))</f>
        <v>0</v>
      </c>
      <c r="C13">
        <f>IFERROR(VLOOKUP(A13,'19-juil'!$A$2:$H$51,8,FALSE),IF(A13&lt;&gt;"",0,""))</f>
        <v>0</v>
      </c>
      <c r="D13">
        <v>0</v>
      </c>
      <c r="E13">
        <v>0</v>
      </c>
      <c r="F13">
        <v>0</v>
      </c>
    </row>
    <row r="14" spans="1:6" x14ac:dyDescent="0.25">
      <c r="A14" t="str">
        <f>IF(Adhérents!A14&lt;&gt;"",Adhérents!A14,"")</f>
        <v>SPRINGTIME</v>
      </c>
      <c r="B14">
        <f>IFERROR(VLOOKUP(A14,'17-juil'!$A$2:$H$51,8,FALSE),IF(A14&lt;&gt;"",0,""))</f>
        <v>0</v>
      </c>
      <c r="C14">
        <f>IFERROR(VLOOKUP(A14,'19-juil'!$A$2:$H$51,8,FALSE),IF(A14&lt;&gt;"",0,""))</f>
        <v>0</v>
      </c>
      <c r="D14">
        <v>0</v>
      </c>
      <c r="E14">
        <v>0</v>
      </c>
      <c r="F14">
        <v>1</v>
      </c>
    </row>
    <row r="15" spans="1:6" x14ac:dyDescent="0.25">
      <c r="A15" t="str">
        <f>IF(Adhérents!A15&lt;&gt;"",Adhérents!A15,"")</f>
        <v/>
      </c>
      <c r="B15" t="str">
        <f>IFERROR(VLOOKUP(A15,'17-juil'!$A$2:$H$51,8,FALSE),IF(A15&lt;&gt;"",0,""))</f>
        <v/>
      </c>
      <c r="C15" t="str">
        <f>IFERROR(VLOOKUP(A15,'19-juil'!$A$2:$H$51,8,FALSE),IF(A15&lt;&gt;"",0,""))</f>
        <v/>
      </c>
    </row>
    <row r="16" spans="1:6" x14ac:dyDescent="0.25">
      <c r="A16" t="str">
        <f>IF(Adhérents!A16&lt;&gt;"",Adhérents!A16,"")</f>
        <v/>
      </c>
      <c r="B16" t="str">
        <f>IFERROR(VLOOKUP(A16,'17-juil'!$A$2:$H$51,8,FALSE),IF(A16&lt;&gt;"",0,""))</f>
        <v/>
      </c>
      <c r="C16" t="str">
        <f>IFERROR(VLOOKUP(A16,'19-juil'!$A$2:$H$51,8,FALSE),IF(A16&lt;&gt;"",0,""))</f>
        <v/>
      </c>
    </row>
    <row r="17" spans="1:3" x14ac:dyDescent="0.25">
      <c r="A17" t="str">
        <f>IF(Adhérents!A17&lt;&gt;"",Adhérents!A17,"")</f>
        <v/>
      </c>
      <c r="B17" t="str">
        <f>IFERROR(VLOOKUP(A17,'17-juil'!$A$2:$H$51,8,FALSE),IF(A17&lt;&gt;"",0,""))</f>
        <v/>
      </c>
      <c r="C17" t="str">
        <f>IFERROR(VLOOKUP(A17,'19-juil'!$A$2:$H$51,8,FALSE),IF(A17&lt;&gt;"",0,""))</f>
        <v/>
      </c>
    </row>
    <row r="18" spans="1:3" x14ac:dyDescent="0.25">
      <c r="A18" t="str">
        <f>IF(Adhérents!A18&lt;&gt;"",Adhérents!A18,"")</f>
        <v/>
      </c>
      <c r="B18" t="str">
        <f>IFERROR(VLOOKUP(A18,'17-juil'!$A$2:$H$51,8,FALSE),IF(A18&lt;&gt;"",0,""))</f>
        <v/>
      </c>
      <c r="C18" t="str">
        <f>IFERROR(VLOOKUP(A18,'19-juil'!$A$2:$H$51,8,FALSE),IF(A18&lt;&gt;"",0,""))</f>
        <v/>
      </c>
    </row>
    <row r="19" spans="1:3" x14ac:dyDescent="0.25">
      <c r="A19" t="str">
        <f>IF(Adhérents!A19&lt;&gt;"",Adhérents!A19,"")</f>
        <v/>
      </c>
      <c r="B19" t="str">
        <f>IFERROR(VLOOKUP(A19,'17-juil'!$A$2:$H$51,8,FALSE),IF(A19&lt;&gt;"",0,""))</f>
        <v/>
      </c>
      <c r="C19" t="str">
        <f>IFERROR(VLOOKUP(A19,'19-juil'!$A$2:$H$51,8,FALSE),IF(A19&lt;&gt;"",0,""))</f>
        <v/>
      </c>
    </row>
    <row r="20" spans="1:3" x14ac:dyDescent="0.25">
      <c r="A20" t="str">
        <f>IF(Adhérents!A20&lt;&gt;"",Adhérents!A20,"")</f>
        <v/>
      </c>
      <c r="B20" t="str">
        <f>IFERROR(VLOOKUP(A20,'17-juil'!$A$2:$H$51,8,FALSE),IF(A20&lt;&gt;"",0,""))</f>
        <v/>
      </c>
      <c r="C20" t="str">
        <f>IFERROR(VLOOKUP(A20,'19-juil'!$A$2:$H$51,8,FALSE),IF(A20&lt;&gt;"",0,""))</f>
        <v/>
      </c>
    </row>
    <row r="21" spans="1:3" x14ac:dyDescent="0.25">
      <c r="A21" t="str">
        <f>IF(Adhérents!A21&lt;&gt;"",Adhérents!A21,"")</f>
        <v/>
      </c>
      <c r="B21" t="str">
        <f>IFERROR(VLOOKUP(A21,'17-juil'!$A$2:$H$51,8,FALSE),IF(A21&lt;&gt;"",0,""))</f>
        <v/>
      </c>
      <c r="C21" t="str">
        <f>IFERROR(VLOOKUP(A21,'19-juil'!$A$2:$H$51,8,FALSE),IF(A21&lt;&gt;"",0,""))</f>
        <v/>
      </c>
    </row>
    <row r="22" spans="1:3" x14ac:dyDescent="0.25">
      <c r="A22" t="str">
        <f>IF(Adhérents!A22&lt;&gt;"",Adhérents!A22,"")</f>
        <v/>
      </c>
      <c r="B22" t="str">
        <f>IFERROR(VLOOKUP(A22,'17-juil'!$A$2:$H$51,8,FALSE),IF(A22&lt;&gt;"",0,""))</f>
        <v/>
      </c>
      <c r="C22" t="str">
        <f>IFERROR(VLOOKUP(A22,'19-juil'!$A$2:$H$51,8,FALSE),IF(A22&lt;&gt;"",0,""))</f>
        <v/>
      </c>
    </row>
    <row r="23" spans="1:3" x14ac:dyDescent="0.25">
      <c r="A23" t="str">
        <f>IF(Adhérents!A23&lt;&gt;"",Adhérents!A23,"")</f>
        <v/>
      </c>
      <c r="B23" t="str">
        <f>IFERROR(VLOOKUP(A23,'17-juil'!$A$2:$H$51,8,FALSE),IF(A23&lt;&gt;"",0,""))</f>
        <v/>
      </c>
      <c r="C23" t="str">
        <f>IFERROR(VLOOKUP(A23,'19-juil'!$A$2:$H$51,8,FALSE),IF(A23&lt;&gt;"",0,""))</f>
        <v/>
      </c>
    </row>
    <row r="24" spans="1:3" x14ac:dyDescent="0.25">
      <c r="A24" t="str">
        <f>IF(Adhérents!A24&lt;&gt;"",Adhérents!A24,"")</f>
        <v/>
      </c>
      <c r="B24" t="str">
        <f>IFERROR(VLOOKUP(A24,'17-juil'!$A$2:$H$51,8,FALSE),IF(A24&lt;&gt;"",0,""))</f>
        <v/>
      </c>
      <c r="C24" t="str">
        <f>IFERROR(VLOOKUP(A24,'19-juil'!$A$2:$H$51,8,FALSE),IF(A24&lt;&gt;"",0,""))</f>
        <v/>
      </c>
    </row>
    <row r="25" spans="1:3" x14ac:dyDescent="0.25">
      <c r="A25" t="str">
        <f>IF(Adhérents!A25&lt;&gt;"",Adhérents!A25,"")</f>
        <v/>
      </c>
      <c r="B25" t="str">
        <f>IFERROR(VLOOKUP(A25,'17-juil'!$A$2:$H$51,8,FALSE),IF(A25&lt;&gt;"",0,""))</f>
        <v/>
      </c>
      <c r="C25" t="str">
        <f>IFERROR(VLOOKUP(A25,'19-juil'!$A$2:$H$51,8,FALSE),IF(A25&lt;&gt;"",0,""))</f>
        <v/>
      </c>
    </row>
    <row r="26" spans="1:3" x14ac:dyDescent="0.25">
      <c r="A26" t="str">
        <f>IF(Adhérents!A26&lt;&gt;"",Adhérents!A26,"")</f>
        <v/>
      </c>
      <c r="B26" t="str">
        <f>IFERROR(VLOOKUP(A26,'17-juil'!$A$2:$H$51,8,FALSE),IF(A26&lt;&gt;"",0,""))</f>
        <v/>
      </c>
      <c r="C26" t="str">
        <f>IFERROR(VLOOKUP(A26,'19-juil'!$A$2:$H$51,8,FALSE),IF(A26&lt;&gt;"",0,""))</f>
        <v/>
      </c>
    </row>
    <row r="27" spans="1:3" x14ac:dyDescent="0.25">
      <c r="A27" t="str">
        <f>IF(Adhérents!A27&lt;&gt;"",Adhérents!A27,"")</f>
        <v/>
      </c>
      <c r="B27" t="str">
        <f>IFERROR(VLOOKUP(A27,'17-juil'!$A$2:$H$51,8,FALSE),IF(A27&lt;&gt;"",0,""))</f>
        <v/>
      </c>
      <c r="C27" t="str">
        <f>IFERROR(VLOOKUP(A27,'19-juil'!$A$2:$H$51,8,FALSE),IF(A27&lt;&gt;"",0,""))</f>
        <v/>
      </c>
    </row>
    <row r="28" spans="1:3" x14ac:dyDescent="0.25">
      <c r="A28" t="str">
        <f>IF(Adhérents!A28&lt;&gt;"",Adhérents!A28,"")</f>
        <v/>
      </c>
      <c r="B28" t="str">
        <f>IFERROR(VLOOKUP(A28,'17-juil'!$A$2:$H$51,8,FALSE),IF(A28&lt;&gt;"",0,""))</f>
        <v/>
      </c>
      <c r="C28" t="str">
        <f>IFERROR(VLOOKUP(A28,'19-juil'!$A$2:$H$51,8,FALSE),IF(A28&lt;&gt;"",0,""))</f>
        <v/>
      </c>
    </row>
    <row r="29" spans="1:3" x14ac:dyDescent="0.25">
      <c r="A29" t="str">
        <f>IF(Adhérents!A29&lt;&gt;"",Adhérents!A29,"")</f>
        <v/>
      </c>
      <c r="B29" t="str">
        <f>IFERROR(VLOOKUP(A29,'17-juil'!$A$2:$H$51,8,FALSE),IF(A29&lt;&gt;"",0,""))</f>
        <v/>
      </c>
      <c r="C29" t="str">
        <f>IFERROR(VLOOKUP(A29,'19-juil'!$A$2:$H$51,8,FALSE),IF(A29&lt;&gt;"",0,""))</f>
        <v/>
      </c>
    </row>
    <row r="30" spans="1:3" x14ac:dyDescent="0.25">
      <c r="A30" t="str">
        <f>IF(Adhérents!A30&lt;&gt;"",Adhérents!A30,"")</f>
        <v/>
      </c>
      <c r="B30" t="str">
        <f>IFERROR(VLOOKUP(A30,'17-juil'!$A$2:$H$51,8,FALSE),IF(A30&lt;&gt;"",0,""))</f>
        <v/>
      </c>
      <c r="C30" t="str">
        <f>IFERROR(VLOOKUP(A30,'19-juil'!$A$2:$H$51,8,FALSE),IF(A30&lt;&gt;"",0,""))</f>
        <v/>
      </c>
    </row>
    <row r="31" spans="1:3" x14ac:dyDescent="0.25">
      <c r="A31" t="str">
        <f>IF(Adhérents!A31&lt;&gt;"",Adhérents!A31,"")</f>
        <v/>
      </c>
      <c r="B31" t="str">
        <f>IFERROR(VLOOKUP(A31,'17-juil'!$A$2:$H$51,8,FALSE),IF(A31&lt;&gt;"",0,""))</f>
        <v/>
      </c>
      <c r="C31" t="str">
        <f>IFERROR(VLOOKUP(A31,'19-juil'!$A$2:$H$51,8,FALSE),IF(A31&lt;&gt;"",0,""))</f>
        <v/>
      </c>
    </row>
    <row r="32" spans="1:3" x14ac:dyDescent="0.25">
      <c r="A32" t="str">
        <f>IF(Adhérents!A32&lt;&gt;"",Adhérents!A32,"")</f>
        <v/>
      </c>
      <c r="B32" t="str">
        <f>IFERROR(VLOOKUP(A32,'17-juil'!$A$2:$H$51,8,FALSE),IF(A32&lt;&gt;"",0,""))</f>
        <v/>
      </c>
      <c r="C32" t="str">
        <f>IFERROR(VLOOKUP(A32,'19-juil'!$A$2:$H$51,8,FALSE),IF(A32&lt;&gt;"",0,""))</f>
        <v/>
      </c>
    </row>
    <row r="33" spans="1:3" x14ac:dyDescent="0.25">
      <c r="A33" t="str">
        <f>IF(Adhérents!A33&lt;&gt;"",Adhérents!A33,"")</f>
        <v/>
      </c>
      <c r="B33" t="str">
        <f>IFERROR(VLOOKUP(A33,'17-juil'!$A$2:$H$51,8,FALSE),IF(A33&lt;&gt;"",0,""))</f>
        <v/>
      </c>
      <c r="C33" t="str">
        <f>IFERROR(VLOOKUP(A33,'19-juil'!$A$2:$H$51,8,FALSE),IF(A33&lt;&gt;"",0,""))</f>
        <v/>
      </c>
    </row>
    <row r="34" spans="1:3" x14ac:dyDescent="0.25">
      <c r="A34" t="str">
        <f>IF(Adhérents!A34&lt;&gt;"",Adhérents!A34,"")</f>
        <v/>
      </c>
      <c r="B34" t="str">
        <f>IFERROR(VLOOKUP(A34,'17-juil'!$A$2:$H$51,8,FALSE),IF(A34&lt;&gt;"",0,""))</f>
        <v/>
      </c>
      <c r="C34" t="str">
        <f>IFERROR(VLOOKUP(A34,'19-juil'!$A$2:$H$51,8,FALSE),IF(A34&lt;&gt;"",0,""))</f>
        <v/>
      </c>
    </row>
    <row r="35" spans="1:3" x14ac:dyDescent="0.25">
      <c r="A35" t="str">
        <f>IF(Adhérents!A35&lt;&gt;"",Adhérents!A35,"")</f>
        <v/>
      </c>
      <c r="B35" t="str">
        <f>IFERROR(VLOOKUP(A35,'17-juil'!$A$2:$H$51,8,FALSE),IF(A35&lt;&gt;"",0,""))</f>
        <v/>
      </c>
      <c r="C35" t="str">
        <f>IFERROR(VLOOKUP(A35,'19-juil'!$A$2:$H$51,8,FALSE),IF(A35&lt;&gt;"",0,""))</f>
        <v/>
      </c>
    </row>
    <row r="36" spans="1:3" x14ac:dyDescent="0.25">
      <c r="A36" t="str">
        <f>IF(Adhérents!A36&lt;&gt;"",Adhérents!A36,"")</f>
        <v/>
      </c>
      <c r="B36" t="str">
        <f>IFERROR(VLOOKUP(A36,'17-juil'!$A$2:$H$51,8,FALSE),IF(A36&lt;&gt;"",0,""))</f>
        <v/>
      </c>
      <c r="C36" t="str">
        <f>IFERROR(VLOOKUP(A36,'19-juil'!$A$2:$H$51,8,FALSE),IF(A36&lt;&gt;"",0,""))</f>
        <v/>
      </c>
    </row>
    <row r="37" spans="1:3" x14ac:dyDescent="0.25">
      <c r="A37" t="str">
        <f>IF(Adhérents!A37&lt;&gt;"",Adhérents!A37,"")</f>
        <v/>
      </c>
      <c r="B37" t="str">
        <f>IFERROR(VLOOKUP(A37,'17-juil'!$A$2:$H$51,8,FALSE),IF(A37&lt;&gt;"",0,""))</f>
        <v/>
      </c>
      <c r="C37" t="str">
        <f>IFERROR(VLOOKUP(A37,'19-juil'!$A$2:$H$51,8,FALSE),IF(A37&lt;&gt;"",0,""))</f>
        <v/>
      </c>
    </row>
    <row r="38" spans="1:3" x14ac:dyDescent="0.25">
      <c r="A38" t="str">
        <f>IF(Adhérents!A38&lt;&gt;"",Adhérents!A38,"")</f>
        <v/>
      </c>
      <c r="B38" t="str">
        <f>IFERROR(VLOOKUP(A38,'17-juil'!$A$2:$H$51,8,FALSE),IF(A38&lt;&gt;"",0,""))</f>
        <v/>
      </c>
      <c r="C38" t="str">
        <f>IFERROR(VLOOKUP(A38,'19-juil'!$A$2:$H$51,8,FALSE),IF(A38&lt;&gt;"",0,""))</f>
        <v/>
      </c>
    </row>
    <row r="39" spans="1:3" x14ac:dyDescent="0.25">
      <c r="A39" t="str">
        <f>IF(Adhérents!A39&lt;&gt;"",Adhérents!A39,"")</f>
        <v/>
      </c>
      <c r="B39" t="str">
        <f>IFERROR(VLOOKUP(A39,'17-juil'!$A$2:$H$51,8,FALSE),IF(A39&lt;&gt;"",0,""))</f>
        <v/>
      </c>
      <c r="C39" t="str">
        <f>IFERROR(VLOOKUP(A39,'19-juil'!$A$2:$H$51,8,FALSE),IF(A39&lt;&gt;"",0,""))</f>
        <v/>
      </c>
    </row>
    <row r="40" spans="1:3" x14ac:dyDescent="0.25">
      <c r="A40" t="str">
        <f>IF(Adhérents!A40&lt;&gt;"",Adhérents!A40,"")</f>
        <v/>
      </c>
      <c r="B40" t="str">
        <f>IFERROR(VLOOKUP(A40,'17-juil'!$A$2:$H$51,8,FALSE),IF(A40&lt;&gt;"",0,""))</f>
        <v/>
      </c>
      <c r="C40" t="str">
        <f>IFERROR(VLOOKUP(A40,'19-juil'!$A$2:$H$51,8,FALSE),IF(A40&lt;&gt;"",0,""))</f>
        <v/>
      </c>
    </row>
    <row r="41" spans="1:3" x14ac:dyDescent="0.25">
      <c r="A41" t="str">
        <f>IF(Adhérents!A41&lt;&gt;"",Adhérents!A41,"")</f>
        <v/>
      </c>
      <c r="B41" t="str">
        <f>IFERROR(VLOOKUP(A41,'17-juil'!$A$2:$H$51,8,FALSE),IF(A41&lt;&gt;"",0,""))</f>
        <v/>
      </c>
      <c r="C41" t="str">
        <f>IFERROR(VLOOKUP(A41,'19-juil'!$A$2:$H$51,8,FALSE),IF(A41&lt;&gt;"",0,""))</f>
        <v/>
      </c>
    </row>
    <row r="42" spans="1:3" x14ac:dyDescent="0.25">
      <c r="A42" t="str">
        <f>IF(Adhérents!A42&lt;&gt;"",Adhérents!A42,"")</f>
        <v/>
      </c>
      <c r="B42" t="str">
        <f>IFERROR(VLOOKUP(A42,'17-juil'!$A$2:$H$51,8,FALSE),IF(A42&lt;&gt;"",0,""))</f>
        <v/>
      </c>
      <c r="C42" t="str">
        <f>IFERROR(VLOOKUP(A42,'19-juil'!$A$2:$H$51,8,FALSE),IF(A42&lt;&gt;"",0,""))</f>
        <v/>
      </c>
    </row>
    <row r="43" spans="1:3" x14ac:dyDescent="0.25">
      <c r="A43" t="str">
        <f>IF(Adhérents!A43&lt;&gt;"",Adhérents!A43,"")</f>
        <v/>
      </c>
      <c r="B43" t="str">
        <f>IFERROR(VLOOKUP(A43,'17-juil'!$A$2:$H$51,8,FALSE),IF(A43&lt;&gt;"",0,""))</f>
        <v/>
      </c>
      <c r="C43" t="str">
        <f>IFERROR(VLOOKUP(A43,'19-juil'!$A$2:$H$51,8,FALSE),IF(A43&lt;&gt;"",0,""))</f>
        <v/>
      </c>
    </row>
    <row r="44" spans="1:3" x14ac:dyDescent="0.25">
      <c r="A44" t="str">
        <f>IF(Adhérents!A44&lt;&gt;"",Adhérents!A44,"")</f>
        <v/>
      </c>
      <c r="B44" t="str">
        <f>IFERROR(VLOOKUP(A44,'17-juil'!$A$2:$H$51,8,FALSE),IF(A44&lt;&gt;"",0,""))</f>
        <v/>
      </c>
      <c r="C44" t="str">
        <f>IFERROR(VLOOKUP(A44,'19-juil'!$A$2:$H$51,8,FALSE),IF(A44&lt;&gt;"",0,""))</f>
        <v/>
      </c>
    </row>
    <row r="45" spans="1:3" x14ac:dyDescent="0.25">
      <c r="A45" t="str">
        <f>IF(Adhérents!A45&lt;&gt;"",Adhérents!A45,"")</f>
        <v/>
      </c>
      <c r="B45" t="str">
        <f>IFERROR(VLOOKUP(A45,'17-juil'!$A$2:$H$51,8,FALSE),IF(A45&lt;&gt;"",0,""))</f>
        <v/>
      </c>
      <c r="C45" t="str">
        <f>IFERROR(VLOOKUP(A45,'19-juil'!$A$2:$H$51,8,FALSE),IF(A45&lt;&gt;"",0,""))</f>
        <v/>
      </c>
    </row>
    <row r="46" spans="1:3" x14ac:dyDescent="0.25">
      <c r="A46" t="str">
        <f>IF(Adhérents!A46&lt;&gt;"",Adhérents!A46,"")</f>
        <v/>
      </c>
      <c r="B46" t="str">
        <f>IFERROR(VLOOKUP(A46,'17-juil'!$A$2:$H$51,8,FALSE),IF(A46&lt;&gt;"",0,""))</f>
        <v/>
      </c>
      <c r="C46" t="str">
        <f>IFERROR(VLOOKUP(A46,'19-juil'!$A$2:$H$51,8,FALSE),IF(A46&lt;&gt;"",0,""))</f>
        <v/>
      </c>
    </row>
    <row r="47" spans="1:3" x14ac:dyDescent="0.25">
      <c r="A47" t="str">
        <f>IF(Adhérents!A47&lt;&gt;"",Adhérents!A47,"")</f>
        <v/>
      </c>
      <c r="B47" t="str">
        <f>IFERROR(VLOOKUP(A47,'17-juil'!$A$2:$H$51,8,FALSE),IF(A47&lt;&gt;"",0,""))</f>
        <v/>
      </c>
      <c r="C47" t="str">
        <f>IFERROR(VLOOKUP(A47,'19-juil'!$A$2:$H$51,8,FALSE),IF(A47&lt;&gt;"",0,""))</f>
        <v/>
      </c>
    </row>
    <row r="48" spans="1:3" x14ac:dyDescent="0.25">
      <c r="A48" t="str">
        <f>IF(Adhérents!A48&lt;&gt;"",Adhérents!A48,"")</f>
        <v/>
      </c>
      <c r="B48" t="str">
        <f>IFERROR(VLOOKUP(A48,'17-juil'!$A$2:$H$51,8,FALSE),IF(A48&lt;&gt;"",0,""))</f>
        <v/>
      </c>
      <c r="C48" t="str">
        <f>IFERROR(VLOOKUP(A48,'19-juil'!$A$2:$H$51,8,FALSE),IF(A48&lt;&gt;"",0,""))</f>
        <v/>
      </c>
    </row>
    <row r="49" spans="1:3" x14ac:dyDescent="0.25">
      <c r="A49" t="str">
        <f>IF(Adhérents!A49&lt;&gt;"",Adhérents!A49,"")</f>
        <v/>
      </c>
      <c r="B49" t="str">
        <f>IFERROR(VLOOKUP(A49,'17-juil'!$A$2:$H$51,8,FALSE),IF(A49&lt;&gt;"",0,""))</f>
        <v/>
      </c>
      <c r="C49" t="str">
        <f>IFERROR(VLOOKUP(A49,'19-juil'!$A$2:$H$51,8,FALSE),IF(A49&lt;&gt;"",0,""))</f>
        <v/>
      </c>
    </row>
    <row r="50" spans="1:3" x14ac:dyDescent="0.25">
      <c r="A50" t="str">
        <f>IF(Adhérents!A50&lt;&gt;"",Adhérents!A50,"")</f>
        <v/>
      </c>
      <c r="B50" t="str">
        <f>IFERROR(VLOOKUP(A50,'17-juil'!$A$2:$H$51,8,FALSE),IF(A50&lt;&gt;"",0,""))</f>
        <v/>
      </c>
      <c r="C50" t="str">
        <f>IFERROR(VLOOKUP(A50,'19-juil'!$A$2:$H$51,8,FALSE),IF(A50&lt;&gt;"",0,""))</f>
        <v/>
      </c>
    </row>
    <row r="51" spans="1:3" x14ac:dyDescent="0.25">
      <c r="A51" t="str">
        <f>IF(Adhérents!A51&lt;&gt;"",Adhérents!A51,"")</f>
        <v/>
      </c>
      <c r="B51" t="str">
        <f>IFERROR(VLOOKUP(A51,'17-juil'!$A$2:$H$51,8,FALSE),IF(A51&lt;&gt;"",0,""))</f>
        <v/>
      </c>
      <c r="C51" t="str">
        <f>IFERROR(VLOOKUP(A51,'19-juil'!$A$2:$H$51,8,FALSE),IF(A51&lt;&gt;"",0,""))</f>
        <v/>
      </c>
    </row>
    <row r="52" spans="1:3" s="54" customFormat="1" x14ac:dyDescent="0.25"/>
  </sheetData>
  <conditionalFormatting sqref="A1:XFD1048576">
    <cfRule type="notContainsBlanks" dxfId="40" priority="1">
      <formula>LEN(TRIM(A1))&gt;0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59999389629810485"/>
  </sheetPr>
  <dimension ref="A1:N53"/>
  <sheetViews>
    <sheetView topLeftCell="A2" workbookViewId="0">
      <selection activeCell="N18" sqref="N18"/>
    </sheetView>
  </sheetViews>
  <sheetFormatPr baseColWidth="10" defaultRowHeight="15" x14ac:dyDescent="0.25"/>
  <cols>
    <col min="1" max="1" width="17.5703125" bestFit="1" customWidth="1"/>
    <col min="2" max="2" width="11.7109375" bestFit="1" customWidth="1"/>
  </cols>
  <sheetData>
    <row r="1" spans="1:14" hidden="1" x14ac:dyDescent="0.25">
      <c r="B1">
        <v>9</v>
      </c>
      <c r="C1">
        <v>10</v>
      </c>
      <c r="D1">
        <v>11</v>
      </c>
      <c r="E1">
        <v>12</v>
      </c>
      <c r="F1">
        <v>1</v>
      </c>
      <c r="G1">
        <v>2</v>
      </c>
      <c r="H1">
        <v>3</v>
      </c>
      <c r="I1">
        <v>4</v>
      </c>
      <c r="J1">
        <v>5</v>
      </c>
      <c r="K1">
        <v>6</v>
      </c>
    </row>
    <row r="2" spans="1:14" s="64" customFormat="1" ht="15.75" x14ac:dyDescent="0.25">
      <c r="A2" s="64" t="s">
        <v>13</v>
      </c>
      <c r="B2" s="64" t="s">
        <v>72</v>
      </c>
      <c r="C2" s="64" t="s">
        <v>73</v>
      </c>
      <c r="D2" s="64" t="s">
        <v>74</v>
      </c>
      <c r="E2" s="64" t="s">
        <v>75</v>
      </c>
      <c r="F2" s="64" t="s">
        <v>76</v>
      </c>
      <c r="G2" s="64" t="s">
        <v>77</v>
      </c>
      <c r="H2" s="64" t="s">
        <v>78</v>
      </c>
      <c r="I2" s="64" t="s">
        <v>79</v>
      </c>
      <c r="J2" s="64" t="s">
        <v>80</v>
      </c>
      <c r="K2" s="64" t="s">
        <v>81</v>
      </c>
    </row>
    <row r="3" spans="1:14" x14ac:dyDescent="0.25">
      <c r="A3" t="str">
        <f>Challenge!A2</f>
        <v>ALIAS</v>
      </c>
      <c r="B3">
        <f>IF(A3&lt;&gt;"",SUMPRODUCT((MONTH(Challenge!$B$1:$XFD$1)=B$1)*Challenge!$B2:$XFD2),"")</f>
        <v>33</v>
      </c>
      <c r="C3">
        <f>IF(B3&lt;&gt;"",SUMPRODUCT((MONTH(Challenge!$B$1:$XFD$1)=C$1)*Challenge!$B2:$XFD2),"")</f>
        <v>0</v>
      </c>
      <c r="D3">
        <f>IF(C3&lt;&gt;"",SUMPRODUCT((MONTH(Challenge!$B$1:$XFD$1)=D$1)*Challenge!$B2:$XFD2),"")</f>
        <v>0</v>
      </c>
      <c r="E3">
        <f>IF(D3&lt;&gt;"",SUMPRODUCT((MONTH(Challenge!$B$1:$XFD$1)=E$1)*Challenge!$B2:$XFD2),"")</f>
        <v>0</v>
      </c>
      <c r="F3">
        <f>IF(E3&lt;&gt;"",SUMPRODUCT((MONTH(Challenge!$B$1:$XFD$1)=F$1)*Challenge!$B2:$XFD2),"")</f>
        <v>0</v>
      </c>
      <c r="G3">
        <f>IF(F3&lt;&gt;"",SUMPRODUCT((MONTH(Challenge!$B$1:$XFD$1)=G$1)*Challenge!$B2:$XFD2),"")</f>
        <v>0</v>
      </c>
      <c r="H3">
        <f>IF(G3&lt;&gt;"",SUMPRODUCT((MONTH(Challenge!$B$1:$XFD$1)=H$1)*Challenge!$B2:$XFD2),"")</f>
        <v>0</v>
      </c>
      <c r="I3">
        <f>IF(H3&lt;&gt;"",SUMPRODUCT((MONTH(Challenge!$B$1:$XFD$1)=I$1)*Challenge!$B2:$XFD2),"")</f>
        <v>0</v>
      </c>
      <c r="J3">
        <f>IF(I3&lt;&gt;"",SUMPRODUCT((MONTH(Challenge!$B$1:$XFD$1)=J$1)*Challenge!$B2:$XFD2),"")</f>
        <v>0</v>
      </c>
      <c r="K3">
        <f>IF(J3&lt;&gt;"",SUMPRODUCT((MONTH(Challenge!$B$1:$XFD$1)=K$1)*Challenge!$B2:$XFD2),"")</f>
        <v>0</v>
      </c>
      <c r="N3" t="str">
        <f t="shared" ref="N3:N15" si="0">IF(B3=MAX($B$3:$B$15),A3,0)</f>
        <v>ALIAS</v>
      </c>
    </row>
    <row r="4" spans="1:14" x14ac:dyDescent="0.25">
      <c r="A4" t="str">
        <f>Challenge!A3</f>
        <v>BEBERT</v>
      </c>
      <c r="B4">
        <f>IF(A4&lt;&gt;"",SUMPRODUCT((MONTH(Challenge!$B$1:$XFD$1)=B$1)*Challenge!$B3:$XFD3),"")</f>
        <v>21</v>
      </c>
      <c r="C4">
        <f>IF(B4&lt;&gt;"",SUMPRODUCT((MONTH(Challenge!$B$1:$XFD$1)=C$1)*Challenge!$B3:$XFD3),"")</f>
        <v>0</v>
      </c>
      <c r="D4">
        <f>IF(C4&lt;&gt;"",SUMPRODUCT((MONTH(Challenge!$B$1:$XFD$1)=D$1)*Challenge!$B3:$XFD3),"")</f>
        <v>0</v>
      </c>
      <c r="E4">
        <f>IF(D4&lt;&gt;"",SUMPRODUCT((MONTH(Challenge!$B$1:$XFD$1)=E$1)*Challenge!$B3:$XFD3),"")</f>
        <v>0</v>
      </c>
      <c r="F4">
        <f>IF(E4&lt;&gt;"",SUMPRODUCT((MONTH(Challenge!$B$1:$XFD$1)=F$1)*Challenge!$B3:$XFD3),"")</f>
        <v>0</v>
      </c>
      <c r="G4">
        <f>IF(F4&lt;&gt;"",SUMPRODUCT((MONTH(Challenge!$B$1:$XFD$1)=G$1)*Challenge!$B3:$XFD3),"")</f>
        <v>0</v>
      </c>
      <c r="H4">
        <f>IF(G4&lt;&gt;"",SUMPRODUCT((MONTH(Challenge!$B$1:$XFD$1)=H$1)*Challenge!$B3:$XFD3),"")</f>
        <v>0</v>
      </c>
      <c r="I4">
        <f>IF(H4&lt;&gt;"",SUMPRODUCT((MONTH(Challenge!$B$1:$XFD$1)=I$1)*Challenge!$B3:$XFD3),"")</f>
        <v>0</v>
      </c>
      <c r="J4">
        <f>IF(I4&lt;&gt;"",SUMPRODUCT((MONTH(Challenge!$B$1:$XFD$1)=J$1)*Challenge!$B3:$XFD3),"")</f>
        <v>0</v>
      </c>
      <c r="K4">
        <f>IF(J4&lt;&gt;"",SUMPRODUCT((MONTH(Challenge!$B$1:$XFD$1)=K$1)*Challenge!$B3:$XFD3),"")</f>
        <v>0</v>
      </c>
      <c r="N4">
        <f t="shared" si="0"/>
        <v>0</v>
      </c>
    </row>
    <row r="5" spans="1:14" x14ac:dyDescent="0.25">
      <c r="A5" t="str">
        <f>Challenge!A4</f>
        <v>DREADY</v>
      </c>
      <c r="B5">
        <f>IF(A5&lt;&gt;"",SUMPRODUCT((MONTH(Challenge!$B$1:$XFD$1)=B$1)*Challenge!$B4:$XFD4),"")</f>
        <v>13</v>
      </c>
      <c r="C5">
        <f>IF(B5&lt;&gt;"",SUMPRODUCT((MONTH(Challenge!$B$1:$XFD$1)=C$1)*Challenge!$B4:$XFD4),"")</f>
        <v>0</v>
      </c>
      <c r="D5">
        <f>IF(C5&lt;&gt;"",SUMPRODUCT((MONTH(Challenge!$B$1:$XFD$1)=D$1)*Challenge!$B4:$XFD4),"")</f>
        <v>0</v>
      </c>
      <c r="E5">
        <f>IF(D5&lt;&gt;"",SUMPRODUCT((MONTH(Challenge!$B$1:$XFD$1)=E$1)*Challenge!$B4:$XFD4),"")</f>
        <v>0</v>
      </c>
      <c r="F5">
        <f>IF(E5&lt;&gt;"",SUMPRODUCT((MONTH(Challenge!$B$1:$XFD$1)=F$1)*Challenge!$B4:$XFD4),"")</f>
        <v>0</v>
      </c>
      <c r="G5">
        <f>IF(F5&lt;&gt;"",SUMPRODUCT((MONTH(Challenge!$B$1:$XFD$1)=G$1)*Challenge!$B4:$XFD4),"")</f>
        <v>0</v>
      </c>
      <c r="H5">
        <f>IF(G5&lt;&gt;"",SUMPRODUCT((MONTH(Challenge!$B$1:$XFD$1)=H$1)*Challenge!$B4:$XFD4),"")</f>
        <v>0</v>
      </c>
      <c r="I5">
        <f>IF(H5&lt;&gt;"",SUMPRODUCT((MONTH(Challenge!$B$1:$XFD$1)=I$1)*Challenge!$B4:$XFD4),"")</f>
        <v>0</v>
      </c>
      <c r="J5">
        <f>IF(I5&lt;&gt;"",SUMPRODUCT((MONTH(Challenge!$B$1:$XFD$1)=J$1)*Challenge!$B4:$XFD4),"")</f>
        <v>0</v>
      </c>
      <c r="K5">
        <f>IF(J5&lt;&gt;"",SUMPRODUCT((MONTH(Challenge!$B$1:$XFD$1)=K$1)*Challenge!$B4:$XFD4),"")</f>
        <v>0</v>
      </c>
      <c r="N5">
        <f t="shared" si="0"/>
        <v>0</v>
      </c>
    </row>
    <row r="6" spans="1:14" x14ac:dyDescent="0.25">
      <c r="A6" t="str">
        <f>Challenge!A5</f>
        <v>FORZA GIRONDINS</v>
      </c>
      <c r="B6">
        <f>IF(A6&lt;&gt;"",SUMPRODUCT((MONTH(Challenge!$B$1:$XFD$1)=B$1)*Challenge!$B5:$XFD5),"")</f>
        <v>10</v>
      </c>
      <c r="C6">
        <f>IF(B6&lt;&gt;"",SUMPRODUCT((MONTH(Challenge!$B$1:$XFD$1)=C$1)*Challenge!$B5:$XFD5),"")</f>
        <v>0</v>
      </c>
      <c r="D6">
        <f>IF(C6&lt;&gt;"",SUMPRODUCT((MONTH(Challenge!$B$1:$XFD$1)=D$1)*Challenge!$B5:$XFD5),"")</f>
        <v>0</v>
      </c>
      <c r="E6">
        <f>IF(D6&lt;&gt;"",SUMPRODUCT((MONTH(Challenge!$B$1:$XFD$1)=E$1)*Challenge!$B5:$XFD5),"")</f>
        <v>0</v>
      </c>
      <c r="F6">
        <f>IF(E6&lt;&gt;"",SUMPRODUCT((MONTH(Challenge!$B$1:$XFD$1)=F$1)*Challenge!$B5:$XFD5),"")</f>
        <v>0</v>
      </c>
      <c r="G6">
        <f>IF(F6&lt;&gt;"",SUMPRODUCT((MONTH(Challenge!$B$1:$XFD$1)=G$1)*Challenge!$B5:$XFD5),"")</f>
        <v>0</v>
      </c>
      <c r="H6">
        <f>IF(G6&lt;&gt;"",SUMPRODUCT((MONTH(Challenge!$B$1:$XFD$1)=H$1)*Challenge!$B5:$XFD5),"")</f>
        <v>0</v>
      </c>
      <c r="I6">
        <f>IF(H6&lt;&gt;"",SUMPRODUCT((MONTH(Challenge!$B$1:$XFD$1)=I$1)*Challenge!$B5:$XFD5),"")</f>
        <v>0</v>
      </c>
      <c r="J6">
        <f>IF(I6&lt;&gt;"",SUMPRODUCT((MONTH(Challenge!$B$1:$XFD$1)=J$1)*Challenge!$B5:$XFD5),"")</f>
        <v>0</v>
      </c>
      <c r="K6">
        <f>IF(J6&lt;&gt;"",SUMPRODUCT((MONTH(Challenge!$B$1:$XFD$1)=K$1)*Challenge!$B5:$XFD5),"")</f>
        <v>0</v>
      </c>
      <c r="N6">
        <f t="shared" si="0"/>
        <v>0</v>
      </c>
    </row>
    <row r="7" spans="1:14" x14ac:dyDescent="0.25">
      <c r="A7" t="str">
        <f>Challenge!A6</f>
        <v>KEKO</v>
      </c>
      <c r="B7">
        <f>IF(A7&lt;&gt;"",SUMPRODUCT((MONTH(Challenge!$B$1:$XFD$1)=B$1)*Challenge!$B6:$XFD6),"")</f>
        <v>26</v>
      </c>
      <c r="C7">
        <f>IF(B7&lt;&gt;"",SUMPRODUCT((MONTH(Challenge!$B$1:$XFD$1)=C$1)*Challenge!$B6:$XFD6),"")</f>
        <v>0</v>
      </c>
      <c r="D7">
        <f>IF(C7&lt;&gt;"",SUMPRODUCT((MONTH(Challenge!$B$1:$XFD$1)=D$1)*Challenge!$B6:$XFD6),"")</f>
        <v>0</v>
      </c>
      <c r="E7">
        <f>IF(D7&lt;&gt;"",SUMPRODUCT((MONTH(Challenge!$B$1:$XFD$1)=E$1)*Challenge!$B6:$XFD6),"")</f>
        <v>0</v>
      </c>
      <c r="F7">
        <f>IF(E7&lt;&gt;"",SUMPRODUCT((MONTH(Challenge!$B$1:$XFD$1)=F$1)*Challenge!$B6:$XFD6),"")</f>
        <v>0</v>
      </c>
      <c r="G7">
        <f>IF(F7&lt;&gt;"",SUMPRODUCT((MONTH(Challenge!$B$1:$XFD$1)=G$1)*Challenge!$B6:$XFD6),"")</f>
        <v>0</v>
      </c>
      <c r="H7">
        <f>IF(G7&lt;&gt;"",SUMPRODUCT((MONTH(Challenge!$B$1:$XFD$1)=H$1)*Challenge!$B6:$XFD6),"")</f>
        <v>0</v>
      </c>
      <c r="I7">
        <f>IF(H7&lt;&gt;"",SUMPRODUCT((MONTH(Challenge!$B$1:$XFD$1)=I$1)*Challenge!$B6:$XFD6),"")</f>
        <v>0</v>
      </c>
      <c r="J7">
        <f>IF(I7&lt;&gt;"",SUMPRODUCT((MONTH(Challenge!$B$1:$XFD$1)=J$1)*Challenge!$B6:$XFD6),"")</f>
        <v>0</v>
      </c>
      <c r="K7">
        <f>IF(J7&lt;&gt;"",SUMPRODUCT((MONTH(Challenge!$B$1:$XFD$1)=K$1)*Challenge!$B6:$XFD6),"")</f>
        <v>0</v>
      </c>
      <c r="N7">
        <f t="shared" si="0"/>
        <v>0</v>
      </c>
    </row>
    <row r="8" spans="1:14" x14ac:dyDescent="0.25">
      <c r="A8" t="str">
        <f>Challenge!A7</f>
        <v>LACHIEUSE</v>
      </c>
      <c r="B8">
        <f>IF(A8&lt;&gt;"",SUMPRODUCT((MONTH(Challenge!$B$1:$XFD$1)=B$1)*Challenge!$B7:$XFD7),"")</f>
        <v>10</v>
      </c>
      <c r="C8">
        <f>IF(B8&lt;&gt;"",SUMPRODUCT((MONTH(Challenge!$B$1:$XFD$1)=C$1)*Challenge!$B7:$XFD7),"")</f>
        <v>0</v>
      </c>
      <c r="D8">
        <f>IF(C8&lt;&gt;"",SUMPRODUCT((MONTH(Challenge!$B$1:$XFD$1)=D$1)*Challenge!$B7:$XFD7),"")</f>
        <v>0</v>
      </c>
      <c r="E8">
        <f>IF(D8&lt;&gt;"",SUMPRODUCT((MONTH(Challenge!$B$1:$XFD$1)=E$1)*Challenge!$B7:$XFD7),"")</f>
        <v>0</v>
      </c>
      <c r="F8">
        <f>IF(E8&lt;&gt;"",SUMPRODUCT((MONTH(Challenge!$B$1:$XFD$1)=F$1)*Challenge!$B7:$XFD7),"")</f>
        <v>0</v>
      </c>
      <c r="G8">
        <f>IF(F8&lt;&gt;"",SUMPRODUCT((MONTH(Challenge!$B$1:$XFD$1)=G$1)*Challenge!$B7:$XFD7),"")</f>
        <v>0</v>
      </c>
      <c r="H8">
        <f>IF(G8&lt;&gt;"",SUMPRODUCT((MONTH(Challenge!$B$1:$XFD$1)=H$1)*Challenge!$B7:$XFD7),"")</f>
        <v>0</v>
      </c>
      <c r="I8">
        <f>IF(H8&lt;&gt;"",SUMPRODUCT((MONTH(Challenge!$B$1:$XFD$1)=I$1)*Challenge!$B7:$XFD7),"")</f>
        <v>0</v>
      </c>
      <c r="J8">
        <f>IF(I8&lt;&gt;"",SUMPRODUCT((MONTH(Challenge!$B$1:$XFD$1)=J$1)*Challenge!$B7:$XFD7),"")</f>
        <v>0</v>
      </c>
      <c r="K8">
        <f>IF(J8&lt;&gt;"",SUMPRODUCT((MONTH(Challenge!$B$1:$XFD$1)=K$1)*Challenge!$B7:$XFD7),"")</f>
        <v>0</v>
      </c>
      <c r="N8">
        <f t="shared" si="0"/>
        <v>0</v>
      </c>
    </row>
    <row r="9" spans="1:14" x14ac:dyDescent="0.25">
      <c r="A9" t="str">
        <f>Challenge!A8</f>
        <v>LAVIVE</v>
      </c>
      <c r="B9">
        <f>IF(A9&lt;&gt;"",SUMPRODUCT((MONTH(Challenge!$B$1:$XFD$1)=B$1)*Challenge!$B8:$XFD8),"")</f>
        <v>0</v>
      </c>
      <c r="C9">
        <f>IF(B9&lt;&gt;"",SUMPRODUCT((MONTH(Challenge!$B$1:$XFD$1)=C$1)*Challenge!$B8:$XFD8),"")</f>
        <v>0</v>
      </c>
      <c r="D9">
        <f>IF(C9&lt;&gt;"",SUMPRODUCT((MONTH(Challenge!$B$1:$XFD$1)=D$1)*Challenge!$B8:$XFD8),"")</f>
        <v>0</v>
      </c>
      <c r="E9">
        <f>IF(D9&lt;&gt;"",SUMPRODUCT((MONTH(Challenge!$B$1:$XFD$1)=E$1)*Challenge!$B8:$XFD8),"")</f>
        <v>0</v>
      </c>
      <c r="F9">
        <f>IF(E9&lt;&gt;"",SUMPRODUCT((MONTH(Challenge!$B$1:$XFD$1)=F$1)*Challenge!$B8:$XFD8),"")</f>
        <v>0</v>
      </c>
      <c r="G9">
        <f>IF(F9&lt;&gt;"",SUMPRODUCT((MONTH(Challenge!$B$1:$XFD$1)=G$1)*Challenge!$B8:$XFD8),"")</f>
        <v>0</v>
      </c>
      <c r="H9">
        <f>IF(G9&lt;&gt;"",SUMPRODUCT((MONTH(Challenge!$B$1:$XFD$1)=H$1)*Challenge!$B8:$XFD8),"")</f>
        <v>0</v>
      </c>
      <c r="I9">
        <f>IF(H9&lt;&gt;"",SUMPRODUCT((MONTH(Challenge!$B$1:$XFD$1)=I$1)*Challenge!$B8:$XFD8),"")</f>
        <v>0</v>
      </c>
      <c r="J9">
        <f>IF(I9&lt;&gt;"",SUMPRODUCT((MONTH(Challenge!$B$1:$XFD$1)=J$1)*Challenge!$B8:$XFD8),"")</f>
        <v>0</v>
      </c>
      <c r="K9">
        <f>IF(J9&lt;&gt;"",SUMPRODUCT((MONTH(Challenge!$B$1:$XFD$1)=K$1)*Challenge!$B8:$XFD8),"")</f>
        <v>0</v>
      </c>
      <c r="N9">
        <f t="shared" si="0"/>
        <v>0</v>
      </c>
    </row>
    <row r="10" spans="1:14" x14ac:dyDescent="0.25">
      <c r="A10" t="str">
        <f>Challenge!A9</f>
        <v>LILOU</v>
      </c>
      <c r="B10">
        <f>IF(A10&lt;&gt;"",SUMPRODUCT((MONTH(Challenge!$B$1:$XFD$1)=B$1)*Challenge!$B9:$XFD9),"")</f>
        <v>0</v>
      </c>
      <c r="C10">
        <f>IF(B10&lt;&gt;"",SUMPRODUCT((MONTH(Challenge!$B$1:$XFD$1)=C$1)*Challenge!$B9:$XFD9),"")</f>
        <v>0</v>
      </c>
      <c r="D10">
        <f>IF(C10&lt;&gt;"",SUMPRODUCT((MONTH(Challenge!$B$1:$XFD$1)=D$1)*Challenge!$B9:$XFD9),"")</f>
        <v>0</v>
      </c>
      <c r="E10">
        <f>IF(D10&lt;&gt;"",SUMPRODUCT((MONTH(Challenge!$B$1:$XFD$1)=E$1)*Challenge!$B9:$XFD9),"")</f>
        <v>0</v>
      </c>
      <c r="F10">
        <f>IF(E10&lt;&gt;"",SUMPRODUCT((MONTH(Challenge!$B$1:$XFD$1)=F$1)*Challenge!$B9:$XFD9),"")</f>
        <v>0</v>
      </c>
      <c r="G10">
        <f>IF(F10&lt;&gt;"",SUMPRODUCT((MONTH(Challenge!$B$1:$XFD$1)=G$1)*Challenge!$B9:$XFD9),"")</f>
        <v>0</v>
      </c>
      <c r="H10">
        <f>IF(G10&lt;&gt;"",SUMPRODUCT((MONTH(Challenge!$B$1:$XFD$1)=H$1)*Challenge!$B9:$XFD9),"")</f>
        <v>0</v>
      </c>
      <c r="I10">
        <f>IF(H10&lt;&gt;"",SUMPRODUCT((MONTH(Challenge!$B$1:$XFD$1)=I$1)*Challenge!$B9:$XFD9),"")</f>
        <v>0</v>
      </c>
      <c r="J10">
        <f>IF(I10&lt;&gt;"",SUMPRODUCT((MONTH(Challenge!$B$1:$XFD$1)=J$1)*Challenge!$B9:$XFD9),"")</f>
        <v>0</v>
      </c>
      <c r="K10">
        <f>IF(J10&lt;&gt;"",SUMPRODUCT((MONTH(Challenge!$B$1:$XFD$1)=K$1)*Challenge!$B9:$XFD9),"")</f>
        <v>0</v>
      </c>
      <c r="N10">
        <f t="shared" si="0"/>
        <v>0</v>
      </c>
    </row>
    <row r="11" spans="1:14" x14ac:dyDescent="0.25">
      <c r="A11" t="str">
        <f>Challenge!A10</f>
        <v>MISSTEEQ</v>
      </c>
      <c r="B11">
        <f>IF(A11&lt;&gt;"",SUMPRODUCT((MONTH(Challenge!$B$1:$XFD$1)=B$1)*Challenge!$B10:$XFD10),"")</f>
        <v>8</v>
      </c>
      <c r="C11">
        <f>IF(B11&lt;&gt;"",SUMPRODUCT((MONTH(Challenge!$B$1:$XFD$1)=C$1)*Challenge!$B10:$XFD10),"")</f>
        <v>0</v>
      </c>
      <c r="D11">
        <f>IF(C11&lt;&gt;"",SUMPRODUCT((MONTH(Challenge!$B$1:$XFD$1)=D$1)*Challenge!$B10:$XFD10),"")</f>
        <v>0</v>
      </c>
      <c r="E11">
        <f>IF(D11&lt;&gt;"",SUMPRODUCT((MONTH(Challenge!$B$1:$XFD$1)=E$1)*Challenge!$B10:$XFD10),"")</f>
        <v>0</v>
      </c>
      <c r="F11">
        <f>IF(E11&lt;&gt;"",SUMPRODUCT((MONTH(Challenge!$B$1:$XFD$1)=F$1)*Challenge!$B10:$XFD10),"")</f>
        <v>0</v>
      </c>
      <c r="G11">
        <f>IF(F11&lt;&gt;"",SUMPRODUCT((MONTH(Challenge!$B$1:$XFD$1)=G$1)*Challenge!$B10:$XFD10),"")</f>
        <v>0</v>
      </c>
      <c r="H11">
        <f>IF(G11&lt;&gt;"",SUMPRODUCT((MONTH(Challenge!$B$1:$XFD$1)=H$1)*Challenge!$B10:$XFD10),"")</f>
        <v>0</v>
      </c>
      <c r="I11">
        <f>IF(H11&lt;&gt;"",SUMPRODUCT((MONTH(Challenge!$B$1:$XFD$1)=I$1)*Challenge!$B10:$XFD10),"")</f>
        <v>0</v>
      </c>
      <c r="J11">
        <f>IF(I11&lt;&gt;"",SUMPRODUCT((MONTH(Challenge!$B$1:$XFD$1)=J$1)*Challenge!$B10:$XFD10),"")</f>
        <v>0</v>
      </c>
      <c r="K11">
        <f>IF(J11&lt;&gt;"",SUMPRODUCT((MONTH(Challenge!$B$1:$XFD$1)=K$1)*Challenge!$B10:$XFD10),"")</f>
        <v>0</v>
      </c>
      <c r="N11">
        <f t="shared" si="0"/>
        <v>0</v>
      </c>
    </row>
    <row r="12" spans="1:14" x14ac:dyDescent="0.25">
      <c r="A12" t="str">
        <f>Challenge!A11</f>
        <v>NYCO</v>
      </c>
      <c r="B12">
        <f>IF(A12&lt;&gt;"",SUMPRODUCT((MONTH(Challenge!$B$1:$XFD$1)=B$1)*Challenge!$B11:$XFD11),"")</f>
        <v>12</v>
      </c>
      <c r="C12">
        <f>IF(B12&lt;&gt;"",SUMPRODUCT((MONTH(Challenge!$B$1:$XFD$1)=C$1)*Challenge!$B11:$XFD11),"")</f>
        <v>0</v>
      </c>
      <c r="D12">
        <f>IF(C12&lt;&gt;"",SUMPRODUCT((MONTH(Challenge!$B$1:$XFD$1)=D$1)*Challenge!$B11:$XFD11),"")</f>
        <v>0</v>
      </c>
      <c r="E12">
        <f>IF(D12&lt;&gt;"",SUMPRODUCT((MONTH(Challenge!$B$1:$XFD$1)=E$1)*Challenge!$B11:$XFD11),"")</f>
        <v>0</v>
      </c>
      <c r="F12">
        <f>IF(E12&lt;&gt;"",SUMPRODUCT((MONTH(Challenge!$B$1:$XFD$1)=F$1)*Challenge!$B11:$XFD11),"")</f>
        <v>0</v>
      </c>
      <c r="G12">
        <f>IF(F12&lt;&gt;"",SUMPRODUCT((MONTH(Challenge!$B$1:$XFD$1)=G$1)*Challenge!$B11:$XFD11),"")</f>
        <v>0</v>
      </c>
      <c r="H12">
        <f>IF(G12&lt;&gt;"",SUMPRODUCT((MONTH(Challenge!$B$1:$XFD$1)=H$1)*Challenge!$B11:$XFD11),"")</f>
        <v>0</v>
      </c>
      <c r="I12">
        <f>IF(H12&lt;&gt;"",SUMPRODUCT((MONTH(Challenge!$B$1:$XFD$1)=I$1)*Challenge!$B11:$XFD11),"")</f>
        <v>0</v>
      </c>
      <c r="J12">
        <f>IF(I12&lt;&gt;"",SUMPRODUCT((MONTH(Challenge!$B$1:$XFD$1)=J$1)*Challenge!$B11:$XFD11),"")</f>
        <v>0</v>
      </c>
      <c r="K12">
        <f>IF(J12&lt;&gt;"",SUMPRODUCT((MONTH(Challenge!$B$1:$XFD$1)=K$1)*Challenge!$B11:$XFD11),"")</f>
        <v>0</v>
      </c>
      <c r="N12">
        <f t="shared" si="0"/>
        <v>0</v>
      </c>
    </row>
    <row r="13" spans="1:14" x14ac:dyDescent="0.25">
      <c r="A13" t="str">
        <f>Challenge!A12</f>
        <v>PAPADAVS</v>
      </c>
      <c r="B13">
        <f>IF(A13&lt;&gt;"",SUMPRODUCT((MONTH(Challenge!$B$1:$XFD$1)=B$1)*Challenge!$B12:$XFD12),"")</f>
        <v>5</v>
      </c>
      <c r="C13">
        <f>IF(B13&lt;&gt;"",SUMPRODUCT((MONTH(Challenge!$B$1:$XFD$1)=C$1)*Challenge!$B12:$XFD12),"")</f>
        <v>0</v>
      </c>
      <c r="D13">
        <f>IF(C13&lt;&gt;"",SUMPRODUCT((MONTH(Challenge!$B$1:$XFD$1)=D$1)*Challenge!$B12:$XFD12),"")</f>
        <v>0</v>
      </c>
      <c r="E13">
        <f>IF(D13&lt;&gt;"",SUMPRODUCT((MONTH(Challenge!$B$1:$XFD$1)=E$1)*Challenge!$B12:$XFD12),"")</f>
        <v>0</v>
      </c>
      <c r="F13">
        <f>IF(E13&lt;&gt;"",SUMPRODUCT((MONTH(Challenge!$B$1:$XFD$1)=F$1)*Challenge!$B12:$XFD12),"")</f>
        <v>0</v>
      </c>
      <c r="G13">
        <f>IF(F13&lt;&gt;"",SUMPRODUCT((MONTH(Challenge!$B$1:$XFD$1)=G$1)*Challenge!$B12:$XFD12),"")</f>
        <v>0</v>
      </c>
      <c r="H13">
        <f>IF(G13&lt;&gt;"",SUMPRODUCT((MONTH(Challenge!$B$1:$XFD$1)=H$1)*Challenge!$B12:$XFD12),"")</f>
        <v>0</v>
      </c>
      <c r="I13">
        <f>IF(H13&lt;&gt;"",SUMPRODUCT((MONTH(Challenge!$B$1:$XFD$1)=I$1)*Challenge!$B12:$XFD12),"")</f>
        <v>0</v>
      </c>
      <c r="J13">
        <f>IF(I13&lt;&gt;"",SUMPRODUCT((MONTH(Challenge!$B$1:$XFD$1)=J$1)*Challenge!$B12:$XFD12),"")</f>
        <v>0</v>
      </c>
      <c r="K13">
        <f>IF(J13&lt;&gt;"",SUMPRODUCT((MONTH(Challenge!$B$1:$XFD$1)=K$1)*Challenge!$B12:$XFD12),"")</f>
        <v>0</v>
      </c>
      <c r="N13">
        <f t="shared" si="0"/>
        <v>0</v>
      </c>
    </row>
    <row r="14" spans="1:14" x14ac:dyDescent="0.25">
      <c r="A14" t="str">
        <f>Challenge!A13</f>
        <v>PTIDAV</v>
      </c>
      <c r="B14">
        <f>IF(A14&lt;&gt;"",SUMPRODUCT((MONTH(Challenge!$B$1:$XFD$1)=B$1)*Challenge!$B13:$XFD13),"")</f>
        <v>0</v>
      </c>
      <c r="C14">
        <f>IF(B14&lt;&gt;"",SUMPRODUCT((MONTH(Challenge!$B$1:$XFD$1)=C$1)*Challenge!$B13:$XFD13),"")</f>
        <v>0</v>
      </c>
      <c r="D14">
        <f>IF(C14&lt;&gt;"",SUMPRODUCT((MONTH(Challenge!$B$1:$XFD$1)=D$1)*Challenge!$B13:$XFD13),"")</f>
        <v>0</v>
      </c>
      <c r="E14">
        <f>IF(D14&lt;&gt;"",SUMPRODUCT((MONTH(Challenge!$B$1:$XFD$1)=E$1)*Challenge!$B13:$XFD13),"")</f>
        <v>0</v>
      </c>
      <c r="F14">
        <f>IF(E14&lt;&gt;"",SUMPRODUCT((MONTH(Challenge!$B$1:$XFD$1)=F$1)*Challenge!$B13:$XFD13),"")</f>
        <v>0</v>
      </c>
      <c r="G14">
        <f>IF(F14&lt;&gt;"",SUMPRODUCT((MONTH(Challenge!$B$1:$XFD$1)=G$1)*Challenge!$B13:$XFD13),"")</f>
        <v>0</v>
      </c>
      <c r="H14">
        <f>IF(G14&lt;&gt;"",SUMPRODUCT((MONTH(Challenge!$B$1:$XFD$1)=H$1)*Challenge!$B13:$XFD13),"")</f>
        <v>0</v>
      </c>
      <c r="I14">
        <f>IF(H14&lt;&gt;"",SUMPRODUCT((MONTH(Challenge!$B$1:$XFD$1)=I$1)*Challenge!$B13:$XFD13),"")</f>
        <v>0</v>
      </c>
      <c r="J14">
        <f>IF(I14&lt;&gt;"",SUMPRODUCT((MONTH(Challenge!$B$1:$XFD$1)=J$1)*Challenge!$B13:$XFD13),"")</f>
        <v>0</v>
      </c>
      <c r="K14">
        <f>IF(J14&lt;&gt;"",SUMPRODUCT((MONTH(Challenge!$B$1:$XFD$1)=K$1)*Challenge!$B13:$XFD13),"")</f>
        <v>0</v>
      </c>
      <c r="N14">
        <f t="shared" si="0"/>
        <v>0</v>
      </c>
    </row>
    <row r="15" spans="1:14" x14ac:dyDescent="0.25">
      <c r="A15" t="str">
        <f>Challenge!A14</f>
        <v>SPRINGTIME</v>
      </c>
      <c r="B15">
        <f>IF(A15&lt;&gt;"",SUMPRODUCT((MONTH(Challenge!$B$1:$XFD$1)=B$1)*Challenge!$B14:$XFD14),"")</f>
        <v>1</v>
      </c>
      <c r="C15">
        <f>IF(B15&lt;&gt;"",SUMPRODUCT((MONTH(Challenge!$B$1:$XFD$1)=C$1)*Challenge!$B14:$XFD14),"")</f>
        <v>0</v>
      </c>
      <c r="D15">
        <f>IF(C15&lt;&gt;"",SUMPRODUCT((MONTH(Challenge!$B$1:$XFD$1)=D$1)*Challenge!$B14:$XFD14),"")</f>
        <v>0</v>
      </c>
      <c r="E15">
        <f>IF(D15&lt;&gt;"",SUMPRODUCT((MONTH(Challenge!$B$1:$XFD$1)=E$1)*Challenge!$B14:$XFD14),"")</f>
        <v>0</v>
      </c>
      <c r="F15">
        <f>IF(E15&lt;&gt;"",SUMPRODUCT((MONTH(Challenge!$B$1:$XFD$1)=F$1)*Challenge!$B14:$XFD14),"")</f>
        <v>0</v>
      </c>
      <c r="G15">
        <f>IF(F15&lt;&gt;"",SUMPRODUCT((MONTH(Challenge!$B$1:$XFD$1)=G$1)*Challenge!$B14:$XFD14),"")</f>
        <v>0</v>
      </c>
      <c r="H15">
        <f>IF(G15&lt;&gt;"",SUMPRODUCT((MONTH(Challenge!$B$1:$XFD$1)=H$1)*Challenge!$B14:$XFD14),"")</f>
        <v>0</v>
      </c>
      <c r="I15">
        <f>IF(H15&lt;&gt;"",SUMPRODUCT((MONTH(Challenge!$B$1:$XFD$1)=I$1)*Challenge!$B14:$XFD14),"")</f>
        <v>0</v>
      </c>
      <c r="J15">
        <f>IF(I15&lt;&gt;"",SUMPRODUCT((MONTH(Challenge!$B$1:$XFD$1)=J$1)*Challenge!$B14:$XFD14),"")</f>
        <v>0</v>
      </c>
      <c r="K15">
        <f>IF(J15&lt;&gt;"",SUMPRODUCT((MONTH(Challenge!$B$1:$XFD$1)=K$1)*Challenge!$B14:$XFD14),"")</f>
        <v>0</v>
      </c>
      <c r="N15">
        <f t="shared" si="0"/>
        <v>0</v>
      </c>
    </row>
    <row r="16" spans="1:14" x14ac:dyDescent="0.25">
      <c r="A16" t="str">
        <f>Challenge!A15</f>
        <v/>
      </c>
      <c r="B16" t="str">
        <f>IF(A16&lt;&gt;"",SUMPRODUCT((MONTH(Challenge!$B$1:$XFD$1)=B$1)*Challenge!$B15:$XFD15),"")</f>
        <v/>
      </c>
      <c r="C16" t="str">
        <f>IF(B16&lt;&gt;"",SUMPRODUCT((MONTH(Challenge!$B$1:$XFD$1)=C$1)*Challenge!$B15:$XFD15),"")</f>
        <v/>
      </c>
      <c r="D16" t="str">
        <f>IF(C16&lt;&gt;"",SUMPRODUCT((MONTH(Challenge!$B$1:$XFD$1)=D$1)*Challenge!$B15:$XFD15),"")</f>
        <v/>
      </c>
      <c r="E16" t="str">
        <f>IF(D16&lt;&gt;"",SUMPRODUCT((MONTH(Challenge!$B$1:$XFD$1)=E$1)*Challenge!$B15:$XFD15),"")</f>
        <v/>
      </c>
      <c r="F16" t="str">
        <f>IF(E16&lt;&gt;"",SUMPRODUCT((MONTH(Challenge!$B$1:$XFD$1)=F$1)*Challenge!$B15:$XFD15),"")</f>
        <v/>
      </c>
      <c r="G16" t="str">
        <f>IF(F16&lt;&gt;"",SUMPRODUCT((MONTH(Challenge!$B$1:$XFD$1)=G$1)*Challenge!$B15:$XFD15),"")</f>
        <v/>
      </c>
      <c r="H16" t="str">
        <f>IF(G16&lt;&gt;"",SUMPRODUCT((MONTH(Challenge!$B$1:$XFD$1)=H$1)*Challenge!$B15:$XFD15),"")</f>
        <v/>
      </c>
      <c r="I16" t="str">
        <f>IF(H16&lt;&gt;"",SUMPRODUCT((MONTH(Challenge!$B$1:$XFD$1)=I$1)*Challenge!$B15:$XFD15),"")</f>
        <v/>
      </c>
      <c r="J16" t="str">
        <f>IF(I16&lt;&gt;"",SUMPRODUCT((MONTH(Challenge!$B$1:$XFD$1)=J$1)*Challenge!$B15:$XFD15),"")</f>
        <v/>
      </c>
      <c r="K16" t="str">
        <f>IF(J16&lt;&gt;"",SUMPRODUCT((MONTH(Challenge!$B$1:$XFD$1)=K$1)*Challenge!$B15:$XFD15),"")</f>
        <v/>
      </c>
    </row>
    <row r="17" spans="1:11" x14ac:dyDescent="0.25">
      <c r="A17" t="str">
        <f>Challenge!A16</f>
        <v/>
      </c>
      <c r="B17" t="str">
        <f>IF(A17&lt;&gt;"",SUMPRODUCT((MONTH(Challenge!$B$1:$XFD$1)=B$1)*Challenge!$B16:$XFD16),"")</f>
        <v/>
      </c>
      <c r="C17" t="str">
        <f>IF(B17&lt;&gt;"",SUMPRODUCT((MONTH(Challenge!$B$1:$XFD$1)=C$1)*Challenge!$B16:$XFD16),"")</f>
        <v/>
      </c>
      <c r="D17" t="str">
        <f>IF(C17&lt;&gt;"",SUMPRODUCT((MONTH(Challenge!$B$1:$XFD$1)=D$1)*Challenge!$B16:$XFD16),"")</f>
        <v/>
      </c>
      <c r="E17" t="str">
        <f>IF(D17&lt;&gt;"",SUMPRODUCT((MONTH(Challenge!$B$1:$XFD$1)=E$1)*Challenge!$B16:$XFD16),"")</f>
        <v/>
      </c>
      <c r="F17" t="str">
        <f>IF(E17&lt;&gt;"",SUMPRODUCT((MONTH(Challenge!$B$1:$XFD$1)=F$1)*Challenge!$B16:$XFD16),"")</f>
        <v/>
      </c>
      <c r="G17" t="str">
        <f>IF(F17&lt;&gt;"",SUMPRODUCT((MONTH(Challenge!$B$1:$XFD$1)=G$1)*Challenge!$B16:$XFD16),"")</f>
        <v/>
      </c>
      <c r="H17" t="str">
        <f>IF(G17&lt;&gt;"",SUMPRODUCT((MONTH(Challenge!$B$1:$XFD$1)=H$1)*Challenge!$B16:$XFD16),"")</f>
        <v/>
      </c>
      <c r="I17" t="str">
        <f>IF(H17&lt;&gt;"",SUMPRODUCT((MONTH(Challenge!$B$1:$XFD$1)=I$1)*Challenge!$B16:$XFD16),"")</f>
        <v/>
      </c>
      <c r="J17" t="str">
        <f>IF(I17&lt;&gt;"",SUMPRODUCT((MONTH(Challenge!$B$1:$XFD$1)=J$1)*Challenge!$B16:$XFD16),"")</f>
        <v/>
      </c>
      <c r="K17" t="str">
        <f>IF(J17&lt;&gt;"",SUMPRODUCT((MONTH(Challenge!$B$1:$XFD$1)=K$1)*Challenge!$B16:$XFD16),"")</f>
        <v/>
      </c>
    </row>
    <row r="18" spans="1:11" x14ac:dyDescent="0.25">
      <c r="A18" t="str">
        <f>Challenge!A17</f>
        <v/>
      </c>
      <c r="B18" t="str">
        <f>IF(A18&lt;&gt;"",SUMPRODUCT((MONTH(Challenge!$B$1:$XFD$1)=B$1)*Challenge!$B17:$XFD17),"")</f>
        <v/>
      </c>
      <c r="C18" t="str">
        <f>IF(B18&lt;&gt;"",SUMPRODUCT((MONTH(Challenge!$B$1:$XFD$1)=C$1)*Challenge!$B17:$XFD17),"")</f>
        <v/>
      </c>
      <c r="D18" t="str">
        <f>IF(C18&lt;&gt;"",SUMPRODUCT((MONTH(Challenge!$B$1:$XFD$1)=D$1)*Challenge!$B17:$XFD17),"")</f>
        <v/>
      </c>
      <c r="E18" t="str">
        <f>IF(D18&lt;&gt;"",SUMPRODUCT((MONTH(Challenge!$B$1:$XFD$1)=E$1)*Challenge!$B17:$XFD17),"")</f>
        <v/>
      </c>
      <c r="F18" t="str">
        <f>IF(E18&lt;&gt;"",SUMPRODUCT((MONTH(Challenge!$B$1:$XFD$1)=F$1)*Challenge!$B17:$XFD17),"")</f>
        <v/>
      </c>
      <c r="G18" t="str">
        <f>IF(F18&lt;&gt;"",SUMPRODUCT((MONTH(Challenge!$B$1:$XFD$1)=G$1)*Challenge!$B17:$XFD17),"")</f>
        <v/>
      </c>
      <c r="H18" t="str">
        <f>IF(G18&lt;&gt;"",SUMPRODUCT((MONTH(Challenge!$B$1:$XFD$1)=H$1)*Challenge!$B17:$XFD17),"")</f>
        <v/>
      </c>
      <c r="I18" t="str">
        <f>IF(H18&lt;&gt;"",SUMPRODUCT((MONTH(Challenge!$B$1:$XFD$1)=I$1)*Challenge!$B17:$XFD17),"")</f>
        <v/>
      </c>
      <c r="J18" t="str">
        <f>IF(I18&lt;&gt;"",SUMPRODUCT((MONTH(Challenge!$B$1:$XFD$1)=J$1)*Challenge!$B17:$XFD17),"")</f>
        <v/>
      </c>
      <c r="K18" t="str">
        <f>IF(J18&lt;&gt;"",SUMPRODUCT((MONTH(Challenge!$B$1:$XFD$1)=K$1)*Challenge!$B17:$XFD17),"")</f>
        <v/>
      </c>
    </row>
    <row r="19" spans="1:11" x14ac:dyDescent="0.25">
      <c r="A19" t="str">
        <f>Challenge!A18</f>
        <v/>
      </c>
      <c r="B19" t="str">
        <f>IF(A19&lt;&gt;"",SUMPRODUCT((MONTH(Challenge!$B$1:$XFD$1)=B$1)*Challenge!$B18:$XFD18),"")</f>
        <v/>
      </c>
      <c r="C19" t="str">
        <f>IF(B19&lt;&gt;"",SUMPRODUCT((MONTH(Challenge!$B$1:$XFD$1)=C$1)*Challenge!$B18:$XFD18),"")</f>
        <v/>
      </c>
      <c r="D19" t="str">
        <f>IF(C19&lt;&gt;"",SUMPRODUCT((MONTH(Challenge!$B$1:$XFD$1)=D$1)*Challenge!$B18:$XFD18),"")</f>
        <v/>
      </c>
      <c r="E19" t="str">
        <f>IF(D19&lt;&gt;"",SUMPRODUCT((MONTH(Challenge!$B$1:$XFD$1)=E$1)*Challenge!$B18:$XFD18),"")</f>
        <v/>
      </c>
      <c r="F19" t="str">
        <f>IF(E19&lt;&gt;"",SUMPRODUCT((MONTH(Challenge!$B$1:$XFD$1)=F$1)*Challenge!$B18:$XFD18),"")</f>
        <v/>
      </c>
      <c r="G19" t="str">
        <f>IF(F19&lt;&gt;"",SUMPRODUCT((MONTH(Challenge!$B$1:$XFD$1)=G$1)*Challenge!$B18:$XFD18),"")</f>
        <v/>
      </c>
      <c r="H19" t="str">
        <f>IF(G19&lt;&gt;"",SUMPRODUCT((MONTH(Challenge!$B$1:$XFD$1)=H$1)*Challenge!$B18:$XFD18),"")</f>
        <v/>
      </c>
      <c r="I19" t="str">
        <f>IF(H19&lt;&gt;"",SUMPRODUCT((MONTH(Challenge!$B$1:$XFD$1)=I$1)*Challenge!$B18:$XFD18),"")</f>
        <v/>
      </c>
      <c r="J19" t="str">
        <f>IF(I19&lt;&gt;"",SUMPRODUCT((MONTH(Challenge!$B$1:$XFD$1)=J$1)*Challenge!$B18:$XFD18),"")</f>
        <v/>
      </c>
      <c r="K19" t="str">
        <f>IF(J19&lt;&gt;"",SUMPRODUCT((MONTH(Challenge!$B$1:$XFD$1)=K$1)*Challenge!$B18:$XFD18),"")</f>
        <v/>
      </c>
    </row>
    <row r="20" spans="1:11" x14ac:dyDescent="0.25">
      <c r="A20" t="str">
        <f>Challenge!A19</f>
        <v/>
      </c>
      <c r="B20" t="str">
        <f>IF(A20&lt;&gt;"",SUMPRODUCT((MONTH(Challenge!$B$1:$XFD$1)=B$1)*Challenge!$B19:$XFD19),"")</f>
        <v/>
      </c>
      <c r="C20" t="str">
        <f>IF(B20&lt;&gt;"",SUMPRODUCT((MONTH(Challenge!$B$1:$XFD$1)=C$1)*Challenge!$B19:$XFD19),"")</f>
        <v/>
      </c>
      <c r="D20" t="str">
        <f>IF(C20&lt;&gt;"",SUMPRODUCT((MONTH(Challenge!$B$1:$XFD$1)=D$1)*Challenge!$B19:$XFD19),"")</f>
        <v/>
      </c>
      <c r="E20" t="str">
        <f>IF(D20&lt;&gt;"",SUMPRODUCT((MONTH(Challenge!$B$1:$XFD$1)=E$1)*Challenge!$B19:$XFD19),"")</f>
        <v/>
      </c>
      <c r="F20" t="str">
        <f>IF(E20&lt;&gt;"",SUMPRODUCT((MONTH(Challenge!$B$1:$XFD$1)=F$1)*Challenge!$B19:$XFD19),"")</f>
        <v/>
      </c>
      <c r="G20" t="str">
        <f>IF(F20&lt;&gt;"",SUMPRODUCT((MONTH(Challenge!$B$1:$XFD$1)=G$1)*Challenge!$B19:$XFD19),"")</f>
        <v/>
      </c>
      <c r="H20" t="str">
        <f>IF(G20&lt;&gt;"",SUMPRODUCT((MONTH(Challenge!$B$1:$XFD$1)=H$1)*Challenge!$B19:$XFD19),"")</f>
        <v/>
      </c>
      <c r="I20" t="str">
        <f>IF(H20&lt;&gt;"",SUMPRODUCT((MONTH(Challenge!$B$1:$XFD$1)=I$1)*Challenge!$B19:$XFD19),"")</f>
        <v/>
      </c>
      <c r="J20" t="str">
        <f>IF(I20&lt;&gt;"",SUMPRODUCT((MONTH(Challenge!$B$1:$XFD$1)=J$1)*Challenge!$B19:$XFD19),"")</f>
        <v/>
      </c>
      <c r="K20" t="str">
        <f>IF(J20&lt;&gt;"",SUMPRODUCT((MONTH(Challenge!$B$1:$XFD$1)=K$1)*Challenge!$B19:$XFD19),"")</f>
        <v/>
      </c>
    </row>
    <row r="21" spans="1:11" x14ac:dyDescent="0.25">
      <c r="A21" t="str">
        <f>Challenge!A20</f>
        <v/>
      </c>
      <c r="B21" t="str">
        <f>IF(A21&lt;&gt;"",SUMPRODUCT((MONTH(Challenge!$B$1:$XFD$1)=B$1)*Challenge!$B20:$XFD20),"")</f>
        <v/>
      </c>
      <c r="C21" t="str">
        <f>IF(B21&lt;&gt;"",SUMPRODUCT((MONTH(Challenge!$B$1:$XFD$1)=C$1)*Challenge!$B20:$XFD20),"")</f>
        <v/>
      </c>
      <c r="D21" t="str">
        <f>IF(C21&lt;&gt;"",SUMPRODUCT((MONTH(Challenge!$B$1:$XFD$1)=D$1)*Challenge!$B20:$XFD20),"")</f>
        <v/>
      </c>
      <c r="E21" t="str">
        <f>IF(D21&lt;&gt;"",SUMPRODUCT((MONTH(Challenge!$B$1:$XFD$1)=E$1)*Challenge!$B20:$XFD20),"")</f>
        <v/>
      </c>
      <c r="F21" t="str">
        <f>IF(E21&lt;&gt;"",SUMPRODUCT((MONTH(Challenge!$B$1:$XFD$1)=F$1)*Challenge!$B20:$XFD20),"")</f>
        <v/>
      </c>
      <c r="G21" t="str">
        <f>IF(F21&lt;&gt;"",SUMPRODUCT((MONTH(Challenge!$B$1:$XFD$1)=G$1)*Challenge!$B20:$XFD20),"")</f>
        <v/>
      </c>
      <c r="H21" t="str">
        <f>IF(G21&lt;&gt;"",SUMPRODUCT((MONTH(Challenge!$B$1:$XFD$1)=H$1)*Challenge!$B20:$XFD20),"")</f>
        <v/>
      </c>
      <c r="I21" t="str">
        <f>IF(H21&lt;&gt;"",SUMPRODUCT((MONTH(Challenge!$B$1:$XFD$1)=I$1)*Challenge!$B20:$XFD20),"")</f>
        <v/>
      </c>
      <c r="J21" t="str">
        <f>IF(I21&lt;&gt;"",SUMPRODUCT((MONTH(Challenge!$B$1:$XFD$1)=J$1)*Challenge!$B20:$XFD20),"")</f>
        <v/>
      </c>
      <c r="K21" t="str">
        <f>IF(J21&lt;&gt;"",SUMPRODUCT((MONTH(Challenge!$B$1:$XFD$1)=K$1)*Challenge!$B20:$XFD20),"")</f>
        <v/>
      </c>
    </row>
    <row r="22" spans="1:11" x14ac:dyDescent="0.25">
      <c r="A22" t="str">
        <f>Challenge!A21</f>
        <v/>
      </c>
      <c r="B22" t="str">
        <f>IF(A22&lt;&gt;"",SUMPRODUCT((MONTH(Challenge!$B$1:$XFD$1)=B$1)*Challenge!$B21:$XFD21),"")</f>
        <v/>
      </c>
      <c r="C22" t="str">
        <f>IF(B22&lt;&gt;"",SUMPRODUCT((MONTH(Challenge!$B$1:$XFD$1)=C$1)*Challenge!$B21:$XFD21),"")</f>
        <v/>
      </c>
      <c r="D22" t="str">
        <f>IF(C22&lt;&gt;"",SUMPRODUCT((MONTH(Challenge!$B$1:$XFD$1)=D$1)*Challenge!$B21:$XFD21),"")</f>
        <v/>
      </c>
      <c r="E22" t="str">
        <f>IF(D22&lt;&gt;"",SUMPRODUCT((MONTH(Challenge!$B$1:$XFD$1)=E$1)*Challenge!$B21:$XFD21),"")</f>
        <v/>
      </c>
      <c r="F22" t="str">
        <f>IF(E22&lt;&gt;"",SUMPRODUCT((MONTH(Challenge!$B$1:$XFD$1)=F$1)*Challenge!$B21:$XFD21),"")</f>
        <v/>
      </c>
      <c r="G22" t="str">
        <f>IF(F22&lt;&gt;"",SUMPRODUCT((MONTH(Challenge!$B$1:$XFD$1)=G$1)*Challenge!$B21:$XFD21),"")</f>
        <v/>
      </c>
      <c r="H22" t="str">
        <f>IF(G22&lt;&gt;"",SUMPRODUCT((MONTH(Challenge!$B$1:$XFD$1)=H$1)*Challenge!$B21:$XFD21),"")</f>
        <v/>
      </c>
      <c r="I22" t="str">
        <f>IF(H22&lt;&gt;"",SUMPRODUCT((MONTH(Challenge!$B$1:$XFD$1)=I$1)*Challenge!$B21:$XFD21),"")</f>
        <v/>
      </c>
      <c r="J22" t="str">
        <f>IF(I22&lt;&gt;"",SUMPRODUCT((MONTH(Challenge!$B$1:$XFD$1)=J$1)*Challenge!$B21:$XFD21),"")</f>
        <v/>
      </c>
      <c r="K22" t="str">
        <f>IF(J22&lt;&gt;"",SUMPRODUCT((MONTH(Challenge!$B$1:$XFD$1)=K$1)*Challenge!$B21:$XFD21),"")</f>
        <v/>
      </c>
    </row>
    <row r="23" spans="1:11" x14ac:dyDescent="0.25">
      <c r="A23" t="str">
        <f>Challenge!A22</f>
        <v/>
      </c>
      <c r="B23" t="str">
        <f>IF(A23&lt;&gt;"",SUMPRODUCT((MONTH(Challenge!$B$1:$XFD$1)=B$1)*Challenge!$B22:$XFD22),"")</f>
        <v/>
      </c>
      <c r="C23" t="str">
        <f>IF(B23&lt;&gt;"",SUMPRODUCT((MONTH(Challenge!$B$1:$XFD$1)=C$1)*Challenge!$B22:$XFD22),"")</f>
        <v/>
      </c>
      <c r="D23" t="str">
        <f>IF(C23&lt;&gt;"",SUMPRODUCT((MONTH(Challenge!$B$1:$XFD$1)=D$1)*Challenge!$B22:$XFD22),"")</f>
        <v/>
      </c>
      <c r="E23" t="str">
        <f>IF(D23&lt;&gt;"",SUMPRODUCT((MONTH(Challenge!$B$1:$XFD$1)=E$1)*Challenge!$B22:$XFD22),"")</f>
        <v/>
      </c>
      <c r="F23" t="str">
        <f>IF(E23&lt;&gt;"",SUMPRODUCT((MONTH(Challenge!$B$1:$XFD$1)=F$1)*Challenge!$B22:$XFD22),"")</f>
        <v/>
      </c>
      <c r="G23" t="str">
        <f>IF(F23&lt;&gt;"",SUMPRODUCT((MONTH(Challenge!$B$1:$XFD$1)=G$1)*Challenge!$B22:$XFD22),"")</f>
        <v/>
      </c>
      <c r="H23" t="str">
        <f>IF(G23&lt;&gt;"",SUMPRODUCT((MONTH(Challenge!$B$1:$XFD$1)=H$1)*Challenge!$B22:$XFD22),"")</f>
        <v/>
      </c>
      <c r="I23" t="str">
        <f>IF(H23&lt;&gt;"",SUMPRODUCT((MONTH(Challenge!$B$1:$XFD$1)=I$1)*Challenge!$B22:$XFD22),"")</f>
        <v/>
      </c>
      <c r="J23" t="str">
        <f>IF(I23&lt;&gt;"",SUMPRODUCT((MONTH(Challenge!$B$1:$XFD$1)=J$1)*Challenge!$B22:$XFD22),"")</f>
        <v/>
      </c>
      <c r="K23" t="str">
        <f>IF(J23&lt;&gt;"",SUMPRODUCT((MONTH(Challenge!$B$1:$XFD$1)=K$1)*Challenge!$B22:$XFD22),"")</f>
        <v/>
      </c>
    </row>
    <row r="24" spans="1:11" x14ac:dyDescent="0.25">
      <c r="A24" t="str">
        <f>Challenge!A23</f>
        <v/>
      </c>
      <c r="B24" t="str">
        <f>IF(A24&lt;&gt;"",SUMPRODUCT((MONTH(Challenge!$B$1:$XFD$1)=B$1)*Challenge!$B23:$XFD23),"")</f>
        <v/>
      </c>
      <c r="C24" t="str">
        <f>IF(B24&lt;&gt;"",SUMPRODUCT((MONTH(Challenge!$B$1:$XFD$1)=C$1)*Challenge!$B23:$XFD23),"")</f>
        <v/>
      </c>
      <c r="D24" t="str">
        <f>IF(C24&lt;&gt;"",SUMPRODUCT((MONTH(Challenge!$B$1:$XFD$1)=D$1)*Challenge!$B23:$XFD23),"")</f>
        <v/>
      </c>
      <c r="E24" t="str">
        <f>IF(D24&lt;&gt;"",SUMPRODUCT((MONTH(Challenge!$B$1:$XFD$1)=E$1)*Challenge!$B23:$XFD23),"")</f>
        <v/>
      </c>
      <c r="F24" t="str">
        <f>IF(E24&lt;&gt;"",SUMPRODUCT((MONTH(Challenge!$B$1:$XFD$1)=F$1)*Challenge!$B23:$XFD23),"")</f>
        <v/>
      </c>
      <c r="G24" t="str">
        <f>IF(F24&lt;&gt;"",SUMPRODUCT((MONTH(Challenge!$B$1:$XFD$1)=G$1)*Challenge!$B23:$XFD23),"")</f>
        <v/>
      </c>
      <c r="H24" t="str">
        <f>IF(G24&lt;&gt;"",SUMPRODUCT((MONTH(Challenge!$B$1:$XFD$1)=H$1)*Challenge!$B23:$XFD23),"")</f>
        <v/>
      </c>
      <c r="I24" t="str">
        <f>IF(H24&lt;&gt;"",SUMPRODUCT((MONTH(Challenge!$B$1:$XFD$1)=I$1)*Challenge!$B23:$XFD23),"")</f>
        <v/>
      </c>
      <c r="J24" t="str">
        <f>IF(I24&lt;&gt;"",SUMPRODUCT((MONTH(Challenge!$B$1:$XFD$1)=J$1)*Challenge!$B23:$XFD23),"")</f>
        <v/>
      </c>
      <c r="K24" t="str">
        <f>IF(J24&lt;&gt;"",SUMPRODUCT((MONTH(Challenge!$B$1:$XFD$1)=K$1)*Challenge!$B23:$XFD23),"")</f>
        <v/>
      </c>
    </row>
    <row r="25" spans="1:11" x14ac:dyDescent="0.25">
      <c r="A25" t="str">
        <f>Challenge!A24</f>
        <v/>
      </c>
      <c r="B25" t="str">
        <f>IF(A25&lt;&gt;"",SUMPRODUCT((MONTH(Challenge!$B$1:$XFD$1)=B$1)*Challenge!$B24:$XFD24),"")</f>
        <v/>
      </c>
      <c r="C25" t="str">
        <f>IF(B25&lt;&gt;"",SUMPRODUCT((MONTH(Challenge!$B$1:$XFD$1)=C$1)*Challenge!$B24:$XFD24),"")</f>
        <v/>
      </c>
      <c r="D25" t="str">
        <f>IF(C25&lt;&gt;"",SUMPRODUCT((MONTH(Challenge!$B$1:$XFD$1)=D$1)*Challenge!$B24:$XFD24),"")</f>
        <v/>
      </c>
      <c r="E25" t="str">
        <f>IF(D25&lt;&gt;"",SUMPRODUCT((MONTH(Challenge!$B$1:$XFD$1)=E$1)*Challenge!$B24:$XFD24),"")</f>
        <v/>
      </c>
      <c r="F25" t="str">
        <f>IF(E25&lt;&gt;"",SUMPRODUCT((MONTH(Challenge!$B$1:$XFD$1)=F$1)*Challenge!$B24:$XFD24),"")</f>
        <v/>
      </c>
      <c r="G25" t="str">
        <f>IF(F25&lt;&gt;"",SUMPRODUCT((MONTH(Challenge!$B$1:$XFD$1)=G$1)*Challenge!$B24:$XFD24),"")</f>
        <v/>
      </c>
      <c r="H25" t="str">
        <f>IF(G25&lt;&gt;"",SUMPRODUCT((MONTH(Challenge!$B$1:$XFD$1)=H$1)*Challenge!$B24:$XFD24),"")</f>
        <v/>
      </c>
      <c r="I25" t="str">
        <f>IF(H25&lt;&gt;"",SUMPRODUCT((MONTH(Challenge!$B$1:$XFD$1)=I$1)*Challenge!$B24:$XFD24),"")</f>
        <v/>
      </c>
      <c r="J25" t="str">
        <f>IF(I25&lt;&gt;"",SUMPRODUCT((MONTH(Challenge!$B$1:$XFD$1)=J$1)*Challenge!$B24:$XFD24),"")</f>
        <v/>
      </c>
      <c r="K25" t="str">
        <f>IF(J25&lt;&gt;"",SUMPRODUCT((MONTH(Challenge!$B$1:$XFD$1)=K$1)*Challenge!$B24:$XFD24),"")</f>
        <v/>
      </c>
    </row>
    <row r="26" spans="1:11" x14ac:dyDescent="0.25">
      <c r="A26" t="str">
        <f>Challenge!A25</f>
        <v/>
      </c>
      <c r="B26" t="str">
        <f>IF(A26&lt;&gt;"",SUMPRODUCT((MONTH(Challenge!$B$1:$XFD$1)=B$1)*Challenge!$B25:$XFD25),"")</f>
        <v/>
      </c>
      <c r="C26" t="str">
        <f>IF(B26&lt;&gt;"",SUMPRODUCT((MONTH(Challenge!$B$1:$XFD$1)=C$1)*Challenge!$B25:$XFD25),"")</f>
        <v/>
      </c>
      <c r="D26" t="str">
        <f>IF(C26&lt;&gt;"",SUMPRODUCT((MONTH(Challenge!$B$1:$XFD$1)=D$1)*Challenge!$B25:$XFD25),"")</f>
        <v/>
      </c>
      <c r="E26" t="str">
        <f>IF(D26&lt;&gt;"",SUMPRODUCT((MONTH(Challenge!$B$1:$XFD$1)=E$1)*Challenge!$B25:$XFD25),"")</f>
        <v/>
      </c>
      <c r="F26" t="str">
        <f>IF(E26&lt;&gt;"",SUMPRODUCT((MONTH(Challenge!$B$1:$XFD$1)=F$1)*Challenge!$B25:$XFD25),"")</f>
        <v/>
      </c>
      <c r="G26" t="str">
        <f>IF(F26&lt;&gt;"",SUMPRODUCT((MONTH(Challenge!$B$1:$XFD$1)=G$1)*Challenge!$B25:$XFD25),"")</f>
        <v/>
      </c>
      <c r="H26" t="str">
        <f>IF(G26&lt;&gt;"",SUMPRODUCT((MONTH(Challenge!$B$1:$XFD$1)=H$1)*Challenge!$B25:$XFD25),"")</f>
        <v/>
      </c>
      <c r="I26" t="str">
        <f>IF(H26&lt;&gt;"",SUMPRODUCT((MONTH(Challenge!$B$1:$XFD$1)=I$1)*Challenge!$B25:$XFD25),"")</f>
        <v/>
      </c>
      <c r="J26" t="str">
        <f>IF(I26&lt;&gt;"",SUMPRODUCT((MONTH(Challenge!$B$1:$XFD$1)=J$1)*Challenge!$B25:$XFD25),"")</f>
        <v/>
      </c>
      <c r="K26" t="str">
        <f>IF(J26&lt;&gt;"",SUMPRODUCT((MONTH(Challenge!$B$1:$XFD$1)=K$1)*Challenge!$B25:$XFD25),"")</f>
        <v/>
      </c>
    </row>
    <row r="27" spans="1:11" x14ac:dyDescent="0.25">
      <c r="A27" t="str">
        <f>Challenge!A26</f>
        <v/>
      </c>
      <c r="B27" t="str">
        <f>IF(A27&lt;&gt;"",SUMPRODUCT((MONTH(Challenge!$B$1:$XFD$1)=B$1)*Challenge!$B26:$XFD26),"")</f>
        <v/>
      </c>
      <c r="C27" t="str">
        <f>IF(B27&lt;&gt;"",SUMPRODUCT((MONTH(Challenge!$B$1:$XFD$1)=C$1)*Challenge!$B26:$XFD26),"")</f>
        <v/>
      </c>
      <c r="D27" t="str">
        <f>IF(C27&lt;&gt;"",SUMPRODUCT((MONTH(Challenge!$B$1:$XFD$1)=D$1)*Challenge!$B26:$XFD26),"")</f>
        <v/>
      </c>
      <c r="E27" t="str">
        <f>IF(D27&lt;&gt;"",SUMPRODUCT((MONTH(Challenge!$B$1:$XFD$1)=E$1)*Challenge!$B26:$XFD26),"")</f>
        <v/>
      </c>
      <c r="F27" t="str">
        <f>IF(E27&lt;&gt;"",SUMPRODUCT((MONTH(Challenge!$B$1:$XFD$1)=F$1)*Challenge!$B26:$XFD26),"")</f>
        <v/>
      </c>
      <c r="G27" t="str">
        <f>IF(F27&lt;&gt;"",SUMPRODUCT((MONTH(Challenge!$B$1:$XFD$1)=G$1)*Challenge!$B26:$XFD26),"")</f>
        <v/>
      </c>
      <c r="H27" t="str">
        <f>IF(G27&lt;&gt;"",SUMPRODUCT((MONTH(Challenge!$B$1:$XFD$1)=H$1)*Challenge!$B26:$XFD26),"")</f>
        <v/>
      </c>
      <c r="I27" t="str">
        <f>IF(H27&lt;&gt;"",SUMPRODUCT((MONTH(Challenge!$B$1:$XFD$1)=I$1)*Challenge!$B26:$XFD26),"")</f>
        <v/>
      </c>
      <c r="J27" t="str">
        <f>IF(I27&lt;&gt;"",SUMPRODUCT((MONTH(Challenge!$B$1:$XFD$1)=J$1)*Challenge!$B26:$XFD26),"")</f>
        <v/>
      </c>
      <c r="K27" t="str">
        <f>IF(J27&lt;&gt;"",SUMPRODUCT((MONTH(Challenge!$B$1:$XFD$1)=K$1)*Challenge!$B26:$XFD26),"")</f>
        <v/>
      </c>
    </row>
    <row r="28" spans="1:11" x14ac:dyDescent="0.25">
      <c r="A28" t="str">
        <f>Challenge!A27</f>
        <v/>
      </c>
      <c r="B28" t="str">
        <f>IF(A28&lt;&gt;"",SUMPRODUCT((MONTH(Challenge!$B$1:$XFD$1)=B$1)*Challenge!$B27:$XFD27),"")</f>
        <v/>
      </c>
      <c r="C28" t="str">
        <f>IF(B28&lt;&gt;"",SUMPRODUCT((MONTH(Challenge!$B$1:$XFD$1)=C$1)*Challenge!$B27:$XFD27),"")</f>
        <v/>
      </c>
      <c r="D28" t="str">
        <f>IF(C28&lt;&gt;"",SUMPRODUCT((MONTH(Challenge!$B$1:$XFD$1)=D$1)*Challenge!$B27:$XFD27),"")</f>
        <v/>
      </c>
      <c r="E28" t="str">
        <f>IF(D28&lt;&gt;"",SUMPRODUCT((MONTH(Challenge!$B$1:$XFD$1)=E$1)*Challenge!$B27:$XFD27),"")</f>
        <v/>
      </c>
      <c r="F28" t="str">
        <f>IF(E28&lt;&gt;"",SUMPRODUCT((MONTH(Challenge!$B$1:$XFD$1)=F$1)*Challenge!$B27:$XFD27),"")</f>
        <v/>
      </c>
      <c r="G28" t="str">
        <f>IF(F28&lt;&gt;"",SUMPRODUCT((MONTH(Challenge!$B$1:$XFD$1)=G$1)*Challenge!$B27:$XFD27),"")</f>
        <v/>
      </c>
      <c r="H28" t="str">
        <f>IF(G28&lt;&gt;"",SUMPRODUCT((MONTH(Challenge!$B$1:$XFD$1)=H$1)*Challenge!$B27:$XFD27),"")</f>
        <v/>
      </c>
      <c r="I28" t="str">
        <f>IF(H28&lt;&gt;"",SUMPRODUCT((MONTH(Challenge!$B$1:$XFD$1)=I$1)*Challenge!$B27:$XFD27),"")</f>
        <v/>
      </c>
      <c r="J28" t="str">
        <f>IF(I28&lt;&gt;"",SUMPRODUCT((MONTH(Challenge!$B$1:$XFD$1)=J$1)*Challenge!$B27:$XFD27),"")</f>
        <v/>
      </c>
      <c r="K28" t="str">
        <f>IF(J28&lt;&gt;"",SUMPRODUCT((MONTH(Challenge!$B$1:$XFD$1)=K$1)*Challenge!$B27:$XFD27),"")</f>
        <v/>
      </c>
    </row>
    <row r="29" spans="1:11" x14ac:dyDescent="0.25">
      <c r="A29" t="str">
        <f>Challenge!A28</f>
        <v/>
      </c>
      <c r="B29" t="str">
        <f>IF(A29&lt;&gt;"",SUMPRODUCT((MONTH(Challenge!$B$1:$XFD$1)=B$1)*Challenge!$B28:$XFD28),"")</f>
        <v/>
      </c>
      <c r="C29" t="str">
        <f>IF(B29&lt;&gt;"",SUMPRODUCT((MONTH(Challenge!$B$1:$XFD$1)=C$1)*Challenge!$B28:$XFD28),"")</f>
        <v/>
      </c>
      <c r="D29" t="str">
        <f>IF(C29&lt;&gt;"",SUMPRODUCT((MONTH(Challenge!$B$1:$XFD$1)=D$1)*Challenge!$B28:$XFD28),"")</f>
        <v/>
      </c>
      <c r="E29" t="str">
        <f>IF(D29&lt;&gt;"",SUMPRODUCT((MONTH(Challenge!$B$1:$XFD$1)=E$1)*Challenge!$B28:$XFD28),"")</f>
        <v/>
      </c>
      <c r="F29" t="str">
        <f>IF(E29&lt;&gt;"",SUMPRODUCT((MONTH(Challenge!$B$1:$XFD$1)=F$1)*Challenge!$B28:$XFD28),"")</f>
        <v/>
      </c>
      <c r="G29" t="str">
        <f>IF(F29&lt;&gt;"",SUMPRODUCT((MONTH(Challenge!$B$1:$XFD$1)=G$1)*Challenge!$B28:$XFD28),"")</f>
        <v/>
      </c>
      <c r="H29" t="str">
        <f>IF(G29&lt;&gt;"",SUMPRODUCT((MONTH(Challenge!$B$1:$XFD$1)=H$1)*Challenge!$B28:$XFD28),"")</f>
        <v/>
      </c>
      <c r="I29" t="str">
        <f>IF(H29&lt;&gt;"",SUMPRODUCT((MONTH(Challenge!$B$1:$XFD$1)=I$1)*Challenge!$B28:$XFD28),"")</f>
        <v/>
      </c>
      <c r="J29" t="str">
        <f>IF(I29&lt;&gt;"",SUMPRODUCT((MONTH(Challenge!$B$1:$XFD$1)=J$1)*Challenge!$B28:$XFD28),"")</f>
        <v/>
      </c>
      <c r="K29" t="str">
        <f>IF(J29&lt;&gt;"",SUMPRODUCT((MONTH(Challenge!$B$1:$XFD$1)=K$1)*Challenge!$B28:$XFD28),"")</f>
        <v/>
      </c>
    </row>
    <row r="30" spans="1:11" x14ac:dyDescent="0.25">
      <c r="A30" t="str">
        <f>Challenge!A29</f>
        <v/>
      </c>
      <c r="B30" t="str">
        <f>IF(A30&lt;&gt;"",SUMPRODUCT((MONTH(Challenge!$B$1:$XFD$1)=B$1)*Challenge!$B29:$XFD29),"")</f>
        <v/>
      </c>
      <c r="C30" t="str">
        <f>IF(B30&lt;&gt;"",SUMPRODUCT((MONTH(Challenge!$B$1:$XFD$1)=C$1)*Challenge!$B29:$XFD29),"")</f>
        <v/>
      </c>
      <c r="D30" t="str">
        <f>IF(C30&lt;&gt;"",SUMPRODUCT((MONTH(Challenge!$B$1:$XFD$1)=D$1)*Challenge!$B29:$XFD29),"")</f>
        <v/>
      </c>
      <c r="E30" t="str">
        <f>IF(D30&lt;&gt;"",SUMPRODUCT((MONTH(Challenge!$B$1:$XFD$1)=E$1)*Challenge!$B29:$XFD29),"")</f>
        <v/>
      </c>
      <c r="F30" t="str">
        <f>IF(E30&lt;&gt;"",SUMPRODUCT((MONTH(Challenge!$B$1:$XFD$1)=F$1)*Challenge!$B29:$XFD29),"")</f>
        <v/>
      </c>
      <c r="G30" t="str">
        <f>IF(F30&lt;&gt;"",SUMPRODUCT((MONTH(Challenge!$B$1:$XFD$1)=G$1)*Challenge!$B29:$XFD29),"")</f>
        <v/>
      </c>
      <c r="H30" t="str">
        <f>IF(G30&lt;&gt;"",SUMPRODUCT((MONTH(Challenge!$B$1:$XFD$1)=H$1)*Challenge!$B29:$XFD29),"")</f>
        <v/>
      </c>
      <c r="I30" t="str">
        <f>IF(H30&lt;&gt;"",SUMPRODUCT((MONTH(Challenge!$B$1:$XFD$1)=I$1)*Challenge!$B29:$XFD29),"")</f>
        <v/>
      </c>
      <c r="J30" t="str">
        <f>IF(I30&lt;&gt;"",SUMPRODUCT((MONTH(Challenge!$B$1:$XFD$1)=J$1)*Challenge!$B29:$XFD29),"")</f>
        <v/>
      </c>
      <c r="K30" t="str">
        <f>IF(J30&lt;&gt;"",SUMPRODUCT((MONTH(Challenge!$B$1:$XFD$1)=K$1)*Challenge!$B29:$XFD29),"")</f>
        <v/>
      </c>
    </row>
    <row r="31" spans="1:11" x14ac:dyDescent="0.25">
      <c r="A31" t="str">
        <f>Challenge!A30</f>
        <v/>
      </c>
      <c r="B31" t="str">
        <f>IF(A31&lt;&gt;"",SUMPRODUCT((MONTH(Challenge!$B$1:$XFD$1)=B$1)*Challenge!$B30:$XFD30),"")</f>
        <v/>
      </c>
      <c r="C31" t="str">
        <f>IF(B31&lt;&gt;"",SUMPRODUCT((MONTH(Challenge!$B$1:$XFD$1)=C$1)*Challenge!$B30:$XFD30),"")</f>
        <v/>
      </c>
      <c r="D31" t="str">
        <f>IF(C31&lt;&gt;"",SUMPRODUCT((MONTH(Challenge!$B$1:$XFD$1)=D$1)*Challenge!$B30:$XFD30),"")</f>
        <v/>
      </c>
      <c r="E31" t="str">
        <f>IF(D31&lt;&gt;"",SUMPRODUCT((MONTH(Challenge!$B$1:$XFD$1)=E$1)*Challenge!$B30:$XFD30),"")</f>
        <v/>
      </c>
      <c r="F31" t="str">
        <f>IF(E31&lt;&gt;"",SUMPRODUCT((MONTH(Challenge!$B$1:$XFD$1)=F$1)*Challenge!$B30:$XFD30),"")</f>
        <v/>
      </c>
      <c r="G31" t="str">
        <f>IF(F31&lt;&gt;"",SUMPRODUCT((MONTH(Challenge!$B$1:$XFD$1)=G$1)*Challenge!$B30:$XFD30),"")</f>
        <v/>
      </c>
      <c r="H31" t="str">
        <f>IF(G31&lt;&gt;"",SUMPRODUCT((MONTH(Challenge!$B$1:$XFD$1)=H$1)*Challenge!$B30:$XFD30),"")</f>
        <v/>
      </c>
      <c r="I31" t="str">
        <f>IF(H31&lt;&gt;"",SUMPRODUCT((MONTH(Challenge!$B$1:$XFD$1)=I$1)*Challenge!$B30:$XFD30),"")</f>
        <v/>
      </c>
      <c r="J31" t="str">
        <f>IF(I31&lt;&gt;"",SUMPRODUCT((MONTH(Challenge!$B$1:$XFD$1)=J$1)*Challenge!$B30:$XFD30),"")</f>
        <v/>
      </c>
      <c r="K31" t="str">
        <f>IF(J31&lt;&gt;"",SUMPRODUCT((MONTH(Challenge!$B$1:$XFD$1)=K$1)*Challenge!$B30:$XFD30),"")</f>
        <v/>
      </c>
    </row>
    <row r="32" spans="1:11" x14ac:dyDescent="0.25">
      <c r="A32" t="str">
        <f>Challenge!A31</f>
        <v/>
      </c>
      <c r="B32" t="str">
        <f>IF(A32&lt;&gt;"",SUMPRODUCT((MONTH(Challenge!$B$1:$XFD$1)=B$1)*Challenge!$B31:$XFD31),"")</f>
        <v/>
      </c>
      <c r="C32" t="str">
        <f>IF(B32&lt;&gt;"",SUMPRODUCT((MONTH(Challenge!$B$1:$XFD$1)=C$1)*Challenge!$B31:$XFD31),"")</f>
        <v/>
      </c>
      <c r="D32" t="str">
        <f>IF(C32&lt;&gt;"",SUMPRODUCT((MONTH(Challenge!$B$1:$XFD$1)=D$1)*Challenge!$B31:$XFD31),"")</f>
        <v/>
      </c>
      <c r="E32" t="str">
        <f>IF(D32&lt;&gt;"",SUMPRODUCT((MONTH(Challenge!$B$1:$XFD$1)=E$1)*Challenge!$B31:$XFD31),"")</f>
        <v/>
      </c>
      <c r="F32" t="str">
        <f>IF(E32&lt;&gt;"",SUMPRODUCT((MONTH(Challenge!$B$1:$XFD$1)=F$1)*Challenge!$B31:$XFD31),"")</f>
        <v/>
      </c>
      <c r="G32" t="str">
        <f>IF(F32&lt;&gt;"",SUMPRODUCT((MONTH(Challenge!$B$1:$XFD$1)=G$1)*Challenge!$B31:$XFD31),"")</f>
        <v/>
      </c>
      <c r="H32" t="str">
        <f>IF(G32&lt;&gt;"",SUMPRODUCT((MONTH(Challenge!$B$1:$XFD$1)=H$1)*Challenge!$B31:$XFD31),"")</f>
        <v/>
      </c>
      <c r="I32" t="str">
        <f>IF(H32&lt;&gt;"",SUMPRODUCT((MONTH(Challenge!$B$1:$XFD$1)=I$1)*Challenge!$B31:$XFD31),"")</f>
        <v/>
      </c>
      <c r="J32" t="str">
        <f>IF(I32&lt;&gt;"",SUMPRODUCT((MONTH(Challenge!$B$1:$XFD$1)=J$1)*Challenge!$B31:$XFD31),"")</f>
        <v/>
      </c>
      <c r="K32" t="str">
        <f>IF(J32&lt;&gt;"",SUMPRODUCT((MONTH(Challenge!$B$1:$XFD$1)=K$1)*Challenge!$B31:$XFD31),"")</f>
        <v/>
      </c>
    </row>
    <row r="33" spans="1:11" x14ac:dyDescent="0.25">
      <c r="A33" t="str">
        <f>Challenge!A32</f>
        <v/>
      </c>
      <c r="B33" t="str">
        <f>IF(A33&lt;&gt;"",SUMPRODUCT((MONTH(Challenge!$B$1:$XFD$1)=B$1)*Challenge!$B32:$XFD32),"")</f>
        <v/>
      </c>
      <c r="C33" t="str">
        <f>IF(B33&lt;&gt;"",SUMPRODUCT((MONTH(Challenge!$B$1:$XFD$1)=C$1)*Challenge!$B32:$XFD32),"")</f>
        <v/>
      </c>
      <c r="D33" t="str">
        <f>IF(C33&lt;&gt;"",SUMPRODUCT((MONTH(Challenge!$B$1:$XFD$1)=D$1)*Challenge!$B32:$XFD32),"")</f>
        <v/>
      </c>
      <c r="E33" t="str">
        <f>IF(D33&lt;&gt;"",SUMPRODUCT((MONTH(Challenge!$B$1:$XFD$1)=E$1)*Challenge!$B32:$XFD32),"")</f>
        <v/>
      </c>
      <c r="F33" t="str">
        <f>IF(E33&lt;&gt;"",SUMPRODUCT((MONTH(Challenge!$B$1:$XFD$1)=F$1)*Challenge!$B32:$XFD32),"")</f>
        <v/>
      </c>
      <c r="G33" t="str">
        <f>IF(F33&lt;&gt;"",SUMPRODUCT((MONTH(Challenge!$B$1:$XFD$1)=G$1)*Challenge!$B32:$XFD32),"")</f>
        <v/>
      </c>
      <c r="H33" t="str">
        <f>IF(G33&lt;&gt;"",SUMPRODUCT((MONTH(Challenge!$B$1:$XFD$1)=H$1)*Challenge!$B32:$XFD32),"")</f>
        <v/>
      </c>
      <c r="I33" t="str">
        <f>IF(H33&lt;&gt;"",SUMPRODUCT((MONTH(Challenge!$B$1:$XFD$1)=I$1)*Challenge!$B32:$XFD32),"")</f>
        <v/>
      </c>
      <c r="J33" t="str">
        <f>IF(I33&lt;&gt;"",SUMPRODUCT((MONTH(Challenge!$B$1:$XFD$1)=J$1)*Challenge!$B32:$XFD32),"")</f>
        <v/>
      </c>
      <c r="K33" t="str">
        <f>IF(J33&lt;&gt;"",SUMPRODUCT((MONTH(Challenge!$B$1:$XFD$1)=K$1)*Challenge!$B32:$XFD32),"")</f>
        <v/>
      </c>
    </row>
    <row r="34" spans="1:11" x14ac:dyDescent="0.25">
      <c r="A34" t="str">
        <f>Challenge!A33</f>
        <v/>
      </c>
      <c r="B34" t="str">
        <f>IF(A34&lt;&gt;"",SUMPRODUCT((MONTH(Challenge!$B$1:$XFD$1)=B$1)*Challenge!$B33:$XFD33),"")</f>
        <v/>
      </c>
      <c r="C34" t="str">
        <f>IF(B34&lt;&gt;"",SUMPRODUCT((MONTH(Challenge!$B$1:$XFD$1)=C$1)*Challenge!$B33:$XFD33),"")</f>
        <v/>
      </c>
      <c r="D34" t="str">
        <f>IF(C34&lt;&gt;"",SUMPRODUCT((MONTH(Challenge!$B$1:$XFD$1)=D$1)*Challenge!$B33:$XFD33),"")</f>
        <v/>
      </c>
      <c r="E34" t="str">
        <f>IF(D34&lt;&gt;"",SUMPRODUCT((MONTH(Challenge!$B$1:$XFD$1)=E$1)*Challenge!$B33:$XFD33),"")</f>
        <v/>
      </c>
      <c r="F34" t="str">
        <f>IF(E34&lt;&gt;"",SUMPRODUCT((MONTH(Challenge!$B$1:$XFD$1)=F$1)*Challenge!$B33:$XFD33),"")</f>
        <v/>
      </c>
      <c r="G34" t="str">
        <f>IF(F34&lt;&gt;"",SUMPRODUCT((MONTH(Challenge!$B$1:$XFD$1)=G$1)*Challenge!$B33:$XFD33),"")</f>
        <v/>
      </c>
      <c r="H34" t="str">
        <f>IF(G34&lt;&gt;"",SUMPRODUCT((MONTH(Challenge!$B$1:$XFD$1)=H$1)*Challenge!$B33:$XFD33),"")</f>
        <v/>
      </c>
      <c r="I34" t="str">
        <f>IF(H34&lt;&gt;"",SUMPRODUCT((MONTH(Challenge!$B$1:$XFD$1)=I$1)*Challenge!$B33:$XFD33),"")</f>
        <v/>
      </c>
      <c r="J34" t="str">
        <f>IF(I34&lt;&gt;"",SUMPRODUCT((MONTH(Challenge!$B$1:$XFD$1)=J$1)*Challenge!$B33:$XFD33),"")</f>
        <v/>
      </c>
      <c r="K34" t="str">
        <f>IF(J34&lt;&gt;"",SUMPRODUCT((MONTH(Challenge!$B$1:$XFD$1)=K$1)*Challenge!$B33:$XFD33),"")</f>
        <v/>
      </c>
    </row>
    <row r="35" spans="1:11" x14ac:dyDescent="0.25">
      <c r="A35" t="str">
        <f>Challenge!A34</f>
        <v/>
      </c>
      <c r="B35" t="str">
        <f>IF(A35&lt;&gt;"",SUMPRODUCT((MONTH(Challenge!$B$1:$XFD$1)=B$1)*Challenge!$B34:$XFD34),"")</f>
        <v/>
      </c>
      <c r="C35" t="str">
        <f>IF(B35&lt;&gt;"",SUMPRODUCT((MONTH(Challenge!$B$1:$XFD$1)=C$1)*Challenge!$B34:$XFD34),"")</f>
        <v/>
      </c>
      <c r="D35" t="str">
        <f>IF(C35&lt;&gt;"",SUMPRODUCT((MONTH(Challenge!$B$1:$XFD$1)=D$1)*Challenge!$B34:$XFD34),"")</f>
        <v/>
      </c>
      <c r="E35" t="str">
        <f>IF(D35&lt;&gt;"",SUMPRODUCT((MONTH(Challenge!$B$1:$XFD$1)=E$1)*Challenge!$B34:$XFD34),"")</f>
        <v/>
      </c>
      <c r="F35" t="str">
        <f>IF(E35&lt;&gt;"",SUMPRODUCT((MONTH(Challenge!$B$1:$XFD$1)=F$1)*Challenge!$B34:$XFD34),"")</f>
        <v/>
      </c>
      <c r="G35" t="str">
        <f>IF(F35&lt;&gt;"",SUMPRODUCT((MONTH(Challenge!$B$1:$XFD$1)=G$1)*Challenge!$B34:$XFD34),"")</f>
        <v/>
      </c>
      <c r="H35" t="str">
        <f>IF(G35&lt;&gt;"",SUMPRODUCT((MONTH(Challenge!$B$1:$XFD$1)=H$1)*Challenge!$B34:$XFD34),"")</f>
        <v/>
      </c>
      <c r="I35" t="str">
        <f>IF(H35&lt;&gt;"",SUMPRODUCT((MONTH(Challenge!$B$1:$XFD$1)=I$1)*Challenge!$B34:$XFD34),"")</f>
        <v/>
      </c>
      <c r="J35" t="str">
        <f>IF(I35&lt;&gt;"",SUMPRODUCT((MONTH(Challenge!$B$1:$XFD$1)=J$1)*Challenge!$B34:$XFD34),"")</f>
        <v/>
      </c>
      <c r="K35" t="str">
        <f>IF(J35&lt;&gt;"",SUMPRODUCT((MONTH(Challenge!$B$1:$XFD$1)=K$1)*Challenge!$B34:$XFD34),"")</f>
        <v/>
      </c>
    </row>
    <row r="36" spans="1:11" x14ac:dyDescent="0.25">
      <c r="A36" t="str">
        <f>Challenge!A35</f>
        <v/>
      </c>
      <c r="B36" t="str">
        <f>IF(A36&lt;&gt;"",SUMPRODUCT((MONTH(Challenge!$B$1:$XFD$1)=B$1)*Challenge!$B35:$XFD35),"")</f>
        <v/>
      </c>
      <c r="C36" t="str">
        <f>IF(B36&lt;&gt;"",SUMPRODUCT((MONTH(Challenge!$B$1:$XFD$1)=C$1)*Challenge!$B35:$XFD35),"")</f>
        <v/>
      </c>
      <c r="D36" t="str">
        <f>IF(C36&lt;&gt;"",SUMPRODUCT((MONTH(Challenge!$B$1:$XFD$1)=D$1)*Challenge!$B35:$XFD35),"")</f>
        <v/>
      </c>
      <c r="E36" t="str">
        <f>IF(D36&lt;&gt;"",SUMPRODUCT((MONTH(Challenge!$B$1:$XFD$1)=E$1)*Challenge!$B35:$XFD35),"")</f>
        <v/>
      </c>
      <c r="F36" t="str">
        <f>IF(E36&lt;&gt;"",SUMPRODUCT((MONTH(Challenge!$B$1:$XFD$1)=F$1)*Challenge!$B35:$XFD35),"")</f>
        <v/>
      </c>
      <c r="G36" t="str">
        <f>IF(F36&lt;&gt;"",SUMPRODUCT((MONTH(Challenge!$B$1:$XFD$1)=G$1)*Challenge!$B35:$XFD35),"")</f>
        <v/>
      </c>
      <c r="H36" t="str">
        <f>IF(G36&lt;&gt;"",SUMPRODUCT((MONTH(Challenge!$B$1:$XFD$1)=H$1)*Challenge!$B35:$XFD35),"")</f>
        <v/>
      </c>
      <c r="I36" t="str">
        <f>IF(H36&lt;&gt;"",SUMPRODUCT((MONTH(Challenge!$B$1:$XFD$1)=I$1)*Challenge!$B35:$XFD35),"")</f>
        <v/>
      </c>
      <c r="J36" t="str">
        <f>IF(I36&lt;&gt;"",SUMPRODUCT((MONTH(Challenge!$B$1:$XFD$1)=J$1)*Challenge!$B35:$XFD35),"")</f>
        <v/>
      </c>
      <c r="K36" t="str">
        <f>IF(J36&lt;&gt;"",SUMPRODUCT((MONTH(Challenge!$B$1:$XFD$1)=K$1)*Challenge!$B35:$XFD35),"")</f>
        <v/>
      </c>
    </row>
    <row r="37" spans="1:11" x14ac:dyDescent="0.25">
      <c r="A37" t="str">
        <f>Challenge!A36</f>
        <v/>
      </c>
      <c r="B37" t="str">
        <f>IF(A37&lt;&gt;"",SUMPRODUCT((MONTH(Challenge!$B$1:$XFD$1)=B$1)*Challenge!$B36:$XFD36),"")</f>
        <v/>
      </c>
      <c r="C37" t="str">
        <f>IF(B37&lt;&gt;"",SUMPRODUCT((MONTH(Challenge!$B$1:$XFD$1)=C$1)*Challenge!$B36:$XFD36),"")</f>
        <v/>
      </c>
      <c r="D37" t="str">
        <f>IF(C37&lt;&gt;"",SUMPRODUCT((MONTH(Challenge!$B$1:$XFD$1)=D$1)*Challenge!$B36:$XFD36),"")</f>
        <v/>
      </c>
      <c r="E37" t="str">
        <f>IF(D37&lt;&gt;"",SUMPRODUCT((MONTH(Challenge!$B$1:$XFD$1)=E$1)*Challenge!$B36:$XFD36),"")</f>
        <v/>
      </c>
      <c r="F37" t="str">
        <f>IF(E37&lt;&gt;"",SUMPRODUCT((MONTH(Challenge!$B$1:$XFD$1)=F$1)*Challenge!$B36:$XFD36),"")</f>
        <v/>
      </c>
      <c r="G37" t="str">
        <f>IF(F37&lt;&gt;"",SUMPRODUCT((MONTH(Challenge!$B$1:$XFD$1)=G$1)*Challenge!$B36:$XFD36),"")</f>
        <v/>
      </c>
      <c r="H37" t="str">
        <f>IF(G37&lt;&gt;"",SUMPRODUCT((MONTH(Challenge!$B$1:$XFD$1)=H$1)*Challenge!$B36:$XFD36),"")</f>
        <v/>
      </c>
      <c r="I37" t="str">
        <f>IF(H37&lt;&gt;"",SUMPRODUCT((MONTH(Challenge!$B$1:$XFD$1)=I$1)*Challenge!$B36:$XFD36),"")</f>
        <v/>
      </c>
      <c r="J37" t="str">
        <f>IF(I37&lt;&gt;"",SUMPRODUCT((MONTH(Challenge!$B$1:$XFD$1)=J$1)*Challenge!$B36:$XFD36),"")</f>
        <v/>
      </c>
      <c r="K37" t="str">
        <f>IF(J37&lt;&gt;"",SUMPRODUCT((MONTH(Challenge!$B$1:$XFD$1)=K$1)*Challenge!$B36:$XFD36),"")</f>
        <v/>
      </c>
    </row>
    <row r="38" spans="1:11" x14ac:dyDescent="0.25">
      <c r="A38" t="str">
        <f>Challenge!A37</f>
        <v/>
      </c>
      <c r="B38" t="str">
        <f>IF(A38&lt;&gt;"",SUMPRODUCT((MONTH(Challenge!$B$1:$XFD$1)=B$1)*Challenge!$B37:$XFD37),"")</f>
        <v/>
      </c>
      <c r="C38" t="str">
        <f>IF(B38&lt;&gt;"",SUMPRODUCT((MONTH(Challenge!$B$1:$XFD$1)=C$1)*Challenge!$B37:$XFD37),"")</f>
        <v/>
      </c>
      <c r="D38" t="str">
        <f>IF(C38&lt;&gt;"",SUMPRODUCT((MONTH(Challenge!$B$1:$XFD$1)=D$1)*Challenge!$B37:$XFD37),"")</f>
        <v/>
      </c>
      <c r="E38" t="str">
        <f>IF(D38&lt;&gt;"",SUMPRODUCT((MONTH(Challenge!$B$1:$XFD$1)=E$1)*Challenge!$B37:$XFD37),"")</f>
        <v/>
      </c>
      <c r="F38" t="str">
        <f>IF(E38&lt;&gt;"",SUMPRODUCT((MONTH(Challenge!$B$1:$XFD$1)=F$1)*Challenge!$B37:$XFD37),"")</f>
        <v/>
      </c>
      <c r="G38" t="str">
        <f>IF(F38&lt;&gt;"",SUMPRODUCT((MONTH(Challenge!$B$1:$XFD$1)=G$1)*Challenge!$B37:$XFD37),"")</f>
        <v/>
      </c>
      <c r="H38" t="str">
        <f>IF(G38&lt;&gt;"",SUMPRODUCT((MONTH(Challenge!$B$1:$XFD$1)=H$1)*Challenge!$B37:$XFD37),"")</f>
        <v/>
      </c>
      <c r="I38" t="str">
        <f>IF(H38&lt;&gt;"",SUMPRODUCT((MONTH(Challenge!$B$1:$XFD$1)=I$1)*Challenge!$B37:$XFD37),"")</f>
        <v/>
      </c>
      <c r="J38" t="str">
        <f>IF(I38&lt;&gt;"",SUMPRODUCT((MONTH(Challenge!$B$1:$XFD$1)=J$1)*Challenge!$B37:$XFD37),"")</f>
        <v/>
      </c>
      <c r="K38" t="str">
        <f>IF(J38&lt;&gt;"",SUMPRODUCT((MONTH(Challenge!$B$1:$XFD$1)=K$1)*Challenge!$B37:$XFD37),"")</f>
        <v/>
      </c>
    </row>
    <row r="39" spans="1:11" x14ac:dyDescent="0.25">
      <c r="A39" t="str">
        <f>Challenge!A38</f>
        <v/>
      </c>
      <c r="B39" t="str">
        <f>IF(A39&lt;&gt;"",SUMPRODUCT((MONTH(Challenge!$B$1:$XFD$1)=B$1)*Challenge!$B38:$XFD38),"")</f>
        <v/>
      </c>
      <c r="C39" t="str">
        <f>IF(B39&lt;&gt;"",SUMPRODUCT((MONTH(Challenge!$B$1:$XFD$1)=C$1)*Challenge!$B38:$XFD38),"")</f>
        <v/>
      </c>
      <c r="D39" t="str">
        <f>IF(C39&lt;&gt;"",SUMPRODUCT((MONTH(Challenge!$B$1:$XFD$1)=D$1)*Challenge!$B38:$XFD38),"")</f>
        <v/>
      </c>
      <c r="E39" t="str">
        <f>IF(D39&lt;&gt;"",SUMPRODUCT((MONTH(Challenge!$B$1:$XFD$1)=E$1)*Challenge!$B38:$XFD38),"")</f>
        <v/>
      </c>
      <c r="F39" t="str">
        <f>IF(E39&lt;&gt;"",SUMPRODUCT((MONTH(Challenge!$B$1:$XFD$1)=F$1)*Challenge!$B38:$XFD38),"")</f>
        <v/>
      </c>
      <c r="G39" t="str">
        <f>IF(F39&lt;&gt;"",SUMPRODUCT((MONTH(Challenge!$B$1:$XFD$1)=G$1)*Challenge!$B38:$XFD38),"")</f>
        <v/>
      </c>
      <c r="H39" t="str">
        <f>IF(G39&lt;&gt;"",SUMPRODUCT((MONTH(Challenge!$B$1:$XFD$1)=H$1)*Challenge!$B38:$XFD38),"")</f>
        <v/>
      </c>
      <c r="I39" t="str">
        <f>IF(H39&lt;&gt;"",SUMPRODUCT((MONTH(Challenge!$B$1:$XFD$1)=I$1)*Challenge!$B38:$XFD38),"")</f>
        <v/>
      </c>
      <c r="J39" t="str">
        <f>IF(I39&lt;&gt;"",SUMPRODUCT((MONTH(Challenge!$B$1:$XFD$1)=J$1)*Challenge!$B38:$XFD38),"")</f>
        <v/>
      </c>
      <c r="K39" t="str">
        <f>IF(J39&lt;&gt;"",SUMPRODUCT((MONTH(Challenge!$B$1:$XFD$1)=K$1)*Challenge!$B38:$XFD38),"")</f>
        <v/>
      </c>
    </row>
    <row r="40" spans="1:11" x14ac:dyDescent="0.25">
      <c r="A40" t="str">
        <f>Challenge!A39</f>
        <v/>
      </c>
      <c r="B40" t="str">
        <f>IF(A40&lt;&gt;"",SUMPRODUCT((MONTH(Challenge!$B$1:$XFD$1)=B$1)*Challenge!$B39:$XFD39),"")</f>
        <v/>
      </c>
      <c r="C40" t="str">
        <f>IF(B40&lt;&gt;"",SUMPRODUCT((MONTH(Challenge!$B$1:$XFD$1)=C$1)*Challenge!$B39:$XFD39),"")</f>
        <v/>
      </c>
      <c r="D40" t="str">
        <f>IF(C40&lt;&gt;"",SUMPRODUCT((MONTH(Challenge!$B$1:$XFD$1)=D$1)*Challenge!$B39:$XFD39),"")</f>
        <v/>
      </c>
      <c r="E40" t="str">
        <f>IF(D40&lt;&gt;"",SUMPRODUCT((MONTH(Challenge!$B$1:$XFD$1)=E$1)*Challenge!$B39:$XFD39),"")</f>
        <v/>
      </c>
      <c r="F40" t="str">
        <f>IF(E40&lt;&gt;"",SUMPRODUCT((MONTH(Challenge!$B$1:$XFD$1)=F$1)*Challenge!$B39:$XFD39),"")</f>
        <v/>
      </c>
      <c r="G40" t="str">
        <f>IF(F40&lt;&gt;"",SUMPRODUCT((MONTH(Challenge!$B$1:$XFD$1)=G$1)*Challenge!$B39:$XFD39),"")</f>
        <v/>
      </c>
      <c r="H40" t="str">
        <f>IF(G40&lt;&gt;"",SUMPRODUCT((MONTH(Challenge!$B$1:$XFD$1)=H$1)*Challenge!$B39:$XFD39),"")</f>
        <v/>
      </c>
      <c r="I40" t="str">
        <f>IF(H40&lt;&gt;"",SUMPRODUCT((MONTH(Challenge!$B$1:$XFD$1)=I$1)*Challenge!$B39:$XFD39),"")</f>
        <v/>
      </c>
      <c r="J40" t="str">
        <f>IF(I40&lt;&gt;"",SUMPRODUCT((MONTH(Challenge!$B$1:$XFD$1)=J$1)*Challenge!$B39:$XFD39),"")</f>
        <v/>
      </c>
      <c r="K40" t="str">
        <f>IF(J40&lt;&gt;"",SUMPRODUCT((MONTH(Challenge!$B$1:$XFD$1)=K$1)*Challenge!$B39:$XFD39),"")</f>
        <v/>
      </c>
    </row>
    <row r="41" spans="1:11" x14ac:dyDescent="0.25">
      <c r="A41" t="str">
        <f>Challenge!A40</f>
        <v/>
      </c>
      <c r="B41" t="str">
        <f>IF(A41&lt;&gt;"",SUMPRODUCT((MONTH(Challenge!$B$1:$XFD$1)=B$1)*Challenge!$B40:$XFD40),"")</f>
        <v/>
      </c>
      <c r="C41" t="str">
        <f>IF(B41&lt;&gt;"",SUMPRODUCT((MONTH(Challenge!$B$1:$XFD$1)=C$1)*Challenge!$B40:$XFD40),"")</f>
        <v/>
      </c>
      <c r="D41" t="str">
        <f>IF(C41&lt;&gt;"",SUMPRODUCT((MONTH(Challenge!$B$1:$XFD$1)=D$1)*Challenge!$B40:$XFD40),"")</f>
        <v/>
      </c>
      <c r="E41" t="str">
        <f>IF(D41&lt;&gt;"",SUMPRODUCT((MONTH(Challenge!$B$1:$XFD$1)=E$1)*Challenge!$B40:$XFD40),"")</f>
        <v/>
      </c>
      <c r="F41" t="str">
        <f>IF(E41&lt;&gt;"",SUMPRODUCT((MONTH(Challenge!$B$1:$XFD$1)=F$1)*Challenge!$B40:$XFD40),"")</f>
        <v/>
      </c>
      <c r="G41" t="str">
        <f>IF(F41&lt;&gt;"",SUMPRODUCT((MONTH(Challenge!$B$1:$XFD$1)=G$1)*Challenge!$B40:$XFD40),"")</f>
        <v/>
      </c>
      <c r="H41" t="str">
        <f>IF(G41&lt;&gt;"",SUMPRODUCT((MONTH(Challenge!$B$1:$XFD$1)=H$1)*Challenge!$B40:$XFD40),"")</f>
        <v/>
      </c>
      <c r="I41" t="str">
        <f>IF(H41&lt;&gt;"",SUMPRODUCT((MONTH(Challenge!$B$1:$XFD$1)=I$1)*Challenge!$B40:$XFD40),"")</f>
        <v/>
      </c>
      <c r="J41" t="str">
        <f>IF(I41&lt;&gt;"",SUMPRODUCT((MONTH(Challenge!$B$1:$XFD$1)=J$1)*Challenge!$B40:$XFD40),"")</f>
        <v/>
      </c>
      <c r="K41" t="str">
        <f>IF(J41&lt;&gt;"",SUMPRODUCT((MONTH(Challenge!$B$1:$XFD$1)=K$1)*Challenge!$B40:$XFD40),"")</f>
        <v/>
      </c>
    </row>
    <row r="42" spans="1:11" x14ac:dyDescent="0.25">
      <c r="A42" t="str">
        <f>Challenge!A41</f>
        <v/>
      </c>
      <c r="B42" t="str">
        <f>IF(A42&lt;&gt;"",SUMPRODUCT((MONTH(Challenge!$B$1:$XFD$1)=B$1)*Challenge!$B41:$XFD41),"")</f>
        <v/>
      </c>
      <c r="C42" t="str">
        <f>IF(B42&lt;&gt;"",SUMPRODUCT((MONTH(Challenge!$B$1:$XFD$1)=C$1)*Challenge!$B41:$XFD41),"")</f>
        <v/>
      </c>
      <c r="D42" t="str">
        <f>IF(C42&lt;&gt;"",SUMPRODUCT((MONTH(Challenge!$B$1:$XFD$1)=D$1)*Challenge!$B41:$XFD41),"")</f>
        <v/>
      </c>
      <c r="E42" t="str">
        <f>IF(D42&lt;&gt;"",SUMPRODUCT((MONTH(Challenge!$B$1:$XFD$1)=E$1)*Challenge!$B41:$XFD41),"")</f>
        <v/>
      </c>
      <c r="F42" t="str">
        <f>IF(E42&lt;&gt;"",SUMPRODUCT((MONTH(Challenge!$B$1:$XFD$1)=F$1)*Challenge!$B41:$XFD41),"")</f>
        <v/>
      </c>
      <c r="G42" t="str">
        <f>IF(F42&lt;&gt;"",SUMPRODUCT((MONTH(Challenge!$B$1:$XFD$1)=G$1)*Challenge!$B41:$XFD41),"")</f>
        <v/>
      </c>
      <c r="H42" t="str">
        <f>IF(G42&lt;&gt;"",SUMPRODUCT((MONTH(Challenge!$B$1:$XFD$1)=H$1)*Challenge!$B41:$XFD41),"")</f>
        <v/>
      </c>
      <c r="I42" t="str">
        <f>IF(H42&lt;&gt;"",SUMPRODUCT((MONTH(Challenge!$B$1:$XFD$1)=I$1)*Challenge!$B41:$XFD41),"")</f>
        <v/>
      </c>
      <c r="J42" t="str">
        <f>IF(I42&lt;&gt;"",SUMPRODUCT((MONTH(Challenge!$B$1:$XFD$1)=J$1)*Challenge!$B41:$XFD41),"")</f>
        <v/>
      </c>
      <c r="K42" t="str">
        <f>IF(J42&lt;&gt;"",SUMPRODUCT((MONTH(Challenge!$B$1:$XFD$1)=K$1)*Challenge!$B41:$XFD41),"")</f>
        <v/>
      </c>
    </row>
    <row r="43" spans="1:11" x14ac:dyDescent="0.25">
      <c r="A43" t="str">
        <f>Challenge!A42</f>
        <v/>
      </c>
      <c r="B43" t="str">
        <f>IF(A43&lt;&gt;"",SUMPRODUCT((MONTH(Challenge!$B$1:$XFD$1)=B$1)*Challenge!$B42:$XFD42),"")</f>
        <v/>
      </c>
      <c r="C43" t="str">
        <f>IF(B43&lt;&gt;"",SUMPRODUCT((MONTH(Challenge!$B$1:$XFD$1)=C$1)*Challenge!$B42:$XFD42),"")</f>
        <v/>
      </c>
      <c r="D43" t="str">
        <f>IF(C43&lt;&gt;"",SUMPRODUCT((MONTH(Challenge!$B$1:$XFD$1)=D$1)*Challenge!$B42:$XFD42),"")</f>
        <v/>
      </c>
      <c r="E43" t="str">
        <f>IF(D43&lt;&gt;"",SUMPRODUCT((MONTH(Challenge!$B$1:$XFD$1)=E$1)*Challenge!$B42:$XFD42),"")</f>
        <v/>
      </c>
      <c r="F43" t="str">
        <f>IF(E43&lt;&gt;"",SUMPRODUCT((MONTH(Challenge!$B$1:$XFD$1)=F$1)*Challenge!$B42:$XFD42),"")</f>
        <v/>
      </c>
      <c r="G43" t="str">
        <f>IF(F43&lt;&gt;"",SUMPRODUCT((MONTH(Challenge!$B$1:$XFD$1)=G$1)*Challenge!$B42:$XFD42),"")</f>
        <v/>
      </c>
      <c r="H43" t="str">
        <f>IF(G43&lt;&gt;"",SUMPRODUCT((MONTH(Challenge!$B$1:$XFD$1)=H$1)*Challenge!$B42:$XFD42),"")</f>
        <v/>
      </c>
      <c r="I43" t="str">
        <f>IF(H43&lt;&gt;"",SUMPRODUCT((MONTH(Challenge!$B$1:$XFD$1)=I$1)*Challenge!$B42:$XFD42),"")</f>
        <v/>
      </c>
      <c r="J43" t="str">
        <f>IF(I43&lt;&gt;"",SUMPRODUCT((MONTH(Challenge!$B$1:$XFD$1)=J$1)*Challenge!$B42:$XFD42),"")</f>
        <v/>
      </c>
      <c r="K43" t="str">
        <f>IF(J43&lt;&gt;"",SUMPRODUCT((MONTH(Challenge!$B$1:$XFD$1)=K$1)*Challenge!$B42:$XFD42),"")</f>
        <v/>
      </c>
    </row>
    <row r="44" spans="1:11" x14ac:dyDescent="0.25">
      <c r="A44" t="str">
        <f>Challenge!A43</f>
        <v/>
      </c>
      <c r="B44" t="str">
        <f>IF(A44&lt;&gt;"",SUMPRODUCT((MONTH(Challenge!$B$1:$XFD$1)=B$1)*Challenge!$B43:$XFD43),"")</f>
        <v/>
      </c>
      <c r="C44" t="str">
        <f>IF(B44&lt;&gt;"",SUMPRODUCT((MONTH(Challenge!$B$1:$XFD$1)=C$1)*Challenge!$B43:$XFD43),"")</f>
        <v/>
      </c>
      <c r="D44" t="str">
        <f>IF(C44&lt;&gt;"",SUMPRODUCT((MONTH(Challenge!$B$1:$XFD$1)=D$1)*Challenge!$B43:$XFD43),"")</f>
        <v/>
      </c>
      <c r="E44" t="str">
        <f>IF(D44&lt;&gt;"",SUMPRODUCT((MONTH(Challenge!$B$1:$XFD$1)=E$1)*Challenge!$B43:$XFD43),"")</f>
        <v/>
      </c>
      <c r="F44" t="str">
        <f>IF(E44&lt;&gt;"",SUMPRODUCT((MONTH(Challenge!$B$1:$XFD$1)=F$1)*Challenge!$B43:$XFD43),"")</f>
        <v/>
      </c>
      <c r="G44" t="str">
        <f>IF(F44&lt;&gt;"",SUMPRODUCT((MONTH(Challenge!$B$1:$XFD$1)=G$1)*Challenge!$B43:$XFD43),"")</f>
        <v/>
      </c>
      <c r="H44" t="str">
        <f>IF(G44&lt;&gt;"",SUMPRODUCT((MONTH(Challenge!$B$1:$XFD$1)=H$1)*Challenge!$B43:$XFD43),"")</f>
        <v/>
      </c>
      <c r="I44" t="str">
        <f>IF(H44&lt;&gt;"",SUMPRODUCT((MONTH(Challenge!$B$1:$XFD$1)=I$1)*Challenge!$B43:$XFD43),"")</f>
        <v/>
      </c>
      <c r="J44" t="str">
        <f>IF(I44&lt;&gt;"",SUMPRODUCT((MONTH(Challenge!$B$1:$XFD$1)=J$1)*Challenge!$B43:$XFD43),"")</f>
        <v/>
      </c>
      <c r="K44" t="str">
        <f>IF(J44&lt;&gt;"",SUMPRODUCT((MONTH(Challenge!$B$1:$XFD$1)=K$1)*Challenge!$B43:$XFD43),"")</f>
        <v/>
      </c>
    </row>
    <row r="45" spans="1:11" x14ac:dyDescent="0.25">
      <c r="A45" t="str">
        <f>Challenge!A44</f>
        <v/>
      </c>
      <c r="B45" t="str">
        <f>IF(A45&lt;&gt;"",SUMPRODUCT((MONTH(Challenge!$B$1:$XFD$1)=B$1)*Challenge!$B44:$XFD44),"")</f>
        <v/>
      </c>
      <c r="C45" t="str">
        <f>IF(B45&lt;&gt;"",SUMPRODUCT((MONTH(Challenge!$B$1:$XFD$1)=C$1)*Challenge!$B44:$XFD44),"")</f>
        <v/>
      </c>
      <c r="D45" t="str">
        <f>IF(C45&lt;&gt;"",SUMPRODUCT((MONTH(Challenge!$B$1:$XFD$1)=D$1)*Challenge!$B44:$XFD44),"")</f>
        <v/>
      </c>
      <c r="E45" t="str">
        <f>IF(D45&lt;&gt;"",SUMPRODUCT((MONTH(Challenge!$B$1:$XFD$1)=E$1)*Challenge!$B44:$XFD44),"")</f>
        <v/>
      </c>
      <c r="F45" t="str">
        <f>IF(E45&lt;&gt;"",SUMPRODUCT((MONTH(Challenge!$B$1:$XFD$1)=F$1)*Challenge!$B44:$XFD44),"")</f>
        <v/>
      </c>
      <c r="G45" t="str">
        <f>IF(F45&lt;&gt;"",SUMPRODUCT((MONTH(Challenge!$B$1:$XFD$1)=G$1)*Challenge!$B44:$XFD44),"")</f>
        <v/>
      </c>
      <c r="H45" t="str">
        <f>IF(G45&lt;&gt;"",SUMPRODUCT((MONTH(Challenge!$B$1:$XFD$1)=H$1)*Challenge!$B44:$XFD44),"")</f>
        <v/>
      </c>
      <c r="I45" t="str">
        <f>IF(H45&lt;&gt;"",SUMPRODUCT((MONTH(Challenge!$B$1:$XFD$1)=I$1)*Challenge!$B44:$XFD44),"")</f>
        <v/>
      </c>
      <c r="J45" t="str">
        <f>IF(I45&lt;&gt;"",SUMPRODUCT((MONTH(Challenge!$B$1:$XFD$1)=J$1)*Challenge!$B44:$XFD44),"")</f>
        <v/>
      </c>
      <c r="K45" t="str">
        <f>IF(J45&lt;&gt;"",SUMPRODUCT((MONTH(Challenge!$B$1:$XFD$1)=K$1)*Challenge!$B44:$XFD44),"")</f>
        <v/>
      </c>
    </row>
    <row r="46" spans="1:11" x14ac:dyDescent="0.25">
      <c r="A46" t="str">
        <f>Challenge!A45</f>
        <v/>
      </c>
      <c r="B46" t="str">
        <f>IF(A46&lt;&gt;"",SUMPRODUCT((MONTH(Challenge!$B$1:$XFD$1)=B$1)*Challenge!$B45:$XFD45),"")</f>
        <v/>
      </c>
      <c r="C46" t="str">
        <f>IF(B46&lt;&gt;"",SUMPRODUCT((MONTH(Challenge!$B$1:$XFD$1)=C$1)*Challenge!$B45:$XFD45),"")</f>
        <v/>
      </c>
      <c r="D46" t="str">
        <f>IF(C46&lt;&gt;"",SUMPRODUCT((MONTH(Challenge!$B$1:$XFD$1)=D$1)*Challenge!$B45:$XFD45),"")</f>
        <v/>
      </c>
      <c r="E46" t="str">
        <f>IF(D46&lt;&gt;"",SUMPRODUCT((MONTH(Challenge!$B$1:$XFD$1)=E$1)*Challenge!$B45:$XFD45),"")</f>
        <v/>
      </c>
      <c r="F46" t="str">
        <f>IF(E46&lt;&gt;"",SUMPRODUCT((MONTH(Challenge!$B$1:$XFD$1)=F$1)*Challenge!$B45:$XFD45),"")</f>
        <v/>
      </c>
      <c r="G46" t="str">
        <f>IF(F46&lt;&gt;"",SUMPRODUCT((MONTH(Challenge!$B$1:$XFD$1)=G$1)*Challenge!$B45:$XFD45),"")</f>
        <v/>
      </c>
      <c r="H46" t="str">
        <f>IF(G46&lt;&gt;"",SUMPRODUCT((MONTH(Challenge!$B$1:$XFD$1)=H$1)*Challenge!$B45:$XFD45),"")</f>
        <v/>
      </c>
      <c r="I46" t="str">
        <f>IF(H46&lt;&gt;"",SUMPRODUCT((MONTH(Challenge!$B$1:$XFD$1)=I$1)*Challenge!$B45:$XFD45),"")</f>
        <v/>
      </c>
      <c r="J46" t="str">
        <f>IF(I46&lt;&gt;"",SUMPRODUCT((MONTH(Challenge!$B$1:$XFD$1)=J$1)*Challenge!$B45:$XFD45),"")</f>
        <v/>
      </c>
      <c r="K46" t="str">
        <f>IF(J46&lt;&gt;"",SUMPRODUCT((MONTH(Challenge!$B$1:$XFD$1)=K$1)*Challenge!$B45:$XFD45),"")</f>
        <v/>
      </c>
    </row>
    <row r="47" spans="1:11" x14ac:dyDescent="0.25">
      <c r="A47" t="str">
        <f>Challenge!A46</f>
        <v/>
      </c>
      <c r="B47" t="str">
        <f>IF(A47&lt;&gt;"",SUMPRODUCT((MONTH(Challenge!$B$1:$XFD$1)=B$1)*Challenge!$B46:$XFD46),"")</f>
        <v/>
      </c>
      <c r="C47" t="str">
        <f>IF(B47&lt;&gt;"",SUMPRODUCT((MONTH(Challenge!$B$1:$XFD$1)=C$1)*Challenge!$B46:$XFD46),"")</f>
        <v/>
      </c>
      <c r="D47" t="str">
        <f>IF(C47&lt;&gt;"",SUMPRODUCT((MONTH(Challenge!$B$1:$XFD$1)=D$1)*Challenge!$B46:$XFD46),"")</f>
        <v/>
      </c>
      <c r="E47" t="str">
        <f>IF(D47&lt;&gt;"",SUMPRODUCT((MONTH(Challenge!$B$1:$XFD$1)=E$1)*Challenge!$B46:$XFD46),"")</f>
        <v/>
      </c>
      <c r="F47" t="str">
        <f>IF(E47&lt;&gt;"",SUMPRODUCT((MONTH(Challenge!$B$1:$XFD$1)=F$1)*Challenge!$B46:$XFD46),"")</f>
        <v/>
      </c>
      <c r="G47" t="str">
        <f>IF(F47&lt;&gt;"",SUMPRODUCT((MONTH(Challenge!$B$1:$XFD$1)=G$1)*Challenge!$B46:$XFD46),"")</f>
        <v/>
      </c>
      <c r="H47" t="str">
        <f>IF(G47&lt;&gt;"",SUMPRODUCT((MONTH(Challenge!$B$1:$XFD$1)=H$1)*Challenge!$B46:$XFD46),"")</f>
        <v/>
      </c>
      <c r="I47" t="str">
        <f>IF(H47&lt;&gt;"",SUMPRODUCT((MONTH(Challenge!$B$1:$XFD$1)=I$1)*Challenge!$B46:$XFD46),"")</f>
        <v/>
      </c>
      <c r="J47" t="str">
        <f>IF(I47&lt;&gt;"",SUMPRODUCT((MONTH(Challenge!$B$1:$XFD$1)=J$1)*Challenge!$B46:$XFD46),"")</f>
        <v/>
      </c>
      <c r="K47" t="str">
        <f>IF(J47&lt;&gt;"",SUMPRODUCT((MONTH(Challenge!$B$1:$XFD$1)=K$1)*Challenge!$B46:$XFD46),"")</f>
        <v/>
      </c>
    </row>
    <row r="48" spans="1:11" x14ac:dyDescent="0.25">
      <c r="A48" t="str">
        <f>Challenge!A47</f>
        <v/>
      </c>
      <c r="B48" t="str">
        <f>IF(A48&lt;&gt;"",SUMPRODUCT((MONTH(Challenge!$B$1:$XFD$1)=B$1)*Challenge!$B47:$XFD47),"")</f>
        <v/>
      </c>
      <c r="C48" t="str">
        <f>IF(B48&lt;&gt;"",SUMPRODUCT((MONTH(Challenge!$B$1:$XFD$1)=C$1)*Challenge!$B47:$XFD47),"")</f>
        <v/>
      </c>
      <c r="D48" t="str">
        <f>IF(C48&lt;&gt;"",SUMPRODUCT((MONTH(Challenge!$B$1:$XFD$1)=D$1)*Challenge!$B47:$XFD47),"")</f>
        <v/>
      </c>
      <c r="E48" t="str">
        <f>IF(D48&lt;&gt;"",SUMPRODUCT((MONTH(Challenge!$B$1:$XFD$1)=E$1)*Challenge!$B47:$XFD47),"")</f>
        <v/>
      </c>
      <c r="F48" t="str">
        <f>IF(E48&lt;&gt;"",SUMPRODUCT((MONTH(Challenge!$B$1:$XFD$1)=F$1)*Challenge!$B47:$XFD47),"")</f>
        <v/>
      </c>
      <c r="G48" t="str">
        <f>IF(F48&lt;&gt;"",SUMPRODUCT((MONTH(Challenge!$B$1:$XFD$1)=G$1)*Challenge!$B47:$XFD47),"")</f>
        <v/>
      </c>
      <c r="H48" t="str">
        <f>IF(G48&lt;&gt;"",SUMPRODUCT((MONTH(Challenge!$B$1:$XFD$1)=H$1)*Challenge!$B47:$XFD47),"")</f>
        <v/>
      </c>
      <c r="I48" t="str">
        <f>IF(H48&lt;&gt;"",SUMPRODUCT((MONTH(Challenge!$B$1:$XFD$1)=I$1)*Challenge!$B47:$XFD47),"")</f>
        <v/>
      </c>
      <c r="J48" t="str">
        <f>IF(I48&lt;&gt;"",SUMPRODUCT((MONTH(Challenge!$B$1:$XFD$1)=J$1)*Challenge!$B47:$XFD47),"")</f>
        <v/>
      </c>
      <c r="K48" t="str">
        <f>IF(J48&lt;&gt;"",SUMPRODUCT((MONTH(Challenge!$B$1:$XFD$1)=K$1)*Challenge!$B47:$XFD47),"")</f>
        <v/>
      </c>
    </row>
    <row r="49" spans="1:11" x14ac:dyDescent="0.25">
      <c r="A49" t="str">
        <f>Challenge!A48</f>
        <v/>
      </c>
      <c r="B49" t="str">
        <f>IF(A49&lt;&gt;"",SUMPRODUCT((MONTH(Challenge!$B$1:$XFD$1)=B$1)*Challenge!$B48:$XFD48),"")</f>
        <v/>
      </c>
      <c r="C49" t="str">
        <f>IF(B49&lt;&gt;"",SUMPRODUCT((MONTH(Challenge!$B$1:$XFD$1)=C$1)*Challenge!$B48:$XFD48),"")</f>
        <v/>
      </c>
      <c r="D49" t="str">
        <f>IF(C49&lt;&gt;"",SUMPRODUCT((MONTH(Challenge!$B$1:$XFD$1)=D$1)*Challenge!$B48:$XFD48),"")</f>
        <v/>
      </c>
      <c r="E49" t="str">
        <f>IF(D49&lt;&gt;"",SUMPRODUCT((MONTH(Challenge!$B$1:$XFD$1)=E$1)*Challenge!$B48:$XFD48),"")</f>
        <v/>
      </c>
      <c r="F49" t="str">
        <f>IF(E49&lt;&gt;"",SUMPRODUCT((MONTH(Challenge!$B$1:$XFD$1)=F$1)*Challenge!$B48:$XFD48),"")</f>
        <v/>
      </c>
      <c r="G49" t="str">
        <f>IF(F49&lt;&gt;"",SUMPRODUCT((MONTH(Challenge!$B$1:$XFD$1)=G$1)*Challenge!$B48:$XFD48),"")</f>
        <v/>
      </c>
      <c r="H49" t="str">
        <f>IF(G49&lt;&gt;"",SUMPRODUCT((MONTH(Challenge!$B$1:$XFD$1)=H$1)*Challenge!$B48:$XFD48),"")</f>
        <v/>
      </c>
      <c r="I49" t="str">
        <f>IF(H49&lt;&gt;"",SUMPRODUCT((MONTH(Challenge!$B$1:$XFD$1)=I$1)*Challenge!$B48:$XFD48),"")</f>
        <v/>
      </c>
      <c r="J49" t="str">
        <f>IF(I49&lt;&gt;"",SUMPRODUCT((MONTH(Challenge!$B$1:$XFD$1)=J$1)*Challenge!$B48:$XFD48),"")</f>
        <v/>
      </c>
      <c r="K49" t="str">
        <f>IF(J49&lt;&gt;"",SUMPRODUCT((MONTH(Challenge!$B$1:$XFD$1)=K$1)*Challenge!$B48:$XFD48),"")</f>
        <v/>
      </c>
    </row>
    <row r="50" spans="1:11" x14ac:dyDescent="0.25">
      <c r="A50" t="str">
        <f>Challenge!A49</f>
        <v/>
      </c>
      <c r="B50" t="str">
        <f>IF(A50&lt;&gt;"",SUMPRODUCT((MONTH(Challenge!$B$1:$XFD$1)=B$1)*Challenge!$B49:$XFD49),"")</f>
        <v/>
      </c>
      <c r="C50" t="str">
        <f>IF(B50&lt;&gt;"",SUMPRODUCT((MONTH(Challenge!$B$1:$XFD$1)=C$1)*Challenge!$B49:$XFD49),"")</f>
        <v/>
      </c>
      <c r="D50" t="str">
        <f>IF(C50&lt;&gt;"",SUMPRODUCT((MONTH(Challenge!$B$1:$XFD$1)=D$1)*Challenge!$B49:$XFD49),"")</f>
        <v/>
      </c>
      <c r="E50" t="str">
        <f>IF(D50&lt;&gt;"",SUMPRODUCT((MONTH(Challenge!$B$1:$XFD$1)=E$1)*Challenge!$B49:$XFD49),"")</f>
        <v/>
      </c>
      <c r="F50" t="str">
        <f>IF(E50&lt;&gt;"",SUMPRODUCT((MONTH(Challenge!$B$1:$XFD$1)=F$1)*Challenge!$B49:$XFD49),"")</f>
        <v/>
      </c>
      <c r="G50" t="str">
        <f>IF(F50&lt;&gt;"",SUMPRODUCT((MONTH(Challenge!$B$1:$XFD$1)=G$1)*Challenge!$B49:$XFD49),"")</f>
        <v/>
      </c>
      <c r="H50" t="str">
        <f>IF(G50&lt;&gt;"",SUMPRODUCT((MONTH(Challenge!$B$1:$XFD$1)=H$1)*Challenge!$B49:$XFD49),"")</f>
        <v/>
      </c>
      <c r="I50" t="str">
        <f>IF(H50&lt;&gt;"",SUMPRODUCT((MONTH(Challenge!$B$1:$XFD$1)=I$1)*Challenge!$B49:$XFD49),"")</f>
        <v/>
      </c>
      <c r="J50" t="str">
        <f>IF(I50&lt;&gt;"",SUMPRODUCT((MONTH(Challenge!$B$1:$XFD$1)=J$1)*Challenge!$B49:$XFD49),"")</f>
        <v/>
      </c>
      <c r="K50" t="str">
        <f>IF(J50&lt;&gt;"",SUMPRODUCT((MONTH(Challenge!$B$1:$XFD$1)=K$1)*Challenge!$B49:$XFD49),"")</f>
        <v/>
      </c>
    </row>
    <row r="51" spans="1:11" x14ac:dyDescent="0.25">
      <c r="A51" t="str">
        <f>Challenge!A50</f>
        <v/>
      </c>
      <c r="B51" t="str">
        <f>IF(A51&lt;&gt;"",SUMPRODUCT((MONTH(Challenge!$B$1:$XFD$1)=B$1)*Challenge!$B50:$XFD50),"")</f>
        <v/>
      </c>
      <c r="C51" t="str">
        <f>IF(B51&lt;&gt;"",SUMPRODUCT((MONTH(Challenge!$B$1:$XFD$1)=C$1)*Challenge!$B50:$XFD50),"")</f>
        <v/>
      </c>
      <c r="D51" t="str">
        <f>IF(C51&lt;&gt;"",SUMPRODUCT((MONTH(Challenge!$B$1:$XFD$1)=D$1)*Challenge!$B50:$XFD50),"")</f>
        <v/>
      </c>
      <c r="E51" t="str">
        <f>IF(D51&lt;&gt;"",SUMPRODUCT((MONTH(Challenge!$B$1:$XFD$1)=E$1)*Challenge!$B50:$XFD50),"")</f>
        <v/>
      </c>
      <c r="F51" t="str">
        <f>IF(E51&lt;&gt;"",SUMPRODUCT((MONTH(Challenge!$B$1:$XFD$1)=F$1)*Challenge!$B50:$XFD50),"")</f>
        <v/>
      </c>
      <c r="G51" t="str">
        <f>IF(F51&lt;&gt;"",SUMPRODUCT((MONTH(Challenge!$B$1:$XFD$1)=G$1)*Challenge!$B50:$XFD50),"")</f>
        <v/>
      </c>
      <c r="H51" t="str">
        <f>IF(G51&lt;&gt;"",SUMPRODUCT((MONTH(Challenge!$B$1:$XFD$1)=H$1)*Challenge!$B50:$XFD50),"")</f>
        <v/>
      </c>
      <c r="I51" t="str">
        <f>IF(H51&lt;&gt;"",SUMPRODUCT((MONTH(Challenge!$B$1:$XFD$1)=I$1)*Challenge!$B50:$XFD50),"")</f>
        <v/>
      </c>
      <c r="J51" t="str">
        <f>IF(I51&lt;&gt;"",SUMPRODUCT((MONTH(Challenge!$B$1:$XFD$1)=J$1)*Challenge!$B50:$XFD50),"")</f>
        <v/>
      </c>
      <c r="K51" t="str">
        <f>IF(J51&lt;&gt;"",SUMPRODUCT((MONTH(Challenge!$B$1:$XFD$1)=K$1)*Challenge!$B50:$XFD50),"")</f>
        <v/>
      </c>
    </row>
    <row r="52" spans="1:11" x14ac:dyDescent="0.25">
      <c r="A52" t="str">
        <f>Challenge!A51</f>
        <v/>
      </c>
      <c r="B52" t="str">
        <f>IF(A52&lt;&gt;"",SUMPRODUCT((MONTH(Challenge!$B$1:$XFD$1)=B$1)*Challenge!$B51:$XFD51),"")</f>
        <v/>
      </c>
      <c r="C52" t="str">
        <f>IF(B52&lt;&gt;"",SUMPRODUCT((MONTH(Challenge!$B$1:$XFD$1)=C$1)*Challenge!$B51:$XFD51),"")</f>
        <v/>
      </c>
      <c r="D52" t="str">
        <f>IF(C52&lt;&gt;"",SUMPRODUCT((MONTH(Challenge!$B$1:$XFD$1)=D$1)*Challenge!$B51:$XFD51),"")</f>
        <v/>
      </c>
      <c r="E52" t="str">
        <f>IF(D52&lt;&gt;"",SUMPRODUCT((MONTH(Challenge!$B$1:$XFD$1)=E$1)*Challenge!$B51:$XFD51),"")</f>
        <v/>
      </c>
      <c r="F52" t="str">
        <f>IF(E52&lt;&gt;"",SUMPRODUCT((MONTH(Challenge!$B$1:$XFD$1)=F$1)*Challenge!$B51:$XFD51),"")</f>
        <v/>
      </c>
      <c r="G52" t="str">
        <f>IF(F52&lt;&gt;"",SUMPRODUCT((MONTH(Challenge!$B$1:$XFD$1)=G$1)*Challenge!$B51:$XFD51),"")</f>
        <v/>
      </c>
      <c r="H52" t="str">
        <f>IF(G52&lt;&gt;"",SUMPRODUCT((MONTH(Challenge!$B$1:$XFD$1)=H$1)*Challenge!$B51:$XFD51),"")</f>
        <v/>
      </c>
      <c r="I52" t="str">
        <f>IF(H52&lt;&gt;"",SUMPRODUCT((MONTH(Challenge!$B$1:$XFD$1)=I$1)*Challenge!$B51:$XFD51),"")</f>
        <v/>
      </c>
      <c r="J52" t="str">
        <f>IF(I52&lt;&gt;"",SUMPRODUCT((MONTH(Challenge!$B$1:$XFD$1)=J$1)*Challenge!$B51:$XFD51),"")</f>
        <v/>
      </c>
      <c r="K52" t="str">
        <f>IF(J52&lt;&gt;"",SUMPRODUCT((MONTH(Challenge!$B$1:$XFD$1)=K$1)*Challenge!$B51:$XFD51),"")</f>
        <v/>
      </c>
    </row>
    <row r="53" spans="1:11" s="54" customForma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M53"/>
  <sheetViews>
    <sheetView showGridLines="0" zoomScale="110" zoomScaleNormal="110" workbookViewId="0">
      <selection activeCell="A2" sqref="A2:D51"/>
    </sheetView>
  </sheetViews>
  <sheetFormatPr baseColWidth="10" defaultRowHeight="15" x14ac:dyDescent="0.25"/>
  <cols>
    <col min="1" max="1" width="7.42578125" style="70" bestFit="1" customWidth="1"/>
    <col min="2" max="2" width="19.5703125" style="71" bestFit="1" customWidth="1"/>
    <col min="3" max="3" width="3" style="70" hidden="1" customWidth="1"/>
    <col min="4" max="4" width="14.7109375" style="70" bestFit="1" customWidth="1"/>
    <col min="13" max="13" width="12.28515625" bestFit="1" customWidth="1"/>
  </cols>
  <sheetData>
    <row r="1" spans="1:5" s="69" customFormat="1" ht="21" x14ac:dyDescent="0.25">
      <c r="A1" s="85" t="s">
        <v>18</v>
      </c>
      <c r="B1" s="85" t="s">
        <v>13</v>
      </c>
      <c r="C1" s="85"/>
      <c r="D1" s="86" t="s">
        <v>72</v>
      </c>
      <c r="E1" s="74"/>
    </row>
    <row r="2" spans="1:5" s="76" customFormat="1" ht="20.100000000000001" customHeight="1" x14ac:dyDescent="0.25">
      <c r="A2" s="68">
        <f>IFERROR(RANK(D2,$D$2:$D$51),"")</f>
        <v>1</v>
      </c>
      <c r="B2" s="75" t="str">
        <f>'Classement Challenge'!A3</f>
        <v>ALIAS</v>
      </c>
      <c r="C2" s="68">
        <v>2</v>
      </c>
      <c r="D2" s="68">
        <f>IFERROR(HLOOKUP($D$1,'Classement Challenge'!$A$2:$K$52,C2,FALSE),"")</f>
        <v>33</v>
      </c>
      <c r="E2" s="82"/>
    </row>
    <row r="3" spans="1:5" s="76" customFormat="1" ht="20.100000000000001" customHeight="1" x14ac:dyDescent="0.25">
      <c r="A3" s="68">
        <f>IFERROR(RANK(D3,$D$2:$D$51),"")</f>
        <v>2</v>
      </c>
      <c r="B3" s="75" t="str">
        <f>'Classement Challenge'!A7</f>
        <v>KEKO</v>
      </c>
      <c r="C3" s="68">
        <v>6</v>
      </c>
      <c r="D3" s="68">
        <f>IFERROR(HLOOKUP($D$1,'Classement Challenge'!$A$2:$K$52,C3,FALSE),"")</f>
        <v>26</v>
      </c>
      <c r="E3" s="82"/>
    </row>
    <row r="4" spans="1:5" s="76" customFormat="1" ht="20.100000000000001" customHeight="1" x14ac:dyDescent="0.25">
      <c r="A4" s="68">
        <f>IFERROR(RANK(D4,$D$2:$D$51),"")</f>
        <v>3</v>
      </c>
      <c r="B4" s="75" t="str">
        <f>'Classement Challenge'!A4</f>
        <v>BEBERT</v>
      </c>
      <c r="C4" s="68">
        <v>3</v>
      </c>
      <c r="D4" s="68">
        <f>IFERROR(HLOOKUP($D$1,'Classement Challenge'!$A$2:$K$52,C4,FALSE),"")</f>
        <v>21</v>
      </c>
      <c r="E4" s="82"/>
    </row>
    <row r="5" spans="1:5" s="76" customFormat="1" ht="20.100000000000001" customHeight="1" x14ac:dyDescent="0.25">
      <c r="A5" s="68">
        <f>IFERROR(RANK(D5,$D$2:$D$51),"")</f>
        <v>4</v>
      </c>
      <c r="B5" s="75" t="str">
        <f>'Classement Challenge'!A5</f>
        <v>DREADY</v>
      </c>
      <c r="C5" s="68">
        <v>4</v>
      </c>
      <c r="D5" s="68">
        <f>IFERROR(HLOOKUP($D$1,'Classement Challenge'!$A$2:$K$52,C5,FALSE),"")</f>
        <v>13</v>
      </c>
      <c r="E5" s="82"/>
    </row>
    <row r="6" spans="1:5" s="76" customFormat="1" ht="20.100000000000001" customHeight="1" x14ac:dyDescent="0.25">
      <c r="A6" s="68">
        <f>IFERROR(RANK(D6,$D$2:$D$51),"")</f>
        <v>5</v>
      </c>
      <c r="B6" s="75" t="str">
        <f>'Classement Challenge'!A12</f>
        <v>NYCO</v>
      </c>
      <c r="C6" s="68">
        <v>11</v>
      </c>
      <c r="D6" s="68">
        <f>IFERROR(HLOOKUP($D$1,'Classement Challenge'!$A$2:$K$52,C6,FALSE),"")</f>
        <v>12</v>
      </c>
      <c r="E6" s="82"/>
    </row>
    <row r="7" spans="1:5" s="76" customFormat="1" ht="20.100000000000001" customHeight="1" x14ac:dyDescent="0.25">
      <c r="A7" s="68">
        <f>IFERROR(RANK(D7,$D$2:$D$51),"")</f>
        <v>6</v>
      </c>
      <c r="B7" s="75" t="str">
        <f>'Classement Challenge'!A8</f>
        <v>LACHIEUSE</v>
      </c>
      <c r="C7" s="68">
        <v>7</v>
      </c>
      <c r="D7" s="68">
        <f>IFERROR(HLOOKUP($D$1,'Classement Challenge'!$A$2:$K$52,C7,FALSE),"")</f>
        <v>10</v>
      </c>
      <c r="E7" s="82"/>
    </row>
    <row r="8" spans="1:5" s="76" customFormat="1" ht="20.100000000000001" customHeight="1" x14ac:dyDescent="0.25">
      <c r="A8" s="68">
        <f>IFERROR(RANK(D8,$D$2:$D$51),"")</f>
        <v>6</v>
      </c>
      <c r="B8" s="75" t="str">
        <f>'Classement Challenge'!A6</f>
        <v>FORZA GIRONDINS</v>
      </c>
      <c r="C8" s="68">
        <v>5</v>
      </c>
      <c r="D8" s="68">
        <f>IFERROR(HLOOKUP($D$1,'Classement Challenge'!$A$2:$K$52,C8,FALSE),"")</f>
        <v>10</v>
      </c>
      <c r="E8" s="82"/>
    </row>
    <row r="9" spans="1:5" s="76" customFormat="1" ht="20.100000000000001" customHeight="1" x14ac:dyDescent="0.25">
      <c r="A9" s="68">
        <f>IFERROR(RANK(D9,$D$2:$D$51),"")</f>
        <v>8</v>
      </c>
      <c r="B9" s="75" t="str">
        <f>'Classement Challenge'!A11</f>
        <v>MISSTEEQ</v>
      </c>
      <c r="C9" s="68">
        <v>10</v>
      </c>
      <c r="D9" s="68">
        <f>IFERROR(HLOOKUP($D$1,'Classement Challenge'!$A$2:$K$52,C9,FALSE),"")</f>
        <v>8</v>
      </c>
      <c r="E9" s="82"/>
    </row>
    <row r="10" spans="1:5" s="76" customFormat="1" ht="20.100000000000001" customHeight="1" x14ac:dyDescent="0.25">
      <c r="A10" s="68">
        <f>IFERROR(RANK(D10,$D$2:$D$51),"")</f>
        <v>9</v>
      </c>
      <c r="B10" s="75" t="str">
        <f>'Classement Challenge'!A13</f>
        <v>PAPADAVS</v>
      </c>
      <c r="C10" s="68">
        <v>12</v>
      </c>
      <c r="D10" s="68">
        <f>IFERROR(HLOOKUP($D$1,'Classement Challenge'!$A$2:$K$52,C10,FALSE),"")</f>
        <v>5</v>
      </c>
      <c r="E10" s="82"/>
    </row>
    <row r="11" spans="1:5" s="76" customFormat="1" ht="20.100000000000001" customHeight="1" x14ac:dyDescent="0.25">
      <c r="A11" s="68">
        <f>IFERROR(RANK(D11,$D$2:$D$51),"")</f>
        <v>10</v>
      </c>
      <c r="B11" s="75" t="str">
        <f>'Classement Challenge'!A15</f>
        <v>SPRINGTIME</v>
      </c>
      <c r="C11" s="68">
        <v>14</v>
      </c>
      <c r="D11" s="68">
        <f>IFERROR(HLOOKUP($D$1,'Classement Challenge'!$A$2:$K$52,C11,FALSE),"")</f>
        <v>1</v>
      </c>
      <c r="E11" s="82"/>
    </row>
    <row r="12" spans="1:5" s="76" customFormat="1" ht="20.100000000000001" customHeight="1" x14ac:dyDescent="0.25">
      <c r="A12" s="68">
        <f>IFERROR(RANK(D12,$D$2:$D$51),"")</f>
        <v>11</v>
      </c>
      <c r="B12" s="75" t="str">
        <f>'Classement Challenge'!A9</f>
        <v>LAVIVE</v>
      </c>
      <c r="C12" s="68">
        <v>8</v>
      </c>
      <c r="D12" s="68">
        <f>IFERROR(HLOOKUP($D$1,'Classement Challenge'!$A$2:$K$52,C12,FALSE),"")</f>
        <v>0</v>
      </c>
      <c r="E12" s="82"/>
    </row>
    <row r="13" spans="1:5" s="76" customFormat="1" ht="20.100000000000001" customHeight="1" x14ac:dyDescent="0.25">
      <c r="A13" s="68">
        <f>IFERROR(RANK(D13,$D$2:$D$51),"")</f>
        <v>11</v>
      </c>
      <c r="B13" s="75" t="str">
        <f>'Classement Challenge'!A10</f>
        <v>LILOU</v>
      </c>
      <c r="C13" s="68">
        <v>9</v>
      </c>
      <c r="D13" s="68">
        <f>IFERROR(HLOOKUP($D$1,'Classement Challenge'!$A$2:$K$52,C13,FALSE),"")</f>
        <v>0</v>
      </c>
      <c r="E13" s="82"/>
    </row>
    <row r="14" spans="1:5" s="76" customFormat="1" ht="20.100000000000001" customHeight="1" x14ac:dyDescent="0.25">
      <c r="A14" s="68">
        <f>IFERROR(RANK(D14,$D$2:$D$51),"")</f>
        <v>11</v>
      </c>
      <c r="B14" s="75" t="str">
        <f>'Classement Challenge'!A14</f>
        <v>PTIDAV</v>
      </c>
      <c r="C14" s="68">
        <v>13</v>
      </c>
      <c r="D14" s="68">
        <f>IFERROR(HLOOKUP($D$1,'Classement Challenge'!$A$2:$K$52,C14,FALSE),"")</f>
        <v>0</v>
      </c>
      <c r="E14" s="82"/>
    </row>
    <row r="15" spans="1:5" s="76" customFormat="1" ht="20.100000000000001" customHeight="1" x14ac:dyDescent="0.25">
      <c r="A15" s="68" t="str">
        <f>IFERROR(RANK(D15,$D$2:$D$51),"")</f>
        <v/>
      </c>
      <c r="B15" s="75" t="str">
        <f>'Classement Challenge'!A16</f>
        <v/>
      </c>
      <c r="C15" s="68">
        <v>15</v>
      </c>
      <c r="D15" s="68" t="str">
        <f>IFERROR(HLOOKUP($D$1,'Classement Challenge'!$A$2:$K$52,C15,FALSE),"")</f>
        <v/>
      </c>
      <c r="E15" s="82"/>
    </row>
    <row r="16" spans="1:5" s="76" customFormat="1" ht="20.100000000000001" customHeight="1" x14ac:dyDescent="0.25">
      <c r="A16" s="68" t="str">
        <f>IFERROR(RANK(D16,$D$2:$D$51),"")</f>
        <v/>
      </c>
      <c r="B16" s="75" t="str">
        <f>'Classement Challenge'!A17</f>
        <v/>
      </c>
      <c r="C16" s="68">
        <v>16</v>
      </c>
      <c r="D16" s="68" t="str">
        <f>IFERROR(HLOOKUP($D$1,'Classement Challenge'!$A$2:$K$52,C16,FALSE),"")</f>
        <v/>
      </c>
      <c r="E16" s="82"/>
    </row>
    <row r="17" spans="1:13" s="76" customFormat="1" ht="20.100000000000001" customHeight="1" x14ac:dyDescent="0.25">
      <c r="A17" s="68" t="str">
        <f>IFERROR(RANK(D17,$D$2:$D$51),"")</f>
        <v/>
      </c>
      <c r="B17" s="75" t="str">
        <f>'Classement Challenge'!A18</f>
        <v/>
      </c>
      <c r="C17" s="68">
        <v>17</v>
      </c>
      <c r="D17" s="68" t="str">
        <f>IFERROR(HLOOKUP($D$1,'Classement Challenge'!$A$2:$K$52,C17,FALSE),"")</f>
        <v/>
      </c>
      <c r="E17" s="82"/>
    </row>
    <row r="18" spans="1:13" s="76" customFormat="1" ht="20.100000000000001" customHeight="1" x14ac:dyDescent="0.25">
      <c r="A18" s="68" t="str">
        <f>IFERROR(RANK(D18,$D$2:$D$51),"")</f>
        <v/>
      </c>
      <c r="B18" s="75" t="str">
        <f>'Classement Challenge'!A19</f>
        <v/>
      </c>
      <c r="C18" s="68">
        <v>18</v>
      </c>
      <c r="D18" s="68" t="str">
        <f>IFERROR(HLOOKUP($D$1,'Classement Challenge'!$A$2:$K$52,C18,FALSE),"")</f>
        <v/>
      </c>
      <c r="I18" s="84" t="str">
        <f>VLOOKUP(1,$A$2:$D$51,2,FALSE)</f>
        <v>ALIAS</v>
      </c>
    </row>
    <row r="19" spans="1:13" s="76" customFormat="1" ht="20.100000000000001" customHeight="1" x14ac:dyDescent="0.25">
      <c r="A19" s="68" t="str">
        <f>IFERROR(RANK(D19,$D$2:$D$51),"")</f>
        <v/>
      </c>
      <c r="B19" s="75" t="str">
        <f>'Classement Challenge'!A20</f>
        <v/>
      </c>
      <c r="C19" s="68">
        <v>19</v>
      </c>
      <c r="D19" s="68" t="str">
        <f>IFERROR(HLOOKUP($D$1,'Classement Challenge'!$A$2:$K$52,C19,FALSE),"")</f>
        <v/>
      </c>
    </row>
    <row r="20" spans="1:13" s="76" customFormat="1" ht="20.100000000000001" customHeight="1" x14ac:dyDescent="0.25">
      <c r="A20" s="68" t="str">
        <f>IFERROR(RANK(D20,$D$2:$D$51),"")</f>
        <v/>
      </c>
      <c r="B20" s="75" t="str">
        <f>'Classement Challenge'!A21</f>
        <v/>
      </c>
      <c r="C20" s="68">
        <v>20</v>
      </c>
      <c r="D20" s="68" t="str">
        <f>IFERROR(HLOOKUP($D$1,'Classement Challenge'!$A$2:$K$52,C20,FALSE),"")</f>
        <v/>
      </c>
    </row>
    <row r="21" spans="1:13" s="76" customFormat="1" ht="20.100000000000001" customHeight="1" x14ac:dyDescent="0.25">
      <c r="A21" s="68" t="str">
        <f>IFERROR(RANK(D21,$D$2:$D$51),"")</f>
        <v/>
      </c>
      <c r="B21" s="75" t="str">
        <f>'Classement Challenge'!A22</f>
        <v/>
      </c>
      <c r="C21" s="68">
        <v>21</v>
      </c>
      <c r="D21" s="68" t="str">
        <f>IFERROR(HLOOKUP($D$1,'Classement Challenge'!$A$2:$K$52,C21,FALSE),"")</f>
        <v/>
      </c>
      <c r="K21" s="53" t="s">
        <v>68</v>
      </c>
      <c r="L21" s="53"/>
      <c r="M21" s="87">
        <f ca="1">TODAY()</f>
        <v>42946</v>
      </c>
    </row>
    <row r="22" spans="1:13" s="76" customFormat="1" ht="20.100000000000001" customHeight="1" x14ac:dyDescent="0.25">
      <c r="A22" s="68" t="str">
        <f>IFERROR(RANK(D22,$D$2:$D$51),"")</f>
        <v/>
      </c>
      <c r="B22" s="75" t="str">
        <f>'Classement Challenge'!A23</f>
        <v/>
      </c>
      <c r="C22" s="68">
        <v>22</v>
      </c>
      <c r="D22" s="68" t="str">
        <f>IFERROR(HLOOKUP($D$1,'Classement Challenge'!$A$2:$K$52,C22,FALSE),"")</f>
        <v/>
      </c>
    </row>
    <row r="23" spans="1:13" s="76" customFormat="1" ht="20.100000000000001" customHeight="1" x14ac:dyDescent="0.25">
      <c r="A23" s="68" t="str">
        <f>IFERROR(RANK(D23,$D$2:$D$51),"")</f>
        <v/>
      </c>
      <c r="B23" s="75" t="str">
        <f>'Classement Challenge'!A24</f>
        <v/>
      </c>
      <c r="C23" s="68">
        <v>23</v>
      </c>
      <c r="D23" s="68" t="str">
        <f>IFERROR(HLOOKUP($D$1,'Classement Challenge'!$A$2:$K$52,C23,FALSE),"")</f>
        <v/>
      </c>
    </row>
    <row r="24" spans="1:13" s="76" customFormat="1" ht="20.100000000000001" customHeight="1" x14ac:dyDescent="0.25">
      <c r="A24" s="68" t="str">
        <f>IFERROR(RANK(D24,$D$2:$D$51),"")</f>
        <v/>
      </c>
      <c r="B24" s="75" t="str">
        <f>'Classement Challenge'!A25</f>
        <v/>
      </c>
      <c r="C24" s="68">
        <v>24</v>
      </c>
      <c r="D24" s="68" t="str">
        <f>IFERROR(HLOOKUP($D$1,'Classement Challenge'!$A$2:$K$52,C24,FALSE),"")</f>
        <v/>
      </c>
    </row>
    <row r="25" spans="1:13" s="76" customFormat="1" ht="20.100000000000001" customHeight="1" x14ac:dyDescent="0.25">
      <c r="A25" s="68" t="str">
        <f>IFERROR(RANK(D25,$D$2:$D$51),"")</f>
        <v/>
      </c>
      <c r="B25" s="75" t="str">
        <f>'Classement Challenge'!A26</f>
        <v/>
      </c>
      <c r="C25" s="68">
        <v>25</v>
      </c>
      <c r="D25" s="68" t="str">
        <f>IFERROR(HLOOKUP($D$1,'Classement Challenge'!$A$2:$K$52,C25,FALSE),"")</f>
        <v/>
      </c>
    </row>
    <row r="26" spans="1:13" s="76" customFormat="1" ht="20.100000000000001" customHeight="1" x14ac:dyDescent="0.25">
      <c r="A26" s="68" t="str">
        <f>IFERROR(RANK(D26,$D$2:$D$51),"")</f>
        <v/>
      </c>
      <c r="B26" s="75" t="str">
        <f>'Classement Challenge'!A27</f>
        <v/>
      </c>
      <c r="C26" s="68">
        <v>26</v>
      </c>
      <c r="D26" s="68" t="str">
        <f>IFERROR(HLOOKUP($D$1,'Classement Challenge'!$A$2:$K$52,C26,FALSE),"")</f>
        <v/>
      </c>
    </row>
    <row r="27" spans="1:13" s="76" customFormat="1" ht="20.100000000000001" customHeight="1" x14ac:dyDescent="0.25">
      <c r="A27" s="68" t="str">
        <f>IFERROR(RANK(D27,$D$2:$D$51),"")</f>
        <v/>
      </c>
      <c r="B27" s="75" t="str">
        <f>'Classement Challenge'!A28</f>
        <v/>
      </c>
      <c r="C27" s="68">
        <v>27</v>
      </c>
      <c r="D27" s="68" t="str">
        <f>IFERROR(HLOOKUP($D$1,'Classement Challenge'!$A$2:$K$52,C27,FALSE),"")</f>
        <v/>
      </c>
    </row>
    <row r="28" spans="1:13" s="76" customFormat="1" ht="20.100000000000001" customHeight="1" x14ac:dyDescent="0.25">
      <c r="A28" s="68" t="str">
        <f>IFERROR(RANK(D28,$D$2:$D$51),"")</f>
        <v/>
      </c>
      <c r="B28" s="75" t="str">
        <f>'Classement Challenge'!A29</f>
        <v/>
      </c>
      <c r="C28" s="68">
        <v>28</v>
      </c>
      <c r="D28" s="68" t="str">
        <f>IFERROR(HLOOKUP($D$1,'Classement Challenge'!$A$2:$K$52,C28,FALSE),"")</f>
        <v/>
      </c>
    </row>
    <row r="29" spans="1:13" s="76" customFormat="1" ht="20.100000000000001" customHeight="1" x14ac:dyDescent="0.25">
      <c r="A29" s="68" t="str">
        <f>IFERROR(RANK(D29,$D$2:$D$51),"")</f>
        <v/>
      </c>
      <c r="B29" s="75" t="str">
        <f>'Classement Challenge'!A30</f>
        <v/>
      </c>
      <c r="C29" s="68">
        <v>29</v>
      </c>
      <c r="D29" s="68" t="str">
        <f>IFERROR(HLOOKUP($D$1,'Classement Challenge'!$A$2:$K$52,C29,FALSE),"")</f>
        <v/>
      </c>
    </row>
    <row r="30" spans="1:13" s="76" customFormat="1" ht="20.100000000000001" customHeight="1" x14ac:dyDescent="0.25">
      <c r="A30" s="68" t="str">
        <f>IFERROR(RANK(D30,$D$2:$D$51),"")</f>
        <v/>
      </c>
      <c r="B30" s="75" t="str">
        <f>'Classement Challenge'!A31</f>
        <v/>
      </c>
      <c r="C30" s="68">
        <v>30</v>
      </c>
      <c r="D30" s="68" t="str">
        <f>IFERROR(HLOOKUP($D$1,'Classement Challenge'!$A$2:$K$52,C30,FALSE),"")</f>
        <v/>
      </c>
    </row>
    <row r="31" spans="1:13" s="76" customFormat="1" ht="20.100000000000001" customHeight="1" x14ac:dyDescent="0.25">
      <c r="A31" s="68" t="str">
        <f>IFERROR(RANK(D31,$D$2:$D$51),"")</f>
        <v/>
      </c>
      <c r="B31" s="75" t="str">
        <f>'Classement Challenge'!A32</f>
        <v/>
      </c>
      <c r="C31" s="68">
        <v>31</v>
      </c>
      <c r="D31" s="68" t="str">
        <f>IFERROR(HLOOKUP($D$1,'Classement Challenge'!$A$2:$K$52,C31,FALSE),"")</f>
        <v/>
      </c>
    </row>
    <row r="32" spans="1:13" s="76" customFormat="1" ht="20.100000000000001" customHeight="1" x14ac:dyDescent="0.25">
      <c r="A32" s="68" t="str">
        <f>IFERROR(RANK(D32,$D$2:$D$51),"")</f>
        <v/>
      </c>
      <c r="B32" s="75" t="str">
        <f>'Classement Challenge'!A33</f>
        <v/>
      </c>
      <c r="C32" s="68">
        <v>32</v>
      </c>
      <c r="D32" s="68" t="str">
        <f>IFERROR(HLOOKUP($D$1,'Classement Challenge'!$A$2:$K$52,C32,FALSE),"")</f>
        <v/>
      </c>
    </row>
    <row r="33" spans="1:4" s="76" customFormat="1" ht="20.100000000000001" customHeight="1" x14ac:dyDescent="0.25">
      <c r="A33" s="68" t="str">
        <f>IFERROR(RANK(D33,$D$2:$D$51),"")</f>
        <v/>
      </c>
      <c r="B33" s="75" t="str">
        <f>'Classement Challenge'!A34</f>
        <v/>
      </c>
      <c r="C33" s="68">
        <v>33</v>
      </c>
      <c r="D33" s="68" t="str">
        <f>IFERROR(HLOOKUP($D$1,'Classement Challenge'!$A$2:$K$52,C33,FALSE),"")</f>
        <v/>
      </c>
    </row>
    <row r="34" spans="1:4" s="76" customFormat="1" ht="20.100000000000001" customHeight="1" x14ac:dyDescent="0.25">
      <c r="A34" s="68" t="str">
        <f>IFERROR(RANK(D34,$D$2:$D$51),"")</f>
        <v/>
      </c>
      <c r="B34" s="75" t="str">
        <f>'Classement Challenge'!A35</f>
        <v/>
      </c>
      <c r="C34" s="68">
        <v>34</v>
      </c>
      <c r="D34" s="68" t="str">
        <f>IFERROR(HLOOKUP($D$1,'Classement Challenge'!$A$2:$K$52,C34,FALSE),"")</f>
        <v/>
      </c>
    </row>
    <row r="35" spans="1:4" s="76" customFormat="1" ht="20.100000000000001" customHeight="1" x14ac:dyDescent="0.25">
      <c r="A35" s="68" t="str">
        <f>IFERROR(RANK(D35,$D$2:$D$51),"")</f>
        <v/>
      </c>
      <c r="B35" s="75" t="str">
        <f>'Classement Challenge'!A36</f>
        <v/>
      </c>
      <c r="C35" s="68">
        <v>35</v>
      </c>
      <c r="D35" s="68" t="str">
        <f>IFERROR(HLOOKUP($D$1,'Classement Challenge'!$A$2:$K$52,C35,FALSE),"")</f>
        <v/>
      </c>
    </row>
    <row r="36" spans="1:4" s="76" customFormat="1" ht="20.100000000000001" customHeight="1" x14ac:dyDescent="0.25">
      <c r="A36" s="68" t="str">
        <f>IFERROR(RANK(D36,$D$2:$D$51),"")</f>
        <v/>
      </c>
      <c r="B36" s="75" t="str">
        <f>'Classement Challenge'!A37</f>
        <v/>
      </c>
      <c r="C36" s="68">
        <v>36</v>
      </c>
      <c r="D36" s="68" t="str">
        <f>IFERROR(HLOOKUP($D$1,'Classement Challenge'!$A$2:$K$52,C36,FALSE),"")</f>
        <v/>
      </c>
    </row>
    <row r="37" spans="1:4" s="76" customFormat="1" ht="20.100000000000001" customHeight="1" x14ac:dyDescent="0.25">
      <c r="A37" s="68" t="str">
        <f>IFERROR(RANK(D37,$D$2:$D$51),"")</f>
        <v/>
      </c>
      <c r="B37" s="75" t="str">
        <f>'Classement Challenge'!A38</f>
        <v/>
      </c>
      <c r="C37" s="68">
        <v>37</v>
      </c>
      <c r="D37" s="68" t="str">
        <f>IFERROR(HLOOKUP($D$1,'Classement Challenge'!$A$2:$K$52,C37,FALSE),"")</f>
        <v/>
      </c>
    </row>
    <row r="38" spans="1:4" s="76" customFormat="1" ht="20.100000000000001" customHeight="1" x14ac:dyDescent="0.25">
      <c r="A38" s="68" t="str">
        <f>IFERROR(RANK(D38,$D$2:$D$51),"")</f>
        <v/>
      </c>
      <c r="B38" s="75" t="str">
        <f>'Classement Challenge'!A39</f>
        <v/>
      </c>
      <c r="C38" s="68">
        <v>38</v>
      </c>
      <c r="D38" s="68" t="str">
        <f>IFERROR(HLOOKUP($D$1,'Classement Challenge'!$A$2:$K$52,C38,FALSE),"")</f>
        <v/>
      </c>
    </row>
    <row r="39" spans="1:4" s="76" customFormat="1" ht="20.100000000000001" customHeight="1" x14ac:dyDescent="0.25">
      <c r="A39" s="68" t="str">
        <f>IFERROR(RANK(D39,$D$2:$D$51),"")</f>
        <v/>
      </c>
      <c r="B39" s="75" t="str">
        <f>'Classement Challenge'!A40</f>
        <v/>
      </c>
      <c r="C39" s="68">
        <v>39</v>
      </c>
      <c r="D39" s="68" t="str">
        <f>IFERROR(HLOOKUP($D$1,'Classement Challenge'!$A$2:$K$52,C39,FALSE),"")</f>
        <v/>
      </c>
    </row>
    <row r="40" spans="1:4" s="76" customFormat="1" ht="20.100000000000001" customHeight="1" x14ac:dyDescent="0.25">
      <c r="A40" s="68" t="str">
        <f>IFERROR(RANK(D40,$D$2:$D$51),"")</f>
        <v/>
      </c>
      <c r="B40" s="75" t="str">
        <f>'Classement Challenge'!A41</f>
        <v/>
      </c>
      <c r="C40" s="68">
        <v>40</v>
      </c>
      <c r="D40" s="68" t="str">
        <f>IFERROR(HLOOKUP($D$1,'Classement Challenge'!$A$2:$K$52,C40,FALSE),"")</f>
        <v/>
      </c>
    </row>
    <row r="41" spans="1:4" s="76" customFormat="1" ht="20.100000000000001" customHeight="1" x14ac:dyDescent="0.25">
      <c r="A41" s="68" t="str">
        <f>IFERROR(RANK(D41,$D$2:$D$51),"")</f>
        <v/>
      </c>
      <c r="B41" s="75" t="str">
        <f>'Classement Challenge'!A42</f>
        <v/>
      </c>
      <c r="C41" s="68">
        <v>41</v>
      </c>
      <c r="D41" s="68" t="str">
        <f>IFERROR(HLOOKUP($D$1,'Classement Challenge'!$A$2:$K$52,C41,FALSE),"")</f>
        <v/>
      </c>
    </row>
    <row r="42" spans="1:4" s="76" customFormat="1" ht="20.100000000000001" customHeight="1" x14ac:dyDescent="0.25">
      <c r="A42" s="68" t="str">
        <f>IFERROR(RANK(D42,$D$2:$D$51),"")</f>
        <v/>
      </c>
      <c r="B42" s="75" t="str">
        <f>'Classement Challenge'!A43</f>
        <v/>
      </c>
      <c r="C42" s="68">
        <v>42</v>
      </c>
      <c r="D42" s="68" t="str">
        <f>IFERROR(HLOOKUP($D$1,'Classement Challenge'!$A$2:$K$52,C42,FALSE),"")</f>
        <v/>
      </c>
    </row>
    <row r="43" spans="1:4" s="76" customFormat="1" ht="20.100000000000001" customHeight="1" x14ac:dyDescent="0.25">
      <c r="A43" s="68" t="str">
        <f>IFERROR(RANK(D43,$D$2:$D$51),"")</f>
        <v/>
      </c>
      <c r="B43" s="75" t="str">
        <f>'Classement Challenge'!A44</f>
        <v/>
      </c>
      <c r="C43" s="68">
        <v>43</v>
      </c>
      <c r="D43" s="68" t="str">
        <f>IFERROR(HLOOKUP($D$1,'Classement Challenge'!$A$2:$K$52,C43,FALSE),"")</f>
        <v/>
      </c>
    </row>
    <row r="44" spans="1:4" s="76" customFormat="1" ht="20.100000000000001" customHeight="1" x14ac:dyDescent="0.25">
      <c r="A44" s="68" t="str">
        <f>IFERROR(RANK(D44,$D$2:$D$51),"")</f>
        <v/>
      </c>
      <c r="B44" s="75" t="str">
        <f>'Classement Challenge'!A45</f>
        <v/>
      </c>
      <c r="C44" s="68">
        <v>44</v>
      </c>
      <c r="D44" s="68" t="str">
        <f>IFERROR(HLOOKUP($D$1,'Classement Challenge'!$A$2:$K$52,C44,FALSE),"")</f>
        <v/>
      </c>
    </row>
    <row r="45" spans="1:4" s="76" customFormat="1" ht="20.100000000000001" customHeight="1" x14ac:dyDescent="0.25">
      <c r="A45" s="68" t="str">
        <f>IFERROR(RANK(D45,$D$2:$D$51),"")</f>
        <v/>
      </c>
      <c r="B45" s="75" t="str">
        <f>'Classement Challenge'!A46</f>
        <v/>
      </c>
      <c r="C45" s="68">
        <v>45</v>
      </c>
      <c r="D45" s="68" t="str">
        <f>IFERROR(HLOOKUP($D$1,'Classement Challenge'!$A$2:$K$52,C45,FALSE),"")</f>
        <v/>
      </c>
    </row>
    <row r="46" spans="1:4" s="76" customFormat="1" ht="20.100000000000001" customHeight="1" x14ac:dyDescent="0.25">
      <c r="A46" s="68" t="str">
        <f>IFERROR(RANK(D46,$D$2:$D$51),"")</f>
        <v/>
      </c>
      <c r="B46" s="75" t="str">
        <f>'Classement Challenge'!A47</f>
        <v/>
      </c>
      <c r="C46" s="68">
        <v>46</v>
      </c>
      <c r="D46" s="68" t="str">
        <f>IFERROR(HLOOKUP($D$1,'Classement Challenge'!$A$2:$K$52,C46,FALSE),"")</f>
        <v/>
      </c>
    </row>
    <row r="47" spans="1:4" s="76" customFormat="1" ht="20.100000000000001" customHeight="1" x14ac:dyDescent="0.25">
      <c r="A47" s="68" t="str">
        <f>IFERROR(RANK(D47,$D$2:$D$51),"")</f>
        <v/>
      </c>
      <c r="B47" s="75" t="str">
        <f>'Classement Challenge'!A48</f>
        <v/>
      </c>
      <c r="C47" s="68">
        <v>47</v>
      </c>
      <c r="D47" s="68" t="str">
        <f>IFERROR(HLOOKUP($D$1,'Classement Challenge'!$A$2:$K$52,C47,FALSE),"")</f>
        <v/>
      </c>
    </row>
    <row r="48" spans="1:4" s="76" customFormat="1" ht="20.100000000000001" customHeight="1" x14ac:dyDescent="0.25">
      <c r="A48" s="68" t="str">
        <f>IFERROR(RANK(D48,$D$2:$D$51),"")</f>
        <v/>
      </c>
      <c r="B48" s="75" t="str">
        <f>'Classement Challenge'!A49</f>
        <v/>
      </c>
      <c r="C48" s="68">
        <v>48</v>
      </c>
      <c r="D48" s="68" t="str">
        <f>IFERROR(HLOOKUP($D$1,'Classement Challenge'!$A$2:$K$52,C48,FALSE),"")</f>
        <v/>
      </c>
    </row>
    <row r="49" spans="1:4" s="76" customFormat="1" ht="20.100000000000001" customHeight="1" x14ac:dyDescent="0.25">
      <c r="A49" s="68" t="str">
        <f>IFERROR(RANK(D49,$D$2:$D$51),"")</f>
        <v/>
      </c>
      <c r="B49" s="75" t="str">
        <f>'Classement Challenge'!A50</f>
        <v/>
      </c>
      <c r="C49" s="68">
        <v>49</v>
      </c>
      <c r="D49" s="68" t="str">
        <f>IFERROR(HLOOKUP($D$1,'Classement Challenge'!$A$2:$K$52,C49,FALSE),"")</f>
        <v/>
      </c>
    </row>
    <row r="50" spans="1:4" s="76" customFormat="1" ht="20.100000000000001" customHeight="1" x14ac:dyDescent="0.25">
      <c r="A50" s="68" t="str">
        <f>IFERROR(RANK(D50,$D$2:$D$51),"")</f>
        <v/>
      </c>
      <c r="B50" s="75" t="str">
        <f>'Classement Challenge'!A51</f>
        <v/>
      </c>
      <c r="C50" s="68">
        <v>50</v>
      </c>
      <c r="D50" s="68" t="str">
        <f>IFERROR(HLOOKUP($D$1,'Classement Challenge'!$A$2:$K$52,C50,FALSE),"")</f>
        <v/>
      </c>
    </row>
    <row r="51" spans="1:4" s="76" customFormat="1" ht="20.100000000000001" customHeight="1" x14ac:dyDescent="0.25">
      <c r="A51" s="68" t="str">
        <f>IFERROR(RANK(D51,$D$2:$D$51),"")</f>
        <v/>
      </c>
      <c r="B51" s="75" t="str">
        <f>'Classement Challenge'!A52</f>
        <v/>
      </c>
      <c r="C51" s="68">
        <v>51</v>
      </c>
      <c r="D51" s="68" t="str">
        <f>IFERROR(HLOOKUP($D$1,'Classement Challenge'!$A$2:$K$52,C51,FALSE),"")</f>
        <v/>
      </c>
    </row>
    <row r="52" spans="1:4" s="76" customFormat="1" ht="20.100000000000001" customHeight="1" x14ac:dyDescent="0.25">
      <c r="A52" s="68"/>
      <c r="B52" s="75"/>
      <c r="C52" s="68"/>
      <c r="D52" s="68"/>
    </row>
    <row r="53" spans="1:4" s="76" customFormat="1" ht="20.100000000000001" customHeight="1" x14ac:dyDescent="0.25">
      <c r="A53" s="68"/>
      <c r="B53" s="75"/>
      <c r="C53" s="68"/>
      <c r="D53" s="68"/>
    </row>
  </sheetData>
  <sortState ref="A2:D51">
    <sortCondition ref="A2"/>
  </sortState>
  <conditionalFormatting sqref="A2:A51">
    <cfRule type="expression" dxfId="39" priority="4">
      <formula>IF(A2=1,TRUE)</formula>
    </cfRule>
  </conditionalFormatting>
  <conditionalFormatting sqref="B2:B51">
    <cfRule type="expression" dxfId="38" priority="3">
      <formula>IF(A2=1,TRUE)</formula>
    </cfRule>
  </conditionalFormatting>
  <conditionalFormatting sqref="D2:D51">
    <cfRule type="expression" dxfId="37" priority="2">
      <formula>IF(A2=1,TRUE)</formula>
    </cfRule>
  </conditionalFormatting>
  <conditionalFormatting sqref="A1:D1048576">
    <cfRule type="notContainsBlanks" dxfId="36" priority="1">
      <formula>LEN(TRIM(A1))&gt;0</formula>
    </cfRule>
  </conditionalFormatting>
  <pageMargins left="0.7" right="0.7" top="0.75" bottom="0.75" header="0.3" footer="0.3"/>
  <drawing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1"/>
  <sheetViews>
    <sheetView workbookViewId="0">
      <selection activeCell="B2" sqref="B2"/>
    </sheetView>
  </sheetViews>
  <sheetFormatPr baseColWidth="10" defaultRowHeight="15" x14ac:dyDescent="0.25"/>
  <cols>
    <col min="1" max="1" width="13.28515625" bestFit="1" customWidth="1"/>
    <col min="2" max="2" width="11.5703125" bestFit="1" customWidth="1"/>
  </cols>
  <sheetData>
    <row r="1" spans="1:2" ht="21" x14ac:dyDescent="0.25">
      <c r="A1" s="69" t="s">
        <v>71</v>
      </c>
      <c r="B1" s="69" t="s">
        <v>13</v>
      </c>
    </row>
    <row r="2" spans="1:2" ht="18.75" x14ac:dyDescent="0.3">
      <c r="A2" s="94" t="s">
        <v>58</v>
      </c>
    </row>
    <row r="3" spans="1:2" ht="18.75" x14ac:dyDescent="0.3">
      <c r="A3" s="94" t="s">
        <v>59</v>
      </c>
    </row>
    <row r="4" spans="1:2" ht="18.75" x14ac:dyDescent="0.3">
      <c r="A4" s="94" t="s">
        <v>60</v>
      </c>
    </row>
    <row r="5" spans="1:2" ht="18.75" x14ac:dyDescent="0.3">
      <c r="A5" s="94" t="s">
        <v>61</v>
      </c>
    </row>
    <row r="6" spans="1:2" ht="18.75" x14ac:dyDescent="0.3">
      <c r="A6" s="94" t="s">
        <v>62</v>
      </c>
    </row>
    <row r="7" spans="1:2" ht="18.75" x14ac:dyDescent="0.3">
      <c r="A7" s="94" t="s">
        <v>63</v>
      </c>
    </row>
    <row r="8" spans="1:2" ht="18.75" x14ac:dyDescent="0.3">
      <c r="A8" s="94" t="s">
        <v>64</v>
      </c>
    </row>
    <row r="9" spans="1:2" ht="18.75" x14ac:dyDescent="0.3">
      <c r="A9" s="94" t="s">
        <v>65</v>
      </c>
    </row>
    <row r="10" spans="1:2" ht="18.75" x14ac:dyDescent="0.3">
      <c r="A10" s="94" t="s">
        <v>66</v>
      </c>
    </row>
    <row r="11" spans="1:2" ht="18.75" x14ac:dyDescent="0.3">
      <c r="A11" s="94" t="s">
        <v>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52"/>
  <sheetViews>
    <sheetView workbookViewId="0"/>
  </sheetViews>
  <sheetFormatPr baseColWidth="10" defaultRowHeight="15" x14ac:dyDescent="0.25"/>
  <cols>
    <col min="1" max="1" width="17.5703125" style="34" bestFit="1" customWidth="1"/>
    <col min="2" max="2" width="11.42578125" style="38"/>
    <col min="3" max="3" width="11.42578125" style="34"/>
    <col min="4" max="4" width="11.42578125" style="36"/>
    <col min="5" max="9" width="11.42578125" style="34"/>
    <col min="10" max="10" width="13.42578125" style="34" bestFit="1" customWidth="1"/>
    <col min="11" max="11" width="11.42578125" style="34"/>
    <col min="12" max="12" width="11.42578125" style="34" customWidth="1"/>
    <col min="13" max="21" width="11.42578125" style="34"/>
    <col min="22" max="71" width="3.7109375" style="34" customWidth="1"/>
    <col min="72" max="16384" width="11.42578125" style="34"/>
  </cols>
  <sheetData>
    <row r="1" spans="1:12" s="31" customFormat="1" x14ac:dyDescent="0.25">
      <c r="A1" s="46" t="s">
        <v>13</v>
      </c>
      <c r="B1" s="47" t="s">
        <v>30</v>
      </c>
      <c r="C1" s="46" t="s">
        <v>14</v>
      </c>
      <c r="D1" s="46" t="s">
        <v>15</v>
      </c>
      <c r="E1" s="46" t="s">
        <v>16</v>
      </c>
      <c r="F1" s="31" t="s">
        <v>54</v>
      </c>
      <c r="G1" s="31" t="s">
        <v>55</v>
      </c>
      <c r="H1" s="31" t="s">
        <v>56</v>
      </c>
      <c r="J1" s="32" t="s">
        <v>1</v>
      </c>
      <c r="K1" s="33">
        <v>5</v>
      </c>
      <c r="L1" s="33">
        <v>7</v>
      </c>
    </row>
    <row r="2" spans="1:12" x14ac:dyDescent="0.25">
      <c r="A2" s="48" t="s">
        <v>39</v>
      </c>
      <c r="B2" s="49">
        <v>3</v>
      </c>
      <c r="C2" s="37">
        <v>25</v>
      </c>
      <c r="D2" s="50">
        <v>0</v>
      </c>
      <c r="E2" s="37">
        <v>-25</v>
      </c>
      <c r="F2" s="34">
        <v>3</v>
      </c>
      <c r="G2" s="34">
        <v>4</v>
      </c>
      <c r="H2" s="34">
        <v>7</v>
      </c>
      <c r="J2" s="35" t="s">
        <v>17</v>
      </c>
      <c r="K2" s="36">
        <v>160</v>
      </c>
    </row>
    <row r="3" spans="1:12" x14ac:dyDescent="0.25">
      <c r="A3" s="37" t="s">
        <v>70</v>
      </c>
      <c r="B3" s="49">
        <v>5</v>
      </c>
      <c r="C3" s="37">
        <v>25</v>
      </c>
      <c r="D3" s="50">
        <v>0</v>
      </c>
      <c r="E3" s="37">
        <v>-25</v>
      </c>
      <c r="F3" s="34">
        <v>1</v>
      </c>
      <c r="G3" s="34">
        <v>0</v>
      </c>
      <c r="H3" s="34">
        <v>1</v>
      </c>
    </row>
    <row r="4" spans="1:12" x14ac:dyDescent="0.25">
      <c r="A4" s="37" t="s">
        <v>45</v>
      </c>
      <c r="B4" s="49">
        <v>4</v>
      </c>
      <c r="C4" s="37">
        <v>25</v>
      </c>
      <c r="D4" s="50">
        <v>0</v>
      </c>
      <c r="E4" s="37">
        <v>-25</v>
      </c>
      <c r="F4" s="34">
        <v>2</v>
      </c>
      <c r="G4" s="34">
        <v>0</v>
      </c>
      <c r="H4" s="34">
        <v>2</v>
      </c>
      <c r="J4" s="46" t="s">
        <v>18</v>
      </c>
      <c r="K4" s="46" t="s">
        <v>20</v>
      </c>
      <c r="L4" s="60" t="s">
        <v>19</v>
      </c>
    </row>
    <row r="5" spans="1:12" x14ac:dyDescent="0.25">
      <c r="A5" s="37" t="s">
        <v>40</v>
      </c>
      <c r="B5" s="49">
        <v>1</v>
      </c>
      <c r="C5" s="37">
        <v>25</v>
      </c>
      <c r="D5" s="50">
        <v>96</v>
      </c>
      <c r="E5" s="37">
        <v>71</v>
      </c>
      <c r="F5" s="34">
        <v>5</v>
      </c>
      <c r="G5" s="34">
        <v>10</v>
      </c>
      <c r="H5" s="34">
        <v>15</v>
      </c>
      <c r="J5" s="46">
        <v>1</v>
      </c>
      <c r="K5" s="46">
        <v>96</v>
      </c>
      <c r="L5" s="61">
        <v>0.6</v>
      </c>
    </row>
    <row r="6" spans="1:12" x14ac:dyDescent="0.25">
      <c r="A6" s="37" t="s">
        <v>46</v>
      </c>
      <c r="B6" s="49">
        <v>2</v>
      </c>
      <c r="C6" s="37">
        <v>25</v>
      </c>
      <c r="D6" s="50">
        <v>64</v>
      </c>
      <c r="E6" s="37">
        <v>39</v>
      </c>
      <c r="F6" s="34">
        <v>4</v>
      </c>
      <c r="G6" s="34">
        <v>6</v>
      </c>
      <c r="H6" s="34">
        <v>10</v>
      </c>
      <c r="J6" s="46">
        <v>2</v>
      </c>
      <c r="K6" s="46">
        <v>64</v>
      </c>
      <c r="L6" s="61">
        <v>0.4</v>
      </c>
    </row>
    <row r="7" spans="1:12" x14ac:dyDescent="0.25">
      <c r="A7" s="37"/>
      <c r="B7" s="49"/>
      <c r="C7" s="37"/>
      <c r="D7" s="50">
        <v>0</v>
      </c>
      <c r="E7" s="37"/>
      <c r="G7" s="34">
        <v>0</v>
      </c>
      <c r="J7" s="46"/>
      <c r="K7" s="46"/>
      <c r="L7" s="61">
        <v>0</v>
      </c>
    </row>
    <row r="8" spans="1:12" x14ac:dyDescent="0.25">
      <c r="A8" s="37"/>
      <c r="B8" s="49"/>
      <c r="C8" s="37"/>
      <c r="D8" s="50">
        <v>0</v>
      </c>
      <c r="E8" s="37"/>
      <c r="G8" s="34">
        <v>0</v>
      </c>
      <c r="J8" s="46"/>
      <c r="K8" s="46"/>
      <c r="L8" s="61">
        <v>0</v>
      </c>
    </row>
    <row r="9" spans="1:12" x14ac:dyDescent="0.25">
      <c r="A9" s="37"/>
      <c r="B9" s="49"/>
      <c r="C9" s="37"/>
      <c r="D9" s="50">
        <v>0</v>
      </c>
      <c r="E9" s="37"/>
      <c r="G9" s="34">
        <v>0</v>
      </c>
      <c r="J9" s="46"/>
      <c r="K9" s="46"/>
      <c r="L9" s="61">
        <v>0</v>
      </c>
    </row>
    <row r="10" spans="1:12" x14ac:dyDescent="0.25">
      <c r="A10" s="37"/>
      <c r="B10" s="49"/>
      <c r="C10" s="37"/>
      <c r="D10" s="50">
        <v>0</v>
      </c>
      <c r="E10" s="37"/>
      <c r="G10" s="34">
        <v>0</v>
      </c>
      <c r="J10" s="46"/>
      <c r="K10" s="46"/>
      <c r="L10" s="61">
        <v>0</v>
      </c>
    </row>
    <row r="11" spans="1:12" x14ac:dyDescent="0.25">
      <c r="A11" s="37"/>
      <c r="B11" s="49"/>
      <c r="C11" s="37"/>
      <c r="D11" s="50">
        <v>0</v>
      </c>
      <c r="E11" s="37"/>
      <c r="G11" s="34">
        <v>0</v>
      </c>
      <c r="J11" s="46"/>
      <c r="K11" s="46"/>
      <c r="L11" s="61">
        <v>0</v>
      </c>
    </row>
    <row r="12" spans="1:12" x14ac:dyDescent="0.25">
      <c r="A12" s="37"/>
      <c r="B12" s="49"/>
      <c r="C12" s="37"/>
      <c r="D12" s="50">
        <v>0</v>
      </c>
      <c r="E12" s="37"/>
      <c r="G12" s="34">
        <v>0</v>
      </c>
    </row>
    <row r="13" spans="1:12" x14ac:dyDescent="0.25">
      <c r="A13" s="37"/>
      <c r="B13" s="49"/>
      <c r="C13" s="37"/>
      <c r="D13" s="50">
        <v>0</v>
      </c>
      <c r="E13" s="37"/>
      <c r="G13" s="34">
        <v>0</v>
      </c>
    </row>
    <row r="14" spans="1:12" x14ac:dyDescent="0.25">
      <c r="A14" s="37"/>
      <c r="B14" s="49"/>
      <c r="C14" s="37"/>
      <c r="D14" s="50">
        <v>0</v>
      </c>
      <c r="E14" s="37"/>
      <c r="G14" s="34">
        <v>0</v>
      </c>
    </row>
    <row r="15" spans="1:12" x14ac:dyDescent="0.25">
      <c r="A15" s="37"/>
      <c r="B15" s="49"/>
      <c r="C15" s="37"/>
      <c r="D15" s="50">
        <v>0</v>
      </c>
      <c r="E15" s="37"/>
      <c r="G15" s="34">
        <v>0</v>
      </c>
    </row>
    <row r="16" spans="1:12" x14ac:dyDescent="0.25">
      <c r="A16" s="37"/>
      <c r="B16" s="49"/>
      <c r="C16" s="37"/>
      <c r="D16" s="50">
        <v>0</v>
      </c>
      <c r="E16" s="37"/>
      <c r="G16" s="34">
        <v>0</v>
      </c>
    </row>
    <row r="17" spans="1:7" x14ac:dyDescent="0.25">
      <c r="A17" s="37"/>
      <c r="B17" s="49"/>
      <c r="C17" s="37"/>
      <c r="D17" s="50">
        <v>0</v>
      </c>
      <c r="E17" s="37"/>
      <c r="G17" s="34">
        <v>0</v>
      </c>
    </row>
    <row r="18" spans="1:7" x14ac:dyDescent="0.25">
      <c r="A18" s="37"/>
      <c r="B18" s="49"/>
      <c r="C18" s="37"/>
      <c r="D18" s="50">
        <v>0</v>
      </c>
      <c r="E18" s="37"/>
      <c r="G18" s="34">
        <v>0</v>
      </c>
    </row>
    <row r="19" spans="1:7" x14ac:dyDescent="0.25">
      <c r="A19" s="37"/>
      <c r="B19" s="49"/>
      <c r="C19" s="37"/>
      <c r="D19" s="50">
        <v>0</v>
      </c>
      <c r="E19" s="37"/>
      <c r="G19" s="34">
        <v>0</v>
      </c>
    </row>
    <row r="20" spans="1:7" x14ac:dyDescent="0.25">
      <c r="A20" s="37"/>
      <c r="B20" s="49"/>
      <c r="C20" s="37"/>
      <c r="D20" s="50">
        <v>0</v>
      </c>
      <c r="E20" s="37"/>
      <c r="G20" s="34">
        <v>0</v>
      </c>
    </row>
    <row r="21" spans="1:7" x14ac:dyDescent="0.25">
      <c r="A21" s="37"/>
      <c r="B21" s="49"/>
      <c r="C21" s="37"/>
      <c r="D21" s="50">
        <v>0</v>
      </c>
      <c r="E21" s="37"/>
      <c r="G21" s="34">
        <v>0</v>
      </c>
    </row>
    <row r="22" spans="1:7" x14ac:dyDescent="0.25">
      <c r="A22" s="37"/>
      <c r="B22" s="49"/>
      <c r="C22" s="37"/>
      <c r="D22" s="50">
        <v>0</v>
      </c>
      <c r="E22" s="37"/>
      <c r="G22" s="34">
        <v>0</v>
      </c>
    </row>
    <row r="23" spans="1:7" x14ac:dyDescent="0.25">
      <c r="A23" s="37"/>
      <c r="B23" s="49"/>
      <c r="C23" s="37"/>
      <c r="D23" s="50">
        <v>0</v>
      </c>
      <c r="E23" s="37"/>
      <c r="G23" s="34">
        <v>0</v>
      </c>
    </row>
    <row r="24" spans="1:7" x14ac:dyDescent="0.25">
      <c r="A24" s="37"/>
      <c r="B24" s="49"/>
      <c r="C24" s="37"/>
      <c r="D24" s="50">
        <v>0</v>
      </c>
      <c r="E24" s="37"/>
      <c r="G24" s="34">
        <v>0</v>
      </c>
    </row>
    <row r="25" spans="1:7" x14ac:dyDescent="0.25">
      <c r="A25" s="37"/>
      <c r="B25" s="49"/>
      <c r="C25" s="37"/>
      <c r="D25" s="50">
        <v>0</v>
      </c>
      <c r="E25" s="37"/>
      <c r="G25" s="34">
        <v>0</v>
      </c>
    </row>
    <row r="26" spans="1:7" x14ac:dyDescent="0.25">
      <c r="A26" s="37"/>
      <c r="B26" s="49"/>
      <c r="C26" s="37"/>
      <c r="D26" s="50">
        <v>0</v>
      </c>
      <c r="E26" s="37"/>
      <c r="G26" s="34">
        <v>0</v>
      </c>
    </row>
    <row r="27" spans="1:7" x14ac:dyDescent="0.25">
      <c r="A27" s="37"/>
      <c r="B27" s="49"/>
      <c r="C27" s="37"/>
      <c r="D27" s="50">
        <v>0</v>
      </c>
      <c r="E27" s="37"/>
      <c r="G27" s="34">
        <v>0</v>
      </c>
    </row>
    <row r="28" spans="1:7" x14ac:dyDescent="0.25">
      <c r="A28" s="37"/>
      <c r="B28" s="49"/>
      <c r="C28" s="37"/>
      <c r="D28" s="50">
        <v>0</v>
      </c>
      <c r="E28" s="37"/>
      <c r="G28" s="34">
        <v>0</v>
      </c>
    </row>
    <row r="29" spans="1:7" x14ac:dyDescent="0.25">
      <c r="A29" s="37"/>
      <c r="B29" s="49"/>
      <c r="C29" s="37"/>
      <c r="D29" s="50">
        <v>0</v>
      </c>
      <c r="E29" s="37"/>
      <c r="G29" s="34">
        <v>0</v>
      </c>
    </row>
    <row r="30" spans="1:7" x14ac:dyDescent="0.25">
      <c r="A30" s="37"/>
      <c r="B30" s="49"/>
      <c r="C30" s="37"/>
      <c r="D30" s="50">
        <v>0</v>
      </c>
      <c r="E30" s="37"/>
      <c r="G30" s="34">
        <v>0</v>
      </c>
    </row>
    <row r="31" spans="1:7" x14ac:dyDescent="0.25">
      <c r="A31" s="37"/>
      <c r="B31" s="49"/>
      <c r="C31" s="37"/>
      <c r="D31" s="50">
        <v>0</v>
      </c>
      <c r="E31" s="37"/>
      <c r="G31" s="34">
        <v>0</v>
      </c>
    </row>
    <row r="32" spans="1:7" x14ac:dyDescent="0.25">
      <c r="A32" s="37"/>
      <c r="B32" s="49"/>
      <c r="C32" s="37"/>
      <c r="D32" s="50">
        <v>0</v>
      </c>
      <c r="E32" s="37"/>
      <c r="G32" s="34">
        <v>0</v>
      </c>
    </row>
    <row r="33" spans="1:7" x14ac:dyDescent="0.25">
      <c r="A33" s="37"/>
      <c r="B33" s="49"/>
      <c r="C33" s="37"/>
      <c r="D33" s="50">
        <v>0</v>
      </c>
      <c r="E33" s="37"/>
      <c r="G33" s="34">
        <v>0</v>
      </c>
    </row>
    <row r="34" spans="1:7" x14ac:dyDescent="0.25">
      <c r="A34" s="37"/>
      <c r="B34" s="49"/>
      <c r="C34" s="37"/>
      <c r="D34" s="50">
        <v>0</v>
      </c>
      <c r="E34" s="37"/>
      <c r="G34" s="34">
        <v>0</v>
      </c>
    </row>
    <row r="35" spans="1:7" x14ac:dyDescent="0.25">
      <c r="A35" s="37"/>
      <c r="B35" s="49"/>
      <c r="C35" s="37"/>
      <c r="D35" s="50">
        <v>0</v>
      </c>
      <c r="E35" s="37"/>
      <c r="G35" s="34">
        <v>0</v>
      </c>
    </row>
    <row r="36" spans="1:7" x14ac:dyDescent="0.25">
      <c r="A36" s="37"/>
      <c r="B36" s="49"/>
      <c r="C36" s="37"/>
      <c r="D36" s="50">
        <v>0</v>
      </c>
      <c r="E36" s="37"/>
      <c r="G36" s="34">
        <v>0</v>
      </c>
    </row>
    <row r="37" spans="1:7" x14ac:dyDescent="0.25">
      <c r="A37" s="37"/>
      <c r="B37" s="49"/>
      <c r="C37" s="37"/>
      <c r="D37" s="50">
        <v>0</v>
      </c>
      <c r="E37" s="37"/>
      <c r="G37" s="34">
        <v>0</v>
      </c>
    </row>
    <row r="38" spans="1:7" x14ac:dyDescent="0.25">
      <c r="A38" s="37"/>
      <c r="B38" s="49"/>
      <c r="C38" s="37"/>
      <c r="D38" s="50">
        <v>0</v>
      </c>
      <c r="E38" s="37"/>
      <c r="G38" s="34">
        <v>0</v>
      </c>
    </row>
    <row r="39" spans="1:7" x14ac:dyDescent="0.25">
      <c r="A39" s="37"/>
      <c r="B39" s="49"/>
      <c r="C39" s="37"/>
      <c r="D39" s="50">
        <v>0</v>
      </c>
      <c r="E39" s="37"/>
      <c r="G39" s="34">
        <v>0</v>
      </c>
    </row>
    <row r="40" spans="1:7" x14ac:dyDescent="0.25">
      <c r="A40" s="37"/>
      <c r="B40" s="49"/>
      <c r="C40" s="37"/>
      <c r="D40" s="50">
        <v>0</v>
      </c>
      <c r="E40" s="37"/>
      <c r="G40" s="34">
        <v>0</v>
      </c>
    </row>
    <row r="41" spans="1:7" x14ac:dyDescent="0.25">
      <c r="A41" s="37"/>
      <c r="B41" s="49"/>
      <c r="C41" s="37"/>
      <c r="D41" s="50">
        <v>0</v>
      </c>
      <c r="E41" s="37"/>
      <c r="G41" s="34">
        <v>0</v>
      </c>
    </row>
    <row r="42" spans="1:7" x14ac:dyDescent="0.25">
      <c r="A42" s="37"/>
      <c r="B42" s="49"/>
      <c r="C42" s="37"/>
      <c r="D42" s="50">
        <v>0</v>
      </c>
      <c r="E42" s="37"/>
      <c r="G42" s="34">
        <v>0</v>
      </c>
    </row>
    <row r="43" spans="1:7" x14ac:dyDescent="0.25">
      <c r="A43" s="37"/>
      <c r="B43" s="49"/>
      <c r="C43" s="37"/>
      <c r="D43" s="50">
        <v>0</v>
      </c>
      <c r="E43" s="37"/>
      <c r="G43" s="34">
        <v>0</v>
      </c>
    </row>
    <row r="44" spans="1:7" x14ac:dyDescent="0.25">
      <c r="A44" s="37"/>
      <c r="B44" s="49"/>
      <c r="C44" s="37"/>
      <c r="D44" s="50">
        <v>0</v>
      </c>
      <c r="E44" s="37"/>
      <c r="G44" s="34">
        <v>0</v>
      </c>
    </row>
    <row r="45" spans="1:7" x14ac:dyDescent="0.25">
      <c r="A45" s="37"/>
      <c r="B45" s="49"/>
      <c r="C45" s="37"/>
      <c r="D45" s="50">
        <v>0</v>
      </c>
      <c r="E45" s="37"/>
      <c r="G45" s="34">
        <v>0</v>
      </c>
    </row>
    <row r="46" spans="1:7" x14ac:dyDescent="0.25">
      <c r="A46" s="37"/>
      <c r="B46" s="49"/>
      <c r="C46" s="37"/>
      <c r="D46" s="50">
        <v>0</v>
      </c>
      <c r="E46" s="37"/>
      <c r="G46" s="34">
        <v>0</v>
      </c>
    </row>
    <row r="47" spans="1:7" x14ac:dyDescent="0.25">
      <c r="A47" s="37"/>
      <c r="B47" s="49"/>
      <c r="C47" s="37"/>
      <c r="D47" s="50">
        <v>0</v>
      </c>
      <c r="E47" s="37"/>
      <c r="G47" s="34">
        <v>0</v>
      </c>
    </row>
    <row r="48" spans="1:7" x14ac:dyDescent="0.25">
      <c r="A48" s="37"/>
      <c r="B48" s="49"/>
      <c r="C48" s="37"/>
      <c r="D48" s="50">
        <v>0</v>
      </c>
      <c r="E48" s="37"/>
      <c r="G48" s="34">
        <v>0</v>
      </c>
    </row>
    <row r="49" spans="1:7" x14ac:dyDescent="0.25">
      <c r="A49" s="37"/>
      <c r="B49" s="49"/>
      <c r="C49" s="37"/>
      <c r="D49" s="50">
        <v>0</v>
      </c>
      <c r="E49" s="37"/>
      <c r="G49" s="34">
        <v>0</v>
      </c>
    </row>
    <row r="50" spans="1:7" x14ac:dyDescent="0.25">
      <c r="A50" s="37"/>
      <c r="B50" s="49"/>
      <c r="C50" s="37"/>
      <c r="D50" s="50">
        <v>0</v>
      </c>
      <c r="E50" s="37"/>
      <c r="G50" s="34">
        <v>0</v>
      </c>
    </row>
    <row r="51" spans="1:7" x14ac:dyDescent="0.25">
      <c r="A51" s="37"/>
      <c r="B51" s="49"/>
      <c r="C51" s="37"/>
      <c r="D51" s="50">
        <v>0</v>
      </c>
      <c r="E51" s="37"/>
      <c r="G51" s="34">
        <v>0</v>
      </c>
    </row>
    <row r="52" spans="1:7" s="43" customFormat="1" x14ac:dyDescent="0.25">
      <c r="B52" s="44"/>
      <c r="D52" s="45"/>
    </row>
  </sheetData>
  <conditionalFormatting sqref="L11">
    <cfRule type="cellIs" dxfId="35" priority="19" operator="equal">
      <formula>0</formula>
    </cfRule>
  </conditionalFormatting>
  <conditionalFormatting sqref="L10">
    <cfRule type="cellIs" dxfId="34" priority="18" operator="equal">
      <formula>0</formula>
    </cfRule>
  </conditionalFormatting>
  <conditionalFormatting sqref="L9">
    <cfRule type="cellIs" dxfId="33" priority="17" operator="equal">
      <formula>0</formula>
    </cfRule>
  </conditionalFormatting>
  <conditionalFormatting sqref="L8">
    <cfRule type="cellIs" dxfId="32" priority="16" operator="equal">
      <formula>0</formula>
    </cfRule>
  </conditionalFormatting>
  <conditionalFormatting sqref="L7">
    <cfRule type="cellIs" dxfId="31" priority="15" operator="equal">
      <formula>0</formula>
    </cfRule>
  </conditionalFormatting>
  <conditionalFormatting sqref="L6">
    <cfRule type="cellIs" dxfId="30" priority="14" operator="equal">
      <formula>0</formula>
    </cfRule>
  </conditionalFormatting>
  <conditionalFormatting sqref="K5:K11">
    <cfRule type="expression" dxfId="29" priority="13">
      <formula>IF(K5="0",TRUE)</formula>
    </cfRule>
  </conditionalFormatting>
  <conditionalFormatting sqref="D2:D51">
    <cfRule type="expression" dxfId="28" priority="12">
      <formula>IF(B2="",TRUE)</formula>
    </cfRule>
  </conditionalFormatting>
  <conditionalFormatting sqref="J5:J11">
    <cfRule type="expression" dxfId="27" priority="11">
      <formula>IF(K5="0",TRUE)</formula>
    </cfRule>
  </conditionalFormatting>
  <conditionalFormatting sqref="A2:A51">
    <cfRule type="expression" dxfId="26" priority="1">
      <formula>IF(B2=3,TRUE)</formula>
    </cfRule>
    <cfRule type="expression" dxfId="25" priority="2">
      <formula>IF(B2=2,TRUE)</formula>
    </cfRule>
    <cfRule type="expression" dxfId="24" priority="3">
      <formula>IF(B2=1,TRUE)</formula>
    </cfRule>
    <cfRule type="expression" dxfId="23" priority="8">
      <formula>IF(C2=3,TRUE)</formula>
    </cfRule>
    <cfRule type="expression" dxfId="22" priority="9">
      <formula>IF(C2=2,TRUE)</formula>
    </cfRule>
    <cfRule type="expression" dxfId="21" priority="10">
      <formula>IF(C2=1,TRUE)</formula>
    </cfRule>
  </conditionalFormatting>
  <conditionalFormatting sqref="L4:L11">
    <cfRule type="cellIs" dxfId="20" priority="5" operator="notEqual">
      <formula>0</formula>
    </cfRule>
    <cfRule type="cellIs" priority="7" operator="equal">
      <formula>0</formula>
    </cfRule>
  </conditionalFormatting>
  <conditionalFormatting sqref="J4:K11">
    <cfRule type="notContainsBlanks" dxfId="19" priority="6">
      <formula>LEN(TRIM(J4))&gt;0</formula>
    </cfRule>
  </conditionalFormatting>
  <conditionalFormatting sqref="G1:G1048576">
    <cfRule type="cellIs" dxfId="18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52"/>
  <sheetViews>
    <sheetView workbookViewId="0"/>
  </sheetViews>
  <sheetFormatPr baseColWidth="10" defaultRowHeight="15" x14ac:dyDescent="0.25"/>
  <cols>
    <col min="1" max="1" width="17.5703125" style="34" bestFit="1" customWidth="1"/>
    <col min="2" max="2" width="11.42578125" style="38"/>
    <col min="3" max="3" width="11.42578125" style="34"/>
    <col min="4" max="4" width="11.42578125" style="36"/>
    <col min="5" max="9" width="11.42578125" style="34"/>
    <col min="10" max="10" width="13.42578125" style="34" bestFit="1" customWidth="1"/>
    <col min="11" max="11" width="11.42578125" style="34"/>
    <col min="12" max="12" width="11.42578125" style="34" customWidth="1"/>
    <col min="13" max="21" width="11.42578125" style="34"/>
    <col min="22" max="71" width="3.7109375" style="34" customWidth="1"/>
    <col min="72" max="16384" width="11.42578125" style="34"/>
  </cols>
  <sheetData>
    <row r="1" spans="1:12" s="31" customFormat="1" x14ac:dyDescent="0.25">
      <c r="A1" s="46" t="s">
        <v>13</v>
      </c>
      <c r="B1" s="47" t="s">
        <v>30</v>
      </c>
      <c r="C1" s="46" t="s">
        <v>14</v>
      </c>
      <c r="D1" s="46" t="s">
        <v>15</v>
      </c>
      <c r="E1" s="46" t="s">
        <v>16</v>
      </c>
      <c r="F1" s="31" t="s">
        <v>54</v>
      </c>
      <c r="G1" s="31" t="s">
        <v>55</v>
      </c>
      <c r="H1" s="31" t="s">
        <v>56</v>
      </c>
      <c r="J1" s="32" t="s">
        <v>1</v>
      </c>
      <c r="K1" s="33">
        <v>6</v>
      </c>
      <c r="L1" s="33">
        <v>7</v>
      </c>
    </row>
    <row r="2" spans="1:12" x14ac:dyDescent="0.25">
      <c r="A2" s="48" t="s">
        <v>39</v>
      </c>
      <c r="B2" s="49">
        <v>1</v>
      </c>
      <c r="C2" s="37">
        <v>25</v>
      </c>
      <c r="D2" s="50">
        <v>111</v>
      </c>
      <c r="E2" s="37">
        <v>86</v>
      </c>
      <c r="F2" s="34">
        <v>6</v>
      </c>
      <c r="G2" s="34">
        <v>10</v>
      </c>
      <c r="H2" s="34">
        <v>16</v>
      </c>
      <c r="J2" s="35" t="s">
        <v>17</v>
      </c>
      <c r="K2" s="36">
        <v>185</v>
      </c>
    </row>
    <row r="3" spans="1:12" x14ac:dyDescent="0.25">
      <c r="A3" s="37" t="s">
        <v>69</v>
      </c>
      <c r="B3" s="49">
        <v>6</v>
      </c>
      <c r="C3" s="37">
        <v>25</v>
      </c>
      <c r="D3" s="50">
        <v>0</v>
      </c>
      <c r="E3" s="37">
        <v>-25</v>
      </c>
      <c r="F3" s="34">
        <v>1</v>
      </c>
      <c r="G3" s="34">
        <v>0</v>
      </c>
      <c r="H3" s="34">
        <v>1</v>
      </c>
    </row>
    <row r="4" spans="1:12" x14ac:dyDescent="0.25">
      <c r="A4" s="37" t="s">
        <v>70</v>
      </c>
      <c r="B4" s="49">
        <v>2</v>
      </c>
      <c r="C4" s="37">
        <v>25</v>
      </c>
      <c r="D4" s="50">
        <v>74</v>
      </c>
      <c r="E4" s="37">
        <v>49</v>
      </c>
      <c r="F4" s="34">
        <v>5</v>
      </c>
      <c r="G4" s="34">
        <v>6</v>
      </c>
      <c r="H4" s="34">
        <v>11</v>
      </c>
      <c r="J4" s="46" t="s">
        <v>18</v>
      </c>
      <c r="K4" s="46" t="s">
        <v>20</v>
      </c>
      <c r="L4" s="60" t="s">
        <v>19</v>
      </c>
    </row>
    <row r="5" spans="1:12" x14ac:dyDescent="0.25">
      <c r="A5" s="37" t="s">
        <v>45</v>
      </c>
      <c r="B5" s="49">
        <v>5</v>
      </c>
      <c r="C5" s="37">
        <v>25</v>
      </c>
      <c r="D5" s="50">
        <v>0</v>
      </c>
      <c r="E5" s="37">
        <v>-25</v>
      </c>
      <c r="F5" s="34">
        <v>2</v>
      </c>
      <c r="G5" s="34">
        <v>0</v>
      </c>
      <c r="H5" s="34">
        <v>2</v>
      </c>
      <c r="J5" s="46">
        <v>1</v>
      </c>
      <c r="K5" s="46">
        <v>111</v>
      </c>
      <c r="L5" s="61">
        <v>0.6</v>
      </c>
    </row>
    <row r="6" spans="1:12" x14ac:dyDescent="0.25">
      <c r="A6" s="37" t="s">
        <v>40</v>
      </c>
      <c r="B6" s="49">
        <v>4</v>
      </c>
      <c r="C6" s="37">
        <v>25</v>
      </c>
      <c r="D6" s="50">
        <v>0</v>
      </c>
      <c r="E6" s="37">
        <v>-25</v>
      </c>
      <c r="F6" s="34">
        <v>3</v>
      </c>
      <c r="G6" s="34">
        <v>0</v>
      </c>
      <c r="H6" s="34">
        <v>3</v>
      </c>
      <c r="J6" s="46">
        <v>2</v>
      </c>
      <c r="K6" s="46">
        <v>74</v>
      </c>
      <c r="L6" s="61">
        <v>0.4</v>
      </c>
    </row>
    <row r="7" spans="1:12" x14ac:dyDescent="0.25">
      <c r="A7" s="37" t="s">
        <v>41</v>
      </c>
      <c r="B7" s="49">
        <v>3</v>
      </c>
      <c r="C7" s="37">
        <v>25</v>
      </c>
      <c r="D7" s="50">
        <v>0</v>
      </c>
      <c r="E7" s="37">
        <v>-25</v>
      </c>
      <c r="F7" s="34">
        <v>4</v>
      </c>
      <c r="G7" s="34">
        <v>4</v>
      </c>
      <c r="H7" s="34">
        <v>8</v>
      </c>
      <c r="J7" s="46"/>
      <c r="K7" s="46"/>
      <c r="L7" s="61">
        <v>0</v>
      </c>
    </row>
    <row r="8" spans="1:12" x14ac:dyDescent="0.25">
      <c r="A8" s="37"/>
      <c r="B8" s="49"/>
      <c r="C8" s="37"/>
      <c r="D8" s="50">
        <v>0</v>
      </c>
      <c r="E8" s="37"/>
      <c r="G8" s="34">
        <v>0</v>
      </c>
      <c r="J8" s="46"/>
      <c r="K8" s="46"/>
      <c r="L8" s="61">
        <v>0</v>
      </c>
    </row>
    <row r="9" spans="1:12" x14ac:dyDescent="0.25">
      <c r="A9" s="37"/>
      <c r="B9" s="49"/>
      <c r="C9" s="37"/>
      <c r="D9" s="50">
        <v>0</v>
      </c>
      <c r="E9" s="37"/>
      <c r="G9" s="34">
        <v>0</v>
      </c>
      <c r="J9" s="46"/>
      <c r="K9" s="46"/>
      <c r="L9" s="61">
        <v>0</v>
      </c>
    </row>
    <row r="10" spans="1:12" x14ac:dyDescent="0.25">
      <c r="A10" s="37"/>
      <c r="B10" s="49"/>
      <c r="C10" s="37"/>
      <c r="D10" s="50">
        <v>0</v>
      </c>
      <c r="E10" s="37"/>
      <c r="G10" s="34">
        <v>0</v>
      </c>
      <c r="J10" s="46"/>
      <c r="K10" s="46"/>
      <c r="L10" s="61">
        <v>0</v>
      </c>
    </row>
    <row r="11" spans="1:12" x14ac:dyDescent="0.25">
      <c r="A11" s="37"/>
      <c r="B11" s="49"/>
      <c r="C11" s="37"/>
      <c r="D11" s="50">
        <v>0</v>
      </c>
      <c r="E11" s="37"/>
      <c r="G11" s="34">
        <v>0</v>
      </c>
      <c r="J11" s="46"/>
      <c r="K11" s="46"/>
      <c r="L11" s="61">
        <v>0</v>
      </c>
    </row>
    <row r="12" spans="1:12" x14ac:dyDescent="0.25">
      <c r="A12" s="37"/>
      <c r="B12" s="49"/>
      <c r="C12" s="37"/>
      <c r="D12" s="50">
        <v>0</v>
      </c>
      <c r="E12" s="37"/>
      <c r="G12" s="34">
        <v>0</v>
      </c>
    </row>
    <row r="13" spans="1:12" x14ac:dyDescent="0.25">
      <c r="A13" s="37"/>
      <c r="B13" s="49"/>
      <c r="C13" s="37"/>
      <c r="D13" s="50">
        <v>0</v>
      </c>
      <c r="E13" s="37"/>
      <c r="G13" s="34">
        <v>0</v>
      </c>
    </row>
    <row r="14" spans="1:12" x14ac:dyDescent="0.25">
      <c r="A14" s="37"/>
      <c r="B14" s="49"/>
      <c r="C14" s="37"/>
      <c r="D14" s="50">
        <v>0</v>
      </c>
      <c r="E14" s="37"/>
      <c r="G14" s="34">
        <v>0</v>
      </c>
    </row>
    <row r="15" spans="1:12" x14ac:dyDescent="0.25">
      <c r="A15" s="37"/>
      <c r="B15" s="49"/>
      <c r="C15" s="37"/>
      <c r="D15" s="50">
        <v>0</v>
      </c>
      <c r="E15" s="37"/>
      <c r="G15" s="34">
        <v>0</v>
      </c>
    </row>
    <row r="16" spans="1:12" x14ac:dyDescent="0.25">
      <c r="A16" s="37"/>
      <c r="B16" s="49"/>
      <c r="C16" s="37"/>
      <c r="D16" s="50">
        <v>0</v>
      </c>
      <c r="E16" s="37"/>
      <c r="G16" s="34">
        <v>0</v>
      </c>
    </row>
    <row r="17" spans="1:7" x14ac:dyDescent="0.25">
      <c r="A17" s="37"/>
      <c r="B17" s="49"/>
      <c r="C17" s="37"/>
      <c r="D17" s="50">
        <v>0</v>
      </c>
      <c r="E17" s="37"/>
      <c r="G17" s="34">
        <v>0</v>
      </c>
    </row>
    <row r="18" spans="1:7" x14ac:dyDescent="0.25">
      <c r="A18" s="37"/>
      <c r="B18" s="49"/>
      <c r="C18" s="37"/>
      <c r="D18" s="50">
        <v>0</v>
      </c>
      <c r="E18" s="37"/>
      <c r="G18" s="34">
        <v>0</v>
      </c>
    </row>
    <row r="19" spans="1:7" x14ac:dyDescent="0.25">
      <c r="A19" s="37"/>
      <c r="B19" s="49"/>
      <c r="C19" s="37"/>
      <c r="D19" s="50">
        <v>0</v>
      </c>
      <c r="E19" s="37"/>
      <c r="G19" s="34">
        <v>0</v>
      </c>
    </row>
    <row r="20" spans="1:7" x14ac:dyDescent="0.25">
      <c r="A20" s="37"/>
      <c r="B20" s="49"/>
      <c r="C20" s="37"/>
      <c r="D20" s="50">
        <v>0</v>
      </c>
      <c r="E20" s="37"/>
      <c r="G20" s="34">
        <v>0</v>
      </c>
    </row>
    <row r="21" spans="1:7" x14ac:dyDescent="0.25">
      <c r="A21" s="37"/>
      <c r="B21" s="49"/>
      <c r="C21" s="37"/>
      <c r="D21" s="50">
        <v>0</v>
      </c>
      <c r="E21" s="37"/>
      <c r="G21" s="34">
        <v>0</v>
      </c>
    </row>
    <row r="22" spans="1:7" x14ac:dyDescent="0.25">
      <c r="A22" s="37"/>
      <c r="B22" s="49"/>
      <c r="C22" s="37"/>
      <c r="D22" s="50">
        <v>0</v>
      </c>
      <c r="E22" s="37"/>
      <c r="G22" s="34">
        <v>0</v>
      </c>
    </row>
    <row r="23" spans="1:7" x14ac:dyDescent="0.25">
      <c r="A23" s="37"/>
      <c r="B23" s="49"/>
      <c r="C23" s="37"/>
      <c r="D23" s="50">
        <v>0</v>
      </c>
      <c r="E23" s="37"/>
      <c r="G23" s="34">
        <v>0</v>
      </c>
    </row>
    <row r="24" spans="1:7" x14ac:dyDescent="0.25">
      <c r="A24" s="37"/>
      <c r="B24" s="49"/>
      <c r="C24" s="37"/>
      <c r="D24" s="50">
        <v>0</v>
      </c>
      <c r="E24" s="37"/>
      <c r="G24" s="34">
        <v>0</v>
      </c>
    </row>
    <row r="25" spans="1:7" x14ac:dyDescent="0.25">
      <c r="A25" s="37"/>
      <c r="B25" s="49"/>
      <c r="C25" s="37"/>
      <c r="D25" s="50">
        <v>0</v>
      </c>
      <c r="E25" s="37"/>
      <c r="G25" s="34">
        <v>0</v>
      </c>
    </row>
    <row r="26" spans="1:7" x14ac:dyDescent="0.25">
      <c r="A26" s="37"/>
      <c r="B26" s="49"/>
      <c r="C26" s="37"/>
      <c r="D26" s="50">
        <v>0</v>
      </c>
      <c r="E26" s="37"/>
      <c r="G26" s="34">
        <v>0</v>
      </c>
    </row>
    <row r="27" spans="1:7" x14ac:dyDescent="0.25">
      <c r="A27" s="37"/>
      <c r="B27" s="49"/>
      <c r="C27" s="37"/>
      <c r="D27" s="50">
        <v>0</v>
      </c>
      <c r="E27" s="37"/>
      <c r="G27" s="34">
        <v>0</v>
      </c>
    </row>
    <row r="28" spans="1:7" x14ac:dyDescent="0.25">
      <c r="A28" s="37"/>
      <c r="B28" s="49"/>
      <c r="C28" s="37"/>
      <c r="D28" s="50">
        <v>0</v>
      </c>
      <c r="E28" s="37"/>
      <c r="G28" s="34">
        <v>0</v>
      </c>
    </row>
    <row r="29" spans="1:7" x14ac:dyDescent="0.25">
      <c r="A29" s="37"/>
      <c r="B29" s="49"/>
      <c r="C29" s="37"/>
      <c r="D29" s="50">
        <v>0</v>
      </c>
      <c r="E29" s="37"/>
      <c r="G29" s="34">
        <v>0</v>
      </c>
    </row>
    <row r="30" spans="1:7" x14ac:dyDescent="0.25">
      <c r="A30" s="37"/>
      <c r="B30" s="49"/>
      <c r="C30" s="37"/>
      <c r="D30" s="50">
        <v>0</v>
      </c>
      <c r="E30" s="37"/>
      <c r="G30" s="34">
        <v>0</v>
      </c>
    </row>
    <row r="31" spans="1:7" x14ac:dyDescent="0.25">
      <c r="A31" s="37"/>
      <c r="B31" s="49"/>
      <c r="C31" s="37"/>
      <c r="D31" s="50">
        <v>0</v>
      </c>
      <c r="E31" s="37"/>
      <c r="G31" s="34">
        <v>0</v>
      </c>
    </row>
    <row r="32" spans="1:7" x14ac:dyDescent="0.25">
      <c r="A32" s="37"/>
      <c r="B32" s="49"/>
      <c r="C32" s="37"/>
      <c r="D32" s="50">
        <v>0</v>
      </c>
      <c r="E32" s="37"/>
      <c r="G32" s="34">
        <v>0</v>
      </c>
    </row>
    <row r="33" spans="1:7" x14ac:dyDescent="0.25">
      <c r="A33" s="37"/>
      <c r="B33" s="49"/>
      <c r="C33" s="37"/>
      <c r="D33" s="50">
        <v>0</v>
      </c>
      <c r="E33" s="37"/>
      <c r="G33" s="34">
        <v>0</v>
      </c>
    </row>
    <row r="34" spans="1:7" x14ac:dyDescent="0.25">
      <c r="A34" s="37"/>
      <c r="B34" s="49"/>
      <c r="C34" s="37"/>
      <c r="D34" s="50">
        <v>0</v>
      </c>
      <c r="E34" s="37"/>
      <c r="G34" s="34">
        <v>0</v>
      </c>
    </row>
    <row r="35" spans="1:7" x14ac:dyDescent="0.25">
      <c r="A35" s="37"/>
      <c r="B35" s="49"/>
      <c r="C35" s="37"/>
      <c r="D35" s="50">
        <v>0</v>
      </c>
      <c r="E35" s="37"/>
      <c r="G35" s="34">
        <v>0</v>
      </c>
    </row>
    <row r="36" spans="1:7" x14ac:dyDescent="0.25">
      <c r="A36" s="37"/>
      <c r="B36" s="49"/>
      <c r="C36" s="37"/>
      <c r="D36" s="50">
        <v>0</v>
      </c>
      <c r="E36" s="37"/>
      <c r="G36" s="34">
        <v>0</v>
      </c>
    </row>
    <row r="37" spans="1:7" x14ac:dyDescent="0.25">
      <c r="A37" s="37"/>
      <c r="B37" s="49"/>
      <c r="C37" s="37"/>
      <c r="D37" s="50">
        <v>0</v>
      </c>
      <c r="E37" s="37"/>
      <c r="G37" s="34">
        <v>0</v>
      </c>
    </row>
    <row r="38" spans="1:7" x14ac:dyDescent="0.25">
      <c r="A38" s="37"/>
      <c r="B38" s="49"/>
      <c r="C38" s="37"/>
      <c r="D38" s="50">
        <v>0</v>
      </c>
      <c r="E38" s="37"/>
      <c r="G38" s="34">
        <v>0</v>
      </c>
    </row>
    <row r="39" spans="1:7" x14ac:dyDescent="0.25">
      <c r="A39" s="37"/>
      <c r="B39" s="49"/>
      <c r="C39" s="37"/>
      <c r="D39" s="50">
        <v>0</v>
      </c>
      <c r="E39" s="37"/>
      <c r="G39" s="34">
        <v>0</v>
      </c>
    </row>
    <row r="40" spans="1:7" x14ac:dyDescent="0.25">
      <c r="A40" s="37"/>
      <c r="B40" s="49"/>
      <c r="C40" s="37"/>
      <c r="D40" s="50">
        <v>0</v>
      </c>
      <c r="E40" s="37"/>
      <c r="G40" s="34">
        <v>0</v>
      </c>
    </row>
    <row r="41" spans="1:7" x14ac:dyDescent="0.25">
      <c r="A41" s="37"/>
      <c r="B41" s="49"/>
      <c r="C41" s="37"/>
      <c r="D41" s="50">
        <v>0</v>
      </c>
      <c r="E41" s="37"/>
      <c r="G41" s="34">
        <v>0</v>
      </c>
    </row>
    <row r="42" spans="1:7" x14ac:dyDescent="0.25">
      <c r="A42" s="37"/>
      <c r="B42" s="49"/>
      <c r="C42" s="37"/>
      <c r="D42" s="50">
        <v>0</v>
      </c>
      <c r="E42" s="37"/>
      <c r="G42" s="34">
        <v>0</v>
      </c>
    </row>
    <row r="43" spans="1:7" x14ac:dyDescent="0.25">
      <c r="A43" s="37"/>
      <c r="B43" s="49"/>
      <c r="C43" s="37"/>
      <c r="D43" s="50">
        <v>0</v>
      </c>
      <c r="E43" s="37"/>
      <c r="G43" s="34">
        <v>0</v>
      </c>
    </row>
    <row r="44" spans="1:7" x14ac:dyDescent="0.25">
      <c r="A44" s="37"/>
      <c r="B44" s="49"/>
      <c r="C44" s="37"/>
      <c r="D44" s="50">
        <v>0</v>
      </c>
      <c r="E44" s="37"/>
      <c r="G44" s="34">
        <v>0</v>
      </c>
    </row>
    <row r="45" spans="1:7" x14ac:dyDescent="0.25">
      <c r="A45" s="37"/>
      <c r="B45" s="49"/>
      <c r="C45" s="37"/>
      <c r="D45" s="50">
        <v>0</v>
      </c>
      <c r="E45" s="37"/>
      <c r="G45" s="34">
        <v>0</v>
      </c>
    </row>
    <row r="46" spans="1:7" x14ac:dyDescent="0.25">
      <c r="A46" s="37"/>
      <c r="B46" s="49"/>
      <c r="C46" s="37"/>
      <c r="D46" s="50">
        <v>0</v>
      </c>
      <c r="E46" s="37"/>
      <c r="G46" s="34">
        <v>0</v>
      </c>
    </row>
    <row r="47" spans="1:7" x14ac:dyDescent="0.25">
      <c r="A47" s="37"/>
      <c r="B47" s="49"/>
      <c r="C47" s="37"/>
      <c r="D47" s="50">
        <v>0</v>
      </c>
      <c r="E47" s="37"/>
      <c r="G47" s="34">
        <v>0</v>
      </c>
    </row>
    <row r="48" spans="1:7" x14ac:dyDescent="0.25">
      <c r="A48" s="37"/>
      <c r="B48" s="49"/>
      <c r="C48" s="37"/>
      <c r="D48" s="50">
        <v>0</v>
      </c>
      <c r="E48" s="37"/>
      <c r="G48" s="34">
        <v>0</v>
      </c>
    </row>
    <row r="49" spans="1:7" x14ac:dyDescent="0.25">
      <c r="A49" s="37"/>
      <c r="B49" s="49"/>
      <c r="C49" s="37"/>
      <c r="D49" s="50">
        <v>0</v>
      </c>
      <c r="E49" s="37"/>
      <c r="G49" s="34">
        <v>0</v>
      </c>
    </row>
    <row r="50" spans="1:7" x14ac:dyDescent="0.25">
      <c r="A50" s="37"/>
      <c r="B50" s="49"/>
      <c r="C50" s="37"/>
      <c r="D50" s="50">
        <v>0</v>
      </c>
      <c r="E50" s="37"/>
      <c r="G50" s="34">
        <v>0</v>
      </c>
    </row>
    <row r="51" spans="1:7" x14ac:dyDescent="0.25">
      <c r="A51" s="37"/>
      <c r="B51" s="49"/>
      <c r="C51" s="37"/>
      <c r="D51" s="50">
        <v>0</v>
      </c>
      <c r="E51" s="37"/>
      <c r="G51" s="34">
        <v>0</v>
      </c>
    </row>
    <row r="52" spans="1:7" s="43" customFormat="1" x14ac:dyDescent="0.25">
      <c r="B52" s="44"/>
      <c r="D52" s="45"/>
    </row>
  </sheetData>
  <conditionalFormatting sqref="L11">
    <cfRule type="cellIs" dxfId="17" priority="19" operator="equal">
      <formula>0</formula>
    </cfRule>
  </conditionalFormatting>
  <conditionalFormatting sqref="L10">
    <cfRule type="cellIs" dxfId="16" priority="18" operator="equal">
      <formula>0</formula>
    </cfRule>
  </conditionalFormatting>
  <conditionalFormatting sqref="L9">
    <cfRule type="cellIs" dxfId="15" priority="17" operator="equal">
      <formula>0</formula>
    </cfRule>
  </conditionalFormatting>
  <conditionalFormatting sqref="L8">
    <cfRule type="cellIs" dxfId="14" priority="16" operator="equal">
      <formula>0</formula>
    </cfRule>
  </conditionalFormatting>
  <conditionalFormatting sqref="L7">
    <cfRule type="cellIs" dxfId="13" priority="15" operator="equal">
      <formula>0</formula>
    </cfRule>
  </conditionalFormatting>
  <conditionalFormatting sqref="L6">
    <cfRule type="cellIs" dxfId="12" priority="14" operator="equal">
      <formula>0</formula>
    </cfRule>
  </conditionalFormatting>
  <conditionalFormatting sqref="K5:K11">
    <cfRule type="expression" dxfId="11" priority="13">
      <formula>IF(K5="0",TRUE)</formula>
    </cfRule>
  </conditionalFormatting>
  <conditionalFormatting sqref="D2:D51">
    <cfRule type="expression" dxfId="10" priority="12">
      <formula>IF(B2="",TRUE)</formula>
    </cfRule>
  </conditionalFormatting>
  <conditionalFormatting sqref="J5:J11">
    <cfRule type="expression" dxfId="9" priority="11">
      <formula>IF(K5="0",TRUE)</formula>
    </cfRule>
  </conditionalFormatting>
  <conditionalFormatting sqref="A2:A51">
    <cfRule type="expression" dxfId="8" priority="1">
      <formula>IF(B2=3,TRUE)</formula>
    </cfRule>
    <cfRule type="expression" dxfId="7" priority="2">
      <formula>IF(B2=2,TRUE)</formula>
    </cfRule>
    <cfRule type="expression" dxfId="6" priority="3">
      <formula>IF(B2=1,TRUE)</formula>
    </cfRule>
    <cfRule type="expression" dxfId="5" priority="8">
      <formula>IF(C2=3,TRUE)</formula>
    </cfRule>
    <cfRule type="expression" dxfId="4" priority="9">
      <formula>IF(C2=2,TRUE)</formula>
    </cfRule>
    <cfRule type="expression" dxfId="3" priority="10">
      <formula>IF(C2=1,TRUE)</formula>
    </cfRule>
  </conditionalFormatting>
  <conditionalFormatting sqref="L4:L11">
    <cfRule type="cellIs" dxfId="2" priority="5" operator="notEqual">
      <formula>0</formula>
    </cfRule>
    <cfRule type="cellIs" priority="7" operator="equal">
      <formula>0</formula>
    </cfRule>
  </conditionalFormatting>
  <conditionalFormatting sqref="J4:K11">
    <cfRule type="notContainsBlanks" dxfId="1" priority="6">
      <formula>LEN(TRIM(J4))&gt;0</formula>
    </cfRule>
  </conditionalFormatting>
  <conditionalFormatting sqref="G1:G1048576"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Paramètres</vt:lpstr>
      <vt:lpstr>ACCUEIL</vt:lpstr>
      <vt:lpstr>Adhérents</vt:lpstr>
      <vt:lpstr>Matrice tournoi</vt:lpstr>
      <vt:lpstr>Caps</vt:lpstr>
      <vt:lpstr>Classement CAPS</vt:lpstr>
      <vt:lpstr>Challenge</vt:lpstr>
      <vt:lpstr>Classement Challenge</vt:lpstr>
      <vt:lpstr>Challenge du Mois</vt:lpstr>
      <vt:lpstr>Vainqueurs du challenge</vt:lpstr>
      <vt:lpstr>17-juil</vt:lpstr>
      <vt:lpstr>19-juil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2017-03-25T13:24:58Z</dcterms:created>
  <dcterms:modified xsi:type="dcterms:W3CDTF">2017-07-30T16:52:24Z</dcterms:modified>
</cp:coreProperties>
</file>