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connections.xml" ContentType="application/vnd.openxmlformats-officedocument.spreadsheetml.connection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-6240" yWindow="0" windowWidth="27315" windowHeight="13110"/>
  </bookViews>
  <sheets>
    <sheet name="DETECTION SAISONNALIT PP DIFFUS" sheetId="12" r:id="rId1"/>
  </sheets>
  <definedNames>
    <definedName name="solver_adj" localSheetId="0" hidden="1">'DETECTION SAISONNALIT PP DIFFUS'!$Q$14,'DETECTION SAISONNALIT PP DIFFUS'!$Q$15</definedName>
    <definedName name="solver_cvg" localSheetId="0" hidden="1">0.0001</definedName>
    <definedName name="solver_drv" localSheetId="0" hidden="1">1</definedName>
    <definedName name="solver_est" localSheetId="0" hidden="1">1</definedName>
    <definedName name="solver_itr" localSheetId="0" hidden="1">100</definedName>
    <definedName name="solver_lin" localSheetId="0" hidden="1">2</definedName>
    <definedName name="solver_neg" localSheetId="0" hidden="1">2</definedName>
    <definedName name="solver_num" localSheetId="0" hidden="1">0</definedName>
    <definedName name="solver_nwt" localSheetId="0" hidden="1">1</definedName>
    <definedName name="solver_opt" localSheetId="0" hidden="1">'DETECTION SAISONNALIT PP DIFFUS'!$M$28</definedName>
    <definedName name="solver_pre" localSheetId="0" hidden="1">0.000001</definedName>
    <definedName name="solver_scl" localSheetId="0" hidden="1">2</definedName>
    <definedName name="solver_sho" localSheetId="0" hidden="1">2</definedName>
    <definedName name="solver_tim" localSheetId="0" hidden="1">100</definedName>
    <definedName name="solver_tol" localSheetId="0" hidden="1">0.05</definedName>
    <definedName name="solver_typ" localSheetId="0" hidden="1">2</definedName>
    <definedName name="solver_val" localSheetId="0" hidden="1">0</definedName>
  </definedNames>
  <calcPr calcId="125725"/>
</workbook>
</file>

<file path=xl/calcChain.xml><?xml version="1.0" encoding="utf-8"?>
<calcChain xmlns="http://schemas.openxmlformats.org/spreadsheetml/2006/main">
  <c r="N21" i="12"/>
  <c r="O2" l="1"/>
  <c r="N4"/>
  <c r="L7" s="1"/>
  <c r="B24"/>
  <c r="B23"/>
  <c r="B22"/>
  <c r="B21"/>
  <c r="D3" a="1"/>
  <c r="D3" s="1"/>
  <c r="F3" l="1"/>
  <c r="E3"/>
  <c r="D12"/>
  <c r="D17"/>
  <c r="D13"/>
  <c r="D9"/>
  <c r="D5"/>
  <c r="D16"/>
  <c r="D8"/>
  <c r="D4"/>
  <c r="D18"/>
  <c r="D14"/>
  <c r="D10"/>
  <c r="D6"/>
  <c r="D19"/>
  <c r="D15"/>
  <c r="D11"/>
  <c r="D7"/>
  <c r="F19" l="1"/>
  <c r="E19"/>
  <c r="E18"/>
  <c r="F18"/>
  <c r="E5"/>
  <c r="F5"/>
  <c r="H12"/>
  <c r="F12"/>
  <c r="G12" s="1"/>
  <c r="E12"/>
  <c r="F15"/>
  <c r="E15"/>
  <c r="E14"/>
  <c r="F14"/>
  <c r="E16"/>
  <c r="F16"/>
  <c r="E17"/>
  <c r="F17"/>
  <c r="G17" s="1"/>
  <c r="H17" s="1"/>
  <c r="F11"/>
  <c r="E11"/>
  <c r="E10"/>
  <c r="F10"/>
  <c r="E8"/>
  <c r="F8"/>
  <c r="E13"/>
  <c r="F13"/>
  <c r="F7"/>
  <c r="E7"/>
  <c r="E6"/>
  <c r="F6"/>
  <c r="H4"/>
  <c r="F4"/>
  <c r="G4" s="1"/>
  <c r="E4"/>
  <c r="E9"/>
  <c r="E21" s="1"/>
  <c r="F9"/>
  <c r="G9" s="1"/>
  <c r="H9" s="1"/>
  <c r="N19"/>
  <c r="G3"/>
  <c r="H3" s="1"/>
  <c r="G13" l="1"/>
  <c r="H13" s="1"/>
  <c r="G5"/>
  <c r="H5" s="1"/>
  <c r="G6"/>
  <c r="H6" s="1"/>
  <c r="G7"/>
  <c r="H7" s="1"/>
  <c r="G8"/>
  <c r="H8" s="1"/>
  <c r="G10"/>
  <c r="H10" s="1"/>
  <c r="G11"/>
  <c r="H11" s="1"/>
  <c r="G16"/>
  <c r="H16" s="1"/>
  <c r="G14"/>
  <c r="H14" s="1"/>
  <c r="H21" s="1"/>
  <c r="L6" s="1"/>
  <c r="G15"/>
  <c r="H15" s="1"/>
  <c r="G18"/>
  <c r="H18" s="1"/>
  <c r="G19"/>
  <c r="H19" s="1"/>
</calcChain>
</file>

<file path=xl/comments1.xml><?xml version="1.0" encoding="utf-8"?>
<comments xmlns="http://schemas.openxmlformats.org/spreadsheetml/2006/main">
  <authors>
    <author>caroline.poncet</author>
  </authors>
  <commentList>
    <comment ref="D2" authorId="0">
      <text>
        <r>
          <rPr>
            <b/>
            <sz val="9"/>
            <color indexed="81"/>
            <rFont val="Tahoma"/>
            <family val="2"/>
          </rPr>
          <t>caroline.poncet:</t>
        </r>
        <r>
          <rPr>
            <sz val="9"/>
            <color indexed="81"/>
            <rFont val="Tahoma"/>
            <family val="2"/>
          </rPr>
          <t xml:space="preserve">
SELECTIONNER TOUTES LES COLONNES ET {} POUR MATRICE</t>
        </r>
      </text>
    </comment>
    <comment ref="N19" authorId="0">
      <text>
        <r>
          <rPr>
            <b/>
            <sz val="9"/>
            <color indexed="81"/>
            <rFont val="Tahoma"/>
            <family val="2"/>
          </rPr>
          <t>caroline.poncet:</t>
        </r>
        <r>
          <rPr>
            <sz val="9"/>
            <color indexed="81"/>
            <rFont val="Tahoma"/>
            <family val="2"/>
          </rPr>
          <t xml:space="preserve">
FORMULE COVARIANCE ET VARIANCE</t>
        </r>
      </text>
    </comment>
  </commentList>
</comments>
</file>

<file path=xl/connections.xml><?xml version="1.0" encoding="utf-8"?>
<connections xmlns="http://schemas.openxmlformats.org/spreadsheetml/2006/main">
  <connection id="1" odcFile="C:\Users\jeanmarc.guillaume\Documents\Mes sources de données\vm_infocentre PPM PPM ERP - Analyse des Ventes.odc" keepAlive="1" name="vm_infocentre PPM PPM ERP - Analyse des Ventes" type="5" refreshedVersion="3" background="1">
    <dbPr connection="Provider=MSOLAP.3;Integrated Security=SSPI;Persist Security Info=True;Initial Catalog=PPM;Data Source=vm_infocentre;MDX Compatibility=1;Safety Options=2;MDX Missing Member Mode=Error" command="PPM ERP - Analyse des Ventes" commandType="1"/>
    <olapPr sendLocale="1" rowDrillCount="1000"/>
  </connection>
</connections>
</file>

<file path=xl/sharedStrings.xml><?xml version="1.0" encoding="utf-8"?>
<sst xmlns="http://schemas.openxmlformats.org/spreadsheetml/2006/main" count="49" uniqueCount="40">
  <si>
    <t>2013 T1</t>
  </si>
  <si>
    <t>T2</t>
  </si>
  <si>
    <t>T3</t>
  </si>
  <si>
    <t>T4</t>
  </si>
  <si>
    <t xml:space="preserve"> 2014 T1</t>
  </si>
  <si>
    <t>2015 T1</t>
  </si>
  <si>
    <t>2016 T1</t>
  </si>
  <si>
    <t>2017 T1</t>
  </si>
  <si>
    <t>tendance</t>
  </si>
  <si>
    <t>ALPHA</t>
  </si>
  <si>
    <t>TENDANCE</t>
  </si>
  <si>
    <t>VENTES</t>
  </si>
  <si>
    <t>PREV</t>
  </si>
  <si>
    <t>TRIM</t>
  </si>
  <si>
    <t>ECART AU CARRE</t>
  </si>
  <si>
    <t>VT/TENDANCE</t>
  </si>
  <si>
    <t>coeff corrigés</t>
  </si>
  <si>
    <t>ECART CARRE</t>
  </si>
  <si>
    <t>SOMME</t>
  </si>
  <si>
    <t>MIOYENNE</t>
  </si>
  <si>
    <t>E-T</t>
  </si>
  <si>
    <t>CV</t>
  </si>
  <si>
    <t>u*</t>
  </si>
  <si>
    <t>u**</t>
  </si>
  <si>
    <t>paramètre 1</t>
  </si>
  <si>
    <t>paramètre 2</t>
  </si>
  <si>
    <t>saisonnalité</t>
  </si>
  <si>
    <t>degré de liberté SUR 1 période : 4-1=3</t>
  </si>
  <si>
    <t>"F" LUE FONCTION</t>
  </si>
  <si>
    <t>degré lib 2 l'ensemble des périodes : 17 observations</t>
  </si>
  <si>
    <t>F*= FISHER EMPIRIQUE</t>
  </si>
  <si>
    <t xml:space="preserve">F*&gt;F </t>
  </si>
  <si>
    <t>OK SAISONNIER</t>
  </si>
  <si>
    <t xml:space="preserve">determination de : </t>
  </si>
  <si>
    <t>coeff beta</t>
  </si>
  <si>
    <t>GAMMA :</t>
  </si>
  <si>
    <t>minimiser la somme des carrés des différences entre valeurs observées et estimés</t>
  </si>
  <si>
    <t>xo</t>
  </si>
  <si>
    <t>k</t>
  </si>
  <si>
    <t>???</t>
  </si>
</sst>
</file>

<file path=xl/styles.xml><?xml version="1.0" encoding="utf-8"?>
<styleSheet xmlns="http://schemas.openxmlformats.org/spreadsheetml/2006/main">
  <numFmts count="2">
    <numFmt numFmtId="166" formatCode="0.00000"/>
    <numFmt numFmtId="167" formatCode="0.0"/>
  </numFmts>
  <fonts count="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u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0" xfId="0" applyFill="1"/>
    <xf numFmtId="0" fontId="0" fillId="0" borderId="0" xfId="0"/>
    <xf numFmtId="0" fontId="0" fillId="2" borderId="0" xfId="0" applyFill="1"/>
    <xf numFmtId="0" fontId="0" fillId="0" borderId="2" xfId="0" applyBorder="1"/>
    <xf numFmtId="0" fontId="0" fillId="0" borderId="7" xfId="0" applyBorder="1"/>
    <xf numFmtId="0" fontId="0" fillId="0" borderId="4" xfId="0" applyBorder="1"/>
    <xf numFmtId="1" fontId="0" fillId="0" borderId="9" xfId="0" applyNumberFormat="1" applyBorder="1" applyAlignment="1">
      <alignment horizontal="center" vertical="center"/>
    </xf>
    <xf numFmtId="1" fontId="0" fillId="0" borderId="9" xfId="0" applyNumberFormat="1" applyBorder="1" applyAlignment="1">
      <alignment horizontal="center"/>
    </xf>
    <xf numFmtId="1" fontId="0" fillId="0" borderId="9" xfId="0" applyNumberFormat="1" applyFill="1" applyBorder="1" applyAlignment="1">
      <alignment horizontal="center"/>
    </xf>
    <xf numFmtId="3" fontId="0" fillId="0" borderId="9" xfId="0" applyNumberFormat="1" applyFont="1" applyBorder="1"/>
    <xf numFmtId="3" fontId="0" fillId="0" borderId="0" xfId="0" applyNumberFormat="1"/>
    <xf numFmtId="1" fontId="0" fillId="0" borderId="0" xfId="0" applyNumberFormat="1" applyFill="1" applyBorder="1" applyAlignment="1">
      <alignment horizontal="center"/>
    </xf>
    <xf numFmtId="2" fontId="0" fillId="0" borderId="0" xfId="0" applyNumberFormat="1"/>
    <xf numFmtId="1" fontId="0" fillId="0" borderId="0" xfId="0" applyNumberFormat="1"/>
    <xf numFmtId="0" fontId="1" fillId="0" borderId="5" xfId="0" applyFont="1" applyBorder="1"/>
    <xf numFmtId="0" fontId="0" fillId="0" borderId="6" xfId="0" applyBorder="1"/>
    <xf numFmtId="0" fontId="0" fillId="0" borderId="1" xfId="0" applyBorder="1"/>
    <xf numFmtId="0" fontId="0" fillId="0" borderId="10" xfId="0" applyBorder="1"/>
    <xf numFmtId="0" fontId="0" fillId="0" borderId="8" xfId="0" applyBorder="1"/>
    <xf numFmtId="0" fontId="0" fillId="0" borderId="0" xfId="0" applyBorder="1"/>
    <xf numFmtId="1" fontId="0" fillId="0" borderId="0" xfId="0" applyNumberFormat="1" applyBorder="1"/>
    <xf numFmtId="2" fontId="0" fillId="0" borderId="0" xfId="0" applyNumberFormat="1" applyBorder="1"/>
    <xf numFmtId="0" fontId="0" fillId="0" borderId="3" xfId="0" applyBorder="1"/>
    <xf numFmtId="0" fontId="0" fillId="0" borderId="11" xfId="0" applyBorder="1"/>
    <xf numFmtId="0" fontId="4" fillId="0" borderId="0" xfId="0" applyFont="1"/>
    <xf numFmtId="166" fontId="0" fillId="0" borderId="0" xfId="0" applyNumberFormat="1"/>
    <xf numFmtId="3" fontId="0" fillId="0" borderId="0" xfId="0" applyNumberFormat="1" applyFont="1" applyBorder="1"/>
    <xf numFmtId="167" fontId="0" fillId="0" borderId="0" xfId="0" applyNumberFormat="1"/>
    <xf numFmtId="0" fontId="5" fillId="0" borderId="0" xfId="0" applyFont="1"/>
  </cellXfs>
  <cellStyles count="1">
    <cellStyle name="Normal" xfId="0" builtinId="0"/>
  </cellStyles>
  <dxfs count="1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</dxfs>
  <tableStyles count="1" defaultTableStyle="TableStyleMedium2" defaultPivotStyle="PivotStyleLight16">
    <tableStyle name="Style de tableau croisé dynamique 1" table="0" count="1">
      <tableStyleElement type="firstColumn" dxfId="0"/>
    </tableStyle>
  </tableStyle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R36"/>
  <sheetViews>
    <sheetView tabSelected="1" topLeftCell="A4" workbookViewId="0">
      <selection activeCell="C33" sqref="C33"/>
    </sheetView>
  </sheetViews>
  <sheetFormatPr baseColWidth="10" defaultRowHeight="15"/>
  <cols>
    <col min="3" max="3" width="11.42578125" style="2"/>
    <col min="6" max="6" width="13.7109375" style="13" bestFit="1" customWidth="1"/>
    <col min="7" max="7" width="11.42578125" style="13"/>
    <col min="10" max="10" width="38.7109375" bestFit="1" customWidth="1"/>
    <col min="11" max="11" width="38.7109375" style="2" customWidth="1"/>
    <col min="13" max="13" width="11.42578125" style="2"/>
    <col min="16" max="16" width="12.28515625" bestFit="1" customWidth="1"/>
    <col min="18" max="18" width="13.85546875" customWidth="1"/>
  </cols>
  <sheetData>
    <row r="1" spans="1:17">
      <c r="J1" s="17"/>
      <c r="K1" s="18"/>
      <c r="L1" s="18" t="s">
        <v>24</v>
      </c>
      <c r="M1" s="18"/>
      <c r="N1" s="18" t="s">
        <v>8</v>
      </c>
      <c r="O1" s="18"/>
      <c r="P1" s="4"/>
    </row>
    <row r="2" spans="1:17">
      <c r="A2" s="2" t="s">
        <v>13</v>
      </c>
      <c r="B2" s="2" t="s">
        <v>11</v>
      </c>
      <c r="C2" s="2" t="s">
        <v>12</v>
      </c>
      <c r="D2" s="2" t="s">
        <v>10</v>
      </c>
      <c r="E2" s="2" t="s">
        <v>14</v>
      </c>
      <c r="F2" s="13" t="s">
        <v>15</v>
      </c>
      <c r="G2" s="13" t="s">
        <v>16</v>
      </c>
      <c r="H2" s="2" t="s">
        <v>17</v>
      </c>
      <c r="J2" s="19"/>
      <c r="K2" s="20"/>
      <c r="L2" s="20" t="s">
        <v>25</v>
      </c>
      <c r="M2" s="20"/>
      <c r="N2" s="20" t="s">
        <v>26</v>
      </c>
      <c r="O2" s="20">
        <f>2</f>
        <v>2</v>
      </c>
      <c r="P2" s="5"/>
    </row>
    <row r="3" spans="1:17">
      <c r="A3" s="7" t="s">
        <v>0</v>
      </c>
      <c r="B3" s="10">
        <v>11345</v>
      </c>
      <c r="C3" s="27"/>
      <c r="D3">
        <f t="array" ref="D3:D19">TREND(B3:B19)</f>
        <v>13481.145098039216</v>
      </c>
      <c r="E3">
        <f>(B3-D3)^2</f>
        <v>4563115.879876974</v>
      </c>
      <c r="F3" s="13">
        <f>B3/D3</f>
        <v>0.8415457231188832</v>
      </c>
      <c r="G3" s="13">
        <f>(F3*4)/SUM($F$3:$F$6)</f>
        <v>0.77046895785281366</v>
      </c>
      <c r="H3">
        <f>(B3-(D3*G3))^2</f>
        <v>918139.93019642669</v>
      </c>
      <c r="J3" s="19" t="s">
        <v>27</v>
      </c>
      <c r="K3" s="20"/>
      <c r="L3" s="20"/>
      <c r="M3" s="20"/>
      <c r="N3" s="20">
        <v>3</v>
      </c>
      <c r="O3" s="20"/>
      <c r="P3" s="5"/>
    </row>
    <row r="4" spans="1:17">
      <c r="A4" s="8" t="s">
        <v>1</v>
      </c>
      <c r="B4" s="10">
        <v>18948</v>
      </c>
      <c r="C4" s="27"/>
      <c r="D4">
        <v>13677.71225490196</v>
      </c>
      <c r="E4" s="2">
        <f t="shared" ref="E4:E19" si="0">(B4-D4)^2</f>
        <v>27775932.916130576</v>
      </c>
      <c r="F4" s="13">
        <f t="shared" ref="F4:F19" si="1">B4/D4</f>
        <v>1.3853193901786622</v>
      </c>
      <c r="G4" s="13">
        <f t="shared" ref="G4:G6" si="2">(F4*4)/SUM($F$3:$F$6)</f>
        <v>1.2683156215071962</v>
      </c>
      <c r="H4" s="2">
        <f t="shared" ref="H4:H19" si="3">(B4-(D4*G4))^2</f>
        <v>2561100.5362616437</v>
      </c>
      <c r="J4" s="19" t="s">
        <v>29</v>
      </c>
      <c r="K4" s="20"/>
      <c r="L4" s="20"/>
      <c r="M4" s="20"/>
      <c r="N4" s="21">
        <f>17-N3-2</f>
        <v>12</v>
      </c>
      <c r="O4" s="20"/>
      <c r="P4" s="5"/>
    </row>
    <row r="5" spans="1:17">
      <c r="A5" s="8" t="s">
        <v>2</v>
      </c>
      <c r="B5" s="10">
        <v>10568</v>
      </c>
      <c r="C5" s="27"/>
      <c r="D5">
        <v>13874.279411764706</v>
      </c>
      <c r="E5" s="2">
        <f t="shared" si="0"/>
        <v>10931483.548659172</v>
      </c>
      <c r="F5" s="13">
        <f t="shared" si="1"/>
        <v>0.76169721585964711</v>
      </c>
      <c r="G5" s="13">
        <f t="shared" si="2"/>
        <v>0.69736443782017421</v>
      </c>
      <c r="H5" s="2">
        <f t="shared" si="3"/>
        <v>796682.87910279899</v>
      </c>
      <c r="J5" s="19"/>
      <c r="K5" s="20"/>
      <c r="L5" s="20"/>
      <c r="M5" s="20"/>
      <c r="N5" s="20"/>
      <c r="O5" s="20"/>
      <c r="P5" s="5"/>
    </row>
    <row r="6" spans="1:17">
      <c r="A6" s="9" t="s">
        <v>3</v>
      </c>
      <c r="B6" s="10">
        <v>19424</v>
      </c>
      <c r="C6" s="27"/>
      <c r="D6">
        <v>14070.84656862745</v>
      </c>
      <c r="E6" s="2">
        <f t="shared" si="0"/>
        <v>28656251.659815703</v>
      </c>
      <c r="F6" s="13">
        <f t="shared" si="1"/>
        <v>1.3804428827550443</v>
      </c>
      <c r="G6" s="13">
        <f t="shared" si="2"/>
        <v>1.2638509828198154</v>
      </c>
      <c r="H6" s="2">
        <f t="shared" si="3"/>
        <v>2691393.5901567535</v>
      </c>
      <c r="J6" s="19" t="s">
        <v>30</v>
      </c>
      <c r="K6" s="20"/>
      <c r="L6" s="22">
        <f>((E21-H21)/3)/(E21/17-3-2)</f>
        <v>4.3184126603890967</v>
      </c>
      <c r="M6" s="22"/>
      <c r="N6" s="20"/>
      <c r="O6" s="20"/>
      <c r="P6" s="5"/>
    </row>
    <row r="7" spans="1:17" ht="15.75" thickBot="1">
      <c r="A7" s="9" t="s">
        <v>4</v>
      </c>
      <c r="B7" s="10">
        <v>15443</v>
      </c>
      <c r="C7" s="27"/>
      <c r="D7">
        <v>14267.413725490196</v>
      </c>
      <c r="E7" s="2">
        <f t="shared" si="0"/>
        <v>1382003.08881584</v>
      </c>
      <c r="F7" s="13">
        <f t="shared" si="1"/>
        <v>1.0823965924818946</v>
      </c>
      <c r="G7" s="13">
        <f>(F7*4)/SUM($F$7:$F$10)</f>
        <v>1.1167960115089028</v>
      </c>
      <c r="H7" s="2">
        <f t="shared" si="3"/>
        <v>240875.55358610008</v>
      </c>
      <c r="J7" s="19" t="s">
        <v>28</v>
      </c>
      <c r="K7" s="20"/>
      <c r="L7" s="20">
        <f>FINV(0.05,N3,N4)</f>
        <v>3.4902948206546531</v>
      </c>
      <c r="M7" s="20"/>
      <c r="N7" s="20"/>
      <c r="O7" s="20"/>
      <c r="P7" s="5"/>
    </row>
    <row r="8" spans="1:17" ht="15.75" thickBot="1">
      <c r="A8" s="9" t="s">
        <v>1</v>
      </c>
      <c r="B8" s="10">
        <v>11904</v>
      </c>
      <c r="C8" s="27"/>
      <c r="D8">
        <v>14463.980882352942</v>
      </c>
      <c r="E8" s="2">
        <f t="shared" si="0"/>
        <v>6553502.1180125475</v>
      </c>
      <c r="F8" s="13">
        <f t="shared" si="1"/>
        <v>0.82300993736265959</v>
      </c>
      <c r="G8" s="13">
        <f t="shared" ref="G8:G10" si="4">(F8*4)/SUM($F$7:$F$10)</f>
        <v>0.84916584352069147</v>
      </c>
      <c r="H8" s="2">
        <f t="shared" si="3"/>
        <v>143124.9075917904</v>
      </c>
      <c r="J8" s="19"/>
      <c r="K8" s="20"/>
      <c r="L8" s="20" t="s">
        <v>31</v>
      </c>
      <c r="M8" s="20"/>
      <c r="N8" s="15" t="s">
        <v>32</v>
      </c>
      <c r="O8" s="16"/>
      <c r="P8" s="5"/>
    </row>
    <row r="9" spans="1:17" ht="15.75" thickBot="1">
      <c r="A9" s="9" t="s">
        <v>2</v>
      </c>
      <c r="B9" s="10">
        <v>9853</v>
      </c>
      <c r="C9" s="27"/>
      <c r="D9">
        <v>14660.548039215686</v>
      </c>
      <c r="E9" s="2">
        <f t="shared" si="0"/>
        <v>23112518.149366587</v>
      </c>
      <c r="F9" s="13">
        <f t="shared" si="1"/>
        <v>0.67207583056541165</v>
      </c>
      <c r="G9" s="13">
        <f t="shared" si="4"/>
        <v>0.69343493154015989</v>
      </c>
      <c r="H9" s="2">
        <f t="shared" si="3"/>
        <v>98054.233352900861</v>
      </c>
      <c r="J9" s="23"/>
      <c r="K9" s="24"/>
      <c r="L9" s="24"/>
      <c r="M9" s="24"/>
      <c r="N9" s="24"/>
      <c r="O9" s="24"/>
      <c r="P9" s="6"/>
    </row>
    <row r="10" spans="1:17">
      <c r="A10" s="9" t="s">
        <v>3</v>
      </c>
      <c r="B10" s="10">
        <v>19304</v>
      </c>
      <c r="C10" s="27"/>
      <c r="D10">
        <v>14857.115196078432</v>
      </c>
      <c r="E10" s="2">
        <f t="shared" si="0"/>
        <v>19774784.459348563</v>
      </c>
      <c r="F10" s="13">
        <f t="shared" si="1"/>
        <v>1.2993101113663932</v>
      </c>
      <c r="G10" s="13">
        <f t="shared" si="4"/>
        <v>1.3406032134302459</v>
      </c>
      <c r="H10" s="2">
        <f t="shared" si="3"/>
        <v>376377.80111493065</v>
      </c>
    </row>
    <row r="11" spans="1:17">
      <c r="A11" s="9" t="s">
        <v>5</v>
      </c>
      <c r="B11" s="10">
        <v>10705</v>
      </c>
      <c r="C11" s="27"/>
      <c r="D11">
        <v>15053.682352941178</v>
      </c>
      <c r="E11" s="2">
        <f t="shared" si="0"/>
        <v>18911038.206782017</v>
      </c>
      <c r="F11" s="13">
        <f t="shared" si="1"/>
        <v>0.71112168763867034</v>
      </c>
      <c r="G11" s="13">
        <f>(F11*4)/SUM($F$11:$F$14)</f>
        <v>0.74678223091706952</v>
      </c>
      <c r="H11" s="2">
        <f t="shared" si="3"/>
        <v>288178.38689318951</v>
      </c>
    </row>
    <row r="12" spans="1:17">
      <c r="A12" s="9" t="s">
        <v>1</v>
      </c>
      <c r="B12" s="10">
        <v>12553</v>
      </c>
      <c r="C12" s="27"/>
      <c r="D12">
        <v>15250.249509803922</v>
      </c>
      <c r="E12" s="2">
        <f t="shared" si="0"/>
        <v>7275154.9181374954</v>
      </c>
      <c r="F12" s="13">
        <f t="shared" si="1"/>
        <v>0.82313407344122846</v>
      </c>
      <c r="G12" s="13">
        <f t="shared" ref="G12:G14" si="5">(F12*4)/SUM($F$11:$F$14)</f>
        <v>0.86441168986064332</v>
      </c>
      <c r="H12" s="2">
        <f t="shared" si="3"/>
        <v>396262.63254027057</v>
      </c>
    </row>
    <row r="13" spans="1:17">
      <c r="A13" s="9" t="s">
        <v>2</v>
      </c>
      <c r="B13" s="10">
        <v>12224</v>
      </c>
      <c r="C13" s="27"/>
      <c r="D13">
        <v>15446.816666666668</v>
      </c>
      <c r="E13" s="2">
        <f t="shared" si="0"/>
        <v>10386547.266944449</v>
      </c>
      <c r="F13" s="13">
        <f t="shared" si="1"/>
        <v>0.79136046369856139</v>
      </c>
      <c r="G13" s="13">
        <f t="shared" si="5"/>
        <v>0.83104473230559017</v>
      </c>
      <c r="H13" s="2">
        <f t="shared" si="3"/>
        <v>375763.63225221529</v>
      </c>
    </row>
    <row r="14" spans="1:17">
      <c r="A14" s="9" t="s">
        <v>3</v>
      </c>
      <c r="B14" s="10">
        <v>23205</v>
      </c>
      <c r="C14" s="27"/>
      <c r="D14">
        <v>15643.383823529412</v>
      </c>
      <c r="E14" s="2">
        <f t="shared" si="0"/>
        <v>57178039.200261682</v>
      </c>
      <c r="F14" s="13">
        <f t="shared" si="1"/>
        <v>1.4833747136663018</v>
      </c>
      <c r="G14" s="13">
        <f t="shared" si="5"/>
        <v>1.5577613469166975</v>
      </c>
      <c r="H14" s="2">
        <f t="shared" si="3"/>
        <v>1354101.4659988713</v>
      </c>
      <c r="P14" s="2" t="s">
        <v>37</v>
      </c>
      <c r="Q14">
        <v>0</v>
      </c>
    </row>
    <row r="15" spans="1:17">
      <c r="A15" s="9" t="s">
        <v>6</v>
      </c>
      <c r="B15" s="10">
        <v>12692.6</v>
      </c>
      <c r="C15" s="27"/>
      <c r="D15">
        <v>15839.950980392157</v>
      </c>
      <c r="E15" s="2">
        <f t="shared" si="0"/>
        <v>9905818.1937754713</v>
      </c>
      <c r="F15" s="13">
        <f t="shared" si="1"/>
        <v>0.80130298482058582</v>
      </c>
      <c r="G15" s="13">
        <f>(F15*4)/SUM($F$15:$F$19)</f>
        <v>0.64778520952583629</v>
      </c>
      <c r="H15" s="2">
        <f t="shared" si="3"/>
        <v>5913233.1494151428</v>
      </c>
      <c r="J15" s="2"/>
      <c r="P15" s="2" t="s">
        <v>38</v>
      </c>
      <c r="Q15">
        <v>1</v>
      </c>
    </row>
    <row r="16" spans="1:17">
      <c r="A16" s="9" t="s">
        <v>1</v>
      </c>
      <c r="B16" s="10">
        <v>15162</v>
      </c>
      <c r="C16" s="27"/>
      <c r="D16">
        <v>16036.518137254901</v>
      </c>
      <c r="E16" s="2">
        <f t="shared" si="0"/>
        <v>764781.97238778253</v>
      </c>
      <c r="F16" s="13">
        <f t="shared" si="1"/>
        <v>0.94546708145932978</v>
      </c>
      <c r="G16" s="13">
        <f t="shared" ref="G16:G19" si="6">(F16*4)/SUM($F$15:$F$19)</f>
        <v>0.76432960199199107</v>
      </c>
      <c r="H16" s="2">
        <f t="shared" si="3"/>
        <v>8437947.1330925077</v>
      </c>
      <c r="J16" s="2"/>
    </row>
    <row r="17" spans="1:18">
      <c r="A17" s="9" t="s">
        <v>2</v>
      </c>
      <c r="B17" s="10">
        <v>16179</v>
      </c>
      <c r="C17" s="27"/>
      <c r="D17">
        <v>16233.085294117647</v>
      </c>
      <c r="E17" s="2">
        <f t="shared" si="0"/>
        <v>2925.2190397924037</v>
      </c>
      <c r="F17" s="13">
        <f t="shared" si="1"/>
        <v>0.9966682061273191</v>
      </c>
      <c r="G17" s="13">
        <f t="shared" si="6"/>
        <v>0.80572135005647405</v>
      </c>
      <c r="H17" s="2">
        <f t="shared" si="3"/>
        <v>9607871.0456208345</v>
      </c>
    </row>
    <row r="18" spans="1:18">
      <c r="A18" s="9" t="s">
        <v>3</v>
      </c>
      <c r="B18" s="10">
        <v>20877</v>
      </c>
      <c r="C18" s="27"/>
      <c r="D18">
        <v>16429.652450980393</v>
      </c>
      <c r="E18" s="2">
        <f t="shared" si="0"/>
        <v>19778900.221770704</v>
      </c>
      <c r="F18" s="13">
        <f t="shared" si="1"/>
        <v>1.2706902998884937</v>
      </c>
      <c r="G18" s="13">
        <f t="shared" si="6"/>
        <v>1.0272448721004301</v>
      </c>
      <c r="H18" s="2">
        <f t="shared" si="3"/>
        <v>15997790.231008407</v>
      </c>
      <c r="J18" s="25" t="s">
        <v>33</v>
      </c>
      <c r="K18" s="25"/>
      <c r="L18" s="3" t="s">
        <v>34</v>
      </c>
      <c r="M18" s="3"/>
      <c r="N18" s="13"/>
    </row>
    <row r="19" spans="1:18">
      <c r="A19" s="9" t="s">
        <v>7</v>
      </c>
      <c r="B19" s="10">
        <v>15526</v>
      </c>
      <c r="C19" s="27"/>
      <c r="D19">
        <v>16626.219607843137</v>
      </c>
      <c r="E19" s="2">
        <f t="shared" si="0"/>
        <v>1210483.1854825062</v>
      </c>
      <c r="F19" s="13">
        <f t="shared" si="1"/>
        <v>0.93382623147091559</v>
      </c>
      <c r="G19" s="13">
        <f t="shared" si="6"/>
        <v>0.75491896632526867</v>
      </c>
      <c r="H19" s="2">
        <f t="shared" si="3"/>
        <v>8847956.5056837797</v>
      </c>
      <c r="N19" s="13">
        <f>COVAR(B3:B19,D3:D19)/VAR(D3:D19)</f>
        <v>0.94117647058831089</v>
      </c>
      <c r="O19" s="2" t="s">
        <v>36</v>
      </c>
    </row>
    <row r="21" spans="1:18">
      <c r="A21" s="12" t="s">
        <v>18</v>
      </c>
      <c r="B21" s="11">
        <f>SUM(B3:B19)</f>
        <v>255912.6</v>
      </c>
      <c r="C21" s="11"/>
      <c r="D21" s="2" t="s">
        <v>22</v>
      </c>
      <c r="E21">
        <f>SUM(E3:E19)</f>
        <v>248163280.20460784</v>
      </c>
      <c r="G21" s="13" t="s">
        <v>23</v>
      </c>
      <c r="H21">
        <f>SUM(H3:H19)</f>
        <v>59044853.613868564</v>
      </c>
      <c r="L21" s="3" t="s">
        <v>35</v>
      </c>
      <c r="N21" s="13">
        <f>COVAR(F3:F19,G3:G19/VAR(G3:G19))</f>
        <v>0.85019675017210572</v>
      </c>
    </row>
    <row r="22" spans="1:18" ht="21">
      <c r="A22" s="12" t="s">
        <v>19</v>
      </c>
      <c r="B22" s="11">
        <f>AVERAGE(B3:B19)</f>
        <v>15053.682352941178</v>
      </c>
      <c r="C22" s="11"/>
      <c r="L22" s="3" t="s">
        <v>9</v>
      </c>
      <c r="M22" s="29" t="s">
        <v>39</v>
      </c>
    </row>
    <row r="23" spans="1:18">
      <c r="A23" s="12" t="s">
        <v>20</v>
      </c>
      <c r="B23" s="14">
        <f>STDEVPA(B3:B19)</f>
        <v>3940.1989218573995</v>
      </c>
      <c r="C23" s="14"/>
      <c r="L23" s="2"/>
      <c r="N23" s="2"/>
      <c r="O23" s="2"/>
      <c r="P23" s="2"/>
      <c r="Q23" s="2"/>
      <c r="R23" s="2"/>
    </row>
    <row r="24" spans="1:18">
      <c r="A24" s="12" t="s">
        <v>21</v>
      </c>
      <c r="B24">
        <f>B23/B22</f>
        <v>0.26174319541740337</v>
      </c>
      <c r="J24" s="2"/>
      <c r="L24" s="2"/>
      <c r="P24" s="13"/>
      <c r="Q24" s="13"/>
      <c r="R24" s="26"/>
    </row>
    <row r="25" spans="1:18">
      <c r="J25" s="2"/>
      <c r="O25" s="2"/>
      <c r="P25" s="13"/>
      <c r="Q25" s="13"/>
      <c r="R25" s="26"/>
    </row>
    <row r="26" spans="1:18">
      <c r="J26" s="2"/>
      <c r="O26" s="2"/>
      <c r="P26" s="13"/>
      <c r="Q26" s="13"/>
      <c r="R26" s="26"/>
    </row>
    <row r="27" spans="1:18">
      <c r="J27" s="2"/>
      <c r="O27" s="2"/>
      <c r="P27" s="13"/>
      <c r="Q27" s="13"/>
      <c r="R27" s="26"/>
    </row>
    <row r="29" spans="1:18">
      <c r="J29" s="2"/>
      <c r="M29" s="1"/>
    </row>
    <row r="30" spans="1:18">
      <c r="J30" s="2"/>
    </row>
    <row r="31" spans="1:18">
      <c r="J31" s="2"/>
      <c r="K31" s="13"/>
      <c r="L31" s="13"/>
      <c r="M31" s="13"/>
    </row>
    <row r="32" spans="1:18">
      <c r="J32" s="2"/>
      <c r="K32" s="13"/>
      <c r="L32" s="13"/>
      <c r="M32" s="13"/>
    </row>
    <row r="36" spans="14:15">
      <c r="N36" s="28"/>
      <c r="O36" s="13"/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DETECTION SAISONNALIT PP DIFFUS</vt:lpstr>
    </vt:vector>
  </TitlesOfParts>
  <Company>Signaux Girod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DSI</dc:creator>
  <cp:lastModifiedBy>caroline.poncet</cp:lastModifiedBy>
  <cp:lastPrinted>2017-03-22T07:05:29Z</cp:lastPrinted>
  <dcterms:created xsi:type="dcterms:W3CDTF">2016-12-05T11:12:00Z</dcterms:created>
  <dcterms:modified xsi:type="dcterms:W3CDTF">2017-03-24T15:18:01Z</dcterms:modified>
</cp:coreProperties>
</file>