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comments10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0225"/>
  <workbookPr filterPrivacy="1" checkCompatibility="1" autoCompressPictures="0"/>
  <bookViews>
    <workbookView xWindow="1540" yWindow="0" windowWidth="26540" windowHeight="16060" tabRatio="755" activeTab="8"/>
  </bookViews>
  <sheets>
    <sheet name="17-12-Lucie" sheetId="37" r:id="rId1"/>
    <sheet name="17-11-Lucie" sheetId="42" r:id="rId2"/>
    <sheet name="17-10-Lucie" sheetId="41" r:id="rId3"/>
    <sheet name="17-09-Lucie" sheetId="40" r:id="rId4"/>
    <sheet name="17-08-Lucie" sheetId="39" r:id="rId5"/>
    <sheet name="17-07-Lucie" sheetId="36" r:id="rId6"/>
    <sheet name="17-06-Lucie" sheetId="35" r:id="rId7"/>
    <sheet name="17-05-Lucie" sheetId="34" r:id="rId8"/>
    <sheet name="17-04-Lucie" sheetId="33" r:id="rId9"/>
    <sheet name="17-03-Lucie" sheetId="38" r:id="rId10"/>
    <sheet name="17-02-Lucie" sheetId="43" r:id="rId11"/>
  </sheets>
  <externalReferences>
    <externalReference r:id="rId12"/>
  </externalReferenc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5" i="37" l="1"/>
  <c r="C25" i="42"/>
  <c r="C25" i="41"/>
  <c r="C25" i="40"/>
  <c r="C25" i="39"/>
  <c r="C25" i="36"/>
  <c r="C25" i="35"/>
  <c r="C25" i="34"/>
  <c r="C25" i="33"/>
  <c r="H25" i="37"/>
  <c r="H25" i="42"/>
  <c r="H25" i="41"/>
  <c r="H25" i="40"/>
  <c r="H25" i="39"/>
  <c r="H25" i="36"/>
  <c r="H25" i="35"/>
  <c r="H25" i="34"/>
  <c r="H25" i="33"/>
  <c r="E17" i="37"/>
  <c r="G18" i="37"/>
  <c r="J18" i="37"/>
  <c r="K25" i="37"/>
  <c r="G19" i="37"/>
  <c r="P25" i="37"/>
  <c r="G17" i="42"/>
  <c r="H17" i="42"/>
  <c r="G18" i="42"/>
  <c r="J18" i="42"/>
  <c r="K25" i="42"/>
  <c r="G19" i="42"/>
  <c r="P25" i="42"/>
  <c r="F17" i="40"/>
  <c r="G17" i="40"/>
  <c r="H17" i="40"/>
  <c r="G18" i="40"/>
  <c r="J18" i="40"/>
  <c r="K25" i="40"/>
  <c r="G19" i="40"/>
  <c r="P25" i="40"/>
  <c r="H17" i="39"/>
  <c r="G18" i="39"/>
  <c r="J18" i="39"/>
  <c r="K25" i="39"/>
  <c r="G19" i="39"/>
  <c r="P25" i="39"/>
  <c r="F17" i="35"/>
  <c r="G18" i="35"/>
  <c r="J18" i="35"/>
  <c r="K25" i="35"/>
  <c r="G19" i="35"/>
  <c r="P25" i="35"/>
  <c r="O37" i="37"/>
  <c r="O37" i="42"/>
  <c r="O37" i="41"/>
  <c r="O37" i="40"/>
  <c r="O37" i="39"/>
  <c r="O37" i="36"/>
  <c r="O37" i="35"/>
  <c r="O37" i="34"/>
  <c r="O37" i="33"/>
  <c r="N18" i="37"/>
  <c r="N19" i="37"/>
  <c r="U18" i="37"/>
  <c r="U19" i="37"/>
  <c r="AB18" i="37"/>
  <c r="AB19" i="37"/>
  <c r="AI18" i="37"/>
  <c r="AI19" i="37"/>
  <c r="L37" i="37"/>
  <c r="U37" i="37"/>
  <c r="N18" i="42"/>
  <c r="N19" i="42"/>
  <c r="U18" i="42"/>
  <c r="U19" i="42"/>
  <c r="AB18" i="42"/>
  <c r="AB19" i="42"/>
  <c r="AI18" i="42"/>
  <c r="AI19" i="42"/>
  <c r="L37" i="42"/>
  <c r="U37" i="42"/>
  <c r="G18" i="41"/>
  <c r="G19" i="41"/>
  <c r="N18" i="41"/>
  <c r="N19" i="41"/>
  <c r="U18" i="41"/>
  <c r="U19" i="41"/>
  <c r="AB18" i="41"/>
  <c r="AB19" i="41"/>
  <c r="AI18" i="41"/>
  <c r="AI19" i="41"/>
  <c r="P25" i="41"/>
  <c r="L37" i="41"/>
  <c r="U37" i="41"/>
  <c r="N18" i="40"/>
  <c r="N19" i="40"/>
  <c r="U18" i="40"/>
  <c r="U19" i="40"/>
  <c r="AB18" i="40"/>
  <c r="AB19" i="40"/>
  <c r="AI18" i="40"/>
  <c r="AI19" i="40"/>
  <c r="L37" i="40"/>
  <c r="U37" i="40"/>
  <c r="N18" i="39"/>
  <c r="N19" i="39"/>
  <c r="U18" i="39"/>
  <c r="U19" i="39"/>
  <c r="AB18" i="39"/>
  <c r="AB19" i="39"/>
  <c r="AI18" i="39"/>
  <c r="AI19" i="39"/>
  <c r="L37" i="39"/>
  <c r="U37" i="39"/>
  <c r="G18" i="36"/>
  <c r="G19" i="36"/>
  <c r="N18" i="36"/>
  <c r="N19" i="36"/>
  <c r="U18" i="36"/>
  <c r="U19" i="36"/>
  <c r="AB18" i="36"/>
  <c r="AB19" i="36"/>
  <c r="AI18" i="36"/>
  <c r="AI19" i="36"/>
  <c r="P25" i="36"/>
  <c r="L37" i="36"/>
  <c r="U37" i="36"/>
  <c r="N18" i="35"/>
  <c r="N19" i="35"/>
  <c r="U18" i="35"/>
  <c r="U19" i="35"/>
  <c r="AB18" i="35"/>
  <c r="AB19" i="35"/>
  <c r="AI18" i="35"/>
  <c r="AI19" i="35"/>
  <c r="L37" i="35"/>
  <c r="U37" i="35"/>
  <c r="G18" i="34"/>
  <c r="G19" i="34"/>
  <c r="N18" i="34"/>
  <c r="N19" i="34"/>
  <c r="U18" i="34"/>
  <c r="U19" i="34"/>
  <c r="AB18" i="34"/>
  <c r="AB19" i="34"/>
  <c r="AI18" i="34"/>
  <c r="AI19" i="34"/>
  <c r="P25" i="34"/>
  <c r="L37" i="34"/>
  <c r="U37" i="34"/>
  <c r="G18" i="33"/>
  <c r="G19" i="33"/>
  <c r="N18" i="33"/>
  <c r="N19" i="33"/>
  <c r="U18" i="33"/>
  <c r="U19" i="33"/>
  <c r="AB18" i="33"/>
  <c r="AB19" i="33"/>
  <c r="AI18" i="33"/>
  <c r="AI19" i="33"/>
  <c r="P25" i="33"/>
  <c r="L37" i="33"/>
  <c r="U37" i="33"/>
  <c r="AL33" i="37"/>
  <c r="AL33" i="42"/>
  <c r="AL33" i="41"/>
  <c r="AL33" i="40"/>
  <c r="AL33" i="39"/>
  <c r="AL33" i="36"/>
  <c r="AL33" i="35"/>
  <c r="AL33" i="34"/>
  <c r="AL33" i="33"/>
  <c r="AL32" i="37"/>
  <c r="AL32" i="42"/>
  <c r="AL32" i="41"/>
  <c r="AL32" i="40"/>
  <c r="AL32" i="39"/>
  <c r="AL32" i="36"/>
  <c r="AL32" i="35"/>
  <c r="AL32" i="34"/>
  <c r="AL32" i="33"/>
  <c r="AI29" i="37"/>
  <c r="AI29" i="42"/>
  <c r="AI29" i="41"/>
  <c r="AI29" i="40"/>
  <c r="AI29" i="39"/>
  <c r="AI29" i="36"/>
  <c r="AI29" i="35"/>
  <c r="AI29" i="34"/>
  <c r="AI29" i="33"/>
  <c r="AD29" i="37"/>
  <c r="AD29" i="42"/>
  <c r="AD29" i="41"/>
  <c r="AD29" i="40"/>
  <c r="AD29" i="39"/>
  <c r="AD29" i="36"/>
  <c r="AD29" i="35"/>
  <c r="AD29" i="34"/>
  <c r="AD29" i="33"/>
  <c r="X25" i="37"/>
  <c r="X26" i="37"/>
  <c r="X25" i="42"/>
  <c r="X26" i="42"/>
  <c r="X25" i="41"/>
  <c r="X26" i="41"/>
  <c r="X25" i="40"/>
  <c r="X26" i="40"/>
  <c r="X25" i="39"/>
  <c r="X26" i="39"/>
  <c r="X25" i="36"/>
  <c r="X26" i="36"/>
  <c r="X25" i="35"/>
  <c r="X26" i="35"/>
  <c r="X25" i="34"/>
  <c r="X26" i="34"/>
  <c r="X25" i="33"/>
  <c r="X26" i="33"/>
  <c r="U25" i="37"/>
  <c r="U26" i="37"/>
  <c r="U25" i="42"/>
  <c r="U26" i="42"/>
  <c r="U25" i="41"/>
  <c r="U26" i="41"/>
  <c r="U25" i="40"/>
  <c r="U26" i="40"/>
  <c r="U25" i="39"/>
  <c r="U26" i="39"/>
  <c r="U25" i="36"/>
  <c r="U26" i="36"/>
  <c r="U25" i="35"/>
  <c r="U26" i="35"/>
  <c r="U25" i="34"/>
  <c r="U26" i="34"/>
  <c r="U25" i="33"/>
  <c r="U26" i="33"/>
  <c r="P26" i="37"/>
  <c r="P26" i="42"/>
  <c r="P26" i="41"/>
  <c r="P26" i="40"/>
  <c r="P26" i="39"/>
  <c r="P26" i="36"/>
  <c r="P26" i="35"/>
  <c r="P26" i="34"/>
  <c r="P26" i="33"/>
  <c r="P13" i="37"/>
  <c r="Q18" i="37"/>
  <c r="X18" i="37"/>
  <c r="AE18" i="37"/>
  <c r="AL18" i="37"/>
  <c r="K26" i="37"/>
  <c r="P13" i="42"/>
  <c r="Q18" i="42"/>
  <c r="X18" i="42"/>
  <c r="AE18" i="42"/>
  <c r="AL18" i="42"/>
  <c r="K26" i="42"/>
  <c r="P13" i="41"/>
  <c r="J18" i="41"/>
  <c r="Q18" i="41"/>
  <c r="X18" i="41"/>
  <c r="AE18" i="41"/>
  <c r="AL18" i="41"/>
  <c r="K25" i="41"/>
  <c r="K26" i="41"/>
  <c r="P13" i="40"/>
  <c r="Q18" i="40"/>
  <c r="X18" i="40"/>
  <c r="AE18" i="40"/>
  <c r="AL18" i="40"/>
  <c r="K26" i="40"/>
  <c r="P13" i="39"/>
  <c r="Q18" i="39"/>
  <c r="X18" i="39"/>
  <c r="AE18" i="39"/>
  <c r="AL18" i="39"/>
  <c r="K26" i="39"/>
  <c r="P13" i="36"/>
  <c r="J18" i="36"/>
  <c r="Q18" i="36"/>
  <c r="X18" i="36"/>
  <c r="AE18" i="36"/>
  <c r="AL18" i="36"/>
  <c r="K25" i="36"/>
  <c r="K26" i="36"/>
  <c r="P13" i="35"/>
  <c r="Q18" i="35"/>
  <c r="X18" i="35"/>
  <c r="AE18" i="35"/>
  <c r="AL18" i="35"/>
  <c r="K26" i="35"/>
  <c r="P13" i="34"/>
  <c r="J18" i="34"/>
  <c r="Q18" i="34"/>
  <c r="X18" i="34"/>
  <c r="AE18" i="34"/>
  <c r="AL18" i="34"/>
  <c r="K25" i="34"/>
  <c r="K26" i="34"/>
  <c r="J18" i="33"/>
  <c r="Q18" i="33"/>
  <c r="X18" i="33"/>
  <c r="AE18" i="33"/>
  <c r="AL18" i="33"/>
  <c r="K25" i="33"/>
  <c r="K26" i="33"/>
  <c r="H26" i="37"/>
  <c r="H26" i="42"/>
  <c r="H26" i="41"/>
  <c r="H26" i="40"/>
  <c r="H26" i="39"/>
  <c r="H26" i="36"/>
  <c r="H26" i="35"/>
  <c r="H26" i="34"/>
  <c r="H26" i="33"/>
  <c r="C26" i="37"/>
  <c r="C26" i="42"/>
  <c r="C26" i="41"/>
  <c r="C26" i="40"/>
  <c r="C26" i="39"/>
  <c r="C26" i="36"/>
  <c r="C26" i="35"/>
  <c r="C26" i="34"/>
  <c r="C26" i="33"/>
  <c r="P14" i="37"/>
  <c r="L35" i="37"/>
  <c r="P14" i="42"/>
  <c r="L35" i="42"/>
  <c r="P14" i="41"/>
  <c r="L35" i="41"/>
  <c r="P14" i="40"/>
  <c r="L35" i="40"/>
  <c r="P14" i="39"/>
  <c r="L35" i="39"/>
  <c r="P14" i="36"/>
  <c r="L35" i="36"/>
  <c r="P14" i="35"/>
  <c r="L35" i="35"/>
  <c r="P14" i="34"/>
  <c r="L35" i="34"/>
  <c r="P12" i="33"/>
  <c r="L35" i="33"/>
  <c r="L14" i="37"/>
  <c r="L14" i="42"/>
  <c r="L14" i="41"/>
  <c r="L14" i="40"/>
  <c r="L14" i="39"/>
  <c r="L14" i="36"/>
  <c r="L14" i="35"/>
  <c r="L14" i="34"/>
  <c r="L12" i="33"/>
  <c r="J14" i="37"/>
  <c r="J14" i="42"/>
  <c r="J14" i="41"/>
  <c r="J14" i="40"/>
  <c r="J14" i="39"/>
  <c r="J14" i="36"/>
  <c r="J14" i="35"/>
  <c r="J14" i="34"/>
  <c r="J12" i="33"/>
  <c r="D30" i="37"/>
  <c r="D30" i="42"/>
  <c r="D30" i="41"/>
  <c r="D30" i="40"/>
  <c r="D30" i="39"/>
  <c r="D30" i="36"/>
  <c r="D30" i="35"/>
  <c r="D30" i="34"/>
  <c r="D30" i="33"/>
  <c r="T62" i="37"/>
  <c r="T63" i="37"/>
  <c r="T64" i="37"/>
  <c r="AD63" i="37"/>
  <c r="T62" i="42"/>
  <c r="T63" i="42"/>
  <c r="T64" i="42"/>
  <c r="AD63" i="42"/>
  <c r="T62" i="41"/>
  <c r="T63" i="41"/>
  <c r="T64" i="41"/>
  <c r="AD63" i="41"/>
  <c r="T62" i="40"/>
  <c r="T63" i="40"/>
  <c r="T64" i="40"/>
  <c r="AD63" i="40"/>
  <c r="T62" i="39"/>
  <c r="T63" i="39"/>
  <c r="T64" i="39"/>
  <c r="AD63" i="39"/>
  <c r="T62" i="36"/>
  <c r="T63" i="36"/>
  <c r="T64" i="36"/>
  <c r="AD63" i="36"/>
  <c r="T62" i="35"/>
  <c r="T63" i="35"/>
  <c r="T64" i="35"/>
  <c r="AD63" i="35"/>
  <c r="T62" i="34"/>
  <c r="T63" i="34"/>
  <c r="T64" i="34"/>
  <c r="AD63" i="34"/>
  <c r="T62" i="33"/>
  <c r="T63" i="33"/>
  <c r="T64" i="33"/>
  <c r="AD63" i="33"/>
  <c r="AA63" i="37"/>
  <c r="AA63" i="42"/>
  <c r="AA63" i="41"/>
  <c r="AA63" i="40"/>
  <c r="AA63" i="39"/>
  <c r="AA63" i="36"/>
  <c r="AA63" i="35"/>
  <c r="AA63" i="34"/>
  <c r="AA63" i="33"/>
  <c r="AA28" i="37"/>
  <c r="AA28" i="42"/>
  <c r="AA28" i="41"/>
  <c r="AA28" i="40"/>
  <c r="AA28" i="39"/>
  <c r="AA28" i="36"/>
  <c r="AA28" i="35"/>
  <c r="AA28" i="34"/>
  <c r="AA28" i="33"/>
  <c r="G19" i="43"/>
  <c r="P13" i="43"/>
  <c r="P14" i="43"/>
  <c r="J14" i="43"/>
  <c r="L14" i="43"/>
  <c r="G17" i="37"/>
  <c r="G17" i="35"/>
  <c r="AI17" i="38"/>
  <c r="AI18" i="38"/>
  <c r="AB17" i="38"/>
  <c r="AB18" i="38"/>
  <c r="U17" i="38"/>
  <c r="U18" i="38"/>
  <c r="N17" i="38"/>
  <c r="N18" i="38"/>
  <c r="G17" i="38"/>
  <c r="G18" i="38"/>
  <c r="AL17" i="38"/>
  <c r="AE17" i="38"/>
  <c r="X17" i="38"/>
  <c r="Q17" i="38"/>
  <c r="J17" i="38"/>
  <c r="AI19" i="43"/>
  <c r="AI20" i="43"/>
  <c r="AB19" i="43"/>
  <c r="AB20" i="43"/>
  <c r="U19" i="43"/>
  <c r="U20" i="43"/>
  <c r="N19" i="43"/>
  <c r="N20" i="43"/>
  <c r="G20" i="43"/>
  <c r="AL19" i="43"/>
  <c r="AE19" i="43"/>
  <c r="X19" i="43"/>
  <c r="Q19" i="43"/>
  <c r="J19" i="43"/>
  <c r="D16" i="38"/>
  <c r="X26" i="43"/>
  <c r="X27" i="43"/>
  <c r="U26" i="43"/>
  <c r="U27" i="43"/>
  <c r="P26" i="43"/>
  <c r="P27" i="43"/>
  <c r="K26" i="43"/>
  <c r="K27" i="43"/>
  <c r="H26" i="43"/>
  <c r="H27" i="43"/>
  <c r="C26" i="43"/>
  <c r="C27" i="43"/>
  <c r="L37" i="43"/>
  <c r="O37" i="43"/>
  <c r="U37" i="43"/>
  <c r="L38" i="43"/>
  <c r="O38" i="43"/>
  <c r="U38" i="43"/>
  <c r="L36" i="43"/>
  <c r="U36" i="43"/>
  <c r="L39" i="43"/>
  <c r="O39" i="43"/>
  <c r="U39" i="43"/>
  <c r="L40" i="43"/>
  <c r="O40" i="43"/>
  <c r="U40" i="43"/>
  <c r="O43" i="43"/>
  <c r="U43" i="43"/>
  <c r="U44" i="43"/>
  <c r="M49" i="43"/>
  <c r="T49" i="43"/>
  <c r="M50" i="43"/>
  <c r="T50" i="43"/>
  <c r="M51" i="43"/>
  <c r="T51" i="43"/>
  <c r="M52" i="43"/>
  <c r="T52" i="43"/>
  <c r="M53" i="43"/>
  <c r="T53" i="43"/>
  <c r="M54" i="43"/>
  <c r="T54" i="43"/>
  <c r="M55" i="43"/>
  <c r="T55" i="43"/>
  <c r="M56" i="43"/>
  <c r="T56" i="43"/>
  <c r="T57" i="43"/>
  <c r="T59" i="43"/>
  <c r="O70" i="43"/>
  <c r="O71" i="43"/>
  <c r="I70" i="43"/>
  <c r="I71" i="43"/>
  <c r="C70" i="43"/>
  <c r="C71" i="43"/>
  <c r="L39" i="37"/>
  <c r="L39" i="42"/>
  <c r="L39" i="41"/>
  <c r="L39" i="40"/>
  <c r="L39" i="39"/>
  <c r="L39" i="36"/>
  <c r="L39" i="35"/>
  <c r="L39" i="34"/>
  <c r="L39" i="33"/>
  <c r="X24" i="38"/>
  <c r="L38" i="38"/>
  <c r="O12" i="38"/>
  <c r="U35" i="37"/>
  <c r="D17" i="37"/>
  <c r="F17" i="37"/>
  <c r="L36" i="37"/>
  <c r="O36" i="37"/>
  <c r="U36" i="37"/>
  <c r="L38" i="37"/>
  <c r="O38" i="37"/>
  <c r="U38" i="37"/>
  <c r="O39" i="37"/>
  <c r="U39" i="37"/>
  <c r="O42" i="37"/>
  <c r="U42" i="37"/>
  <c r="U43" i="37"/>
  <c r="M48" i="37"/>
  <c r="T48" i="37"/>
  <c r="M49" i="37"/>
  <c r="T49" i="37"/>
  <c r="M50" i="37"/>
  <c r="T50" i="37"/>
  <c r="M51" i="37"/>
  <c r="T51" i="37"/>
  <c r="M52" i="37"/>
  <c r="T52" i="37"/>
  <c r="M53" i="37"/>
  <c r="T53" i="37"/>
  <c r="M54" i="37"/>
  <c r="T54" i="37"/>
  <c r="M55" i="37"/>
  <c r="T55" i="37"/>
  <c r="T56" i="37"/>
  <c r="T58" i="37"/>
  <c r="T60" i="37"/>
  <c r="T61" i="37"/>
  <c r="T65" i="37"/>
  <c r="T67" i="37"/>
  <c r="U35" i="42"/>
  <c r="L36" i="42"/>
  <c r="O36" i="42"/>
  <c r="U36" i="42"/>
  <c r="L38" i="42"/>
  <c r="O38" i="42"/>
  <c r="U38" i="42"/>
  <c r="O39" i="42"/>
  <c r="U39" i="42"/>
  <c r="O42" i="42"/>
  <c r="U42" i="42"/>
  <c r="U43" i="42"/>
  <c r="M48" i="42"/>
  <c r="T48" i="42"/>
  <c r="M49" i="42"/>
  <c r="T49" i="42"/>
  <c r="M50" i="42"/>
  <c r="T50" i="42"/>
  <c r="M51" i="42"/>
  <c r="T51" i="42"/>
  <c r="M52" i="42"/>
  <c r="T52" i="42"/>
  <c r="M53" i="42"/>
  <c r="T53" i="42"/>
  <c r="M54" i="42"/>
  <c r="T54" i="42"/>
  <c r="M55" i="42"/>
  <c r="T55" i="42"/>
  <c r="T56" i="42"/>
  <c r="T58" i="42"/>
  <c r="T60" i="42"/>
  <c r="T61" i="42"/>
  <c r="T65" i="42"/>
  <c r="T67" i="42"/>
  <c r="U35" i="41"/>
  <c r="L36" i="41"/>
  <c r="O36" i="41"/>
  <c r="U36" i="41"/>
  <c r="L38" i="41"/>
  <c r="O38" i="41"/>
  <c r="U38" i="41"/>
  <c r="O39" i="41"/>
  <c r="U39" i="41"/>
  <c r="O42" i="41"/>
  <c r="U42" i="41"/>
  <c r="U43" i="41"/>
  <c r="M48" i="41"/>
  <c r="T48" i="41"/>
  <c r="M49" i="41"/>
  <c r="T49" i="41"/>
  <c r="M50" i="41"/>
  <c r="T50" i="41"/>
  <c r="M51" i="41"/>
  <c r="T51" i="41"/>
  <c r="M52" i="41"/>
  <c r="T52" i="41"/>
  <c r="M53" i="41"/>
  <c r="T53" i="41"/>
  <c r="M54" i="41"/>
  <c r="T54" i="41"/>
  <c r="M55" i="41"/>
  <c r="T55" i="41"/>
  <c r="T56" i="41"/>
  <c r="T58" i="41"/>
  <c r="T60" i="41"/>
  <c r="T61" i="41"/>
  <c r="T65" i="41"/>
  <c r="T67" i="41"/>
  <c r="U35" i="40"/>
  <c r="L36" i="40"/>
  <c r="O36" i="40"/>
  <c r="U36" i="40"/>
  <c r="L38" i="40"/>
  <c r="O38" i="40"/>
  <c r="U38" i="40"/>
  <c r="O39" i="40"/>
  <c r="U39" i="40"/>
  <c r="O42" i="40"/>
  <c r="U42" i="40"/>
  <c r="U43" i="40"/>
  <c r="M48" i="40"/>
  <c r="T48" i="40"/>
  <c r="M49" i="40"/>
  <c r="T49" i="40"/>
  <c r="M50" i="40"/>
  <c r="T50" i="40"/>
  <c r="M51" i="40"/>
  <c r="T51" i="40"/>
  <c r="M52" i="40"/>
  <c r="T52" i="40"/>
  <c r="M53" i="40"/>
  <c r="T53" i="40"/>
  <c r="M54" i="40"/>
  <c r="T54" i="40"/>
  <c r="M55" i="40"/>
  <c r="T55" i="40"/>
  <c r="T56" i="40"/>
  <c r="T58" i="40"/>
  <c r="T60" i="40"/>
  <c r="T61" i="40"/>
  <c r="T65" i="40"/>
  <c r="T67" i="40"/>
  <c r="U35" i="39"/>
  <c r="L36" i="39"/>
  <c r="O36" i="39"/>
  <c r="U36" i="39"/>
  <c r="L38" i="39"/>
  <c r="O38" i="39"/>
  <c r="U38" i="39"/>
  <c r="O39" i="39"/>
  <c r="U39" i="39"/>
  <c r="O42" i="39"/>
  <c r="U42" i="39"/>
  <c r="U43" i="39"/>
  <c r="M48" i="39"/>
  <c r="T48" i="39"/>
  <c r="M49" i="39"/>
  <c r="T49" i="39"/>
  <c r="M50" i="39"/>
  <c r="T50" i="39"/>
  <c r="M51" i="39"/>
  <c r="T51" i="39"/>
  <c r="M52" i="39"/>
  <c r="T52" i="39"/>
  <c r="M53" i="39"/>
  <c r="T53" i="39"/>
  <c r="M54" i="39"/>
  <c r="T54" i="39"/>
  <c r="M55" i="39"/>
  <c r="T55" i="39"/>
  <c r="T56" i="39"/>
  <c r="T58" i="39"/>
  <c r="T60" i="39"/>
  <c r="T61" i="39"/>
  <c r="T65" i="39"/>
  <c r="T67" i="39"/>
  <c r="U35" i="36"/>
  <c r="L36" i="36"/>
  <c r="O36" i="36"/>
  <c r="U36" i="36"/>
  <c r="L38" i="36"/>
  <c r="O38" i="36"/>
  <c r="U38" i="36"/>
  <c r="O39" i="36"/>
  <c r="U39" i="36"/>
  <c r="O42" i="36"/>
  <c r="U42" i="36"/>
  <c r="U43" i="36"/>
  <c r="M48" i="36"/>
  <c r="T48" i="36"/>
  <c r="M49" i="36"/>
  <c r="T49" i="36"/>
  <c r="M50" i="36"/>
  <c r="T50" i="36"/>
  <c r="M51" i="36"/>
  <c r="T51" i="36"/>
  <c r="M52" i="36"/>
  <c r="T52" i="36"/>
  <c r="M53" i="36"/>
  <c r="T53" i="36"/>
  <c r="M54" i="36"/>
  <c r="T54" i="36"/>
  <c r="M55" i="36"/>
  <c r="T55" i="36"/>
  <c r="T56" i="36"/>
  <c r="T58" i="36"/>
  <c r="T60" i="36"/>
  <c r="T61" i="36"/>
  <c r="T65" i="36"/>
  <c r="T67" i="36"/>
  <c r="U35" i="35"/>
  <c r="H17" i="35"/>
  <c r="L36" i="35"/>
  <c r="O36" i="35"/>
  <c r="U36" i="35"/>
  <c r="L38" i="35"/>
  <c r="O38" i="35"/>
  <c r="U38" i="35"/>
  <c r="O39" i="35"/>
  <c r="U39" i="35"/>
  <c r="U43" i="35"/>
  <c r="M48" i="35"/>
  <c r="T48" i="35"/>
  <c r="M49" i="35"/>
  <c r="T49" i="35"/>
  <c r="M50" i="35"/>
  <c r="T50" i="35"/>
  <c r="M51" i="35"/>
  <c r="T51" i="35"/>
  <c r="M52" i="35"/>
  <c r="T52" i="35"/>
  <c r="M53" i="35"/>
  <c r="T53" i="35"/>
  <c r="M54" i="35"/>
  <c r="T54" i="35"/>
  <c r="M55" i="35"/>
  <c r="T55" i="35"/>
  <c r="T56" i="35"/>
  <c r="T58" i="35"/>
  <c r="T60" i="35"/>
  <c r="T61" i="35"/>
  <c r="T65" i="35"/>
  <c r="T67" i="35"/>
  <c r="U35" i="34"/>
  <c r="L36" i="34"/>
  <c r="O36" i="34"/>
  <c r="U36" i="34"/>
  <c r="L38" i="34"/>
  <c r="O38" i="34"/>
  <c r="U38" i="34"/>
  <c r="O39" i="34"/>
  <c r="U39" i="34"/>
  <c r="O42" i="34"/>
  <c r="U42" i="34"/>
  <c r="U43" i="34"/>
  <c r="M48" i="34"/>
  <c r="T48" i="34"/>
  <c r="M49" i="34"/>
  <c r="T49" i="34"/>
  <c r="M50" i="34"/>
  <c r="T50" i="34"/>
  <c r="M51" i="34"/>
  <c r="T51" i="34"/>
  <c r="M52" i="34"/>
  <c r="T52" i="34"/>
  <c r="M53" i="34"/>
  <c r="T53" i="34"/>
  <c r="M54" i="34"/>
  <c r="T54" i="34"/>
  <c r="M55" i="34"/>
  <c r="T55" i="34"/>
  <c r="T56" i="34"/>
  <c r="T58" i="34"/>
  <c r="T60" i="34"/>
  <c r="T61" i="34"/>
  <c r="T65" i="34"/>
  <c r="T67" i="34"/>
  <c r="U35" i="33"/>
  <c r="L36" i="33"/>
  <c r="O36" i="33"/>
  <c r="U36" i="33"/>
  <c r="L38" i="33"/>
  <c r="O38" i="33"/>
  <c r="U38" i="33"/>
  <c r="O39" i="33"/>
  <c r="U39" i="33"/>
  <c r="O42" i="33"/>
  <c r="U42" i="33"/>
  <c r="U43" i="33"/>
  <c r="M48" i="33"/>
  <c r="T48" i="33"/>
  <c r="M49" i="33"/>
  <c r="T49" i="33"/>
  <c r="M50" i="33"/>
  <c r="T50" i="33"/>
  <c r="M51" i="33"/>
  <c r="T51" i="33"/>
  <c r="M52" i="33"/>
  <c r="T52" i="33"/>
  <c r="M53" i="33"/>
  <c r="T53" i="33"/>
  <c r="M54" i="33"/>
  <c r="T54" i="33"/>
  <c r="M55" i="33"/>
  <c r="T55" i="33"/>
  <c r="T56" i="33"/>
  <c r="T58" i="33"/>
  <c r="T60" i="33"/>
  <c r="T61" i="33"/>
  <c r="T65" i="33"/>
  <c r="T67" i="33"/>
  <c r="U34" i="38"/>
  <c r="E16" i="38"/>
  <c r="K24" i="38"/>
  <c r="L35" i="38"/>
  <c r="O35" i="38"/>
  <c r="U35" i="38"/>
  <c r="P24" i="38"/>
  <c r="L36" i="38"/>
  <c r="O36" i="38"/>
  <c r="U36" i="38"/>
  <c r="U24" i="38"/>
  <c r="L37" i="38"/>
  <c r="O37" i="38"/>
  <c r="U37" i="38"/>
  <c r="O38" i="38"/>
  <c r="U38" i="38"/>
  <c r="O41" i="38"/>
  <c r="U41" i="38"/>
  <c r="U42" i="38"/>
  <c r="M47" i="38"/>
  <c r="T47" i="38"/>
  <c r="M48" i="38"/>
  <c r="T48" i="38"/>
  <c r="M49" i="38"/>
  <c r="T49" i="38"/>
  <c r="M50" i="38"/>
  <c r="T50" i="38"/>
  <c r="M51" i="38"/>
  <c r="T51" i="38"/>
  <c r="M52" i="38"/>
  <c r="T52" i="38"/>
  <c r="M53" i="38"/>
  <c r="T53" i="38"/>
  <c r="M54" i="38"/>
  <c r="T54" i="38"/>
  <c r="T55" i="38"/>
  <c r="T57" i="38"/>
  <c r="AD28" i="38"/>
  <c r="T59" i="38"/>
  <c r="AI28" i="38"/>
  <c r="T60" i="38"/>
  <c r="T61" i="38"/>
  <c r="T62" i="38"/>
  <c r="T63" i="38"/>
  <c r="T64" i="38"/>
  <c r="T66" i="38"/>
  <c r="AD30" i="43"/>
  <c r="T61" i="43"/>
  <c r="AI30" i="43"/>
  <c r="T62" i="43"/>
  <c r="T63" i="43"/>
  <c r="T64" i="43"/>
  <c r="T65" i="43"/>
  <c r="T66" i="43"/>
  <c r="T68" i="43"/>
  <c r="H24" i="38"/>
  <c r="O42" i="35"/>
  <c r="AA61" i="37"/>
  <c r="AA61" i="42"/>
  <c r="AA61" i="41"/>
  <c r="AA61" i="40"/>
  <c r="AA61" i="39"/>
  <c r="AA61" i="36"/>
  <c r="AA61" i="35"/>
  <c r="AA61" i="34"/>
  <c r="AA61" i="33"/>
  <c r="AA60" i="38"/>
  <c r="AA62" i="43"/>
  <c r="D32" i="37"/>
  <c r="N32" i="34"/>
  <c r="D32" i="34"/>
  <c r="D32" i="33"/>
  <c r="D29" i="38"/>
  <c r="D31" i="38"/>
  <c r="D33" i="43"/>
  <c r="AD62" i="38"/>
  <c r="AD64" i="43"/>
  <c r="AA62" i="38"/>
  <c r="AA64" i="43"/>
  <c r="N30" i="36"/>
  <c r="N30" i="39"/>
  <c r="N30" i="40"/>
  <c r="N30" i="41"/>
  <c r="N30" i="42"/>
  <c r="N30" i="37"/>
  <c r="O31" i="36"/>
  <c r="O31" i="39"/>
  <c r="O31" i="40"/>
  <c r="O31" i="41"/>
  <c r="O31" i="42"/>
  <c r="O31" i="37"/>
  <c r="P31" i="36"/>
  <c r="P31" i="39"/>
  <c r="P31" i="40"/>
  <c r="P31" i="41"/>
  <c r="P31" i="42"/>
  <c r="P31" i="37"/>
  <c r="Q31" i="36"/>
  <c r="Q31" i="39"/>
  <c r="Q31" i="40"/>
  <c r="Q31" i="41"/>
  <c r="Q31" i="42"/>
  <c r="Q31" i="37"/>
  <c r="R31" i="36"/>
  <c r="R31" i="39"/>
  <c r="R31" i="40"/>
  <c r="R31" i="41"/>
  <c r="R31" i="42"/>
  <c r="R31" i="37"/>
  <c r="S31" i="36"/>
  <c r="S31" i="39"/>
  <c r="S31" i="40"/>
  <c r="S31" i="41"/>
  <c r="S31" i="42"/>
  <c r="S31" i="37"/>
  <c r="N32" i="37"/>
  <c r="N32" i="42"/>
  <c r="N32" i="41"/>
  <c r="N32" i="40"/>
  <c r="N32" i="39"/>
  <c r="N32" i="36"/>
  <c r="N32" i="35"/>
  <c r="N31" i="36"/>
  <c r="N31" i="39"/>
  <c r="N31" i="40"/>
  <c r="N31" i="41"/>
  <c r="N31" i="42"/>
  <c r="N31" i="37"/>
  <c r="D32" i="39"/>
  <c r="D32" i="36"/>
  <c r="D32" i="35"/>
  <c r="I12" i="38"/>
  <c r="L12" i="38"/>
  <c r="X25" i="38"/>
  <c r="U25" i="38"/>
  <c r="P25" i="38"/>
  <c r="K25" i="38"/>
  <c r="H25" i="38"/>
  <c r="C24" i="38"/>
  <c r="C25" i="38"/>
  <c r="AL32" i="38"/>
  <c r="AL31" i="38"/>
  <c r="AA27" i="38"/>
  <c r="AL34" i="43"/>
  <c r="AL33" i="43"/>
  <c r="AA29" i="43"/>
  <c r="O70" i="37"/>
  <c r="O70" i="42"/>
  <c r="O70" i="41"/>
  <c r="O70" i="40"/>
  <c r="O69" i="39"/>
  <c r="O69" i="36"/>
  <c r="O69" i="35"/>
  <c r="O69" i="34"/>
  <c r="O69" i="33"/>
  <c r="I70" i="37"/>
  <c r="I70" i="42"/>
  <c r="I70" i="41"/>
  <c r="I70" i="40"/>
  <c r="I69" i="39"/>
  <c r="I69" i="36"/>
  <c r="I69" i="34"/>
  <c r="I69" i="33"/>
  <c r="C70" i="37"/>
  <c r="C70" i="42"/>
  <c r="C70" i="41"/>
  <c r="C70" i="40"/>
  <c r="C69" i="39"/>
  <c r="C69" i="36"/>
  <c r="C69" i="35"/>
  <c r="C69" i="34"/>
  <c r="C69" i="33"/>
  <c r="I69" i="35"/>
  <c r="D32" i="42"/>
  <c r="D32" i="41"/>
  <c r="D32" i="40"/>
  <c r="N32" i="33"/>
  <c r="N31" i="38"/>
  <c r="N33" i="43"/>
  <c r="I68" i="38"/>
  <c r="I69" i="38"/>
  <c r="I70" i="33"/>
  <c r="I70" i="34"/>
  <c r="I70" i="36"/>
  <c r="I70" i="39"/>
  <c r="I71" i="40"/>
  <c r="I71" i="41"/>
  <c r="I71" i="42"/>
  <c r="I71" i="37"/>
  <c r="I70" i="35"/>
  <c r="O68" i="38"/>
  <c r="O69" i="38"/>
  <c r="O70" i="33"/>
  <c r="O70" i="34"/>
  <c r="O70" i="35"/>
  <c r="O70" i="36"/>
  <c r="O70" i="39"/>
  <c r="O71" i="40"/>
  <c r="O71" i="41"/>
  <c r="O71" i="42"/>
  <c r="O71" i="37"/>
  <c r="C68" i="38"/>
  <c r="C69" i="38"/>
  <c r="C70" i="33"/>
  <c r="C70" i="34"/>
  <c r="C70" i="35"/>
  <c r="C70" i="36"/>
  <c r="C70" i="39"/>
  <c r="C71" i="40"/>
  <c r="C71" i="41"/>
  <c r="C71" i="42"/>
  <c r="C71" i="37"/>
</calcChain>
</file>

<file path=xl/comments1.xml><?xml version="1.0" encoding="utf-8"?>
<comments xmlns="http://schemas.openxmlformats.org/spreadsheetml/2006/main">
  <authors>
    <author>Auteur</author>
  </authors>
  <commentList>
    <comment ref="A16" authorId="0">
      <text>
        <r>
          <rPr>
            <b/>
            <sz val="8"/>
            <color indexed="81"/>
            <rFont val="Tahoma"/>
            <family val="2"/>
          </rPr>
          <t>la période du 25 au 31 correspond au calcul des heures complémentaires (calcul à la semaine) à cheval sur deux mois</t>
        </r>
      </text>
    </comment>
    <comment ref="C23" authorId="0">
      <text>
        <r>
          <rPr>
            <b/>
            <sz val="8"/>
            <color indexed="81"/>
            <rFont val="Tahoma"/>
            <family val="2"/>
          </rPr>
          <t>Les heures travaillées comprennent les heures de jour, les heures de nuit, les heures de week-end et les heures suplémentaires</t>
        </r>
      </text>
    </comment>
    <comment ref="U23" authorId="0">
      <text>
        <r>
          <rPr>
            <b/>
            <sz val="8"/>
            <color indexed="81"/>
            <rFont val="Tahoma"/>
            <family val="2"/>
          </rPr>
          <t>a titre indicatif et pour calcul du paiement de ceux-ci (Congé payé)</t>
        </r>
      </text>
    </comment>
    <comment ref="C25" authorId="0">
      <text>
        <r>
          <rPr>
            <sz val="8"/>
            <color indexed="81"/>
            <rFont val="Tahoma"/>
            <family val="2"/>
          </rPr>
          <t xml:space="preserve">somme des heures effectuées dans le mois 
</t>
        </r>
      </text>
    </comment>
    <comment ref="H25" authorId="0">
      <text>
        <r>
          <rPr>
            <sz val="9"/>
            <color indexed="81"/>
            <rFont val="Tahoma"/>
            <family val="2"/>
          </rPr>
          <t xml:space="preserve">somme des heures effectué dans le mois en journée
</t>
        </r>
      </text>
    </comment>
    <comment ref="P25" authorId="0">
      <text>
        <r>
          <rPr>
            <sz val="9"/>
            <color indexed="81"/>
            <rFont val="Tahoma"/>
            <family val="2"/>
          </rPr>
          <t xml:space="preserve">somme des heures effectuées en journée au delà de la 45ème heures par semaine </t>
        </r>
      </text>
    </comment>
    <comment ref="U25" authorId="0">
      <text>
        <r>
          <rPr>
            <sz val="8"/>
            <color indexed="81"/>
            <rFont val="Tahoma"/>
            <family val="2"/>
          </rPr>
          <t xml:space="preserve">somme des heures de nuit effectuées dans le mois 
</t>
        </r>
      </text>
    </comment>
    <comment ref="X25" authorId="0">
      <text>
        <r>
          <rPr>
            <sz val="8"/>
            <color indexed="81"/>
            <rFont val="Tahoma"/>
            <family val="2"/>
          </rPr>
          <t xml:space="preserve">somme des heures des sam/dim ou jours fériés effectués dans le mois 
</t>
        </r>
      </text>
    </comment>
    <comment ref="U35" authorId="0">
      <text>
        <r>
          <rPr>
            <sz val="9"/>
            <color indexed="81"/>
            <rFont val="Tahoma"/>
            <family val="2"/>
          </rPr>
          <t xml:space="preserve">….. (heures/semaines)
x
3,870 (taux horaires)
x
….. (semaines travaillées)
/
12 (mensualisation)
</t>
        </r>
      </text>
    </comment>
    <comment ref="U36" authorId="0">
      <text>
        <r>
          <rPr>
            <sz val="8"/>
            <color indexed="81"/>
            <rFont val="Tahoma"/>
            <family val="2"/>
          </rPr>
          <t>8 (jrs CP de mars à mai 2014)
/
530,513 (salaire brut total  de mars à mai 2014)
/
26 (nbre de jrs ouvrables en moyenne dans un mois
/
12  (nounou veut être payé tous les mois pour ces vacances donc le cout annuel des cp est rapportés sur un mois )</t>
        </r>
      </text>
    </comment>
  </commentList>
</comments>
</file>

<file path=xl/comments2.xml><?xml version="1.0" encoding="utf-8"?>
<comments xmlns="http://schemas.openxmlformats.org/spreadsheetml/2006/main">
  <authors>
    <author>Auteur</author>
  </authors>
  <commentList>
    <comment ref="A16" authorId="0">
      <text>
        <r>
          <rPr>
            <b/>
            <sz val="8"/>
            <color indexed="81"/>
            <rFont val="Tahoma"/>
            <family val="2"/>
          </rPr>
          <t>la période du 25 au 31 correspond au calcul des heures complémentaires (calcul à la semaine) à cheval sur deux mois</t>
        </r>
      </text>
    </comment>
    <comment ref="C23" authorId="0">
      <text>
        <r>
          <rPr>
            <b/>
            <sz val="8"/>
            <color indexed="81"/>
            <rFont val="Tahoma"/>
            <family val="2"/>
          </rPr>
          <t>Les heures travaillées comprennent les heures de jour, les heures de nuit, les heures de week-end et les heures suplémentaires</t>
        </r>
      </text>
    </comment>
    <comment ref="U23" authorId="0">
      <text>
        <r>
          <rPr>
            <b/>
            <sz val="8"/>
            <color indexed="81"/>
            <rFont val="Tahoma"/>
            <family val="2"/>
          </rPr>
          <t>a titre indicatif et pour calcul du paiement de ceux-ci (Congé payé)</t>
        </r>
      </text>
    </comment>
    <comment ref="C25" authorId="0">
      <text>
        <r>
          <rPr>
            <sz val="8"/>
            <color indexed="81"/>
            <rFont val="Tahoma"/>
            <family val="2"/>
          </rPr>
          <t xml:space="preserve">somme des heures effectuées dans le mois 
</t>
        </r>
      </text>
    </comment>
    <comment ref="H25" authorId="0">
      <text>
        <r>
          <rPr>
            <sz val="9"/>
            <color indexed="81"/>
            <rFont val="Tahoma"/>
            <family val="2"/>
          </rPr>
          <t xml:space="preserve">somme des heures effectué dans le mois en journée
</t>
        </r>
      </text>
    </comment>
    <comment ref="P25" authorId="0">
      <text>
        <r>
          <rPr>
            <sz val="9"/>
            <color indexed="81"/>
            <rFont val="Tahoma"/>
            <family val="2"/>
          </rPr>
          <t xml:space="preserve">somme des heures effectuées en journée au delà de la 45ème heures par semaine </t>
        </r>
      </text>
    </comment>
    <comment ref="U25" authorId="0">
      <text>
        <r>
          <rPr>
            <sz val="8"/>
            <color indexed="81"/>
            <rFont val="Tahoma"/>
            <family val="2"/>
          </rPr>
          <t xml:space="preserve">somme des heures de nuit effectuées dans le mois 
</t>
        </r>
      </text>
    </comment>
    <comment ref="X25" authorId="0">
      <text>
        <r>
          <rPr>
            <sz val="8"/>
            <color indexed="81"/>
            <rFont val="Tahoma"/>
            <family val="2"/>
          </rPr>
          <t xml:space="preserve">somme des heures des sam/dim ou jours fériés effectués dans le mois 
</t>
        </r>
      </text>
    </comment>
    <comment ref="U35" authorId="0">
      <text>
        <r>
          <rPr>
            <sz val="9"/>
            <color indexed="81"/>
            <rFont val="Tahoma"/>
            <family val="2"/>
          </rPr>
          <t xml:space="preserve">….. (heures/semaines)
x
3,870 (taux horaires)
x
….. (semaines travaillées)
/
12 (mensualisation)
</t>
        </r>
      </text>
    </comment>
    <comment ref="U36" authorId="0">
      <text>
        <r>
          <rPr>
            <sz val="8"/>
            <color indexed="81"/>
            <rFont val="Tahoma"/>
            <family val="2"/>
          </rPr>
          <t>8 (jrs CP de mars à mai 2014)
/
530,513 (salaire brut total  de mars à mai 2014)
/
26 (nbre de jrs ouvrables en moyenne dans un mois
/
12  (nounou veut être payé tous les mois pour ces vacances donc le cout annuel des cp est rapportés sur un mois )</t>
        </r>
      </text>
    </comment>
  </commentList>
</comments>
</file>

<file path=xl/comments3.xml><?xml version="1.0" encoding="utf-8"?>
<comments xmlns="http://schemas.openxmlformats.org/spreadsheetml/2006/main">
  <authors>
    <author>Auteur</author>
  </authors>
  <commentList>
    <comment ref="A16" authorId="0">
      <text>
        <r>
          <rPr>
            <b/>
            <sz val="8"/>
            <color indexed="81"/>
            <rFont val="Tahoma"/>
            <family val="2"/>
          </rPr>
          <t>la période du 25 au 31 correspond au calcul des heures complémentaires (calcul à la semaine) à cheval sur deux mois</t>
        </r>
      </text>
    </comment>
    <comment ref="C23" authorId="0">
      <text>
        <r>
          <rPr>
            <b/>
            <sz val="8"/>
            <color indexed="81"/>
            <rFont val="Tahoma"/>
            <family val="2"/>
          </rPr>
          <t>Les heures travaillées comprennent les heures de jour, les heures de nuit, les heures de week-end et les heures suplémentaires</t>
        </r>
      </text>
    </comment>
    <comment ref="U23" authorId="0">
      <text>
        <r>
          <rPr>
            <b/>
            <sz val="8"/>
            <color indexed="81"/>
            <rFont val="Tahoma"/>
            <family val="2"/>
          </rPr>
          <t>a titre indicatif et pour calcul du paiement de ceux-ci (Congé payé)</t>
        </r>
      </text>
    </comment>
    <comment ref="C25" authorId="0">
      <text>
        <r>
          <rPr>
            <sz val="8"/>
            <color indexed="81"/>
            <rFont val="Tahoma"/>
            <family val="2"/>
          </rPr>
          <t xml:space="preserve">somme des heures effectuées dans le mois 
</t>
        </r>
      </text>
    </comment>
    <comment ref="H25" authorId="0">
      <text>
        <r>
          <rPr>
            <sz val="9"/>
            <color indexed="81"/>
            <rFont val="Tahoma"/>
            <family val="2"/>
          </rPr>
          <t xml:space="preserve">somme des heures effectué dans le mois en journée
</t>
        </r>
      </text>
    </comment>
    <comment ref="P25" authorId="0">
      <text>
        <r>
          <rPr>
            <sz val="9"/>
            <color indexed="81"/>
            <rFont val="Tahoma"/>
            <family val="2"/>
          </rPr>
          <t xml:space="preserve">somme des heures effectuées en journée au delà de la 45ème heures par semaine </t>
        </r>
      </text>
    </comment>
    <comment ref="U25" authorId="0">
      <text>
        <r>
          <rPr>
            <sz val="8"/>
            <color indexed="81"/>
            <rFont val="Tahoma"/>
            <family val="2"/>
          </rPr>
          <t xml:space="preserve">somme des heures de nuit effectuées dans le mois 
</t>
        </r>
      </text>
    </comment>
    <comment ref="X25" authorId="0">
      <text>
        <r>
          <rPr>
            <sz val="8"/>
            <color indexed="81"/>
            <rFont val="Tahoma"/>
            <family val="2"/>
          </rPr>
          <t xml:space="preserve">somme des heures des sam/dim ou jours fériés effectués dans le mois 
</t>
        </r>
      </text>
    </comment>
    <comment ref="U35" authorId="0">
      <text>
        <r>
          <rPr>
            <sz val="9"/>
            <color indexed="81"/>
            <rFont val="Tahoma"/>
            <family val="2"/>
          </rPr>
          <t xml:space="preserve">….. (heures/semaines)
x
3,870 (taux horaires)
x
….. (semaines travaillées)
/
12 (mensualisation)
</t>
        </r>
      </text>
    </comment>
    <comment ref="U36" authorId="0">
      <text>
        <r>
          <rPr>
            <sz val="8"/>
            <color indexed="81"/>
            <rFont val="Tahoma"/>
            <family val="2"/>
          </rPr>
          <t>8 (jrs CP de mars à mai 2014)
/
530,513 (salaire brut total  de mars à mai 2014)
/
26 (nbre de jrs ouvrables en moyenne dans un mois
/
12  (nounou veut être payé tous les mois pour ces vacances donc le cout annuel des cp est rapportés sur un mois )</t>
        </r>
      </text>
    </comment>
  </commentList>
</comments>
</file>

<file path=xl/comments4.xml><?xml version="1.0" encoding="utf-8"?>
<comments xmlns="http://schemas.openxmlformats.org/spreadsheetml/2006/main">
  <authors>
    <author>Auteur</author>
  </authors>
  <commentList>
    <comment ref="A16" authorId="0">
      <text>
        <r>
          <rPr>
            <b/>
            <sz val="8"/>
            <color indexed="81"/>
            <rFont val="Tahoma"/>
            <family val="2"/>
          </rPr>
          <t>la période du 25 au 31 correspond au calcul des heures complémentaires (calcul à la semaine) à cheval sur deux mois</t>
        </r>
      </text>
    </comment>
    <comment ref="C23" authorId="0">
      <text>
        <r>
          <rPr>
            <b/>
            <sz val="8"/>
            <color indexed="81"/>
            <rFont val="Tahoma"/>
            <family val="2"/>
          </rPr>
          <t>Les heures travaillées comprennent les heures de jour, les heures de nuit, les heures de week-end et les heures suplémentaires</t>
        </r>
      </text>
    </comment>
    <comment ref="U23" authorId="0">
      <text>
        <r>
          <rPr>
            <b/>
            <sz val="8"/>
            <color indexed="81"/>
            <rFont val="Tahoma"/>
            <family val="2"/>
          </rPr>
          <t>a titre indicatif et pour calcul du paiement de ceux-ci (Congé payé)</t>
        </r>
      </text>
    </comment>
    <comment ref="C25" authorId="0">
      <text>
        <r>
          <rPr>
            <sz val="8"/>
            <color indexed="81"/>
            <rFont val="Tahoma"/>
            <family val="2"/>
          </rPr>
          <t xml:space="preserve">somme des heures effectuées dans le mois 
</t>
        </r>
      </text>
    </comment>
    <comment ref="H25" authorId="0">
      <text>
        <r>
          <rPr>
            <sz val="9"/>
            <color indexed="81"/>
            <rFont val="Tahoma"/>
            <family val="2"/>
          </rPr>
          <t xml:space="preserve">somme des heures effectué dans le mois en journée
</t>
        </r>
      </text>
    </comment>
    <comment ref="P25" authorId="0">
      <text>
        <r>
          <rPr>
            <sz val="9"/>
            <color indexed="81"/>
            <rFont val="Tahoma"/>
            <family val="2"/>
          </rPr>
          <t xml:space="preserve">somme des heures effectuées en journée au delà de la 45ème heures par semaine </t>
        </r>
      </text>
    </comment>
    <comment ref="U25" authorId="0">
      <text>
        <r>
          <rPr>
            <sz val="8"/>
            <color indexed="81"/>
            <rFont val="Tahoma"/>
            <family val="2"/>
          </rPr>
          <t xml:space="preserve">somme des heures de nuit effectuées dans le mois 
</t>
        </r>
      </text>
    </comment>
    <comment ref="X25" authorId="0">
      <text>
        <r>
          <rPr>
            <sz val="8"/>
            <color indexed="81"/>
            <rFont val="Tahoma"/>
            <family val="2"/>
          </rPr>
          <t xml:space="preserve">somme des heures des sam/dim ou jours fériés effectués dans le mois 
</t>
        </r>
      </text>
    </comment>
    <comment ref="U35" authorId="0">
      <text>
        <r>
          <rPr>
            <sz val="9"/>
            <color indexed="81"/>
            <rFont val="Tahoma"/>
            <family val="2"/>
          </rPr>
          <t xml:space="preserve">….. (heures/semaines)
x
3,870 (taux horaires)
x
….. (semaines travaillées)
/
12 (mensualisation)
</t>
        </r>
      </text>
    </comment>
    <comment ref="U36" authorId="0">
      <text>
        <r>
          <rPr>
            <sz val="8"/>
            <color indexed="81"/>
            <rFont val="Tahoma"/>
            <family val="2"/>
          </rPr>
          <t>8 (jrs CP de mars à mai 2014)
/
530,513 (salaire brut total  de mars à mai 2014)
/
26 (nbre de jrs ouvrables en moyenne dans un mois
/
12  (nounou veut être payé tous les mois pour ces vacances donc le cout annuel des cp est rapportés sur un mois )</t>
        </r>
      </text>
    </comment>
  </commentList>
</comments>
</file>

<file path=xl/comments5.xml><?xml version="1.0" encoding="utf-8"?>
<comments xmlns="http://schemas.openxmlformats.org/spreadsheetml/2006/main">
  <authors>
    <author>Auteur</author>
  </authors>
  <commentList>
    <comment ref="A16" authorId="0">
      <text>
        <r>
          <rPr>
            <b/>
            <sz val="8"/>
            <color indexed="81"/>
            <rFont val="Tahoma"/>
            <family val="2"/>
          </rPr>
          <t>la période du 25 au 31 correspond au calcul des heures complémentaires (calcul à la semaine) à cheval sur deux mois</t>
        </r>
      </text>
    </comment>
    <comment ref="C23" authorId="0">
      <text>
        <r>
          <rPr>
            <b/>
            <sz val="8"/>
            <color indexed="81"/>
            <rFont val="Tahoma"/>
            <family val="2"/>
          </rPr>
          <t>Les heures travaillées comprennent les heures de jour, les heures de nuit, les heures de week-end et les heures suplémentaires</t>
        </r>
      </text>
    </comment>
    <comment ref="U23" authorId="0">
      <text>
        <r>
          <rPr>
            <b/>
            <sz val="8"/>
            <color indexed="81"/>
            <rFont val="Tahoma"/>
            <family val="2"/>
          </rPr>
          <t>a titre indicatif et pour calcul du paiement de ceux-ci (Congé payé)</t>
        </r>
      </text>
    </comment>
    <comment ref="C25" authorId="0">
      <text>
        <r>
          <rPr>
            <sz val="8"/>
            <color indexed="81"/>
            <rFont val="Tahoma"/>
            <family val="2"/>
          </rPr>
          <t xml:space="preserve">somme des heures effectuées dans le mois 
</t>
        </r>
      </text>
    </comment>
    <comment ref="H25" authorId="0">
      <text>
        <r>
          <rPr>
            <sz val="9"/>
            <color indexed="81"/>
            <rFont val="Tahoma"/>
            <family val="2"/>
          </rPr>
          <t xml:space="preserve">somme des heures effectué dans le mois en journée
</t>
        </r>
      </text>
    </comment>
    <comment ref="P25" authorId="0">
      <text>
        <r>
          <rPr>
            <sz val="9"/>
            <color indexed="81"/>
            <rFont val="Tahoma"/>
            <family val="2"/>
          </rPr>
          <t xml:space="preserve">somme des heures effectuées en journée au delà de la 45ème heures par semaine </t>
        </r>
      </text>
    </comment>
    <comment ref="U25" authorId="0">
      <text>
        <r>
          <rPr>
            <sz val="8"/>
            <color indexed="81"/>
            <rFont val="Tahoma"/>
            <family val="2"/>
          </rPr>
          <t xml:space="preserve">somme des heures de nuit effectuées dans le mois 
</t>
        </r>
      </text>
    </comment>
    <comment ref="X25" authorId="0">
      <text>
        <r>
          <rPr>
            <sz val="8"/>
            <color indexed="81"/>
            <rFont val="Tahoma"/>
            <family val="2"/>
          </rPr>
          <t xml:space="preserve">somme des heures des sam/dim ou jours fériés effectués dans le mois 
</t>
        </r>
      </text>
    </comment>
    <comment ref="U35" authorId="0">
      <text>
        <r>
          <rPr>
            <sz val="9"/>
            <color indexed="81"/>
            <rFont val="Tahoma"/>
            <family val="2"/>
          </rPr>
          <t xml:space="preserve">….. (heures/semaines)
x
3,870 (taux horaires)
x
….. (semaines travaillées)
/
12 (mensualisation)
</t>
        </r>
      </text>
    </comment>
    <comment ref="U36" authorId="0">
      <text>
        <r>
          <rPr>
            <sz val="8"/>
            <color indexed="81"/>
            <rFont val="Tahoma"/>
            <family val="2"/>
          </rPr>
          <t>8 (jrs CP de mars à mai 2014)
/
530,513 (salaire brut total  de mars à mai 2014)
/
26 (nbre de jrs ouvrables en moyenne dans un mois
/
12  (nounou veut être payé tous les mois pour ces vacances donc le cout annuel des cp est rapportés sur un mois )</t>
        </r>
      </text>
    </comment>
  </commentList>
</comments>
</file>

<file path=xl/comments6.xml><?xml version="1.0" encoding="utf-8"?>
<comments xmlns="http://schemas.openxmlformats.org/spreadsheetml/2006/main">
  <authors>
    <author>Auteur</author>
  </authors>
  <commentList>
    <comment ref="A16" authorId="0">
      <text>
        <r>
          <rPr>
            <b/>
            <sz val="8"/>
            <color indexed="81"/>
            <rFont val="Tahoma"/>
            <family val="2"/>
          </rPr>
          <t>la période du 25 au 31 correspond au calcul des heures complémentaires (calcul à la semaine) à cheval sur deux mois</t>
        </r>
      </text>
    </comment>
    <comment ref="C23" authorId="0">
      <text>
        <r>
          <rPr>
            <b/>
            <sz val="8"/>
            <color indexed="81"/>
            <rFont val="Tahoma"/>
            <family val="2"/>
          </rPr>
          <t>Les heures travaillées comprennent les heures de jour, les heures de nuit, les heures de week-end et les heures suplémentaires</t>
        </r>
      </text>
    </comment>
    <comment ref="U23" authorId="0">
      <text>
        <r>
          <rPr>
            <b/>
            <sz val="8"/>
            <color indexed="81"/>
            <rFont val="Tahoma"/>
            <family val="2"/>
          </rPr>
          <t>a titre indicatif et pour calcul du paiement de ceux-ci (Congé payé)</t>
        </r>
      </text>
    </comment>
    <comment ref="C25" authorId="0">
      <text>
        <r>
          <rPr>
            <sz val="8"/>
            <color indexed="81"/>
            <rFont val="Tahoma"/>
            <family val="2"/>
          </rPr>
          <t xml:space="preserve">somme des heures effectuées dans le mois 
</t>
        </r>
      </text>
    </comment>
    <comment ref="H25" authorId="0">
      <text>
        <r>
          <rPr>
            <sz val="9"/>
            <color indexed="81"/>
            <rFont val="Tahoma"/>
            <family val="2"/>
          </rPr>
          <t xml:space="preserve">somme des heures effectué dans le mois en journée
</t>
        </r>
      </text>
    </comment>
    <comment ref="P25" authorId="0">
      <text>
        <r>
          <rPr>
            <sz val="9"/>
            <color indexed="81"/>
            <rFont val="Tahoma"/>
            <family val="2"/>
          </rPr>
          <t xml:space="preserve">somme des heures effectuées en journée au delà de la 45ème heures par semaine </t>
        </r>
      </text>
    </comment>
    <comment ref="U25" authorId="0">
      <text>
        <r>
          <rPr>
            <sz val="8"/>
            <color indexed="81"/>
            <rFont val="Tahoma"/>
            <family val="2"/>
          </rPr>
          <t xml:space="preserve">somme des heures de nuit effectuées dans le mois 
</t>
        </r>
      </text>
    </comment>
    <comment ref="X25" authorId="0">
      <text>
        <r>
          <rPr>
            <sz val="8"/>
            <color indexed="81"/>
            <rFont val="Tahoma"/>
            <family val="2"/>
          </rPr>
          <t xml:space="preserve">somme des heures des sam/dim ou jours fériés effectués dans le mois 
</t>
        </r>
      </text>
    </comment>
    <comment ref="U35" authorId="0">
      <text>
        <r>
          <rPr>
            <sz val="9"/>
            <color indexed="81"/>
            <rFont val="Tahoma"/>
            <family val="2"/>
          </rPr>
          <t xml:space="preserve">….. (heures/semaines)
x
3,870 (taux horaires)
x
….. (semaines travaillées)
/
12 (mensualisation)
</t>
        </r>
      </text>
    </comment>
    <comment ref="U36" authorId="0">
      <text>
        <r>
          <rPr>
            <sz val="8"/>
            <color indexed="81"/>
            <rFont val="Tahoma"/>
            <family val="2"/>
          </rPr>
          <t>8 (jrs CP de mars à mai 2014)
/
530,513 (salaire brut total  de mars à mai 2014)
/
26 (nbre de jrs ouvrables en moyenne dans un mois
/
12  (nounou veut être payé tous les mois pour ces vacances donc le cout annuel des cp est rapportés sur un mois )</t>
        </r>
      </text>
    </comment>
  </commentList>
</comments>
</file>

<file path=xl/comments7.xml><?xml version="1.0" encoding="utf-8"?>
<comments xmlns="http://schemas.openxmlformats.org/spreadsheetml/2006/main">
  <authors>
    <author>Auteur</author>
  </authors>
  <commentList>
    <comment ref="A16" authorId="0">
      <text>
        <r>
          <rPr>
            <b/>
            <sz val="8"/>
            <color indexed="81"/>
            <rFont val="Tahoma"/>
            <family val="2"/>
          </rPr>
          <t>la période du 25 au 31 correspond au calcul des heures complémentaires (calcul à la semaine) à cheval sur deux mois</t>
        </r>
      </text>
    </comment>
    <comment ref="C23" authorId="0">
      <text>
        <r>
          <rPr>
            <b/>
            <sz val="8"/>
            <color indexed="81"/>
            <rFont val="Tahoma"/>
            <family val="2"/>
          </rPr>
          <t>Les heures travaillées comprennent les heures de jour, les heures de nuit, les heures de week-end et les heures suplémentaires</t>
        </r>
      </text>
    </comment>
    <comment ref="U23" authorId="0">
      <text>
        <r>
          <rPr>
            <b/>
            <sz val="8"/>
            <color indexed="81"/>
            <rFont val="Tahoma"/>
            <family val="2"/>
          </rPr>
          <t>a titre indicatif et pour calcul du paiement de ceux-ci (Congé payé)</t>
        </r>
      </text>
    </comment>
    <comment ref="C25" authorId="0">
      <text>
        <r>
          <rPr>
            <sz val="8"/>
            <color indexed="81"/>
            <rFont val="Tahoma"/>
            <family val="2"/>
          </rPr>
          <t xml:space="preserve">somme des heures effectuées dans le mois 
</t>
        </r>
      </text>
    </comment>
    <comment ref="H25" authorId="0">
      <text>
        <r>
          <rPr>
            <sz val="9"/>
            <color indexed="81"/>
            <rFont val="Tahoma"/>
            <family val="2"/>
          </rPr>
          <t xml:space="preserve">somme des heures effectué dans le mois en journée
</t>
        </r>
      </text>
    </comment>
    <comment ref="P25" authorId="0">
      <text>
        <r>
          <rPr>
            <sz val="9"/>
            <color indexed="81"/>
            <rFont val="Tahoma"/>
            <family val="2"/>
          </rPr>
          <t xml:space="preserve">somme des heures effectuées en journée au delà de la 45ème heures par semaine </t>
        </r>
      </text>
    </comment>
    <comment ref="U25" authorId="0">
      <text>
        <r>
          <rPr>
            <sz val="8"/>
            <color indexed="81"/>
            <rFont val="Tahoma"/>
            <family val="2"/>
          </rPr>
          <t xml:space="preserve">somme des heures de nuit effectuées dans le mois 
</t>
        </r>
      </text>
    </comment>
    <comment ref="X25" authorId="0">
      <text>
        <r>
          <rPr>
            <sz val="8"/>
            <color indexed="81"/>
            <rFont val="Tahoma"/>
            <family val="2"/>
          </rPr>
          <t xml:space="preserve">somme des heures des sam/dim ou jours fériés effectués dans le mois 
</t>
        </r>
      </text>
    </comment>
    <comment ref="U35" authorId="0">
      <text>
        <r>
          <rPr>
            <sz val="9"/>
            <color indexed="81"/>
            <rFont val="Tahoma"/>
            <family val="2"/>
          </rPr>
          <t xml:space="preserve">….. (heures/semaines)
x
3,870 (taux horaires)
x
….. (semaines travaillées)
/
12 (mensualisation)
</t>
        </r>
      </text>
    </comment>
    <comment ref="U36" authorId="0">
      <text>
        <r>
          <rPr>
            <sz val="8"/>
            <color indexed="81"/>
            <rFont val="Tahoma"/>
            <family val="2"/>
          </rPr>
          <t>8 (jrs CP de mars à mai 2014)
/
530,513 (salaire brut total  de mars à mai 2014)
/
26 (nbre de jrs ouvrables en moyenne dans un mois
/
12  (nounou veut être payé tous les mois pour ces vacances donc le cout annuel des cp est rapportés sur un mois )</t>
        </r>
      </text>
    </comment>
  </commentList>
</comments>
</file>

<file path=xl/comments8.xml><?xml version="1.0" encoding="utf-8"?>
<comments xmlns="http://schemas.openxmlformats.org/spreadsheetml/2006/main">
  <authors>
    <author>Auteur</author>
  </authors>
  <commentList>
    <comment ref="A16" authorId="0">
      <text>
        <r>
          <rPr>
            <b/>
            <sz val="8"/>
            <color indexed="81"/>
            <rFont val="Tahoma"/>
            <family val="2"/>
          </rPr>
          <t>la période du 25 au 31 correspond au calcul des heures complémentaires (calcul à la semaine) à cheval sur deux mois</t>
        </r>
      </text>
    </comment>
    <comment ref="C23" authorId="0">
      <text>
        <r>
          <rPr>
            <b/>
            <sz val="8"/>
            <color indexed="81"/>
            <rFont val="Tahoma"/>
            <family val="2"/>
          </rPr>
          <t>Les heures travaillées comprennent les heures de jour, les heures de nuit, les heures de week-end et les heures suplémentaires</t>
        </r>
      </text>
    </comment>
    <comment ref="U23" authorId="0">
      <text>
        <r>
          <rPr>
            <b/>
            <sz val="8"/>
            <color indexed="81"/>
            <rFont val="Tahoma"/>
            <family val="2"/>
          </rPr>
          <t>a titre indicatif et pour calcul du paiement de ceux-ci (Congé payé)</t>
        </r>
      </text>
    </comment>
    <comment ref="C25" authorId="0">
      <text>
        <r>
          <rPr>
            <sz val="8"/>
            <color indexed="81"/>
            <rFont val="Tahoma"/>
            <family val="2"/>
          </rPr>
          <t xml:space="preserve">somme des heures effectuées dans le mois 
</t>
        </r>
      </text>
    </comment>
    <comment ref="H25" authorId="0">
      <text>
        <r>
          <rPr>
            <sz val="9"/>
            <color indexed="81"/>
            <rFont val="Tahoma"/>
            <family val="2"/>
          </rPr>
          <t xml:space="preserve">somme des heures effectué dans le mois en journée
</t>
        </r>
      </text>
    </comment>
    <comment ref="P25" authorId="0">
      <text>
        <r>
          <rPr>
            <sz val="9"/>
            <color indexed="81"/>
            <rFont val="Tahoma"/>
            <family val="2"/>
          </rPr>
          <t xml:space="preserve">somme des heures effectuées en journée au delà de la 45ème heures par semaine </t>
        </r>
      </text>
    </comment>
    <comment ref="U25" authorId="0">
      <text>
        <r>
          <rPr>
            <sz val="8"/>
            <color indexed="81"/>
            <rFont val="Tahoma"/>
            <family val="2"/>
          </rPr>
          <t xml:space="preserve">somme des heures de nuit effectuées dans le mois 
</t>
        </r>
      </text>
    </comment>
    <comment ref="X25" authorId="0">
      <text>
        <r>
          <rPr>
            <sz val="8"/>
            <color indexed="81"/>
            <rFont val="Tahoma"/>
            <family val="2"/>
          </rPr>
          <t xml:space="preserve">somme des heures des sam/dim ou jours fériés effectués dans le mois 
</t>
        </r>
      </text>
    </comment>
    <comment ref="U35" authorId="0">
      <text>
        <r>
          <rPr>
            <sz val="9"/>
            <color indexed="81"/>
            <rFont val="Tahoma"/>
            <family val="2"/>
          </rPr>
          <t xml:space="preserve">….. (heures/semaines)
x
3,870 (taux horaires)
x
….. (semaines travaillées)
/
12 (mensualisation)
</t>
        </r>
      </text>
    </comment>
    <comment ref="U36" authorId="0">
      <text>
        <r>
          <rPr>
            <sz val="8"/>
            <color indexed="81"/>
            <rFont val="Tahoma"/>
            <family val="2"/>
          </rPr>
          <t>8 (jrs CP de mars à mai 2014)
/
530,513 (salaire brut total  de mars à mai 2014)
/
26 (nbre de jrs ouvrables en moyenne dans un mois
/
12  (nounou veut être payé tous les mois pour ces vacances donc le cout annuel des cp est rapportés sur un mois )</t>
        </r>
      </text>
    </comment>
  </commentList>
</comments>
</file>

<file path=xl/comments9.xml><?xml version="1.0" encoding="utf-8"?>
<comments xmlns="http://schemas.openxmlformats.org/spreadsheetml/2006/main">
  <authors>
    <author>Auteur</author>
  </authors>
  <commentList>
    <comment ref="A15" authorId="0">
      <text>
        <r>
          <rPr>
            <b/>
            <sz val="8"/>
            <color indexed="81"/>
            <rFont val="Tahoma"/>
            <family val="2"/>
          </rPr>
          <t>la période du 25 au 31 correspond au calcul des heures complémentaires (calcul à la semaine) à cheval sur deux mois</t>
        </r>
      </text>
    </comment>
    <comment ref="C22" authorId="0">
      <text>
        <r>
          <rPr>
            <b/>
            <sz val="8"/>
            <color indexed="81"/>
            <rFont val="Tahoma"/>
            <family val="2"/>
          </rPr>
          <t>Les heures travaillées comprennent les heures de jour, les heures de nuit, les heures de week-end et les heures suplémentaires</t>
        </r>
      </text>
    </comment>
    <comment ref="U22" authorId="0">
      <text>
        <r>
          <rPr>
            <b/>
            <sz val="8"/>
            <color indexed="81"/>
            <rFont val="Tahoma"/>
            <family val="2"/>
          </rPr>
          <t>a titre indicatif et pour calcul du paiement de ceux-ci (Congé payé)</t>
        </r>
      </text>
    </comment>
    <comment ref="C24" authorId="0">
      <text>
        <r>
          <rPr>
            <sz val="8"/>
            <color indexed="81"/>
            <rFont val="Tahoma"/>
            <family val="2"/>
          </rPr>
          <t xml:space="preserve">somme des heures effectuées dans le mois 
</t>
        </r>
      </text>
    </comment>
    <comment ref="H24" authorId="0">
      <text>
        <r>
          <rPr>
            <sz val="9"/>
            <color indexed="81"/>
            <rFont val="Tahoma"/>
            <family val="2"/>
          </rPr>
          <t xml:space="preserve">somme des heures effectué dans le mois en journée
</t>
        </r>
      </text>
    </comment>
    <comment ref="P24" authorId="0">
      <text>
        <r>
          <rPr>
            <sz val="9"/>
            <color indexed="81"/>
            <rFont val="Tahoma"/>
            <family val="2"/>
          </rPr>
          <t xml:space="preserve">somme des heures effectuées en journée au delà de la 45ème heures par semaine </t>
        </r>
      </text>
    </comment>
    <comment ref="U24" authorId="0">
      <text>
        <r>
          <rPr>
            <sz val="8"/>
            <color indexed="81"/>
            <rFont val="Tahoma"/>
            <family val="2"/>
          </rPr>
          <t xml:space="preserve">somme des heures de nuit effectuées dans le mois 
</t>
        </r>
      </text>
    </comment>
    <comment ref="X24" authorId="0">
      <text>
        <r>
          <rPr>
            <sz val="8"/>
            <color indexed="81"/>
            <rFont val="Tahoma"/>
            <family val="2"/>
          </rPr>
          <t xml:space="preserve">somme des heures des sam/dim ou jours fériés effectués dans le mois 
</t>
        </r>
      </text>
    </comment>
    <comment ref="U34" authorId="0">
      <text>
        <r>
          <rPr>
            <sz val="9"/>
            <color indexed="81"/>
            <rFont val="Tahoma"/>
            <family val="2"/>
          </rPr>
          <t xml:space="preserve">….. (heures/semaines)
x
3,870 (taux horaires)
x
….. (semaines travaillées)
/
12 (mensualisation)
</t>
        </r>
      </text>
    </comment>
    <comment ref="U35" authorId="0">
      <text>
        <r>
          <rPr>
            <sz val="8"/>
            <color indexed="81"/>
            <rFont val="Tahoma"/>
            <family val="2"/>
          </rPr>
          <t>8 (jrs CP de mars à mai 2014)
/
530,513 (salaire brut total  de mars à mai 2014)
/
26 (nbre de jrs ouvrables en moyenne dans un mois
/
12  (nounou veut être payé tous les mois pour ces vacances donc le cout annuel des cp est rapportés sur un mois )</t>
        </r>
      </text>
    </comment>
  </commentList>
</comments>
</file>

<file path=xl/comments10.xml><?xml version="1.0" encoding="utf-8"?>
<comments xmlns="http://schemas.openxmlformats.org/spreadsheetml/2006/main">
  <authors>
    <author>Auteur</author>
  </authors>
  <commentList>
    <comment ref="A17" authorId="0">
      <text>
        <r>
          <rPr>
            <b/>
            <sz val="8"/>
            <color indexed="81"/>
            <rFont val="Tahoma"/>
            <family val="2"/>
          </rPr>
          <t>la période du 25 au 31 correspond au calcul des heures complémentaires (calcul à la semaine) à cheval sur deux mois</t>
        </r>
      </text>
    </comment>
    <comment ref="C24" authorId="0">
      <text>
        <r>
          <rPr>
            <b/>
            <sz val="8"/>
            <color indexed="81"/>
            <rFont val="Tahoma"/>
            <family val="2"/>
          </rPr>
          <t>Les heures travaillées comprennent les heures de jour, les heures de nuit, les heures de week-end et les heures suplémentaires</t>
        </r>
      </text>
    </comment>
    <comment ref="U24" authorId="0">
      <text>
        <r>
          <rPr>
            <b/>
            <sz val="8"/>
            <color indexed="81"/>
            <rFont val="Tahoma"/>
            <family val="2"/>
          </rPr>
          <t>a titre indicatif et pour calcul du paiement de ceux-ci (Congé payé)</t>
        </r>
      </text>
    </comment>
    <comment ref="C26" authorId="0">
      <text>
        <r>
          <rPr>
            <sz val="8"/>
            <color indexed="81"/>
            <rFont val="Tahoma"/>
            <family val="2"/>
          </rPr>
          <t xml:space="preserve">somme des heures effectuées dans le mois 
</t>
        </r>
      </text>
    </comment>
    <comment ref="H26" authorId="0">
      <text>
        <r>
          <rPr>
            <sz val="9"/>
            <color indexed="81"/>
            <rFont val="Tahoma"/>
            <family val="2"/>
          </rPr>
          <t xml:space="preserve">somme des heures effectué dans le mois en journée
</t>
        </r>
      </text>
    </comment>
    <comment ref="P26" authorId="0">
      <text>
        <r>
          <rPr>
            <sz val="9"/>
            <color indexed="81"/>
            <rFont val="Tahoma"/>
            <family val="2"/>
          </rPr>
          <t xml:space="preserve">somme des heures effectuées en journée au delà de la 45ème heures par semaine </t>
        </r>
      </text>
    </comment>
    <comment ref="U26" authorId="0">
      <text>
        <r>
          <rPr>
            <sz val="8"/>
            <color indexed="81"/>
            <rFont val="Tahoma"/>
            <family val="2"/>
          </rPr>
          <t xml:space="preserve">somme des heures de nuit effectuées dans le mois 
</t>
        </r>
      </text>
    </comment>
    <comment ref="X26" authorId="0">
      <text>
        <r>
          <rPr>
            <sz val="8"/>
            <color indexed="81"/>
            <rFont val="Tahoma"/>
            <family val="2"/>
          </rPr>
          <t xml:space="preserve">somme des heures des sam/dim ou jours fériés effectués dans le mois 
</t>
        </r>
      </text>
    </comment>
    <comment ref="U36" authorId="0">
      <text>
        <r>
          <rPr>
            <sz val="9"/>
            <color indexed="81"/>
            <rFont val="Tahoma"/>
            <family val="2"/>
          </rPr>
          <t xml:space="preserve">….. (heures/semaines)
x
3,870 (taux horaires)
x
….. (semaines travaillées)
/
12 (mensualisation)
</t>
        </r>
      </text>
    </comment>
    <comment ref="U37" authorId="0">
      <text>
        <r>
          <rPr>
            <sz val="8"/>
            <color indexed="81"/>
            <rFont val="Tahoma"/>
            <family val="2"/>
          </rPr>
          <t>8 (jrs CP de mars à mai 2014)
/
530,513 (salaire brut total  de mars à mai 2014)
/
26 (nbre de jrs ouvrables en moyenne dans un mois
/
12  (nounou veut être payé tous les mois pour ces vacances donc le cout annuel des cp est rapportés sur un mois )</t>
        </r>
      </text>
    </comment>
  </commentList>
</comments>
</file>

<file path=xl/sharedStrings.xml><?xml version="1.0" encoding="utf-8"?>
<sst xmlns="http://schemas.openxmlformats.org/spreadsheetml/2006/main" count="1535" uniqueCount="162">
  <si>
    <t>Base</t>
  </si>
  <si>
    <t>Montant</t>
  </si>
  <si>
    <t>BULLETIN DE PAIE</t>
  </si>
  <si>
    <t>Période du:</t>
  </si>
  <si>
    <t>au:</t>
  </si>
  <si>
    <t>AGFF</t>
  </si>
  <si>
    <t>Repas</t>
  </si>
  <si>
    <t>Cumuls</t>
  </si>
  <si>
    <t>chèque</t>
  </si>
  <si>
    <t xml:space="preserve">Pour vous aider à faire valoir vos droits, conservez ce bulletin de paie sans limitation de durée </t>
  </si>
  <si>
    <t>Salaire</t>
  </si>
  <si>
    <t>Jours</t>
  </si>
  <si>
    <t>30</t>
  </si>
  <si>
    <t>31</t>
  </si>
  <si>
    <t>H.Jour</t>
  </si>
  <si>
    <t>=</t>
  </si>
  <si>
    <t>par</t>
  </si>
  <si>
    <t>Congés du:</t>
  </si>
  <si>
    <t>H.Nuit</t>
  </si>
  <si>
    <t>H.W-E</t>
  </si>
  <si>
    <t>Heures Samedi-Dimanche-Férié ……………</t>
  </si>
  <si>
    <t>Salaire Brut  (1)</t>
  </si>
  <si>
    <t>REFERENCES  SALARIE</t>
  </si>
  <si>
    <t>REFERENCES  EMPLOYEUR</t>
  </si>
  <si>
    <t>Année</t>
  </si>
  <si>
    <t>Heures</t>
  </si>
  <si>
    <t xml:space="preserve"> Travaillées</t>
  </si>
  <si>
    <t xml:space="preserve"> Heures</t>
  </si>
  <si>
    <t>Nuit</t>
  </si>
  <si>
    <t>Sam/Dim/Férié</t>
  </si>
  <si>
    <t>Pris</t>
  </si>
  <si>
    <t>Restant</t>
  </si>
  <si>
    <t>Acquis</t>
  </si>
  <si>
    <t>Nombre de jours d'activités</t>
  </si>
  <si>
    <t>Nombre</t>
  </si>
  <si>
    <t>Taux (%)</t>
  </si>
  <si>
    <t>Congés payés mensualisés …………………..</t>
  </si>
  <si>
    <t>Heures complémentaires ……………………..</t>
  </si>
  <si>
    <t>Heures de nuit ……………………………………..</t>
  </si>
  <si>
    <t>Montant Détaillé des Cotisations</t>
  </si>
  <si>
    <t>Part Salarié</t>
  </si>
  <si>
    <t>Total des Cotisations (2)</t>
  </si>
  <si>
    <t>Salaire Net (1)-(2)</t>
  </si>
  <si>
    <t>Gouter</t>
  </si>
  <si>
    <t>Montant Net à Payer</t>
  </si>
  <si>
    <t>Charges Salariales</t>
  </si>
  <si>
    <t xml:space="preserve">Net </t>
  </si>
  <si>
    <t>Salaires Brut</t>
  </si>
  <si>
    <t>Paiement le :</t>
  </si>
  <si>
    <t>Périodes</t>
  </si>
  <si>
    <t>Période</t>
  </si>
  <si>
    <r>
      <t xml:space="preserve">CP Acquis  </t>
    </r>
    <r>
      <rPr>
        <b/>
        <sz val="8"/>
        <color rgb="FFFF0000"/>
        <rFont val="Calibri"/>
        <family val="2"/>
      </rPr>
      <t>-&gt;</t>
    </r>
    <r>
      <rPr>
        <b/>
        <sz val="8"/>
        <rFont val="Calibri"/>
        <family val="2"/>
      </rPr>
      <t xml:space="preserve"> A Prendre</t>
    </r>
  </si>
  <si>
    <r>
      <t xml:space="preserve">   CP Acquis  </t>
    </r>
    <r>
      <rPr>
        <b/>
        <sz val="8"/>
        <color rgb="FFFF0000"/>
        <rFont val="Calibri"/>
        <family val="2"/>
      </rPr>
      <t>-&gt;</t>
    </r>
    <r>
      <rPr>
        <b/>
        <sz val="8"/>
        <rFont val="Calibri"/>
        <family val="2"/>
      </rPr>
      <t xml:space="preserve"> A Prendre</t>
    </r>
  </si>
  <si>
    <t>Eléments de calcul du salaire</t>
  </si>
  <si>
    <t>Sécurité Sociale Maladie Vieillesse</t>
  </si>
  <si>
    <t>Assurance Chômage</t>
  </si>
  <si>
    <t>Retraite IRCEM</t>
  </si>
  <si>
    <t>Prévoyance</t>
  </si>
  <si>
    <t>CSG salaire déductible-non imposable (98,25%)</t>
  </si>
  <si>
    <t>CSG salaire non déductible-imposable (98,25%)</t>
  </si>
  <si>
    <t>RDS - salaire non déductible (98,25%)</t>
  </si>
  <si>
    <t>Adresse :</t>
  </si>
  <si>
    <t xml:space="preserve">N° EMPLOYEUR :  </t>
  </si>
  <si>
    <t>BRETON  Carole</t>
  </si>
  <si>
    <t>52 Grande Rue</t>
  </si>
  <si>
    <t>Emploi :  Assistante Maternelle Agrée</t>
  </si>
  <si>
    <t>N° SS : 2 69 10 21 231 021 25</t>
  </si>
  <si>
    <t>Conv.Coll. Des Assistants Maternels du Particulier Employeur</t>
  </si>
  <si>
    <t>Indemnités Entretien</t>
  </si>
  <si>
    <t>Nbre Jours si journée de 8 heures et +</t>
  </si>
  <si>
    <t>Nbre Heures/jr si journée - 8 heures</t>
  </si>
  <si>
    <t>Indemnités de rupture</t>
  </si>
  <si>
    <t>Enfant</t>
  </si>
  <si>
    <t>H.Comp</t>
  </si>
  <si>
    <t>H.Sup</t>
  </si>
  <si>
    <t>Heures sup.</t>
  </si>
  <si>
    <t xml:space="preserve"> +de 45h/s.</t>
  </si>
  <si>
    <t xml:space="preserve"> Heures comp.</t>
  </si>
  <si>
    <t>Heures supplémentaire (25%)</t>
  </si>
  <si>
    <t xml:space="preserve">Début du contrat :  </t>
  </si>
  <si>
    <t>Régularisation ……………………………………..</t>
  </si>
  <si>
    <t xml:space="preserve">Heures Mensualisées </t>
  </si>
  <si>
    <t xml:space="preserve">Nombre de Semaines Prévues au Contrat  :  </t>
  </si>
  <si>
    <t xml:space="preserve"> semaines </t>
  </si>
  <si>
    <t xml:space="preserve">  Heures Hebdomadaires Prévues au Contrat :  </t>
  </si>
  <si>
    <t xml:space="preserve"> heures</t>
  </si>
  <si>
    <t xml:space="preserve">   Heures Totales Mensualiées (   </t>
  </si>
  <si>
    <t>*</t>
  </si>
  <si>
    <t>/12) :</t>
  </si>
  <si>
    <t>Retenue (absence, maladie).................</t>
  </si>
  <si>
    <t>Total  I.E.</t>
  </si>
  <si>
    <t>H. du mois</t>
  </si>
  <si>
    <t>21h/s.</t>
  </si>
  <si>
    <t xml:space="preserve">Heures Samedi-Dimanche-Férié </t>
  </si>
  <si>
    <t xml:space="preserve">Heures supplémentaire </t>
  </si>
  <si>
    <t>……</t>
  </si>
  <si>
    <t>Retenue (absence, maladie) ………..............</t>
  </si>
  <si>
    <t>Congés payés mensualisés …...…….…………..</t>
  </si>
  <si>
    <t>Régularisation ………..…………….………………..</t>
  </si>
  <si>
    <t>Heures de nuit …………...…………………………..</t>
  </si>
  <si>
    <t>…..…….……..</t>
  </si>
  <si>
    <t>Heures complémentaires ………...……………..</t>
  </si>
  <si>
    <t>Heures Mensualisées …………..………….………</t>
  </si>
  <si>
    <t>CA</t>
  </si>
  <si>
    <t>Nombre de Petit Déjeuner</t>
  </si>
  <si>
    <t>Nombre de Gouter</t>
  </si>
  <si>
    <t>Petit Déjeuner</t>
  </si>
  <si>
    <t>Nombre de Repas</t>
  </si>
  <si>
    <t>Indemnités Trajets Ecole (1,2 kms)</t>
  </si>
  <si>
    <t>Nombre de Trajets</t>
  </si>
  <si>
    <t>01/11/</t>
  </si>
  <si>
    <t>21130   TILLENAY</t>
  </si>
  <si>
    <t>30/11/</t>
  </si>
  <si>
    <t>01/02/</t>
  </si>
  <si>
    <t>01/28/</t>
  </si>
  <si>
    <t>01/03/</t>
  </si>
  <si>
    <t>31/03/</t>
  </si>
  <si>
    <t>01/04/</t>
  </si>
  <si>
    <t>30/04/</t>
  </si>
  <si>
    <t>01/05/</t>
  </si>
  <si>
    <t>30/05/</t>
  </si>
  <si>
    <t>01/06/</t>
  </si>
  <si>
    <t>30/06/</t>
  </si>
  <si>
    <t>01/07/</t>
  </si>
  <si>
    <t>31/07/</t>
  </si>
  <si>
    <t>01/08/</t>
  </si>
  <si>
    <t>31/08/</t>
  </si>
  <si>
    <t>01/09/</t>
  </si>
  <si>
    <t>30/09/</t>
  </si>
  <si>
    <t>01/10/</t>
  </si>
  <si>
    <t>31/10/</t>
  </si>
  <si>
    <t>01/12/</t>
  </si>
  <si>
    <t>31/12/</t>
  </si>
  <si>
    <t>Total Repas</t>
  </si>
  <si>
    <r>
      <t xml:space="preserve">Juin 17 / Mai 18   </t>
    </r>
    <r>
      <rPr>
        <b/>
        <sz val="8"/>
        <color rgb="FFFF0000"/>
        <rFont val="Calibri"/>
        <family val="2"/>
        <scheme val="minor"/>
      </rPr>
      <t>-&gt;</t>
    </r>
    <r>
      <rPr>
        <sz val="6"/>
        <rFont val="Helvetica"/>
      </rPr>
      <t xml:space="preserve"> Mai 18 / Avril 19</t>
    </r>
  </si>
  <si>
    <r>
      <t xml:space="preserve">Juin 17 / Mai 18   </t>
    </r>
    <r>
      <rPr>
        <b/>
        <sz val="8"/>
        <rFont val="Calibri"/>
        <family val="2"/>
        <scheme val="minor"/>
      </rPr>
      <t>-&gt;</t>
    </r>
    <r>
      <rPr>
        <sz val="6"/>
        <rFont val="Helvetica"/>
      </rPr>
      <t xml:space="preserve"> Mai 18 / Avril 19</t>
    </r>
  </si>
  <si>
    <t>au</t>
  </si>
  <si>
    <t>M : Enfant Malade          Abs : Tata Malade          CA : Congés Annuels</t>
  </si>
  <si>
    <t>Nbre Jr -8h de garde/jr</t>
  </si>
  <si>
    <t>Indemnités d'entretien pour 1 journée de moins de 8 heures de garde</t>
  </si>
  <si>
    <t>Indemnités d'entretien à partir de 8 heures et plus</t>
  </si>
  <si>
    <t>Nbre h./j 8h. et +/jr</t>
  </si>
  <si>
    <t>Indemnités d'entretien pour 1 journée de moins de 7h56 heures de garde</t>
  </si>
  <si>
    <t>Indemnités d'entretien à partir de 7h57 heures de garde</t>
  </si>
  <si>
    <t>Juin 16 / Mai 17   -&gt; Mai 17 / Avril 18</t>
  </si>
  <si>
    <t>+de     h/s. -&gt; 45h</t>
  </si>
  <si>
    <t>Semaine Scolaire :</t>
  </si>
  <si>
    <t>Heures hebdomadaires Scolaire :</t>
  </si>
  <si>
    <t>Semaine Hors Scolaire :</t>
  </si>
  <si>
    <t>Heures Hebdomadaires Hors Scolaire :</t>
  </si>
  <si>
    <t>Début du contrat :</t>
  </si>
  <si>
    <t>Nombre de Semaines Prévues au Contrat  :</t>
  </si>
  <si>
    <t xml:space="preserve">  Heures Hebdomadaires Prévues au Contrat :</t>
  </si>
  <si>
    <t>Heures Totales Mensualisées du contrat (</t>
  </si>
  <si>
    <t>1er avril 2017</t>
  </si>
  <si>
    <t>Majoration heures supplémentaires</t>
  </si>
  <si>
    <t>…</t>
  </si>
  <si>
    <t>Avril 16 / Mai 17   -&gt; Mai 17 / Avril 18</t>
  </si>
  <si>
    <t>……….</t>
  </si>
  <si>
    <t>+de      h/s. -&gt; 45h</t>
  </si>
  <si>
    <t>25%</t>
  </si>
  <si>
    <t>45h/s.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</si>
</sst>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[$-40C]d\-mmm\-yy;@"/>
    <numFmt numFmtId="166" formatCode="0.0000"/>
  </numFmts>
  <fonts count="47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name val="Times New Roman"/>
      <family val="1"/>
    </font>
    <font>
      <sz val="9"/>
      <color theme="1"/>
      <name val="Calibri"/>
      <family val="2"/>
    </font>
    <font>
      <b/>
      <sz val="8"/>
      <name val="Bodoni MT Condensed"/>
      <family val="1"/>
    </font>
    <font>
      <sz val="8"/>
      <name val="Bodoni MT Condensed"/>
      <family val="1"/>
    </font>
    <font>
      <sz val="8"/>
      <name val="Gill Sans MT Ext Condensed Bold"/>
      <family val="2"/>
    </font>
    <font>
      <sz val="9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9"/>
      <name val="Calibri"/>
      <family val="2"/>
    </font>
    <font>
      <sz val="8"/>
      <name val="Calibri"/>
      <family val="2"/>
    </font>
    <font>
      <sz val="8"/>
      <name val="Niagara Engraved"/>
      <family val="5"/>
    </font>
    <font>
      <sz val="9"/>
      <color theme="0" tint="-0.34998626667073579"/>
      <name val="Calibri"/>
      <family val="2"/>
    </font>
    <font>
      <b/>
      <sz val="9"/>
      <name val="Calibri"/>
      <family val="2"/>
    </font>
    <font>
      <i/>
      <sz val="9"/>
      <name val="Calibri"/>
      <family val="2"/>
    </font>
    <font>
      <b/>
      <sz val="8"/>
      <color theme="0" tint="-0.34998626667073579"/>
      <name val="Times New Roman"/>
      <family val="1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8"/>
      <name val="Calibri"/>
      <family val="2"/>
    </font>
    <font>
      <b/>
      <sz val="8"/>
      <color rgb="FFFF0000"/>
      <name val="Calibri"/>
      <family val="2"/>
    </font>
    <font>
      <sz val="10"/>
      <name val="Calibri"/>
      <family val="2"/>
      <scheme val="minor"/>
    </font>
    <font>
      <sz val="6"/>
      <name val="DIN Condensed Bold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6"/>
      <color theme="1"/>
      <name val="Calibri"/>
      <family val="2"/>
    </font>
    <font>
      <sz val="6"/>
      <name val="Helvetica"/>
    </font>
    <font>
      <sz val="8"/>
      <color theme="0" tint="-0.34998626667073579"/>
      <name val="Calibri"/>
      <family val="2"/>
    </font>
    <font>
      <b/>
      <sz val="9"/>
      <name val="Calibri"/>
      <family val="2"/>
      <scheme val="minor"/>
    </font>
    <font>
      <b/>
      <sz val="6"/>
      <name val="Calibri"/>
      <family val="2"/>
      <scheme val="minor"/>
    </font>
    <font>
      <b/>
      <sz val="8"/>
      <name val="Calibri"/>
      <family val="2"/>
      <scheme val="minor"/>
    </font>
    <font>
      <sz val="8"/>
      <color theme="0" tint="-0.249977111117893"/>
      <name val="Calibri"/>
      <family val="2"/>
    </font>
    <font>
      <sz val="6"/>
      <name val="Agency FB"/>
      <family val="2"/>
    </font>
    <font>
      <b/>
      <sz val="9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11"/>
      <color indexed="8"/>
      <name val="Calibri"/>
      <family val="2"/>
    </font>
    <font>
      <b/>
      <sz val="6"/>
      <color theme="0" tint="-0.34998626667073579"/>
      <name val="DIN Condensed Bold"/>
    </font>
    <font>
      <sz val="9"/>
      <color indexed="8"/>
      <name val="Calibri"/>
      <family val="2"/>
    </font>
    <font>
      <sz val="9"/>
      <color rgb="FFFF0000"/>
      <name val="Calibri"/>
    </font>
    <font>
      <sz val="6"/>
      <name val="Calibri"/>
    </font>
    <font>
      <sz val="8"/>
      <color rgb="FFA6A6A6"/>
      <name val="Calibri"/>
      <family val="2"/>
      <scheme val="minor"/>
    </font>
    <font>
      <sz val="6"/>
      <color theme="0" tint="-0.34998626667073579"/>
      <name val="DIN Condensed Bold"/>
    </font>
    <font>
      <b/>
      <sz val="9"/>
      <color theme="1"/>
      <name val="Calibri"/>
    </font>
    <font>
      <sz val="6"/>
      <color theme="0" tint="-0.34998626667073579"/>
      <name val="Gill Sans MT Ext Condensed Bold"/>
    </font>
    <font>
      <sz val="6"/>
      <color rgb="FF00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DDD9C4"/>
        <bgColor rgb="FF000000"/>
      </patternFill>
    </fill>
  </fills>
  <borders count="83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auto="1"/>
      </left>
      <right/>
      <top style="thin">
        <color indexed="8"/>
      </top>
      <bottom/>
      <diagonal/>
    </border>
    <border>
      <left/>
      <right style="thin">
        <color auto="1"/>
      </right>
      <top style="thin">
        <color indexed="8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auto="1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auto="1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auto="1"/>
      </top>
      <bottom/>
      <diagonal/>
    </border>
    <border>
      <left style="thin">
        <color indexed="8"/>
      </left>
      <right/>
      <top style="thin">
        <color indexed="8"/>
      </top>
      <bottom style="medium">
        <color indexed="8"/>
      </bottom>
      <diagonal/>
    </border>
    <border>
      <left/>
      <right/>
      <top style="thin">
        <color indexed="8"/>
      </top>
      <bottom style="medium">
        <color indexed="8"/>
      </bottom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auto="1"/>
      </right>
      <top style="thin">
        <color indexed="8"/>
      </top>
      <bottom style="medium">
        <color indexed="8"/>
      </bottom>
      <diagonal/>
    </border>
    <border>
      <left style="thin">
        <color auto="1"/>
      </left>
      <right/>
      <top/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 style="thin">
        <color auto="1"/>
      </right>
      <top/>
      <bottom style="thin">
        <color indexed="8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indexed="8"/>
      </top>
      <bottom style="thin">
        <color indexed="8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/>
      <top/>
      <bottom style="thin">
        <color auto="1"/>
      </bottom>
      <diagonal/>
    </border>
    <border>
      <left/>
      <right style="thin">
        <color rgb="FF000000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/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 style="dashed">
        <color theme="0" tint="-0.249977111117893"/>
      </top>
      <bottom/>
      <diagonal/>
    </border>
    <border>
      <left/>
      <right/>
      <top style="dashed">
        <color theme="0" tint="-0.249977111117893"/>
      </top>
      <bottom/>
      <diagonal/>
    </border>
    <border>
      <left/>
      <right style="thin">
        <color auto="1"/>
      </right>
      <top style="dashed">
        <color theme="0" tint="-0.249977111117893"/>
      </top>
      <bottom/>
      <diagonal/>
    </border>
    <border>
      <left style="thin">
        <color auto="1"/>
      </left>
      <right/>
      <top/>
      <bottom style="dashed">
        <color theme="0" tint="-0.249977111117893"/>
      </bottom>
      <diagonal/>
    </border>
    <border>
      <left/>
      <right/>
      <top/>
      <bottom style="dashed">
        <color theme="0" tint="-0.249977111117893"/>
      </bottom>
      <diagonal/>
    </border>
    <border>
      <left/>
      <right style="thin">
        <color auto="1"/>
      </right>
      <top/>
      <bottom style="dashed">
        <color theme="0" tint="-0.249977111117893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</borders>
  <cellStyleXfs count="279">
    <xf numFmtId="0" fontId="0" fillId="0" borderId="0"/>
    <xf numFmtId="9" fontId="19" fillId="0" borderId="0" applyFon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37" fillId="0" borderId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</cellStyleXfs>
  <cellXfs count="656">
    <xf numFmtId="0" fontId="0" fillId="0" borderId="0" xfId="0"/>
    <xf numFmtId="0" fontId="3" fillId="0" borderId="0" xfId="0" applyFont="1" applyBorder="1"/>
    <xf numFmtId="0" fontId="7" fillId="0" borderId="0" xfId="0" applyFont="1" applyBorder="1"/>
    <xf numFmtId="0" fontId="7" fillId="0" borderId="0" xfId="0" applyFont="1" applyBorder="1" applyAlignment="1"/>
    <xf numFmtId="0" fontId="7" fillId="0" borderId="0" xfId="0" applyFont="1"/>
    <xf numFmtId="0" fontId="9" fillId="0" borderId="0" xfId="0" applyFont="1"/>
    <xf numFmtId="0" fontId="10" fillId="0" borderId="0" xfId="0" applyFont="1" applyBorder="1"/>
    <xf numFmtId="2" fontId="10" fillId="0" borderId="0" xfId="0" applyNumberFormat="1" applyFont="1" applyBorder="1" applyAlignment="1"/>
    <xf numFmtId="0" fontId="10" fillId="0" borderId="2" xfId="0" applyFont="1" applyBorder="1"/>
    <xf numFmtId="0" fontId="10" fillId="0" borderId="0" xfId="0" applyFont="1" applyBorder="1" applyAlignment="1"/>
    <xf numFmtId="164" fontId="10" fillId="0" borderId="2" xfId="0" applyNumberFormat="1" applyFont="1" applyBorder="1" applyAlignment="1"/>
    <xf numFmtId="0" fontId="10" fillId="0" borderId="0" xfId="0" applyFont="1" applyBorder="1" applyAlignment="1">
      <alignment horizontal="right"/>
    </xf>
    <xf numFmtId="2" fontId="10" fillId="0" borderId="2" xfId="0" applyNumberFormat="1" applyFont="1" applyBorder="1" applyAlignment="1"/>
    <xf numFmtId="0" fontId="1" fillId="0" borderId="0" xfId="0" applyFont="1" applyBorder="1"/>
    <xf numFmtId="2" fontId="10" fillId="0" borderId="15" xfId="0" applyNumberFormat="1" applyFont="1" applyBorder="1" applyAlignment="1"/>
    <xf numFmtId="0" fontId="10" fillId="0" borderId="7" xfId="0" applyFont="1" applyBorder="1" applyAlignment="1">
      <alignment horizontal="center"/>
    </xf>
    <xf numFmtId="0" fontId="10" fillId="0" borderId="0" xfId="0" applyFont="1" applyBorder="1" applyAlignment="1">
      <alignment horizontal="center"/>
    </xf>
    <xf numFmtId="2" fontId="3" fillId="0" borderId="0" xfId="0" applyNumberFormat="1" applyFont="1" applyBorder="1" applyAlignment="1"/>
    <xf numFmtId="2" fontId="10" fillId="0" borderId="16" xfId="0" applyNumberFormat="1" applyFont="1" applyBorder="1" applyAlignment="1"/>
    <xf numFmtId="0" fontId="7" fillId="0" borderId="1" xfId="0" applyFont="1" applyBorder="1"/>
    <xf numFmtId="0" fontId="7" fillId="0" borderId="14" xfId="0" applyFont="1" applyBorder="1"/>
    <xf numFmtId="0" fontId="7" fillId="0" borderId="4" xfId="0" applyFont="1" applyBorder="1"/>
    <xf numFmtId="0" fontId="10" fillId="0" borderId="1" xfId="0" applyFont="1" applyBorder="1" applyAlignment="1"/>
    <xf numFmtId="0" fontId="10" fillId="0" borderId="9" xfId="0" applyFont="1" applyBorder="1" applyAlignment="1"/>
    <xf numFmtId="0" fontId="10" fillId="0" borderId="14" xfId="0" applyFont="1" applyBorder="1" applyAlignment="1"/>
    <xf numFmtId="0" fontId="10" fillId="0" borderId="3" xfId="0" applyFont="1" applyBorder="1" applyAlignment="1"/>
    <xf numFmtId="0" fontId="10" fillId="0" borderId="4" xfId="0" applyFont="1" applyBorder="1" applyAlignment="1"/>
    <xf numFmtId="2" fontId="10" fillId="0" borderId="4" xfId="0" applyNumberFormat="1" applyFont="1" applyBorder="1" applyAlignment="1"/>
    <xf numFmtId="164" fontId="10" fillId="0" borderId="16" xfId="0" applyNumberFormat="1" applyFont="1" applyBorder="1" applyAlignment="1"/>
    <xf numFmtId="2" fontId="10" fillId="0" borderId="14" xfId="0" applyNumberFormat="1" applyFont="1" applyBorder="1" applyAlignment="1"/>
    <xf numFmtId="164" fontId="14" fillId="0" borderId="17" xfId="0" applyNumberFormat="1" applyFont="1" applyBorder="1" applyAlignment="1"/>
    <xf numFmtId="164" fontId="10" fillId="0" borderId="17" xfId="0" applyNumberFormat="1" applyFont="1" applyBorder="1" applyAlignment="1"/>
    <xf numFmtId="0" fontId="7" fillId="0" borderId="9" xfId="0" applyFont="1" applyBorder="1" applyAlignment="1">
      <alignment horizontal="left" wrapText="1"/>
    </xf>
    <xf numFmtId="0" fontId="7" fillId="0" borderId="14" xfId="0" applyFont="1" applyBorder="1" applyAlignment="1">
      <alignment horizontal="left" wrapText="1"/>
    </xf>
    <xf numFmtId="0" fontId="7" fillId="0" borderId="15" xfId="0" applyFont="1" applyBorder="1" applyAlignment="1">
      <alignment horizontal="left" wrapText="1"/>
    </xf>
    <xf numFmtId="0" fontId="7" fillId="0" borderId="2" xfId="0" applyFont="1" applyBorder="1" applyAlignment="1">
      <alignment horizontal="left" wrapText="1"/>
    </xf>
    <xf numFmtId="0" fontId="7" fillId="0" borderId="4" xfId="0" applyFont="1" applyBorder="1" applyAlignment="1">
      <alignment horizontal="left" wrapText="1"/>
    </xf>
    <xf numFmtId="0" fontId="7" fillId="0" borderId="5" xfId="0" applyFont="1" applyBorder="1" applyAlignment="1">
      <alignment horizontal="left" wrapText="1"/>
    </xf>
    <xf numFmtId="0" fontId="7" fillId="0" borderId="1" xfId="0" applyFont="1" applyBorder="1" applyAlignment="1">
      <alignment horizontal="left" wrapText="1"/>
    </xf>
    <xf numFmtId="0" fontId="7" fillId="0" borderId="3" xfId="0" applyFont="1" applyBorder="1" applyAlignment="1">
      <alignment horizontal="left" wrapText="1"/>
    </xf>
    <xf numFmtId="0" fontId="9" fillId="0" borderId="0" xfId="0" applyFont="1" applyBorder="1" applyAlignment="1"/>
    <xf numFmtId="0" fontId="10" fillId="0" borderId="0" xfId="0" applyFont="1" applyBorder="1"/>
    <xf numFmtId="0" fontId="10" fillId="0" borderId="0" xfId="0" applyFont="1" applyBorder="1" applyAlignment="1">
      <alignment horizontal="center"/>
    </xf>
    <xf numFmtId="0" fontId="10" fillId="0" borderId="7" xfId="0" applyFont="1" applyBorder="1" applyAlignment="1">
      <alignment horizontal="center"/>
    </xf>
    <xf numFmtId="0" fontId="7" fillId="0" borderId="4" xfId="0" applyFont="1" applyBorder="1" applyAlignment="1">
      <alignment wrapText="1"/>
    </xf>
    <xf numFmtId="0" fontId="24" fillId="0" borderId="10" xfId="0" applyNumberFormat="1" applyFont="1" applyBorder="1" applyAlignment="1">
      <alignment horizontal="center" vertical="center"/>
    </xf>
    <xf numFmtId="0" fontId="24" fillId="0" borderId="21" xfId="0" applyNumberFormat="1" applyFont="1" applyBorder="1" applyAlignment="1">
      <alignment horizontal="center" vertical="center"/>
    </xf>
    <xf numFmtId="1" fontId="31" fillId="0" borderId="20" xfId="0" applyNumberFormat="1" applyFont="1" applyBorder="1" applyAlignment="1">
      <alignment horizontal="left" vertical="center"/>
    </xf>
    <xf numFmtId="0" fontId="31" fillId="0" borderId="26" xfId="0" applyFont="1" applyBorder="1" applyAlignment="1">
      <alignment horizontal="left"/>
    </xf>
    <xf numFmtId="2" fontId="23" fillId="0" borderId="27" xfId="0" applyNumberFormat="1" applyFont="1" applyBorder="1" applyAlignment="1">
      <alignment vertical="center"/>
    </xf>
    <xf numFmtId="0" fontId="7" fillId="0" borderId="31" xfId="0" applyFont="1" applyBorder="1" applyAlignment="1">
      <alignment vertical="top"/>
    </xf>
    <xf numFmtId="0" fontId="7" fillId="0" borderId="13" xfId="0" applyFont="1" applyBorder="1" applyAlignment="1">
      <alignment vertical="top"/>
    </xf>
    <xf numFmtId="0" fontId="7" fillId="0" borderId="12" xfId="0" applyFont="1" applyBorder="1" applyAlignment="1">
      <alignment vertical="top"/>
    </xf>
    <xf numFmtId="0" fontId="7" fillId="0" borderId="35" xfId="0" applyFont="1" applyBorder="1" applyAlignment="1">
      <alignment vertical="top"/>
    </xf>
    <xf numFmtId="1" fontId="31" fillId="0" borderId="26" xfId="0" applyNumberFormat="1" applyFont="1" applyBorder="1" applyAlignment="1">
      <alignment horizontal="left" vertical="center"/>
    </xf>
    <xf numFmtId="2" fontId="23" fillId="0" borderId="37" xfId="0" applyNumberFormat="1" applyFont="1" applyBorder="1" applyAlignment="1">
      <alignment vertical="center"/>
    </xf>
    <xf numFmtId="2" fontId="23" fillId="0" borderId="38" xfId="0" applyNumberFormat="1" applyFont="1" applyBorder="1" applyAlignment="1">
      <alignment vertical="center"/>
    </xf>
    <xf numFmtId="1" fontId="23" fillId="0" borderId="38" xfId="0" applyNumberFormat="1" applyFont="1" applyBorder="1" applyAlignment="1">
      <alignment horizontal="center" vertical="center"/>
    </xf>
    <xf numFmtId="2" fontId="23" fillId="0" borderId="39" xfId="0" applyNumberFormat="1" applyFont="1" applyBorder="1" applyAlignment="1">
      <alignment vertical="center"/>
    </xf>
    <xf numFmtId="0" fontId="7" fillId="0" borderId="43" xfId="0" applyFont="1" applyBorder="1" applyAlignment="1">
      <alignment vertical="top"/>
    </xf>
    <xf numFmtId="0" fontId="7" fillId="0" borderId="44" xfId="0" applyFont="1" applyBorder="1" applyAlignment="1">
      <alignment vertical="top"/>
    </xf>
    <xf numFmtId="0" fontId="7" fillId="0" borderId="37" xfId="0" applyFont="1" applyBorder="1" applyAlignment="1">
      <alignment vertical="top"/>
    </xf>
    <xf numFmtId="0" fontId="7" fillId="0" borderId="39" xfId="0" applyFont="1" applyBorder="1" applyAlignment="1">
      <alignment vertical="top"/>
    </xf>
    <xf numFmtId="1" fontId="32" fillId="0" borderId="20" xfId="0" applyNumberFormat="1" applyFont="1" applyBorder="1" applyAlignment="1">
      <alignment horizontal="center" vertical="center"/>
    </xf>
    <xf numFmtId="0" fontId="9" fillId="0" borderId="0" xfId="0" applyFont="1" applyAlignment="1"/>
    <xf numFmtId="0" fontId="29" fillId="0" borderId="49" xfId="0" applyFont="1" applyBorder="1"/>
    <xf numFmtId="0" fontId="29" fillId="0" borderId="51" xfId="0" applyFont="1" applyBorder="1"/>
    <xf numFmtId="0" fontId="29" fillId="0" borderId="50" xfId="0" applyFont="1" applyBorder="1"/>
    <xf numFmtId="0" fontId="10" fillId="0" borderId="0" xfId="0" applyFont="1" applyBorder="1" applyAlignment="1">
      <alignment horizontal="center"/>
    </xf>
    <xf numFmtId="0" fontId="10" fillId="0" borderId="7" xfId="0" applyFont="1" applyBorder="1" applyAlignment="1">
      <alignment horizontal="center"/>
    </xf>
    <xf numFmtId="0" fontId="7" fillId="0" borderId="0" xfId="0" applyFont="1" applyBorder="1" applyAlignment="1">
      <alignment horizontal="left" wrapText="1"/>
    </xf>
    <xf numFmtId="0" fontId="10" fillId="0" borderId="7" xfId="0" applyFont="1" applyBorder="1" applyAlignment="1">
      <alignment horizontal="center"/>
    </xf>
    <xf numFmtId="0" fontId="10" fillId="0" borderId="4" xfId="0" applyFont="1" applyBorder="1" applyAlignment="1">
      <alignment horizontal="center"/>
    </xf>
    <xf numFmtId="0" fontId="10" fillId="0" borderId="0" xfId="0" applyFont="1" applyBorder="1" applyAlignment="1">
      <alignment horizontal="center"/>
    </xf>
    <xf numFmtId="164" fontId="10" fillId="0" borderId="14" xfId="0" applyNumberFormat="1" applyFont="1" applyBorder="1" applyAlignment="1"/>
    <xf numFmtId="0" fontId="10" fillId="0" borderId="1" xfId="0" applyFont="1" applyBorder="1" applyAlignment="1">
      <alignment horizontal="left"/>
    </xf>
    <xf numFmtId="0" fontId="10" fillId="0" borderId="0" xfId="0" applyFont="1" applyBorder="1" applyAlignment="1">
      <alignment horizontal="left"/>
    </xf>
    <xf numFmtId="0" fontId="10" fillId="0" borderId="16" xfId="0" applyFont="1" applyBorder="1" applyAlignment="1">
      <alignment horizontal="left"/>
    </xf>
    <xf numFmtId="0" fontId="10" fillId="0" borderId="2" xfId="0" applyFont="1" applyBorder="1" applyAlignment="1">
      <alignment horizontal="left"/>
    </xf>
    <xf numFmtId="2" fontId="10" fillId="0" borderId="16" xfId="0" applyNumberFormat="1" applyFont="1" applyBorder="1" applyAlignment="1">
      <alignment horizontal="center"/>
    </xf>
    <xf numFmtId="0" fontId="7" fillId="0" borderId="4" xfId="0" applyFont="1" applyBorder="1" applyAlignment="1"/>
    <xf numFmtId="0" fontId="0" fillId="0" borderId="0" xfId="0"/>
    <xf numFmtId="0" fontId="6" fillId="0" borderId="0" xfId="0" applyNumberFormat="1" applyFont="1" applyBorder="1" applyAlignment="1">
      <alignment horizontal="center" vertical="center"/>
    </xf>
    <xf numFmtId="0" fontId="5" fillId="0" borderId="0" xfId="0" applyNumberFormat="1" applyFont="1" applyBorder="1" applyAlignment="1">
      <alignment horizontal="center" vertical="center"/>
    </xf>
    <xf numFmtId="0" fontId="10" fillId="0" borderId="0" xfId="0" applyFont="1" applyBorder="1" applyAlignment="1">
      <alignment vertical="center"/>
    </xf>
    <xf numFmtId="0" fontId="12" fillId="0" borderId="10" xfId="0" applyNumberFormat="1" applyFont="1" applyBorder="1" applyAlignment="1">
      <alignment horizontal="center" vertical="center"/>
    </xf>
    <xf numFmtId="0" fontId="6" fillId="0" borderId="11" xfId="0" applyNumberFormat="1" applyFont="1" applyBorder="1" applyAlignment="1">
      <alignment horizontal="center" vertical="center"/>
    </xf>
    <xf numFmtId="0" fontId="5" fillId="0" borderId="11" xfId="0" applyNumberFormat="1" applyFont="1" applyBorder="1" applyAlignment="1">
      <alignment horizontal="center" vertical="center"/>
    </xf>
    <xf numFmtId="1" fontId="2" fillId="0" borderId="19" xfId="0" applyNumberFormat="1" applyFont="1" applyBorder="1" applyAlignment="1">
      <alignment horizontal="center" vertical="center"/>
    </xf>
    <xf numFmtId="1" fontId="16" fillId="0" borderId="23" xfId="0" applyNumberFormat="1" applyFont="1" applyBorder="1" applyAlignment="1">
      <alignment horizontal="center" vertical="center"/>
    </xf>
    <xf numFmtId="1" fontId="2" fillId="0" borderId="23" xfId="0" applyNumberFormat="1" applyFont="1" applyBorder="1" applyAlignment="1">
      <alignment horizontal="center" vertical="center"/>
    </xf>
    <xf numFmtId="1" fontId="4" fillId="0" borderId="22" xfId="0" applyNumberFormat="1" applyFont="1" applyBorder="1" applyAlignment="1">
      <alignment horizontal="center" vertical="center"/>
    </xf>
    <xf numFmtId="2" fontId="3" fillId="0" borderId="14" xfId="0" applyNumberFormat="1" applyFont="1" applyBorder="1" applyAlignment="1">
      <alignment horizontal="center" vertical="center"/>
    </xf>
    <xf numFmtId="1" fontId="7" fillId="0" borderId="29" xfId="0" applyNumberFormat="1" applyFont="1" applyBorder="1" applyAlignment="1">
      <alignment horizontal="center" vertical="center"/>
    </xf>
    <xf numFmtId="0" fontId="7" fillId="0" borderId="0" xfId="0" applyFont="1" applyAlignment="1">
      <alignment vertical="center"/>
    </xf>
    <xf numFmtId="164" fontId="7" fillId="0" borderId="2" xfId="0" applyNumberFormat="1" applyFont="1" applyBorder="1" applyAlignment="1">
      <alignment vertical="center"/>
    </xf>
    <xf numFmtId="0" fontId="10" fillId="0" borderId="0" xfId="0" applyFont="1" applyAlignment="1">
      <alignment vertical="center"/>
    </xf>
    <xf numFmtId="164" fontId="7" fillId="0" borderId="2" xfId="0" applyNumberFormat="1" applyFont="1" applyBorder="1" applyAlignment="1">
      <alignment horizontal="center" vertical="center"/>
    </xf>
    <xf numFmtId="0" fontId="0" fillId="0" borderId="52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2" xfId="0" applyBorder="1" applyAlignment="1">
      <alignment vertical="center"/>
    </xf>
    <xf numFmtId="0" fontId="1" fillId="0" borderId="52" xfId="0" applyFont="1" applyBorder="1" applyAlignment="1">
      <alignment vertical="center"/>
    </xf>
    <xf numFmtId="2" fontId="7" fillId="0" borderId="17" xfId="0" applyNumberFormat="1" applyFont="1" applyBorder="1" applyAlignment="1">
      <alignment vertical="center"/>
    </xf>
    <xf numFmtId="1" fontId="10" fillId="0" borderId="1" xfId="0" applyNumberFormat="1" applyFont="1" applyBorder="1" applyAlignment="1">
      <alignment horizontal="center" vertical="center"/>
    </xf>
    <xf numFmtId="1" fontId="10" fillId="0" borderId="0" xfId="0" applyNumberFormat="1" applyFont="1" applyBorder="1" applyAlignment="1">
      <alignment horizontal="center" vertical="center"/>
    </xf>
    <xf numFmtId="1" fontId="10" fillId="0" borderId="2" xfId="0" applyNumberFormat="1" applyFont="1" applyBorder="1" applyAlignment="1">
      <alignment horizontal="center" vertical="center"/>
    </xf>
    <xf numFmtId="0" fontId="10" fillId="0" borderId="0" xfId="0" applyFont="1" applyBorder="1" applyAlignment="1">
      <alignment horizontal="center"/>
    </xf>
    <xf numFmtId="0" fontId="7" fillId="0" borderId="0" xfId="0" applyFont="1" applyBorder="1" applyAlignment="1">
      <alignment horizontal="left" wrapText="1"/>
    </xf>
    <xf numFmtId="0" fontId="10" fillId="0" borderId="7" xfId="0" applyFont="1" applyBorder="1" applyAlignment="1">
      <alignment horizontal="center"/>
    </xf>
    <xf numFmtId="0" fontId="10" fillId="0" borderId="4" xfId="0" applyFont="1" applyBorder="1" applyAlignment="1">
      <alignment horizontal="center"/>
    </xf>
    <xf numFmtId="1" fontId="10" fillId="0" borderId="1" xfId="0" applyNumberFormat="1" applyFont="1" applyBorder="1" applyAlignment="1">
      <alignment horizontal="center" vertical="center"/>
    </xf>
    <xf numFmtId="1" fontId="10" fillId="0" borderId="0" xfId="0" applyNumberFormat="1" applyFont="1" applyBorder="1" applyAlignment="1">
      <alignment horizontal="center" vertical="center"/>
    </xf>
    <xf numFmtId="1" fontId="10" fillId="0" borderId="2" xfId="0" applyNumberFormat="1" applyFont="1" applyBorder="1" applyAlignment="1">
      <alignment horizontal="center" vertical="center"/>
    </xf>
    <xf numFmtId="0" fontId="10" fillId="0" borderId="1" xfId="0" applyFont="1" applyBorder="1" applyAlignment="1">
      <alignment horizontal="left"/>
    </xf>
    <xf numFmtId="0" fontId="10" fillId="0" borderId="0" xfId="0" applyFont="1" applyBorder="1" applyAlignment="1">
      <alignment horizontal="left"/>
    </xf>
    <xf numFmtId="164" fontId="10" fillId="0" borderId="14" xfId="0" applyNumberFormat="1" applyFont="1" applyBorder="1" applyAlignment="1"/>
    <xf numFmtId="0" fontId="10" fillId="0" borderId="16" xfId="0" applyFont="1" applyBorder="1" applyAlignment="1">
      <alignment horizontal="left"/>
    </xf>
    <xf numFmtId="0" fontId="10" fillId="0" borderId="2" xfId="0" applyFont="1" applyBorder="1" applyAlignment="1">
      <alignment horizontal="left"/>
    </xf>
    <xf numFmtId="2" fontId="10" fillId="0" borderId="16" xfId="0" applyNumberFormat="1" applyFont="1" applyBorder="1" applyAlignment="1">
      <alignment horizontal="center"/>
    </xf>
    <xf numFmtId="164" fontId="7" fillId="0" borderId="2" xfId="0" applyNumberFormat="1" applyFont="1" applyBorder="1" applyAlignment="1">
      <alignment horizontal="center" vertical="center"/>
    </xf>
    <xf numFmtId="0" fontId="10" fillId="0" borderId="0" xfId="0" applyFont="1" applyBorder="1" applyAlignment="1">
      <alignment horizontal="right"/>
    </xf>
    <xf numFmtId="0" fontId="7" fillId="0" borderId="2" xfId="0" applyFont="1" applyBorder="1" applyAlignment="1">
      <alignment horizontal="left" wrapText="1"/>
    </xf>
    <xf numFmtId="0" fontId="33" fillId="0" borderId="0" xfId="0" applyFont="1" applyBorder="1" applyAlignment="1"/>
    <xf numFmtId="0" fontId="10" fillId="0" borderId="0" xfId="0" applyFont="1" applyBorder="1" applyAlignment="1">
      <alignment horizontal="center"/>
    </xf>
    <xf numFmtId="0" fontId="7" fillId="0" borderId="0" xfId="0" applyFont="1" applyBorder="1" applyAlignment="1">
      <alignment horizontal="left" wrapText="1"/>
    </xf>
    <xf numFmtId="0" fontId="10" fillId="0" borderId="7" xfId="0" applyFont="1" applyBorder="1" applyAlignment="1">
      <alignment horizontal="center"/>
    </xf>
    <xf numFmtId="0" fontId="10" fillId="0" borderId="4" xfId="0" applyFont="1" applyBorder="1" applyAlignment="1">
      <alignment horizontal="center"/>
    </xf>
    <xf numFmtId="1" fontId="10" fillId="0" borderId="1" xfId="0" applyNumberFormat="1" applyFont="1" applyBorder="1" applyAlignment="1">
      <alignment horizontal="center" vertical="center"/>
    </xf>
    <xf numFmtId="1" fontId="10" fillId="0" borderId="0" xfId="0" applyNumberFormat="1" applyFont="1" applyBorder="1" applyAlignment="1">
      <alignment horizontal="center" vertical="center"/>
    </xf>
    <xf numFmtId="1" fontId="10" fillId="0" borderId="2" xfId="0" applyNumberFormat="1" applyFont="1" applyBorder="1" applyAlignment="1">
      <alignment horizontal="center" vertical="center"/>
    </xf>
    <xf numFmtId="164" fontId="10" fillId="0" borderId="14" xfId="0" applyNumberFormat="1" applyFont="1" applyBorder="1" applyAlignment="1"/>
    <xf numFmtId="0" fontId="10" fillId="0" borderId="16" xfId="0" applyFont="1" applyBorder="1" applyAlignment="1">
      <alignment horizontal="left"/>
    </xf>
    <xf numFmtId="164" fontId="10" fillId="0" borderId="1" xfId="0" applyNumberFormat="1" applyFont="1" applyBorder="1" applyAlignment="1">
      <alignment horizontal="center"/>
    </xf>
    <xf numFmtId="164" fontId="10" fillId="0" borderId="0" xfId="0" applyNumberFormat="1" applyFont="1" applyBorder="1" applyAlignment="1">
      <alignment horizontal="center"/>
    </xf>
    <xf numFmtId="164" fontId="10" fillId="0" borderId="2" xfId="0" applyNumberFormat="1" applyFont="1" applyBorder="1" applyAlignment="1">
      <alignment horizontal="center"/>
    </xf>
    <xf numFmtId="2" fontId="10" fillId="0" borderId="16" xfId="0" applyNumberFormat="1" applyFont="1" applyBorder="1" applyAlignment="1">
      <alignment horizontal="center"/>
    </xf>
    <xf numFmtId="164" fontId="7" fillId="0" borderId="2" xfId="0" applyNumberFormat="1" applyFont="1" applyBorder="1" applyAlignment="1">
      <alignment horizontal="center" vertical="center"/>
    </xf>
    <xf numFmtId="0" fontId="10" fillId="0" borderId="0" xfId="0" applyFont="1" applyBorder="1" applyAlignment="1">
      <alignment horizontal="right"/>
    </xf>
    <xf numFmtId="0" fontId="7" fillId="0" borderId="2" xfId="0" applyFont="1" applyBorder="1" applyAlignment="1">
      <alignment horizontal="left" wrapText="1"/>
    </xf>
    <xf numFmtId="0" fontId="10" fillId="0" borderId="16" xfId="0" applyFont="1" applyBorder="1" applyAlignment="1">
      <alignment horizontal="left"/>
    </xf>
    <xf numFmtId="2" fontId="10" fillId="0" borderId="16" xfId="0" applyNumberFormat="1" applyFont="1" applyBorder="1" applyAlignment="1">
      <alignment horizontal="center"/>
    </xf>
    <xf numFmtId="0" fontId="10" fillId="0" borderId="1" xfId="0" applyFont="1" applyBorder="1" applyAlignment="1">
      <alignment horizontal="left"/>
    </xf>
    <xf numFmtId="0" fontId="10" fillId="0" borderId="0" xfId="0" applyFont="1" applyBorder="1" applyAlignment="1">
      <alignment horizontal="left"/>
    </xf>
    <xf numFmtId="0" fontId="10" fillId="0" borderId="2" xfId="0" applyFont="1" applyBorder="1" applyAlignment="1">
      <alignment horizontal="left"/>
    </xf>
    <xf numFmtId="164" fontId="10" fillId="0" borderId="14" xfId="0" applyNumberFormat="1" applyFont="1" applyBorder="1" applyAlignment="1"/>
    <xf numFmtId="1" fontId="10" fillId="0" borderId="1" xfId="0" applyNumberFormat="1" applyFont="1" applyBorder="1" applyAlignment="1">
      <alignment horizontal="center" vertical="center"/>
    </xf>
    <xf numFmtId="1" fontId="10" fillId="0" borderId="0" xfId="0" applyNumberFormat="1" applyFont="1" applyBorder="1" applyAlignment="1">
      <alignment horizontal="center" vertical="center"/>
    </xf>
    <xf numFmtId="1" fontId="10" fillId="0" borderId="2" xfId="0" applyNumberFormat="1" applyFont="1" applyBorder="1" applyAlignment="1">
      <alignment horizontal="center" vertical="center"/>
    </xf>
    <xf numFmtId="0" fontId="10" fillId="0" borderId="7" xfId="0" applyFont="1" applyBorder="1" applyAlignment="1">
      <alignment horizontal="center"/>
    </xf>
    <xf numFmtId="0" fontId="10" fillId="0" borderId="4" xfId="0" applyFont="1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7" fillId="0" borderId="0" xfId="0" applyFont="1" applyBorder="1" applyAlignment="1">
      <alignment wrapText="1"/>
    </xf>
    <xf numFmtId="0" fontId="7" fillId="0" borderId="0" xfId="0" applyFont="1" applyBorder="1" applyAlignment="1">
      <alignment horizontal="left" wrapText="1"/>
    </xf>
    <xf numFmtId="0" fontId="7" fillId="0" borderId="1" xfId="0" applyFont="1" applyBorder="1" applyAlignment="1">
      <alignment wrapText="1"/>
    </xf>
    <xf numFmtId="0" fontId="10" fillId="0" borderId="0" xfId="0" applyFont="1" applyBorder="1" applyAlignment="1">
      <alignment horizontal="right"/>
    </xf>
    <xf numFmtId="0" fontId="7" fillId="0" borderId="2" xfId="0" applyFont="1" applyBorder="1" applyAlignment="1">
      <alignment horizontal="left" wrapText="1"/>
    </xf>
    <xf numFmtId="164" fontId="7" fillId="0" borderId="2" xfId="0" applyNumberFormat="1" applyFont="1" applyBorder="1" applyAlignment="1">
      <alignment horizontal="center" vertical="center"/>
    </xf>
    <xf numFmtId="1" fontId="2" fillId="4" borderId="23" xfId="0" applyNumberFormat="1" applyFont="1" applyFill="1" applyBorder="1" applyAlignment="1">
      <alignment horizontal="center" vertical="center"/>
    </xf>
    <xf numFmtId="0" fontId="7" fillId="0" borderId="0" xfId="0" applyFont="1" applyBorder="1" applyAlignment="1">
      <alignment horizontal="left" wrapText="1"/>
    </xf>
    <xf numFmtId="0" fontId="7" fillId="0" borderId="1" xfId="0" applyFont="1" applyBorder="1" applyAlignment="1">
      <alignment wrapText="1"/>
    </xf>
    <xf numFmtId="0" fontId="7" fillId="0" borderId="0" xfId="0" applyFont="1" applyBorder="1" applyAlignment="1">
      <alignment wrapText="1"/>
    </xf>
    <xf numFmtId="0" fontId="7" fillId="0" borderId="2" xfId="0" applyFont="1" applyBorder="1" applyAlignment="1">
      <alignment horizontal="left" wrapText="1"/>
    </xf>
    <xf numFmtId="2" fontId="34" fillId="0" borderId="23" xfId="0" applyNumberFormat="1" applyFont="1" applyBorder="1" applyAlignment="1">
      <alignment horizontal="center" vertical="center"/>
    </xf>
    <xf numFmtId="2" fontId="34" fillId="0" borderId="19" xfId="0" applyNumberFormat="1" applyFont="1" applyBorder="1" applyAlignment="1">
      <alignment horizontal="center" vertical="center"/>
    </xf>
    <xf numFmtId="0" fontId="7" fillId="0" borderId="58" xfId="0" applyFont="1" applyBorder="1"/>
    <xf numFmtId="0" fontId="7" fillId="0" borderId="59" xfId="0" applyFont="1" applyBorder="1" applyAlignment="1">
      <alignment wrapText="1"/>
    </xf>
    <xf numFmtId="0" fontId="7" fillId="0" borderId="0" xfId="0" applyFont="1" applyBorder="1" applyAlignment="1">
      <alignment wrapText="1"/>
    </xf>
    <xf numFmtId="0" fontId="7" fillId="0" borderId="0" xfId="0" applyFont="1" applyBorder="1" applyAlignment="1"/>
    <xf numFmtId="0" fontId="7" fillId="0" borderId="0" xfId="0" applyFont="1" applyBorder="1" applyAlignment="1">
      <alignment wrapText="1"/>
    </xf>
    <xf numFmtId="0" fontId="7" fillId="0" borderId="1" xfId="0" applyFont="1" applyBorder="1" applyAlignment="1"/>
    <xf numFmtId="0" fontId="7" fillId="0" borderId="0" xfId="0" applyFont="1" applyBorder="1" applyAlignment="1">
      <alignment horizontal="left"/>
    </xf>
    <xf numFmtId="0" fontId="7" fillId="0" borderId="0" xfId="0" applyFont="1" applyBorder="1" applyAlignment="1">
      <alignment horizontal="center" vertical="center"/>
    </xf>
    <xf numFmtId="2" fontId="7" fillId="0" borderId="0" xfId="0" applyNumberFormat="1" applyFont="1" applyBorder="1" applyAlignment="1"/>
    <xf numFmtId="0" fontId="7" fillId="0" borderId="2" xfId="0" applyFont="1" applyBorder="1" applyAlignment="1"/>
    <xf numFmtId="1" fontId="2" fillId="5" borderId="23" xfId="0" applyNumberFormat="1" applyFont="1" applyFill="1" applyBorder="1" applyAlignment="1">
      <alignment horizontal="center" vertical="center"/>
    </xf>
    <xf numFmtId="1" fontId="2" fillId="5" borderId="19" xfId="0" applyNumberFormat="1" applyFont="1" applyFill="1" applyBorder="1" applyAlignment="1">
      <alignment horizontal="center" vertical="center"/>
    </xf>
    <xf numFmtId="0" fontId="7" fillId="0" borderId="0" xfId="0" applyFont="1" applyAlignment="1">
      <alignment horizontal="center"/>
    </xf>
    <xf numFmtId="1" fontId="10" fillId="0" borderId="0" xfId="0" applyNumberFormat="1" applyFont="1" applyFill="1" applyBorder="1" applyAlignment="1"/>
    <xf numFmtId="0" fontId="10" fillId="0" borderId="0" xfId="0" applyFont="1" applyBorder="1" applyAlignment="1">
      <alignment horizontal="center"/>
    </xf>
    <xf numFmtId="0" fontId="7" fillId="0" borderId="0" xfId="0" applyFont="1" applyAlignment="1">
      <alignment horizontal="center"/>
    </xf>
    <xf numFmtId="1" fontId="10" fillId="0" borderId="0" xfId="0" applyNumberFormat="1" applyFont="1" applyFill="1" applyBorder="1" applyAlignment="1"/>
    <xf numFmtId="0" fontId="10" fillId="0" borderId="0" xfId="0" applyFont="1" applyBorder="1" applyAlignment="1">
      <alignment horizontal="center"/>
    </xf>
    <xf numFmtId="0" fontId="7" fillId="0" borderId="0" xfId="0" applyFont="1" applyAlignment="1">
      <alignment horizontal="center"/>
    </xf>
    <xf numFmtId="1" fontId="10" fillId="0" borderId="0" xfId="0" applyNumberFormat="1" applyFont="1" applyFill="1" applyBorder="1" applyAlignment="1"/>
    <xf numFmtId="0" fontId="10" fillId="0" borderId="0" xfId="0" applyFont="1" applyBorder="1" applyAlignment="1">
      <alignment horizontal="center"/>
    </xf>
    <xf numFmtId="0" fontId="7" fillId="0" borderId="0" xfId="0" applyFont="1" applyAlignment="1">
      <alignment horizontal="center"/>
    </xf>
    <xf numFmtId="1" fontId="10" fillId="0" borderId="0" xfId="0" applyNumberFormat="1" applyFont="1" applyFill="1" applyBorder="1" applyAlignment="1"/>
    <xf numFmtId="0" fontId="10" fillId="0" borderId="0" xfId="0" applyFont="1" applyBorder="1" applyAlignment="1">
      <alignment horizontal="center"/>
    </xf>
    <xf numFmtId="0" fontId="7" fillId="0" borderId="0" xfId="0" applyFont="1" applyAlignment="1">
      <alignment horizontal="center"/>
    </xf>
    <xf numFmtId="1" fontId="10" fillId="0" borderId="0" xfId="0" applyNumberFormat="1" applyFont="1" applyFill="1" applyBorder="1" applyAlignment="1"/>
    <xf numFmtId="0" fontId="10" fillId="0" borderId="0" xfId="0" applyFont="1" applyBorder="1" applyAlignment="1">
      <alignment horizontal="center"/>
    </xf>
    <xf numFmtId="0" fontId="7" fillId="0" borderId="0" xfId="0" applyFont="1" applyAlignment="1">
      <alignment horizontal="center"/>
    </xf>
    <xf numFmtId="1" fontId="10" fillId="0" borderId="0" xfId="0" applyNumberFormat="1" applyFont="1" applyFill="1" applyBorder="1" applyAlignment="1"/>
    <xf numFmtId="0" fontId="10" fillId="0" borderId="0" xfId="0" applyFont="1" applyBorder="1" applyAlignment="1">
      <alignment horizontal="center"/>
    </xf>
    <xf numFmtId="0" fontId="7" fillId="0" borderId="0" xfId="0" applyFont="1" applyAlignment="1">
      <alignment horizontal="center"/>
    </xf>
    <xf numFmtId="1" fontId="10" fillId="0" borderId="0" xfId="0" applyNumberFormat="1" applyFont="1" applyFill="1" applyBorder="1" applyAlignment="1"/>
    <xf numFmtId="0" fontId="10" fillId="0" borderId="0" xfId="0" applyFont="1" applyBorder="1" applyAlignment="1">
      <alignment horizontal="center"/>
    </xf>
    <xf numFmtId="0" fontId="7" fillId="0" borderId="0" xfId="0" applyFont="1" applyAlignment="1">
      <alignment horizontal="center"/>
    </xf>
    <xf numFmtId="1" fontId="10" fillId="0" borderId="0" xfId="0" applyNumberFormat="1" applyFont="1" applyFill="1" applyBorder="1" applyAlignment="1"/>
    <xf numFmtId="0" fontId="10" fillId="0" borderId="0" xfId="0" applyFont="1" applyBorder="1" applyAlignment="1">
      <alignment horizontal="center"/>
    </xf>
    <xf numFmtId="0" fontId="7" fillId="0" borderId="0" xfId="0" applyFont="1" applyAlignment="1">
      <alignment horizontal="center"/>
    </xf>
    <xf numFmtId="1" fontId="10" fillId="0" borderId="0" xfId="0" applyNumberFormat="1" applyFont="1" applyFill="1" applyBorder="1" applyAlignment="1"/>
    <xf numFmtId="0" fontId="10" fillId="0" borderId="0" xfId="0" applyFont="1" applyBorder="1" applyAlignment="1">
      <alignment horizontal="center"/>
    </xf>
    <xf numFmtId="0" fontId="7" fillId="0" borderId="0" xfId="0" applyFont="1" applyAlignment="1">
      <alignment horizontal="center"/>
    </xf>
    <xf numFmtId="1" fontId="10" fillId="0" borderId="0" xfId="0" applyNumberFormat="1" applyFont="1" applyFill="1" applyBorder="1" applyAlignment="1"/>
    <xf numFmtId="0" fontId="10" fillId="0" borderId="0" xfId="0" applyFont="1" applyBorder="1" applyAlignment="1">
      <alignment horizontal="center"/>
    </xf>
    <xf numFmtId="0" fontId="7" fillId="0" borderId="0" xfId="0" applyFont="1" applyAlignment="1">
      <alignment horizontal="center"/>
    </xf>
    <xf numFmtId="1" fontId="10" fillId="0" borderId="0" xfId="0" applyNumberFormat="1" applyFont="1" applyFill="1" applyBorder="1" applyAlignment="1"/>
    <xf numFmtId="0" fontId="10" fillId="0" borderId="0" xfId="0" applyFont="1" applyBorder="1" applyAlignment="1">
      <alignment horizontal="center"/>
    </xf>
    <xf numFmtId="0" fontId="7" fillId="6" borderId="25" xfId="0" applyFont="1" applyFill="1" applyBorder="1" applyAlignment="1">
      <alignment vertical="center"/>
    </xf>
    <xf numFmtId="0" fontId="7" fillId="6" borderId="25" xfId="0" applyFont="1" applyFill="1" applyBorder="1" applyAlignment="1">
      <alignment horizontal="center" vertical="center"/>
    </xf>
    <xf numFmtId="0" fontId="10" fillId="0" borderId="2" xfId="0" applyFont="1" applyBorder="1" applyAlignment="1">
      <alignment vertical="center"/>
    </xf>
    <xf numFmtId="0" fontId="10" fillId="0" borderId="1" xfId="0" applyFont="1" applyBorder="1" applyAlignment="1">
      <alignment vertical="center"/>
    </xf>
    <xf numFmtId="0" fontId="10" fillId="0" borderId="1" xfId="0" applyFont="1" applyBorder="1" applyAlignment="1">
      <alignment vertical="center"/>
    </xf>
    <xf numFmtId="0" fontId="10" fillId="0" borderId="1" xfId="0" applyFont="1" applyBorder="1" applyAlignment="1">
      <alignment vertical="center"/>
    </xf>
    <xf numFmtId="2" fontId="24" fillId="6" borderId="23" xfId="0" applyNumberFormat="1" applyFont="1" applyFill="1" applyBorder="1" applyAlignment="1">
      <alignment horizontal="center"/>
    </xf>
    <xf numFmtId="2" fontId="24" fillId="6" borderId="19" xfId="0" applyNumberFormat="1" applyFont="1" applyFill="1" applyBorder="1" applyAlignment="1">
      <alignment horizontal="center"/>
    </xf>
    <xf numFmtId="2" fontId="38" fillId="0" borderId="10" xfId="0" applyNumberFormat="1" applyFont="1" applyBorder="1" applyAlignment="1">
      <alignment horizontal="center" vertical="center"/>
    </xf>
    <xf numFmtId="2" fontId="38" fillId="0" borderId="23" xfId="0" applyNumberFormat="1" applyFont="1" applyBorder="1" applyAlignment="1">
      <alignment horizontal="center" vertical="center"/>
    </xf>
    <xf numFmtId="2" fontId="38" fillId="0" borderId="10" xfId="0" applyNumberFormat="1" applyFont="1" applyBorder="1" applyAlignment="1">
      <alignment horizontal="center"/>
    </xf>
    <xf numFmtId="2" fontId="24" fillId="4" borderId="23" xfId="0" applyNumberFormat="1" applyFont="1" applyFill="1" applyBorder="1" applyAlignment="1">
      <alignment horizontal="center"/>
    </xf>
    <xf numFmtId="1" fontId="2" fillId="0" borderId="23" xfId="0" applyNumberFormat="1" applyFont="1" applyFill="1" applyBorder="1" applyAlignment="1">
      <alignment horizontal="center" vertical="center"/>
    </xf>
    <xf numFmtId="0" fontId="40" fillId="0" borderId="0" xfId="0" applyFont="1" applyBorder="1"/>
    <xf numFmtId="0" fontId="9" fillId="2" borderId="0" xfId="0" applyFont="1" applyFill="1"/>
    <xf numFmtId="2" fontId="24" fillId="5" borderId="23" xfId="0" applyNumberFormat="1" applyFont="1" applyFill="1" applyBorder="1" applyAlignment="1">
      <alignment horizontal="center"/>
    </xf>
    <xf numFmtId="2" fontId="24" fillId="5" borderId="19" xfId="0" applyNumberFormat="1" applyFont="1" applyFill="1" applyBorder="1" applyAlignment="1">
      <alignment horizontal="center"/>
    </xf>
    <xf numFmtId="2" fontId="10" fillId="0" borderId="16" xfId="0" applyNumberFormat="1" applyFont="1" applyBorder="1" applyAlignment="1">
      <alignment horizontal="center"/>
    </xf>
    <xf numFmtId="2" fontId="7" fillId="0" borderId="1" xfId="0" applyNumberFormat="1" applyFont="1" applyBorder="1" applyAlignment="1">
      <alignment vertical="center"/>
    </xf>
    <xf numFmtId="2" fontId="7" fillId="0" borderId="0" xfId="0" applyNumberFormat="1" applyFont="1" applyAlignment="1">
      <alignment vertical="center"/>
    </xf>
    <xf numFmtId="9" fontId="41" fillId="0" borderId="0" xfId="0" applyNumberFormat="1" applyFont="1" applyBorder="1" applyAlignment="1">
      <alignment horizontal="center"/>
    </xf>
    <xf numFmtId="0" fontId="10" fillId="0" borderId="55" xfId="0" applyFont="1" applyBorder="1" applyAlignment="1">
      <alignment vertical="center"/>
    </xf>
    <xf numFmtId="0" fontId="10" fillId="0" borderId="56" xfId="0" applyFont="1" applyBorder="1" applyAlignment="1">
      <alignment vertical="center"/>
    </xf>
    <xf numFmtId="0" fontId="10" fillId="0" borderId="57" xfId="0" applyFont="1" applyBorder="1" applyAlignment="1">
      <alignment vertical="center"/>
    </xf>
    <xf numFmtId="1" fontId="8" fillId="7" borderId="25" xfId="0" applyNumberFormat="1" applyFont="1" applyFill="1" applyBorder="1" applyAlignment="1">
      <alignment horizontal="center"/>
    </xf>
    <xf numFmtId="1" fontId="8" fillId="7" borderId="52" xfId="0" applyNumberFormat="1" applyFont="1" applyFill="1" applyBorder="1" applyAlignment="1">
      <alignment horizontal="center"/>
    </xf>
    <xf numFmtId="1" fontId="31" fillId="0" borderId="20" xfId="0" applyNumberFormat="1" applyFont="1" applyBorder="1" applyAlignment="1">
      <alignment horizontal="left"/>
    </xf>
    <xf numFmtId="2" fontId="38" fillId="0" borderId="23" xfId="0" applyNumberFormat="1" applyFont="1" applyBorder="1" applyAlignment="1">
      <alignment horizontal="center"/>
    </xf>
    <xf numFmtId="0" fontId="10" fillId="0" borderId="1" xfId="0" applyFont="1" applyBorder="1" applyAlignment="1">
      <alignment horizontal="left"/>
    </xf>
    <xf numFmtId="0" fontId="10" fillId="0" borderId="0" xfId="0" applyFont="1" applyBorder="1" applyAlignment="1">
      <alignment horizontal="left"/>
    </xf>
    <xf numFmtId="0" fontId="10" fillId="0" borderId="2" xfId="0" applyFont="1" applyBorder="1" applyAlignment="1">
      <alignment horizontal="left"/>
    </xf>
    <xf numFmtId="0" fontId="7" fillId="0" borderId="0" xfId="0" applyFont="1" applyBorder="1" applyAlignment="1">
      <alignment horizontal="center"/>
    </xf>
    <xf numFmtId="49" fontId="8" fillId="0" borderId="0" xfId="0" applyNumberFormat="1" applyFont="1"/>
    <xf numFmtId="2" fontId="23" fillId="0" borderId="55" xfId="0" applyNumberFormat="1" applyFont="1" applyBorder="1" applyAlignment="1">
      <alignment vertical="center"/>
    </xf>
    <xf numFmtId="2" fontId="23" fillId="0" borderId="56" xfId="0" applyNumberFormat="1" applyFont="1" applyBorder="1" applyAlignment="1">
      <alignment vertical="center"/>
    </xf>
    <xf numFmtId="1" fontId="23" fillId="0" borderId="56" xfId="0" applyNumberFormat="1" applyFont="1" applyBorder="1" applyAlignment="1">
      <alignment horizontal="center" vertical="center"/>
    </xf>
    <xf numFmtId="0" fontId="43" fillId="0" borderId="10" xfId="0" applyNumberFormat="1" applyFont="1" applyBorder="1" applyAlignment="1">
      <alignment horizontal="center" vertical="center"/>
    </xf>
    <xf numFmtId="0" fontId="43" fillId="0" borderId="10" xfId="0" applyNumberFormat="1" applyFont="1" applyBorder="1" applyAlignment="1">
      <alignment horizontal="center"/>
    </xf>
    <xf numFmtId="2" fontId="10" fillId="0" borderId="64" xfId="0" applyNumberFormat="1" applyFont="1" applyBorder="1" applyAlignment="1"/>
    <xf numFmtId="0" fontId="7" fillId="6" borderId="64" xfId="0" applyFont="1" applyFill="1" applyBorder="1" applyAlignment="1">
      <alignment horizontal="center" vertical="center"/>
    </xf>
    <xf numFmtId="0" fontId="7" fillId="6" borderId="64" xfId="0" applyFont="1" applyFill="1" applyBorder="1" applyAlignment="1">
      <alignment vertical="center"/>
    </xf>
    <xf numFmtId="2" fontId="3" fillId="0" borderId="56" xfId="0" applyNumberFormat="1" applyFont="1" applyBorder="1" applyAlignment="1">
      <alignment horizontal="center"/>
    </xf>
    <xf numFmtId="0" fontId="7" fillId="6" borderId="63" xfId="0" applyFont="1" applyFill="1" applyBorder="1" applyAlignment="1">
      <alignment horizontal="center" vertical="center"/>
    </xf>
    <xf numFmtId="0" fontId="7" fillId="6" borderId="63" xfId="0" applyFont="1" applyFill="1" applyBorder="1" applyAlignment="1">
      <alignment vertical="center"/>
    </xf>
    <xf numFmtId="0" fontId="7" fillId="6" borderId="65" xfId="0" applyFont="1" applyFill="1" applyBorder="1" applyAlignment="1">
      <alignment horizontal="center" vertical="center"/>
    </xf>
    <xf numFmtId="0" fontId="3" fillId="0" borderId="56" xfId="0" applyFont="1" applyBorder="1" applyAlignment="1">
      <alignment horizontal="left"/>
    </xf>
    <xf numFmtId="2" fontId="3" fillId="0" borderId="0" xfId="0" applyNumberFormat="1" applyFont="1" applyBorder="1" applyAlignment="1">
      <alignment horizontal="center"/>
    </xf>
    <xf numFmtId="2" fontId="3" fillId="0" borderId="56" xfId="0" applyNumberFormat="1" applyFont="1" applyBorder="1" applyAlignment="1">
      <alignment horizontal="center" vertical="center"/>
    </xf>
    <xf numFmtId="0" fontId="7" fillId="6" borderId="25" xfId="0" applyFont="1" applyFill="1" applyBorder="1"/>
    <xf numFmtId="0" fontId="7" fillId="6" borderId="71" xfId="0" applyFont="1" applyFill="1" applyBorder="1" applyAlignment="1">
      <alignment horizontal="center" vertical="center"/>
    </xf>
    <xf numFmtId="0" fontId="7" fillId="6" borderId="71" xfId="0" applyFont="1" applyFill="1" applyBorder="1" applyAlignment="1">
      <alignment vertical="center"/>
    </xf>
    <xf numFmtId="2" fontId="11" fillId="0" borderId="67" xfId="0" applyNumberFormat="1" applyFont="1" applyBorder="1" applyAlignment="1"/>
    <xf numFmtId="2" fontId="10" fillId="0" borderId="46" xfId="0" applyNumberFormat="1" applyFont="1" applyBorder="1" applyAlignment="1"/>
    <xf numFmtId="2" fontId="11" fillId="0" borderId="69" xfId="0" applyNumberFormat="1" applyFont="1" applyBorder="1" applyAlignment="1"/>
    <xf numFmtId="1" fontId="42" fillId="0" borderId="70" xfId="0" applyNumberFormat="1" applyFont="1" applyBorder="1" applyAlignment="1">
      <alignment horizontal="center"/>
    </xf>
    <xf numFmtId="1" fontId="42" fillId="0" borderId="74" xfId="0" applyNumberFormat="1" applyFont="1" applyBorder="1" applyAlignment="1">
      <alignment horizontal="center"/>
    </xf>
    <xf numFmtId="0" fontId="8" fillId="0" borderId="72" xfId="0" applyFont="1" applyBorder="1"/>
    <xf numFmtId="0" fontId="8" fillId="0" borderId="33" xfId="0" applyFont="1" applyBorder="1"/>
    <xf numFmtId="0" fontId="7" fillId="0" borderId="33" xfId="0" applyFont="1" applyBorder="1"/>
    <xf numFmtId="2" fontId="10" fillId="0" borderId="33" xfId="0" applyNumberFormat="1" applyFont="1" applyBorder="1" applyAlignment="1">
      <alignment horizontal="center"/>
    </xf>
    <xf numFmtId="0" fontId="9" fillId="0" borderId="0" xfId="0" applyFont="1" applyBorder="1"/>
    <xf numFmtId="2" fontId="10" fillId="0" borderId="77" xfId="0" applyNumberFormat="1" applyFont="1" applyBorder="1" applyAlignment="1"/>
    <xf numFmtId="2" fontId="10" fillId="0" borderId="80" xfId="0" applyNumberFormat="1" applyFont="1" applyBorder="1" applyAlignment="1"/>
    <xf numFmtId="2" fontId="13" fillId="0" borderId="0" xfId="0" applyNumberFormat="1" applyFont="1" applyBorder="1" applyAlignment="1">
      <alignment vertical="center"/>
    </xf>
    <xf numFmtId="0" fontId="7" fillId="6" borderId="25" xfId="0" applyFont="1" applyFill="1" applyBorder="1" applyAlignment="1">
      <alignment horizontal="center"/>
    </xf>
    <xf numFmtId="0" fontId="45" fillId="0" borderId="0" xfId="0" applyFont="1" applyAlignment="1">
      <alignment horizontal="left" vertical="center"/>
    </xf>
    <xf numFmtId="0" fontId="44" fillId="0" borderId="46" xfId="0" applyFont="1" applyBorder="1" applyAlignment="1">
      <alignment vertical="center"/>
    </xf>
    <xf numFmtId="0" fontId="44" fillId="0" borderId="68" xfId="0" applyFont="1" applyBorder="1" applyAlignment="1">
      <alignment vertical="center"/>
    </xf>
    <xf numFmtId="0" fontId="0" fillId="0" borderId="0" xfId="0" applyBorder="1"/>
    <xf numFmtId="0" fontId="27" fillId="0" borderId="0" xfId="0" applyFont="1" applyBorder="1" applyAlignment="1"/>
    <xf numFmtId="0" fontId="11" fillId="0" borderId="0" xfId="0" applyFont="1" applyFill="1" applyBorder="1" applyAlignment="1"/>
    <xf numFmtId="0" fontId="44" fillId="0" borderId="81" xfId="0" applyFont="1" applyBorder="1" applyAlignment="1">
      <alignment vertical="center"/>
    </xf>
    <xf numFmtId="0" fontId="44" fillId="0" borderId="82" xfId="0" applyFont="1" applyBorder="1" applyAlignment="1">
      <alignment vertical="center"/>
    </xf>
    <xf numFmtId="0" fontId="10" fillId="0" borderId="1" xfId="0" applyFont="1" applyBorder="1" applyAlignment="1">
      <alignment horizontal="left"/>
    </xf>
    <xf numFmtId="0" fontId="10" fillId="0" borderId="0" xfId="0" applyFont="1" applyBorder="1" applyAlignment="1">
      <alignment horizontal="left"/>
    </xf>
    <xf numFmtId="0" fontId="10" fillId="0" borderId="2" xfId="0" applyFont="1" applyBorder="1" applyAlignment="1">
      <alignment horizontal="left"/>
    </xf>
    <xf numFmtId="0" fontId="10" fillId="0" borderId="1" xfId="0" applyFont="1" applyBorder="1" applyAlignment="1">
      <alignment horizontal="left"/>
    </xf>
    <xf numFmtId="0" fontId="10" fillId="0" borderId="0" xfId="0" applyFont="1" applyBorder="1" applyAlignment="1">
      <alignment horizontal="left"/>
    </xf>
    <xf numFmtId="0" fontId="10" fillId="0" borderId="2" xfId="0" applyFont="1" applyBorder="1" applyAlignment="1">
      <alignment horizontal="left"/>
    </xf>
    <xf numFmtId="164" fontId="14" fillId="3" borderId="65" xfId="0" applyNumberFormat="1" applyFont="1" applyFill="1" applyBorder="1" applyAlignment="1"/>
    <xf numFmtId="0" fontId="7" fillId="0" borderId="0" xfId="0" applyFont="1" applyBorder="1" applyAlignment="1">
      <alignment horizontal="left" wrapText="1"/>
    </xf>
    <xf numFmtId="0" fontId="7" fillId="0" borderId="0" xfId="0" applyFont="1" applyBorder="1" applyAlignment="1">
      <alignment wrapText="1"/>
    </xf>
    <xf numFmtId="0" fontId="7" fillId="0" borderId="2" xfId="0" applyFont="1" applyBorder="1" applyAlignment="1">
      <alignment horizontal="left" wrapText="1"/>
    </xf>
    <xf numFmtId="2" fontId="7" fillId="0" borderId="29" xfId="0" applyNumberFormat="1" applyFont="1" applyBorder="1" applyAlignment="1">
      <alignment horizontal="center" vertical="center"/>
    </xf>
    <xf numFmtId="2" fontId="7" fillId="0" borderId="33" xfId="0" applyNumberFormat="1" applyFont="1" applyBorder="1" applyAlignment="1">
      <alignment horizontal="center" vertical="center"/>
    </xf>
    <xf numFmtId="0" fontId="8" fillId="0" borderId="0" xfId="0" applyFont="1" applyBorder="1" applyAlignment="1"/>
    <xf numFmtId="0" fontId="8" fillId="0" borderId="0" xfId="0" applyFont="1" applyBorder="1" applyAlignment="1">
      <alignment horizontal="left"/>
    </xf>
    <xf numFmtId="0" fontId="8" fillId="0" borderId="2" xfId="0" applyFont="1" applyBorder="1" applyAlignment="1"/>
    <xf numFmtId="2" fontId="8" fillId="0" borderId="0" xfId="0" applyNumberFormat="1" applyFont="1" applyBorder="1" applyAlignment="1"/>
    <xf numFmtId="164" fontId="8" fillId="0" borderId="0" xfId="0" applyNumberFormat="1" applyFont="1" applyAlignment="1">
      <alignment vertical="center"/>
    </xf>
    <xf numFmtId="0" fontId="8" fillId="0" borderId="0" xfId="0" applyFont="1" applyFill="1" applyBorder="1" applyAlignment="1"/>
    <xf numFmtId="0" fontId="8" fillId="0" borderId="2" xfId="0" applyFont="1" applyFill="1" applyBorder="1" applyAlignment="1"/>
    <xf numFmtId="0" fontId="8" fillId="0" borderId="2" xfId="0" applyFont="1" applyBorder="1" applyAlignment="1">
      <alignment horizontal="left"/>
    </xf>
    <xf numFmtId="0" fontId="11" fillId="0" borderId="1" xfId="0" applyFont="1" applyFill="1" applyBorder="1" applyAlignment="1">
      <alignment horizontal="left"/>
    </xf>
    <xf numFmtId="0" fontId="11" fillId="0" borderId="0" xfId="0" applyFont="1" applyFill="1" applyBorder="1" applyAlignment="1">
      <alignment horizontal="left"/>
    </xf>
    <xf numFmtId="0" fontId="11" fillId="0" borderId="0" xfId="0" applyFont="1" applyFill="1"/>
    <xf numFmtId="0" fontId="10" fillId="0" borderId="0" xfId="0" applyFont="1" applyFill="1"/>
    <xf numFmtId="0" fontId="11" fillId="0" borderId="0" xfId="0" applyFont="1" applyFill="1" applyBorder="1" applyAlignment="1">
      <alignment horizontal="right"/>
    </xf>
    <xf numFmtId="0" fontId="11" fillId="0" borderId="0" xfId="0" applyFont="1" applyFill="1" applyAlignment="1">
      <alignment horizontal="right"/>
    </xf>
    <xf numFmtId="0" fontId="11" fillId="0" borderId="1" xfId="0" applyFont="1" applyFill="1" applyBorder="1" applyAlignment="1">
      <alignment horizontal="right"/>
    </xf>
    <xf numFmtId="1" fontId="11" fillId="0" borderId="0" xfId="0" applyNumberFormat="1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right" vertical="center"/>
    </xf>
    <xf numFmtId="0" fontId="11" fillId="0" borderId="0" xfId="0" applyFont="1" applyFill="1" applyBorder="1" applyAlignment="1">
      <alignment horizontal="left" vertical="center"/>
    </xf>
    <xf numFmtId="0" fontId="10" fillId="0" borderId="0" xfId="0" applyFont="1" applyFill="1" applyBorder="1" applyAlignment="1"/>
    <xf numFmtId="0" fontId="11" fillId="0" borderId="1" xfId="0" applyFont="1" applyFill="1" applyBorder="1" applyAlignment="1">
      <alignment vertical="center"/>
    </xf>
    <xf numFmtId="0" fontId="11" fillId="0" borderId="0" xfId="0" applyFont="1" applyFill="1" applyBorder="1" applyAlignment="1">
      <alignment vertical="center"/>
    </xf>
    <xf numFmtId="0" fontId="10" fillId="0" borderId="1" xfId="0" applyFont="1" applyFill="1" applyBorder="1" applyAlignment="1">
      <alignment horizontal="right"/>
    </xf>
    <xf numFmtId="0" fontId="0" fillId="0" borderId="62" xfId="0" applyBorder="1" applyAlignment="1">
      <alignment vertical="center"/>
    </xf>
    <xf numFmtId="0" fontId="0" fillId="0" borderId="61" xfId="0" applyBorder="1" applyAlignment="1">
      <alignment vertical="center"/>
    </xf>
    <xf numFmtId="0" fontId="7" fillId="0" borderId="0" xfId="0" applyFont="1" applyBorder="1" applyAlignment="1">
      <alignment wrapText="1"/>
    </xf>
    <xf numFmtId="0" fontId="7" fillId="0" borderId="1" xfId="0" applyFont="1" applyBorder="1" applyAlignment="1">
      <alignment wrapText="1"/>
    </xf>
    <xf numFmtId="0" fontId="7" fillId="0" borderId="0" xfId="0" applyFont="1" applyAlignment="1"/>
    <xf numFmtId="0" fontId="7" fillId="0" borderId="56" xfId="0" applyFont="1" applyBorder="1" applyAlignment="1">
      <alignment wrapText="1"/>
    </xf>
    <xf numFmtId="0" fontId="11" fillId="0" borderId="0" xfId="0" applyFont="1" applyFill="1" applyBorder="1"/>
    <xf numFmtId="0" fontId="10" fillId="0" borderId="0" xfId="0" applyFont="1" applyFill="1" applyBorder="1"/>
    <xf numFmtId="0" fontId="10" fillId="0" borderId="1" xfId="0" applyFont="1" applyFill="1" applyBorder="1"/>
    <xf numFmtId="0" fontId="7" fillId="0" borderId="62" xfId="0" applyFont="1" applyBorder="1"/>
    <xf numFmtId="164" fontId="14" fillId="0" borderId="57" xfId="0" applyNumberFormat="1" applyFont="1" applyBorder="1" applyAlignment="1"/>
    <xf numFmtId="164" fontId="10" fillId="0" borderId="61" xfId="0" applyNumberFormat="1" applyFont="1" applyBorder="1" applyAlignment="1"/>
    <xf numFmtId="164" fontId="10" fillId="0" borderId="64" xfId="0" applyNumberFormat="1" applyFont="1" applyBorder="1" applyAlignment="1"/>
    <xf numFmtId="0" fontId="7" fillId="0" borderId="4" xfId="0" applyFont="1" applyBorder="1" applyAlignment="1">
      <alignment vertical="center"/>
    </xf>
    <xf numFmtId="0" fontId="9" fillId="0" borderId="0" xfId="0" applyFont="1" applyAlignment="1">
      <alignment vertical="center"/>
    </xf>
    <xf numFmtId="0" fontId="7" fillId="0" borderId="0" xfId="0" applyFont="1" applyBorder="1" applyAlignment="1">
      <alignment vertical="center"/>
    </xf>
    <xf numFmtId="14" fontId="7" fillId="0" borderId="60" xfId="0" applyNumberFormat="1" applyFont="1" applyBorder="1" applyAlignment="1">
      <alignment horizontal="left" vertical="center"/>
    </xf>
    <xf numFmtId="0" fontId="7" fillId="0" borderId="2" xfId="0" applyFont="1" applyBorder="1" applyAlignment="1">
      <alignment wrapText="1"/>
    </xf>
    <xf numFmtId="0" fontId="7" fillId="0" borderId="60" xfId="0" applyFont="1" applyBorder="1"/>
    <xf numFmtId="0" fontId="8" fillId="0" borderId="60" xfId="0" applyFont="1" applyFill="1" applyBorder="1" applyAlignment="1"/>
    <xf numFmtId="0" fontId="8" fillId="0" borderId="61" xfId="0" applyFont="1" applyFill="1" applyBorder="1" applyAlignment="1"/>
    <xf numFmtId="0" fontId="7" fillId="0" borderId="62" xfId="0" applyFont="1" applyBorder="1" applyAlignment="1">
      <alignment horizontal="left" wrapText="1"/>
    </xf>
    <xf numFmtId="0" fontId="7" fillId="0" borderId="60" xfId="0" applyFont="1" applyBorder="1" applyAlignment="1">
      <alignment horizontal="left" wrapText="1"/>
    </xf>
    <xf numFmtId="0" fontId="7" fillId="0" borderId="61" xfId="0" applyFont="1" applyBorder="1" applyAlignment="1">
      <alignment horizontal="left" wrapText="1"/>
    </xf>
    <xf numFmtId="0" fontId="11" fillId="0" borderId="62" xfId="0" applyFont="1" applyFill="1" applyBorder="1" applyAlignment="1">
      <alignment vertical="center"/>
    </xf>
    <xf numFmtId="0" fontId="11" fillId="0" borderId="60" xfId="0" applyFont="1" applyFill="1" applyBorder="1" applyAlignment="1">
      <alignment vertical="center"/>
    </xf>
    <xf numFmtId="0" fontId="11" fillId="0" borderId="60" xfId="0" applyFont="1" applyFill="1" applyBorder="1" applyAlignment="1">
      <alignment horizontal="left" vertical="center"/>
    </xf>
    <xf numFmtId="1" fontId="11" fillId="0" borderId="60" xfId="0" applyNumberFormat="1" applyFont="1" applyFill="1" applyBorder="1" applyAlignment="1">
      <alignment horizontal="center" vertical="center"/>
    </xf>
    <xf numFmtId="0" fontId="11" fillId="0" borderId="60" xfId="0" applyFont="1" applyFill="1" applyBorder="1" applyAlignment="1">
      <alignment horizontal="center" vertical="center"/>
    </xf>
    <xf numFmtId="0" fontId="11" fillId="0" borderId="60" xfId="0" applyFont="1" applyFill="1" applyBorder="1" applyAlignment="1">
      <alignment horizontal="right" vertical="center"/>
    </xf>
    <xf numFmtId="164" fontId="8" fillId="0" borderId="60" xfId="0" applyNumberFormat="1" applyFont="1" applyBorder="1" applyAlignment="1">
      <alignment vertical="center"/>
    </xf>
    <xf numFmtId="2" fontId="7" fillId="0" borderId="63" xfId="0" applyNumberFormat="1" applyFont="1" applyBorder="1" applyAlignment="1">
      <alignment horizontal="center" vertical="center"/>
    </xf>
    <xf numFmtId="2" fontId="7" fillId="0" borderId="64" xfId="0" applyNumberFormat="1" applyFont="1" applyBorder="1" applyAlignment="1">
      <alignment horizontal="center" vertical="center"/>
    </xf>
    <xf numFmtId="2" fontId="7" fillId="0" borderId="65" xfId="0" applyNumberFormat="1" applyFont="1" applyBorder="1" applyAlignment="1">
      <alignment horizontal="center" vertical="center"/>
    </xf>
    <xf numFmtId="0" fontId="11" fillId="0" borderId="0" xfId="0" applyFont="1" applyFill="1" applyBorder="1" applyAlignment="1">
      <alignment horizontal="center"/>
    </xf>
    <xf numFmtId="2" fontId="8" fillId="0" borderId="0" xfId="0" applyNumberFormat="1" applyFont="1" applyFill="1" applyBorder="1" applyAlignment="1">
      <alignment horizontal="center"/>
    </xf>
    <xf numFmtId="0" fontId="30" fillId="0" borderId="63" xfId="0" applyFont="1" applyBorder="1" applyAlignment="1">
      <alignment horizontal="center" vertical="center"/>
    </xf>
    <xf numFmtId="0" fontId="30" fillId="0" borderId="64" xfId="0" applyFont="1" applyBorder="1" applyAlignment="1">
      <alignment horizontal="center" vertical="center"/>
    </xf>
    <xf numFmtId="0" fontId="30" fillId="0" borderId="65" xfId="0" applyFont="1" applyBorder="1" applyAlignment="1">
      <alignment horizontal="center" vertical="center"/>
    </xf>
    <xf numFmtId="165" fontId="10" fillId="0" borderId="72" xfId="0" applyNumberFormat="1" applyFont="1" applyBorder="1" applyAlignment="1">
      <alignment horizontal="center" vertical="center"/>
    </xf>
    <xf numFmtId="165" fontId="10" fillId="0" borderId="33" xfId="0" applyNumberFormat="1" applyFont="1" applyBorder="1" applyAlignment="1">
      <alignment horizontal="center" vertical="center"/>
    </xf>
    <xf numFmtId="165" fontId="10" fillId="0" borderId="34" xfId="0" applyNumberFormat="1" applyFont="1" applyBorder="1" applyAlignment="1">
      <alignment horizontal="center" vertical="center"/>
    </xf>
    <xf numFmtId="165" fontId="10" fillId="0" borderId="32" xfId="0" applyNumberFormat="1" applyFont="1" applyBorder="1" applyAlignment="1">
      <alignment horizontal="center" vertical="center"/>
    </xf>
    <xf numFmtId="165" fontId="10" fillId="0" borderId="73" xfId="0" applyNumberFormat="1" applyFont="1" applyBorder="1" applyAlignment="1">
      <alignment horizontal="center" vertical="center"/>
    </xf>
    <xf numFmtId="2" fontId="7" fillId="0" borderId="32" xfId="0" applyNumberFormat="1" applyFont="1" applyBorder="1" applyAlignment="1">
      <alignment horizontal="center" vertical="center"/>
    </xf>
    <xf numFmtId="2" fontId="7" fillId="0" borderId="33" xfId="0" applyNumberFormat="1" applyFont="1" applyBorder="1" applyAlignment="1">
      <alignment horizontal="center" vertical="center"/>
    </xf>
    <xf numFmtId="2" fontId="7" fillId="0" borderId="34" xfId="0" applyNumberFormat="1" applyFont="1" applyBorder="1" applyAlignment="1">
      <alignment horizontal="center" vertical="center"/>
    </xf>
    <xf numFmtId="49" fontId="11" fillId="0" borderId="3" xfId="0" applyNumberFormat="1" applyFont="1" applyBorder="1" applyAlignment="1">
      <alignment horizontal="center" vertical="center"/>
    </xf>
    <xf numFmtId="49" fontId="11" fillId="0" borderId="4" xfId="0" applyNumberFormat="1" applyFont="1" applyBorder="1" applyAlignment="1">
      <alignment horizontal="center" vertical="center"/>
    </xf>
    <xf numFmtId="49" fontId="11" fillId="0" borderId="54" xfId="0" applyNumberFormat="1" applyFont="1" applyBorder="1" applyAlignment="1">
      <alignment horizontal="center" vertical="center"/>
    </xf>
    <xf numFmtId="2" fontId="7" fillId="0" borderId="29" xfId="0" applyNumberFormat="1" applyFont="1" applyBorder="1" applyAlignment="1">
      <alignment horizontal="center" vertical="center"/>
    </xf>
    <xf numFmtId="2" fontId="7" fillId="0" borderId="36" xfId="0" applyNumberFormat="1" applyFont="1" applyBorder="1" applyAlignment="1">
      <alignment horizontal="center" vertical="center"/>
    </xf>
    <xf numFmtId="2" fontId="7" fillId="0" borderId="40" xfId="0" applyNumberFormat="1" applyFont="1" applyBorder="1" applyAlignment="1">
      <alignment horizontal="center" vertical="center"/>
    </xf>
    <xf numFmtId="2" fontId="7" fillId="0" borderId="41" xfId="0" applyNumberFormat="1" applyFont="1" applyBorder="1" applyAlignment="1">
      <alignment horizontal="center" vertical="center"/>
    </xf>
    <xf numFmtId="2" fontId="7" fillId="0" borderId="42" xfId="0" applyNumberFormat="1" applyFont="1" applyBorder="1" applyAlignment="1">
      <alignment horizontal="center" vertical="center"/>
    </xf>
    <xf numFmtId="0" fontId="29" fillId="0" borderId="24" xfId="0" applyFont="1" applyBorder="1" applyAlignment="1">
      <alignment horizontal="center"/>
    </xf>
    <xf numFmtId="0" fontId="8" fillId="6" borderId="32" xfId="0" applyFont="1" applyFill="1" applyBorder="1" applyAlignment="1">
      <alignment horizontal="center" vertical="center"/>
    </xf>
    <xf numFmtId="0" fontId="8" fillId="6" borderId="73" xfId="0" applyFont="1" applyFill="1" applyBorder="1" applyAlignment="1">
      <alignment horizontal="center" vertical="center"/>
    </xf>
    <xf numFmtId="0" fontId="27" fillId="0" borderId="0" xfId="0" applyFont="1" applyBorder="1" applyAlignment="1">
      <alignment horizontal="center"/>
    </xf>
    <xf numFmtId="0" fontId="27" fillId="0" borderId="0" xfId="0" applyFont="1" applyBorder="1" applyAlignment="1">
      <alignment horizontal="center" vertical="center"/>
    </xf>
    <xf numFmtId="2" fontId="7" fillId="0" borderId="1" xfId="0" applyNumberFormat="1" applyFont="1" applyBorder="1" applyAlignment="1">
      <alignment horizontal="right" vertical="center"/>
    </xf>
    <xf numFmtId="2" fontId="7" fillId="0" borderId="0" xfId="0" applyNumberFormat="1" applyFont="1" applyAlignment="1">
      <alignment horizontal="right" vertical="center"/>
    </xf>
    <xf numFmtId="2" fontId="7" fillId="0" borderId="30" xfId="0" applyNumberFormat="1" applyFont="1" applyBorder="1" applyAlignment="1">
      <alignment horizontal="center" vertical="center"/>
    </xf>
    <xf numFmtId="2" fontId="7" fillId="0" borderId="48" xfId="0" applyNumberFormat="1" applyFont="1" applyBorder="1" applyAlignment="1">
      <alignment horizontal="center" vertical="center"/>
    </xf>
    <xf numFmtId="2" fontId="7" fillId="0" borderId="28" xfId="0" applyNumberFormat="1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0" fillId="0" borderId="14" xfId="0" applyFont="1" applyBorder="1" applyAlignment="1">
      <alignment horizontal="center" vertical="center"/>
    </xf>
    <xf numFmtId="0" fontId="10" fillId="0" borderId="15" xfId="0" applyFont="1" applyBorder="1" applyAlignment="1">
      <alignment horizontal="center" vertical="center"/>
    </xf>
    <xf numFmtId="0" fontId="10" fillId="5" borderId="67" xfId="0" applyFont="1" applyFill="1" applyBorder="1" applyAlignment="1">
      <alignment horizontal="center" vertical="center"/>
    </xf>
    <xf numFmtId="0" fontId="10" fillId="5" borderId="46" xfId="0" applyFont="1" applyFill="1" applyBorder="1" applyAlignment="1">
      <alignment horizontal="center" vertical="center"/>
    </xf>
    <xf numFmtId="0" fontId="10" fillId="5" borderId="68" xfId="0" applyFont="1" applyFill="1" applyBorder="1" applyAlignment="1">
      <alignment horizontal="center" vertical="center"/>
    </xf>
    <xf numFmtId="0" fontId="29" fillId="0" borderId="49" xfId="0" applyFont="1" applyBorder="1" applyAlignment="1">
      <alignment horizontal="center"/>
    </xf>
    <xf numFmtId="0" fontId="29" fillId="0" borderId="50" xfId="0" applyFont="1" applyBorder="1" applyAlignment="1">
      <alignment horizontal="center"/>
    </xf>
    <xf numFmtId="0" fontId="10" fillId="0" borderId="3" xfId="0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10" fillId="0" borderId="32" xfId="0" applyFont="1" applyBorder="1" applyAlignment="1">
      <alignment horizontal="center" vertical="center"/>
    </xf>
    <xf numFmtId="0" fontId="10" fillId="0" borderId="34" xfId="0" applyFont="1" applyBorder="1" applyAlignment="1">
      <alignment horizontal="center" vertical="center"/>
    </xf>
    <xf numFmtId="0" fontId="27" fillId="0" borderId="63" xfId="0" applyFont="1" applyBorder="1" applyAlignment="1">
      <alignment horizontal="center" vertical="center"/>
    </xf>
    <xf numFmtId="0" fontId="27" fillId="0" borderId="64" xfId="0" applyFont="1" applyBorder="1" applyAlignment="1">
      <alignment horizontal="center" vertical="center"/>
    </xf>
    <xf numFmtId="0" fontId="27" fillId="0" borderId="70" xfId="0" applyFont="1" applyBorder="1" applyAlignment="1">
      <alignment horizontal="center" vertical="center"/>
    </xf>
    <xf numFmtId="2" fontId="11" fillId="0" borderId="32" xfId="0" applyNumberFormat="1" applyFont="1" applyFill="1" applyBorder="1" applyAlignment="1">
      <alignment horizontal="center"/>
    </xf>
    <xf numFmtId="2" fontId="11" fillId="0" borderId="33" xfId="0" applyNumberFormat="1" applyFont="1" applyFill="1" applyBorder="1" applyAlignment="1">
      <alignment horizontal="center"/>
    </xf>
    <xf numFmtId="2" fontId="11" fillId="0" borderId="73" xfId="0" applyNumberFormat="1" applyFont="1" applyFill="1" applyBorder="1" applyAlignment="1">
      <alignment horizontal="center"/>
    </xf>
    <xf numFmtId="0" fontId="11" fillId="0" borderId="72" xfId="0" applyFont="1" applyFill="1" applyBorder="1" applyAlignment="1">
      <alignment horizontal="center"/>
    </xf>
    <xf numFmtId="0" fontId="11" fillId="0" borderId="33" xfId="0" applyFont="1" applyFill="1" applyBorder="1" applyAlignment="1">
      <alignment horizontal="center"/>
    </xf>
    <xf numFmtId="0" fontId="11" fillId="0" borderId="34" xfId="0" applyFont="1" applyFill="1" applyBorder="1" applyAlignment="1">
      <alignment horizontal="center"/>
    </xf>
    <xf numFmtId="0" fontId="46" fillId="0" borderId="69" xfId="0" applyFont="1" applyBorder="1" applyAlignment="1">
      <alignment horizontal="center"/>
    </xf>
    <xf numFmtId="0" fontId="46" fillId="0" borderId="64" xfId="0" applyFont="1" applyBorder="1" applyAlignment="1">
      <alignment horizontal="center"/>
    </xf>
    <xf numFmtId="0" fontId="46" fillId="0" borderId="65" xfId="0" applyFont="1" applyBorder="1" applyAlignment="1">
      <alignment horizontal="center"/>
    </xf>
    <xf numFmtId="0" fontId="29" fillId="0" borderId="50" xfId="0" applyFont="1" applyBorder="1"/>
    <xf numFmtId="0" fontId="29" fillId="0" borderId="24" xfId="0" applyFont="1" applyBorder="1"/>
    <xf numFmtId="0" fontId="7" fillId="0" borderId="0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/>
    </xf>
    <xf numFmtId="0" fontId="7" fillId="0" borderId="16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63" xfId="0" applyFont="1" applyBorder="1" applyAlignment="1">
      <alignment horizontal="center"/>
    </xf>
    <xf numFmtId="0" fontId="7" fillId="0" borderId="64" xfId="0" applyFont="1" applyBorder="1" applyAlignment="1">
      <alignment horizontal="center"/>
    </xf>
    <xf numFmtId="0" fontId="7" fillId="0" borderId="65" xfId="0" applyFont="1" applyBorder="1" applyAlignment="1">
      <alignment horizontal="center"/>
    </xf>
    <xf numFmtId="0" fontId="7" fillId="0" borderId="0" xfId="0" applyFont="1" applyBorder="1" applyAlignment="1">
      <alignment horizontal="left" wrapText="1"/>
    </xf>
    <xf numFmtId="0" fontId="7" fillId="0" borderId="0" xfId="0" applyFont="1" applyBorder="1" applyAlignment="1">
      <alignment wrapText="1"/>
    </xf>
    <xf numFmtId="1" fontId="7" fillId="0" borderId="60" xfId="0" applyNumberFormat="1" applyFont="1" applyBorder="1" applyAlignment="1">
      <alignment horizontal="left" vertical="center"/>
    </xf>
    <xf numFmtId="0" fontId="7" fillId="0" borderId="55" xfId="0" applyFont="1" applyBorder="1" applyAlignment="1">
      <alignment wrapText="1"/>
    </xf>
    <xf numFmtId="0" fontId="7" fillId="0" borderId="56" xfId="0" applyFont="1" applyBorder="1" applyAlignment="1">
      <alignment wrapText="1"/>
    </xf>
    <xf numFmtId="0" fontId="7" fillId="0" borderId="0" xfId="0" applyFont="1" applyBorder="1" applyAlignment="1">
      <alignment horizontal="center" wrapText="1"/>
    </xf>
    <xf numFmtId="0" fontId="30" fillId="0" borderId="0" xfId="0" applyFont="1" applyBorder="1" applyAlignment="1">
      <alignment horizontal="left" wrapText="1"/>
    </xf>
    <xf numFmtId="0" fontId="7" fillId="0" borderId="1" xfId="0" applyFont="1" applyBorder="1" applyAlignment="1">
      <alignment wrapText="1"/>
    </xf>
    <xf numFmtId="0" fontId="7" fillId="0" borderId="2" xfId="0" applyFont="1" applyBorder="1" applyAlignment="1">
      <alignment horizontal="left" wrapText="1"/>
    </xf>
    <xf numFmtId="0" fontId="8" fillId="6" borderId="0" xfId="0" applyFont="1" applyFill="1" applyBorder="1" applyAlignment="1">
      <alignment horizontal="center"/>
    </xf>
    <xf numFmtId="0" fontId="10" fillId="0" borderId="18" xfId="0" applyFont="1" applyBorder="1" applyAlignment="1">
      <alignment horizontal="left" vertical="center"/>
    </xf>
    <xf numFmtId="0" fontId="10" fillId="0" borderId="17" xfId="0" applyFont="1" applyBorder="1" applyAlignment="1">
      <alignment horizontal="left" vertical="center"/>
    </xf>
    <xf numFmtId="2" fontId="10" fillId="0" borderId="18" xfId="0" applyNumberFormat="1" applyFont="1" applyBorder="1" applyAlignment="1">
      <alignment horizontal="center" vertical="center"/>
    </xf>
    <xf numFmtId="2" fontId="10" fillId="0" borderId="16" xfId="0" applyNumberFormat="1" applyFont="1" applyBorder="1" applyAlignment="1">
      <alignment horizontal="center" vertical="center"/>
    </xf>
    <xf numFmtId="2" fontId="10" fillId="0" borderId="17" xfId="0" applyNumberFormat="1" applyFont="1" applyBorder="1" applyAlignment="1">
      <alignment horizontal="center" vertical="center"/>
    </xf>
    <xf numFmtId="2" fontId="10" fillId="0" borderId="18" xfId="0" quotePrefix="1" applyNumberFormat="1" applyFont="1" applyBorder="1" applyAlignment="1">
      <alignment horizontal="center" vertical="center"/>
    </xf>
    <xf numFmtId="2" fontId="7" fillId="0" borderId="45" xfId="0" applyNumberFormat="1" applyFont="1" applyBorder="1" applyAlignment="1">
      <alignment horizontal="center" vertical="center"/>
    </xf>
    <xf numFmtId="2" fontId="7" fillId="0" borderId="46" xfId="0" applyNumberFormat="1" applyFont="1" applyBorder="1" applyAlignment="1">
      <alignment horizontal="center" vertical="center"/>
    </xf>
    <xf numFmtId="2" fontId="7" fillId="0" borderId="47" xfId="0" applyNumberFormat="1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10" fillId="0" borderId="55" xfId="0" applyFont="1" applyBorder="1" applyAlignment="1">
      <alignment horizontal="center" vertical="center"/>
    </xf>
    <xf numFmtId="0" fontId="10" fillId="0" borderId="56" xfId="0" applyFont="1" applyBorder="1" applyAlignment="1">
      <alignment horizontal="center" vertical="center"/>
    </xf>
    <xf numFmtId="0" fontId="10" fillId="0" borderId="57" xfId="0" applyFont="1" applyBorder="1" applyAlignment="1">
      <alignment horizontal="center" vertical="center"/>
    </xf>
    <xf numFmtId="0" fontId="11" fillId="0" borderId="62" xfId="0" applyFont="1" applyBorder="1" applyAlignment="1">
      <alignment horizontal="center" vertical="center"/>
    </xf>
    <xf numFmtId="0" fontId="11" fillId="0" borderId="60" xfId="0" applyFont="1" applyBorder="1" applyAlignment="1">
      <alignment horizontal="center" vertical="center"/>
    </xf>
    <xf numFmtId="0" fontId="11" fillId="0" borderId="61" xfId="0" applyFont="1" applyBorder="1" applyAlignment="1">
      <alignment horizontal="center" vertical="center"/>
    </xf>
    <xf numFmtId="0" fontId="8" fillId="0" borderId="53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3" fillId="0" borderId="18" xfId="0" applyFont="1" applyBorder="1" applyAlignment="1">
      <alignment horizontal="left" vertical="center"/>
    </xf>
    <xf numFmtId="0" fontId="3" fillId="0" borderId="17" xfId="0" applyFont="1" applyBorder="1" applyAlignment="1">
      <alignment horizontal="left" vertical="center"/>
    </xf>
    <xf numFmtId="2" fontId="3" fillId="0" borderId="18" xfId="0" applyNumberFormat="1" applyFont="1" applyBorder="1" applyAlignment="1">
      <alignment horizontal="center" vertical="center"/>
    </xf>
    <xf numFmtId="2" fontId="3" fillId="0" borderId="16" xfId="0" applyNumberFormat="1" applyFont="1" applyBorder="1" applyAlignment="1">
      <alignment horizontal="center" vertical="center"/>
    </xf>
    <xf numFmtId="2" fontId="3" fillId="0" borderId="17" xfId="0" applyNumberFormat="1" applyFont="1" applyBorder="1" applyAlignment="1">
      <alignment horizontal="center" vertical="center"/>
    </xf>
    <xf numFmtId="1" fontId="11" fillId="0" borderId="45" xfId="0" applyNumberFormat="1" applyFont="1" applyFill="1" applyBorder="1" applyAlignment="1">
      <alignment horizontal="center"/>
    </xf>
    <xf numFmtId="1" fontId="11" fillId="0" borderId="68" xfId="0" applyNumberFormat="1" applyFont="1" applyFill="1" applyBorder="1" applyAlignment="1">
      <alignment horizontal="center"/>
    </xf>
    <xf numFmtId="0" fontId="28" fillId="0" borderId="69" xfId="0" applyFont="1" applyBorder="1" applyAlignment="1">
      <alignment horizontal="center" vertical="center"/>
    </xf>
    <xf numFmtId="0" fontId="28" fillId="0" borderId="64" xfId="0" applyFont="1" applyBorder="1" applyAlignment="1">
      <alignment horizontal="center" vertical="center"/>
    </xf>
    <xf numFmtId="0" fontId="28" fillId="0" borderId="65" xfId="0" applyFont="1" applyBorder="1" applyAlignment="1">
      <alignment horizontal="center" vertical="center"/>
    </xf>
    <xf numFmtId="0" fontId="21" fillId="5" borderId="67" xfId="0" applyFont="1" applyFill="1" applyBorder="1" applyAlignment="1">
      <alignment horizontal="center" vertical="center"/>
    </xf>
    <xf numFmtId="0" fontId="21" fillId="5" borderId="46" xfId="0" applyFont="1" applyFill="1" applyBorder="1" applyAlignment="1">
      <alignment horizontal="center" vertical="center"/>
    </xf>
    <xf numFmtId="0" fontId="21" fillId="5" borderId="47" xfId="0" applyFont="1" applyFill="1" applyBorder="1" applyAlignment="1">
      <alignment horizontal="center" vertical="center"/>
    </xf>
    <xf numFmtId="0" fontId="21" fillId="5" borderId="45" xfId="0" applyFont="1" applyFill="1" applyBorder="1" applyAlignment="1">
      <alignment horizontal="center" vertical="center"/>
    </xf>
    <xf numFmtId="0" fontId="21" fillId="5" borderId="68" xfId="0" applyFont="1" applyFill="1" applyBorder="1" applyAlignment="1">
      <alignment horizontal="center" vertical="center"/>
    </xf>
    <xf numFmtId="0" fontId="28" fillId="0" borderId="63" xfId="0" applyFont="1" applyBorder="1" applyAlignment="1">
      <alignment horizontal="center" vertical="center"/>
    </xf>
    <xf numFmtId="0" fontId="28" fillId="0" borderId="70" xfId="0" applyFont="1" applyBorder="1" applyAlignment="1">
      <alignment horizontal="center" vertical="center"/>
    </xf>
    <xf numFmtId="2" fontId="10" fillId="0" borderId="1" xfId="0" applyNumberFormat="1" applyFont="1" applyBorder="1" applyAlignment="1">
      <alignment horizontal="right" vertical="center"/>
    </xf>
    <xf numFmtId="2" fontId="10" fillId="0" borderId="0" xfId="0" applyNumberFormat="1" applyFont="1" applyBorder="1" applyAlignment="1">
      <alignment horizontal="right" vertical="center"/>
    </xf>
    <xf numFmtId="49" fontId="10" fillId="0" borderId="1" xfId="0" applyNumberFormat="1" applyFont="1" applyBorder="1" applyAlignment="1">
      <alignment horizontal="center" vertical="center"/>
    </xf>
    <xf numFmtId="49" fontId="10" fillId="0" borderId="0" xfId="0" applyNumberFormat="1" applyFont="1" applyAlignment="1">
      <alignment horizontal="center" vertical="center"/>
    </xf>
    <xf numFmtId="49" fontId="10" fillId="0" borderId="2" xfId="0" applyNumberFormat="1" applyFont="1" applyBorder="1" applyAlignment="1">
      <alignment horizontal="center" vertical="center"/>
    </xf>
    <xf numFmtId="0" fontId="10" fillId="0" borderId="69" xfId="0" applyFont="1" applyBorder="1" applyAlignment="1">
      <alignment horizontal="center" vertical="center"/>
    </xf>
    <xf numFmtId="0" fontId="10" fillId="0" borderId="64" xfId="0" applyFont="1" applyBorder="1" applyAlignment="1">
      <alignment horizontal="center" vertical="center"/>
    </xf>
    <xf numFmtId="0" fontId="10" fillId="0" borderId="65" xfId="0" applyFont="1" applyBorder="1" applyAlignment="1">
      <alignment horizontal="center" vertical="center"/>
    </xf>
    <xf numFmtId="0" fontId="10" fillId="0" borderId="72" xfId="0" applyFont="1" applyBorder="1" applyAlignment="1">
      <alignment horizontal="center" vertical="center"/>
    </xf>
    <xf numFmtId="0" fontId="10" fillId="0" borderId="33" xfId="0" applyFont="1" applyBorder="1" applyAlignment="1">
      <alignment horizontal="center" vertical="center"/>
    </xf>
    <xf numFmtId="0" fontId="10" fillId="0" borderId="63" xfId="0" applyFont="1" applyBorder="1" applyAlignment="1">
      <alignment horizontal="center" vertical="center"/>
    </xf>
    <xf numFmtId="2" fontId="10" fillId="0" borderId="63" xfId="0" applyNumberFormat="1" applyFont="1" applyBorder="1" applyAlignment="1">
      <alignment horizontal="center" vertical="center"/>
    </xf>
    <xf numFmtId="2" fontId="10" fillId="0" borderId="64" xfId="0" applyNumberFormat="1" applyFont="1" applyBorder="1" applyAlignment="1">
      <alignment horizontal="center" vertical="center"/>
    </xf>
    <xf numFmtId="2" fontId="10" fillId="0" borderId="70" xfId="0" applyNumberFormat="1" applyFont="1" applyBorder="1" applyAlignment="1">
      <alignment horizontal="center" vertical="center"/>
    </xf>
    <xf numFmtId="2" fontId="10" fillId="0" borderId="32" xfId="0" applyNumberFormat="1" applyFont="1" applyBorder="1" applyAlignment="1">
      <alignment horizontal="center" vertical="center"/>
    </xf>
    <xf numFmtId="2" fontId="10" fillId="0" borderId="33" xfId="0" applyNumberFormat="1" applyFont="1" applyBorder="1" applyAlignment="1">
      <alignment horizontal="center" vertical="center"/>
    </xf>
    <xf numFmtId="2" fontId="10" fillId="0" borderId="73" xfId="0" applyNumberFormat="1" applyFont="1" applyBorder="1" applyAlignment="1">
      <alignment horizontal="center" vertical="center"/>
    </xf>
    <xf numFmtId="0" fontId="10" fillId="0" borderId="55" xfId="0" applyFont="1" applyBorder="1" applyAlignment="1">
      <alignment horizontal="left" vertical="center"/>
    </xf>
    <xf numFmtId="0" fontId="10" fillId="0" borderId="56" xfId="0" applyFont="1" applyBorder="1" applyAlignment="1">
      <alignment horizontal="left" vertical="center"/>
    </xf>
    <xf numFmtId="0" fontId="10" fillId="0" borderId="57" xfId="0" applyFont="1" applyBorder="1" applyAlignment="1">
      <alignment horizontal="left" vertical="center"/>
    </xf>
    <xf numFmtId="2" fontId="10" fillId="0" borderId="9" xfId="0" applyNumberFormat="1" applyFont="1" applyBorder="1" applyAlignment="1">
      <alignment horizontal="center" vertical="center"/>
    </xf>
    <xf numFmtId="2" fontId="10" fillId="0" borderId="14" xfId="0" applyNumberFormat="1" applyFont="1" applyBorder="1" applyAlignment="1">
      <alignment horizontal="center" vertical="center"/>
    </xf>
    <xf numFmtId="2" fontId="10" fillId="0" borderId="15" xfId="0" applyNumberFormat="1" applyFont="1" applyBorder="1" applyAlignment="1">
      <alignment horizontal="center" vertical="center"/>
    </xf>
    <xf numFmtId="2" fontId="10" fillId="6" borderId="55" xfId="0" applyNumberFormat="1" applyFont="1" applyFill="1" applyBorder="1" applyAlignment="1">
      <alignment horizontal="center" vertical="center"/>
    </xf>
    <xf numFmtId="2" fontId="10" fillId="6" borderId="56" xfId="0" applyNumberFormat="1" applyFont="1" applyFill="1" applyBorder="1" applyAlignment="1">
      <alignment horizontal="center" vertical="center"/>
    </xf>
    <xf numFmtId="2" fontId="10" fillId="6" borderId="57" xfId="0" applyNumberFormat="1" applyFont="1" applyFill="1" applyBorder="1" applyAlignment="1">
      <alignment horizontal="center" vertical="center"/>
    </xf>
    <xf numFmtId="1" fontId="10" fillId="0" borderId="9" xfId="0" applyNumberFormat="1" applyFont="1" applyBorder="1" applyAlignment="1">
      <alignment horizontal="center" vertical="center"/>
    </xf>
    <xf numFmtId="1" fontId="10" fillId="0" borderId="14" xfId="0" applyNumberFormat="1" applyFont="1" applyBorder="1" applyAlignment="1">
      <alignment horizontal="center" vertical="center"/>
    </xf>
    <xf numFmtId="1" fontId="10" fillId="0" borderId="15" xfId="0" applyNumberFormat="1" applyFont="1" applyBorder="1" applyAlignment="1">
      <alignment horizontal="center" vertical="center"/>
    </xf>
    <xf numFmtId="2" fontId="10" fillId="0" borderId="34" xfId="0" applyNumberFormat="1" applyFont="1" applyBorder="1" applyAlignment="1">
      <alignment horizontal="center" vertical="center"/>
    </xf>
    <xf numFmtId="0" fontId="10" fillId="0" borderId="6" xfId="0" applyFont="1" applyBorder="1" applyAlignment="1">
      <alignment horizontal="center"/>
    </xf>
    <xf numFmtId="0" fontId="10" fillId="0" borderId="7" xfId="0" applyFont="1" applyBorder="1" applyAlignment="1">
      <alignment horizontal="center"/>
    </xf>
    <xf numFmtId="0" fontId="10" fillId="0" borderId="8" xfId="0" applyFont="1" applyBorder="1" applyAlignment="1">
      <alignment horizontal="center"/>
    </xf>
    <xf numFmtId="2" fontId="10" fillId="0" borderId="65" xfId="0" applyNumberFormat="1" applyFont="1" applyBorder="1" applyAlignment="1">
      <alignment horizontal="center" vertical="center"/>
    </xf>
    <xf numFmtId="164" fontId="10" fillId="0" borderId="75" xfId="0" applyNumberFormat="1" applyFont="1" applyBorder="1" applyAlignment="1">
      <alignment horizontal="center"/>
    </xf>
    <xf numFmtId="164" fontId="10" fillId="0" borderId="76" xfId="0" applyNumberFormat="1" applyFont="1" applyBorder="1" applyAlignment="1">
      <alignment horizontal="center"/>
    </xf>
    <xf numFmtId="164" fontId="10" fillId="0" borderId="77" xfId="0" applyNumberFormat="1" applyFont="1" applyBorder="1" applyAlignment="1">
      <alignment horizontal="center"/>
    </xf>
    <xf numFmtId="2" fontId="10" fillId="0" borderId="1" xfId="0" applyNumberFormat="1" applyFont="1" applyBorder="1" applyAlignment="1"/>
    <xf numFmtId="2" fontId="10" fillId="0" borderId="0" xfId="0" applyNumberFormat="1" applyFont="1" applyBorder="1" applyAlignment="1"/>
    <xf numFmtId="0" fontId="10" fillId="0" borderId="1" xfId="0" applyFont="1" applyBorder="1" applyAlignment="1">
      <alignment horizontal="left"/>
    </xf>
    <xf numFmtId="0" fontId="10" fillId="0" borderId="0" xfId="0" applyFont="1" applyBorder="1" applyAlignment="1">
      <alignment horizontal="left"/>
    </xf>
    <xf numFmtId="2" fontId="10" fillId="0" borderId="1" xfId="0" applyNumberFormat="1" applyFont="1" applyBorder="1" applyAlignment="1">
      <alignment horizontal="center"/>
    </xf>
    <xf numFmtId="2" fontId="10" fillId="0" borderId="0" xfId="0" applyNumberFormat="1" applyFont="1" applyBorder="1" applyAlignment="1">
      <alignment horizontal="center"/>
    </xf>
    <xf numFmtId="2" fontId="10" fillId="0" borderId="2" xfId="0" applyNumberFormat="1" applyFont="1" applyBorder="1" applyAlignment="1">
      <alignment horizontal="center"/>
    </xf>
    <xf numFmtId="2" fontId="10" fillId="0" borderId="75" xfId="0" applyNumberFormat="1" applyFont="1" applyBorder="1" applyAlignment="1"/>
    <xf numFmtId="2" fontId="10" fillId="0" borderId="76" xfId="0" applyNumberFormat="1" applyFont="1" applyBorder="1" applyAlignment="1"/>
    <xf numFmtId="2" fontId="1" fillId="2" borderId="75" xfId="0" applyNumberFormat="1" applyFont="1" applyFill="1" applyBorder="1" applyAlignment="1">
      <alignment horizontal="center"/>
    </xf>
    <xf numFmtId="2" fontId="1" fillId="2" borderId="76" xfId="0" applyNumberFormat="1" applyFont="1" applyFill="1" applyBorder="1" applyAlignment="1">
      <alignment horizontal="center"/>
    </xf>
    <xf numFmtId="2" fontId="1" fillId="2" borderId="77" xfId="0" applyNumberFormat="1" applyFont="1" applyFill="1" applyBorder="1" applyAlignment="1">
      <alignment horizontal="center"/>
    </xf>
    <xf numFmtId="2" fontId="10" fillId="0" borderId="1" xfId="0" applyNumberFormat="1" applyFont="1" applyBorder="1" applyAlignment="1">
      <alignment horizontal="right"/>
    </xf>
    <xf numFmtId="2" fontId="10" fillId="0" borderId="0" xfId="0" applyNumberFormat="1" applyFont="1" applyBorder="1" applyAlignment="1">
      <alignment horizontal="right"/>
    </xf>
    <xf numFmtId="166" fontId="10" fillId="0" borderId="1" xfId="0" applyNumberFormat="1" applyFont="1" applyFill="1" applyBorder="1" applyAlignment="1">
      <alignment horizontal="center"/>
    </xf>
    <xf numFmtId="166" fontId="10" fillId="0" borderId="0" xfId="0" applyNumberFormat="1" applyFont="1" applyFill="1" applyBorder="1" applyAlignment="1">
      <alignment horizontal="center"/>
    </xf>
    <xf numFmtId="0" fontId="14" fillId="0" borderId="18" xfId="0" applyFont="1" applyBorder="1" applyAlignment="1">
      <alignment horizontal="left"/>
    </xf>
    <xf numFmtId="0" fontId="14" fillId="0" borderId="16" xfId="0" applyFont="1" applyBorder="1" applyAlignment="1">
      <alignment horizontal="left"/>
    </xf>
    <xf numFmtId="0" fontId="14" fillId="0" borderId="17" xfId="0" applyFont="1" applyBorder="1" applyAlignment="1">
      <alignment horizontal="left"/>
    </xf>
    <xf numFmtId="2" fontId="10" fillId="0" borderId="18" xfId="0" applyNumberFormat="1" applyFont="1" applyBorder="1" applyAlignment="1">
      <alignment horizontal="right"/>
    </xf>
    <xf numFmtId="2" fontId="10" fillId="0" borderId="16" xfId="0" applyNumberFormat="1" applyFont="1" applyBorder="1" applyAlignment="1">
      <alignment horizontal="right"/>
    </xf>
    <xf numFmtId="2" fontId="10" fillId="0" borderId="3" xfId="0" applyNumberFormat="1" applyFont="1" applyBorder="1" applyAlignment="1">
      <alignment horizontal="center"/>
    </xf>
    <xf numFmtId="2" fontId="10" fillId="0" borderId="4" xfId="0" applyNumberFormat="1" applyFont="1" applyBorder="1" applyAlignment="1">
      <alignment horizontal="center"/>
    </xf>
    <xf numFmtId="0" fontId="10" fillId="0" borderId="9" xfId="0" applyFont="1" applyBorder="1" applyAlignment="1">
      <alignment horizontal="left"/>
    </xf>
    <xf numFmtId="0" fontId="10" fillId="0" borderId="14" xfId="0" applyFont="1" applyBorder="1" applyAlignment="1">
      <alignment horizontal="left"/>
    </xf>
    <xf numFmtId="0" fontId="10" fillId="0" borderId="15" xfId="0" applyFont="1" applyBorder="1" applyAlignment="1">
      <alignment horizontal="left"/>
    </xf>
    <xf numFmtId="2" fontId="10" fillId="0" borderId="9" xfId="0" applyNumberFormat="1" applyFont="1" applyFill="1" applyBorder="1" applyAlignment="1">
      <alignment horizontal="center"/>
    </xf>
    <xf numFmtId="2" fontId="10" fillId="0" borderId="14" xfId="0" applyNumberFormat="1" applyFont="1" applyFill="1" applyBorder="1" applyAlignment="1">
      <alignment horizontal="center"/>
    </xf>
    <xf numFmtId="2" fontId="10" fillId="0" borderId="15" xfId="0" applyNumberFormat="1" applyFont="1" applyFill="1" applyBorder="1" applyAlignment="1">
      <alignment horizontal="center"/>
    </xf>
    <xf numFmtId="0" fontId="14" fillId="0" borderId="9" xfId="0" applyFont="1" applyBorder="1" applyAlignment="1">
      <alignment horizontal="left"/>
    </xf>
    <xf numFmtId="0" fontId="14" fillId="0" borderId="14" xfId="0" applyFont="1" applyBorder="1" applyAlignment="1">
      <alignment horizontal="left"/>
    </xf>
    <xf numFmtId="2" fontId="14" fillId="0" borderId="18" xfId="0" applyNumberFormat="1" applyFont="1" applyBorder="1" applyAlignment="1"/>
    <xf numFmtId="2" fontId="14" fillId="0" borderId="16" xfId="0" applyNumberFormat="1" applyFont="1" applyBorder="1" applyAlignment="1"/>
    <xf numFmtId="0" fontId="15" fillId="0" borderId="0" xfId="0" applyFont="1" applyBorder="1" applyAlignment="1">
      <alignment horizontal="center"/>
    </xf>
    <xf numFmtId="2" fontId="10" fillId="0" borderId="1" xfId="0" applyNumberFormat="1" applyFont="1" applyBorder="1" applyAlignment="1">
      <alignment horizontal="center" vertical="center"/>
    </xf>
    <xf numFmtId="2" fontId="10" fillId="0" borderId="0" xfId="0" applyNumberFormat="1" applyFont="1" applyBorder="1" applyAlignment="1">
      <alignment horizontal="center" vertical="center"/>
    </xf>
    <xf numFmtId="2" fontId="10" fillId="0" borderId="2" xfId="0" applyNumberFormat="1" applyFont="1" applyBorder="1" applyAlignment="1">
      <alignment horizontal="center" vertical="center"/>
    </xf>
    <xf numFmtId="0" fontId="10" fillId="0" borderId="18" xfId="0" applyFont="1" applyBorder="1" applyAlignment="1">
      <alignment horizontal="center"/>
    </xf>
    <xf numFmtId="0" fontId="10" fillId="0" borderId="17" xfId="0" applyFont="1" applyBorder="1" applyAlignment="1">
      <alignment horizontal="center"/>
    </xf>
    <xf numFmtId="2" fontId="10" fillId="0" borderId="18" xfId="0" applyNumberFormat="1" applyFont="1" applyBorder="1" applyAlignment="1">
      <alignment horizontal="center"/>
    </xf>
    <xf numFmtId="2" fontId="10" fillId="0" borderId="16" xfId="0" applyNumberFormat="1" applyFont="1" applyBorder="1" applyAlignment="1">
      <alignment horizontal="center"/>
    </xf>
    <xf numFmtId="2" fontId="10" fillId="0" borderId="17" xfId="0" applyNumberFormat="1" applyFont="1" applyBorder="1" applyAlignment="1">
      <alignment horizontal="center"/>
    </xf>
    <xf numFmtId="0" fontId="10" fillId="0" borderId="16" xfId="0" applyFont="1" applyBorder="1" applyAlignment="1">
      <alignment horizontal="left"/>
    </xf>
    <xf numFmtId="2" fontId="10" fillId="0" borderId="14" xfId="0" applyNumberFormat="1" applyFont="1" applyBorder="1" applyAlignment="1">
      <alignment horizontal="center"/>
    </xf>
    <xf numFmtId="0" fontId="10" fillId="0" borderId="14" xfId="0" applyFont="1" applyBorder="1" applyAlignment="1">
      <alignment horizontal="center"/>
    </xf>
    <xf numFmtId="0" fontId="10" fillId="0" borderId="18" xfId="0" applyFont="1" applyBorder="1" applyAlignment="1">
      <alignment horizontal="center" wrapText="1"/>
    </xf>
    <xf numFmtId="0" fontId="10" fillId="0" borderId="16" xfId="0" applyFont="1" applyBorder="1" applyAlignment="1">
      <alignment horizontal="center" wrapText="1"/>
    </xf>
    <xf numFmtId="0" fontId="10" fillId="0" borderId="17" xfId="0" applyFont="1" applyBorder="1" applyAlignment="1">
      <alignment horizontal="center" wrapText="1"/>
    </xf>
    <xf numFmtId="0" fontId="10" fillId="0" borderId="18" xfId="0" applyFont="1" applyBorder="1" applyAlignment="1">
      <alignment horizontal="center" vertical="center"/>
    </xf>
    <xf numFmtId="0" fontId="10" fillId="0" borderId="16" xfId="0" applyFont="1" applyBorder="1" applyAlignment="1">
      <alignment horizontal="center" vertical="center"/>
    </xf>
    <xf numFmtId="0" fontId="10" fillId="0" borderId="17" xfId="0" applyFont="1" applyBorder="1" applyAlignment="1">
      <alignment horizontal="center" vertical="center"/>
    </xf>
    <xf numFmtId="2" fontId="10" fillId="0" borderId="62" xfId="0" applyNumberFormat="1" applyFont="1" applyBorder="1" applyAlignment="1">
      <alignment horizontal="right"/>
    </xf>
    <xf numFmtId="2" fontId="10" fillId="0" borderId="60" xfId="0" applyNumberFormat="1" applyFont="1" applyBorder="1" applyAlignment="1">
      <alignment horizontal="right"/>
    </xf>
    <xf numFmtId="0" fontId="14" fillId="2" borderId="63" xfId="0" applyFont="1" applyFill="1" applyBorder="1" applyAlignment="1">
      <alignment horizontal="left"/>
    </xf>
    <xf numFmtId="0" fontId="14" fillId="2" borderId="64" xfId="0" applyFont="1" applyFill="1" applyBorder="1" applyAlignment="1">
      <alignment horizontal="left"/>
    </xf>
    <xf numFmtId="0" fontId="14" fillId="2" borderId="65" xfId="0" applyFont="1" applyFill="1" applyBorder="1" applyAlignment="1">
      <alignment horizontal="left"/>
    </xf>
    <xf numFmtId="2" fontId="14" fillId="3" borderId="63" xfId="0" applyNumberFormat="1" applyFont="1" applyFill="1" applyBorder="1" applyAlignment="1">
      <alignment horizontal="right"/>
    </xf>
    <xf numFmtId="2" fontId="14" fillId="3" borderId="64" xfId="0" applyNumberFormat="1" applyFont="1" applyFill="1" applyBorder="1" applyAlignment="1">
      <alignment horizontal="right"/>
    </xf>
    <xf numFmtId="2" fontId="10" fillId="0" borderId="62" xfId="0" applyNumberFormat="1" applyFont="1" applyBorder="1" applyAlignment="1">
      <alignment horizontal="center"/>
    </xf>
    <xf numFmtId="2" fontId="10" fillId="0" borderId="60" xfId="0" applyNumberFormat="1" applyFont="1" applyBorder="1" applyAlignment="1">
      <alignment horizontal="center"/>
    </xf>
    <xf numFmtId="2" fontId="10" fillId="0" borderId="61" xfId="0" applyNumberFormat="1" applyFont="1" applyBorder="1" applyAlignment="1">
      <alignment horizontal="center"/>
    </xf>
    <xf numFmtId="2" fontId="10" fillId="0" borderId="75" xfId="0" applyNumberFormat="1" applyFont="1" applyBorder="1" applyAlignment="1">
      <alignment horizontal="right"/>
    </xf>
    <xf numFmtId="2" fontId="10" fillId="0" borderId="76" xfId="0" applyNumberFormat="1" applyFont="1" applyBorder="1" applyAlignment="1">
      <alignment horizontal="right"/>
    </xf>
    <xf numFmtId="2" fontId="14" fillId="0" borderId="3" xfId="0" applyNumberFormat="1" applyFont="1" applyBorder="1" applyAlignment="1">
      <alignment horizontal="right" vertical="center"/>
    </xf>
    <xf numFmtId="2" fontId="14" fillId="0" borderId="4" xfId="0" applyNumberFormat="1" applyFont="1" applyBorder="1" applyAlignment="1">
      <alignment horizontal="right" vertical="center"/>
    </xf>
    <xf numFmtId="0" fontId="10" fillId="0" borderId="16" xfId="0" applyFont="1" applyBorder="1" applyAlignment="1">
      <alignment horizontal="center"/>
    </xf>
    <xf numFmtId="0" fontId="10" fillId="2" borderId="14" xfId="0" applyFont="1" applyFill="1" applyBorder="1" applyAlignment="1">
      <alignment horizontal="center"/>
    </xf>
    <xf numFmtId="0" fontId="13" fillId="0" borderId="1" xfId="0" applyFont="1" applyBorder="1" applyAlignment="1">
      <alignment horizontal="left" vertical="center"/>
    </xf>
    <xf numFmtId="0" fontId="13" fillId="0" borderId="0" xfId="0" applyFont="1" applyBorder="1" applyAlignment="1">
      <alignment horizontal="left" vertical="center"/>
    </xf>
    <xf numFmtId="0" fontId="13" fillId="0" borderId="2" xfId="0" applyFont="1" applyBorder="1" applyAlignment="1">
      <alignment horizontal="left" vertical="center"/>
    </xf>
    <xf numFmtId="2" fontId="10" fillId="0" borderId="66" xfId="110" applyNumberFormat="1" applyFont="1" applyBorder="1" applyAlignment="1">
      <alignment horizontal="right" vertical="center"/>
    </xf>
    <xf numFmtId="9" fontId="10" fillId="0" borderId="1" xfId="1" applyFont="1" applyBorder="1" applyAlignment="1">
      <alignment horizontal="center" vertical="center"/>
    </xf>
    <xf numFmtId="9" fontId="10" fillId="0" borderId="0" xfId="1" applyFont="1" applyBorder="1" applyAlignment="1">
      <alignment horizontal="center" vertical="center"/>
    </xf>
    <xf numFmtId="9" fontId="10" fillId="0" borderId="2" xfId="1" applyFont="1" applyBorder="1" applyAlignment="1">
      <alignment horizontal="center" vertical="center"/>
    </xf>
    <xf numFmtId="0" fontId="10" fillId="0" borderId="1" xfId="0" applyFont="1" applyBorder="1" applyAlignment="1">
      <alignment horizontal="left" vertical="center"/>
    </xf>
    <xf numFmtId="0" fontId="10" fillId="0" borderId="0" xfId="0" applyFont="1" applyBorder="1" applyAlignment="1">
      <alignment horizontal="left" vertical="center"/>
    </xf>
    <xf numFmtId="0" fontId="10" fillId="0" borderId="2" xfId="0" applyFont="1" applyBorder="1" applyAlignment="1">
      <alignment horizontal="left" vertical="center"/>
    </xf>
    <xf numFmtId="1" fontId="10" fillId="0" borderId="1" xfId="0" applyNumberFormat="1" applyFont="1" applyBorder="1" applyAlignment="1">
      <alignment horizontal="center" vertical="center"/>
    </xf>
    <xf numFmtId="1" fontId="10" fillId="0" borderId="0" xfId="0" applyNumberFormat="1" applyFont="1" applyBorder="1" applyAlignment="1">
      <alignment horizontal="center" vertical="center"/>
    </xf>
    <xf numFmtId="1" fontId="10" fillId="0" borderId="2" xfId="0" applyNumberFormat="1" applyFont="1" applyBorder="1" applyAlignment="1">
      <alignment horizontal="center" vertical="center"/>
    </xf>
    <xf numFmtId="2" fontId="10" fillId="0" borderId="3" xfId="0" applyNumberFormat="1" applyFont="1" applyBorder="1" applyAlignment="1">
      <alignment horizontal="center" vertical="center"/>
    </xf>
    <xf numFmtId="2" fontId="10" fillId="0" borderId="4" xfId="0" applyNumberFormat="1" applyFont="1" applyBorder="1" applyAlignment="1">
      <alignment horizontal="center" vertical="center"/>
    </xf>
    <xf numFmtId="2" fontId="10" fillId="0" borderId="5" xfId="0" applyNumberFormat="1" applyFont="1" applyBorder="1" applyAlignment="1">
      <alignment horizontal="center" vertical="center"/>
    </xf>
    <xf numFmtId="2" fontId="1" fillId="0" borderId="52" xfId="0" applyNumberFormat="1" applyFont="1" applyBorder="1" applyAlignment="1">
      <alignment horizontal="center" vertical="center"/>
    </xf>
    <xf numFmtId="0" fontId="1" fillId="0" borderId="52" xfId="0" applyFont="1" applyBorder="1" applyAlignment="1">
      <alignment horizontal="center" vertical="center"/>
    </xf>
    <xf numFmtId="2" fontId="10" fillId="0" borderId="52" xfId="0" applyNumberFormat="1" applyFont="1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2" fontId="10" fillId="0" borderId="0" xfId="0" applyNumberFormat="1" applyFont="1" applyFill="1" applyBorder="1" applyAlignment="1">
      <alignment horizontal="center"/>
    </xf>
    <xf numFmtId="2" fontId="7" fillId="0" borderId="0" xfId="0" applyNumberFormat="1" applyFont="1" applyAlignment="1">
      <alignment horizontal="center"/>
    </xf>
    <xf numFmtId="2" fontId="10" fillId="0" borderId="5" xfId="0" applyNumberFormat="1" applyFont="1" applyBorder="1" applyAlignment="1">
      <alignment horizontal="center"/>
    </xf>
    <xf numFmtId="2" fontId="10" fillId="0" borderId="3" xfId="0" applyNumberFormat="1" applyFont="1" applyBorder="1" applyAlignment="1"/>
    <xf numFmtId="2" fontId="10" fillId="0" borderId="4" xfId="0" applyNumberFormat="1" applyFont="1" applyBorder="1" applyAlignment="1"/>
    <xf numFmtId="2" fontId="1" fillId="0" borderId="3" xfId="0" applyNumberFormat="1" applyFont="1" applyBorder="1" applyAlignment="1">
      <alignment horizontal="right" vertical="center"/>
    </xf>
    <xf numFmtId="2" fontId="1" fillId="0" borderId="4" xfId="0" applyNumberFormat="1" applyFont="1" applyBorder="1" applyAlignment="1">
      <alignment horizontal="right" vertical="center"/>
    </xf>
    <xf numFmtId="0" fontId="10" fillId="0" borderId="9" xfId="0" applyFont="1" applyBorder="1" applyAlignment="1">
      <alignment horizontal="center" vertical="center" wrapText="1"/>
    </xf>
    <xf numFmtId="0" fontId="10" fillId="0" borderId="14" xfId="0" applyFont="1" applyBorder="1" applyAlignment="1">
      <alignment horizontal="center" vertical="center" wrapText="1"/>
    </xf>
    <xf numFmtId="0" fontId="10" fillId="0" borderId="15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center" wrapText="1"/>
    </xf>
    <xf numFmtId="0" fontId="10" fillId="0" borderId="5" xfId="0" applyFont="1" applyBorder="1" applyAlignment="1">
      <alignment horizontal="center" vertical="center" wrapText="1"/>
    </xf>
    <xf numFmtId="0" fontId="35" fillId="0" borderId="3" xfId="0" applyFont="1" applyBorder="1" applyAlignment="1">
      <alignment horizontal="right" vertical="center"/>
    </xf>
    <xf numFmtId="0" fontId="35" fillId="0" borderId="4" xfId="0" applyFont="1" applyBorder="1" applyAlignment="1">
      <alignment horizontal="right" vertical="center"/>
    </xf>
    <xf numFmtId="0" fontId="35" fillId="0" borderId="54" xfId="0" applyFont="1" applyBorder="1" applyAlignment="1">
      <alignment horizontal="right" vertical="center"/>
    </xf>
    <xf numFmtId="2" fontId="8" fillId="0" borderId="60" xfId="0" applyNumberFormat="1" applyFont="1" applyFill="1" applyBorder="1" applyAlignment="1">
      <alignment horizontal="center" vertical="center" wrapText="1"/>
    </xf>
    <xf numFmtId="0" fontId="10" fillId="0" borderId="3" xfId="0" applyFont="1" applyBorder="1" applyAlignment="1">
      <alignment horizontal="center"/>
    </xf>
    <xf numFmtId="0" fontId="10" fillId="0" borderId="4" xfId="0" applyFont="1" applyBorder="1" applyAlignment="1">
      <alignment horizontal="center"/>
    </xf>
    <xf numFmtId="0" fontId="10" fillId="0" borderId="0" xfId="0" applyFont="1" applyBorder="1" applyAlignment="1">
      <alignment horizontal="center"/>
    </xf>
    <xf numFmtId="2" fontId="32" fillId="0" borderId="63" xfId="0" applyNumberFormat="1" applyFont="1" applyBorder="1" applyAlignment="1">
      <alignment horizontal="center" vertical="center"/>
    </xf>
    <xf numFmtId="2" fontId="32" fillId="0" borderId="64" xfId="0" applyNumberFormat="1" applyFont="1" applyBorder="1" applyAlignment="1">
      <alignment horizontal="center" vertical="center"/>
    </xf>
    <xf numFmtId="2" fontId="32" fillId="0" borderId="65" xfId="0" applyNumberFormat="1" applyFont="1" applyBorder="1" applyAlignment="1">
      <alignment horizontal="center" vertical="center"/>
    </xf>
    <xf numFmtId="0" fontId="10" fillId="0" borderId="2" xfId="0" applyFont="1" applyBorder="1" applyAlignment="1">
      <alignment horizontal="left"/>
    </xf>
    <xf numFmtId="2" fontId="10" fillId="0" borderId="55" xfId="0" applyNumberFormat="1" applyFont="1" applyBorder="1" applyAlignment="1">
      <alignment horizontal="center" vertical="center"/>
    </xf>
    <xf numFmtId="2" fontId="10" fillId="0" borderId="56" xfId="0" applyNumberFormat="1" applyFont="1" applyBorder="1" applyAlignment="1">
      <alignment horizontal="center" vertical="center"/>
    </xf>
    <xf numFmtId="2" fontId="10" fillId="0" borderId="57" xfId="0" applyNumberFormat="1" applyFont="1" applyBorder="1" applyAlignment="1">
      <alignment horizontal="center" vertical="center"/>
    </xf>
    <xf numFmtId="2" fontId="10" fillId="0" borderId="62" xfId="0" applyNumberFormat="1" applyFont="1" applyBorder="1" applyAlignment="1">
      <alignment horizontal="center" vertical="center"/>
    </xf>
    <xf numFmtId="2" fontId="10" fillId="0" borderId="60" xfId="0" applyNumberFormat="1" applyFont="1" applyBorder="1" applyAlignment="1">
      <alignment horizontal="center" vertical="center"/>
    </xf>
    <xf numFmtId="2" fontId="10" fillId="0" borderId="61" xfId="0" applyNumberFormat="1" applyFont="1" applyBorder="1" applyAlignment="1">
      <alignment horizontal="center" vertical="center"/>
    </xf>
    <xf numFmtId="2" fontId="13" fillId="0" borderId="55" xfId="0" applyNumberFormat="1" applyFont="1" applyBorder="1" applyAlignment="1">
      <alignment horizontal="center" vertical="center"/>
    </xf>
    <xf numFmtId="2" fontId="13" fillId="0" borderId="57" xfId="0" applyNumberFormat="1" applyFont="1" applyBorder="1" applyAlignment="1">
      <alignment horizontal="center" vertical="center"/>
    </xf>
    <xf numFmtId="2" fontId="13" fillId="0" borderId="62" xfId="0" applyNumberFormat="1" applyFont="1" applyBorder="1" applyAlignment="1">
      <alignment horizontal="center" vertical="center"/>
    </xf>
    <xf numFmtId="2" fontId="13" fillId="0" borderId="61" xfId="0" applyNumberFormat="1" applyFont="1" applyBorder="1" applyAlignment="1">
      <alignment horizontal="center" vertical="center"/>
    </xf>
    <xf numFmtId="2" fontId="10" fillId="0" borderId="78" xfId="0" applyNumberFormat="1" applyFont="1" applyBorder="1" applyAlignment="1">
      <alignment horizontal="right"/>
    </xf>
    <xf numFmtId="2" fontId="10" fillId="0" borderId="79" xfId="0" applyNumberFormat="1" applyFont="1" applyBorder="1" applyAlignment="1">
      <alignment horizontal="right"/>
    </xf>
    <xf numFmtId="2" fontId="10" fillId="0" borderId="78" xfId="0" applyNumberFormat="1" applyFont="1" applyBorder="1" applyAlignment="1">
      <alignment horizontal="center"/>
    </xf>
    <xf numFmtId="2" fontId="10" fillId="0" borderId="79" xfId="0" applyNumberFormat="1" applyFont="1" applyBorder="1" applyAlignment="1">
      <alignment horizontal="center"/>
    </xf>
    <xf numFmtId="2" fontId="10" fillId="0" borderId="80" xfId="0" applyNumberFormat="1" applyFont="1" applyBorder="1" applyAlignment="1">
      <alignment horizontal="center"/>
    </xf>
    <xf numFmtId="2" fontId="10" fillId="0" borderId="9" xfId="0" applyNumberFormat="1" applyFont="1" applyBorder="1" applyAlignment="1">
      <alignment horizontal="center"/>
    </xf>
    <xf numFmtId="2" fontId="10" fillId="0" borderId="15" xfId="0" applyNumberFormat="1" applyFont="1" applyBorder="1" applyAlignment="1">
      <alignment horizontal="center"/>
    </xf>
    <xf numFmtId="2" fontId="10" fillId="0" borderId="9" xfId="0" applyNumberFormat="1" applyFont="1" applyBorder="1" applyAlignment="1"/>
    <xf numFmtId="2" fontId="10" fillId="0" borderId="14" xfId="0" applyNumberFormat="1" applyFont="1" applyBorder="1" applyAlignment="1"/>
    <xf numFmtId="15" fontId="10" fillId="0" borderId="32" xfId="0" applyNumberFormat="1" applyFont="1" applyBorder="1" applyAlignment="1">
      <alignment horizontal="center" vertical="center"/>
    </xf>
    <xf numFmtId="14" fontId="7" fillId="0" borderId="60" xfId="0" applyNumberFormat="1" applyFont="1" applyBorder="1" applyAlignment="1">
      <alignment horizontal="center" vertical="center"/>
    </xf>
    <xf numFmtId="16" fontId="10" fillId="0" borderId="32" xfId="0" applyNumberFormat="1" applyFont="1" applyBorder="1" applyAlignment="1">
      <alignment horizontal="center" vertical="center"/>
    </xf>
    <xf numFmtId="2" fontId="10" fillId="0" borderId="9" xfId="0" quotePrefix="1" applyNumberFormat="1" applyFont="1" applyBorder="1" applyAlignment="1">
      <alignment horizontal="center" vertical="center"/>
    </xf>
    <xf numFmtId="2" fontId="39" fillId="0" borderId="43" xfId="110" applyNumberFormat="1" applyFont="1" applyBorder="1" applyAlignment="1">
      <alignment horizontal="right" vertical="center"/>
    </xf>
    <xf numFmtId="9" fontId="10" fillId="0" borderId="0" xfId="0" applyNumberFormat="1" applyFont="1" applyBorder="1" applyAlignment="1">
      <alignment horizontal="center"/>
    </xf>
    <xf numFmtId="2" fontId="8" fillId="6" borderId="0" xfId="0" applyNumberFormat="1" applyFont="1" applyFill="1" applyBorder="1" applyAlignment="1">
      <alignment horizontal="center"/>
    </xf>
    <xf numFmtId="2" fontId="8" fillId="0" borderId="0" xfId="0" applyNumberFormat="1" applyFont="1" applyFill="1" applyAlignment="1">
      <alignment horizontal="center" vertical="center" wrapText="1"/>
    </xf>
    <xf numFmtId="0" fontId="7" fillId="0" borderId="2" xfId="0" applyFont="1" applyBorder="1" applyAlignment="1">
      <alignment horizontal="center" wrapText="1"/>
    </xf>
    <xf numFmtId="0" fontId="7" fillId="6" borderId="0" xfId="0" applyFont="1" applyFill="1" applyBorder="1" applyAlignment="1">
      <alignment horizontal="center"/>
    </xf>
    <xf numFmtId="0" fontId="7" fillId="0" borderId="1" xfId="0" applyFont="1" applyBorder="1" applyAlignment="1">
      <alignment horizontal="right"/>
    </xf>
    <xf numFmtId="0" fontId="7" fillId="0" borderId="0" xfId="0" applyFont="1" applyBorder="1" applyAlignment="1">
      <alignment horizontal="right"/>
    </xf>
    <xf numFmtId="0" fontId="30" fillId="0" borderId="63" xfId="0" applyFont="1" applyBorder="1" applyAlignment="1">
      <alignment horizontal="center" vertical="top"/>
    </xf>
    <xf numFmtId="0" fontId="30" fillId="0" borderId="64" xfId="0" applyFont="1" applyBorder="1" applyAlignment="1">
      <alignment horizontal="center" vertical="top"/>
    </xf>
    <xf numFmtId="0" fontId="30" fillId="0" borderId="65" xfId="0" applyFont="1" applyBorder="1" applyAlignment="1">
      <alignment horizontal="center" vertical="top"/>
    </xf>
    <xf numFmtId="14" fontId="7" fillId="0" borderId="60" xfId="0" applyNumberFormat="1" applyFont="1" applyBorder="1" applyAlignment="1">
      <alignment horizontal="center"/>
    </xf>
    <xf numFmtId="1" fontId="7" fillId="0" borderId="60" xfId="0" applyNumberFormat="1" applyFont="1" applyBorder="1" applyAlignment="1">
      <alignment horizontal="left"/>
    </xf>
    <xf numFmtId="2" fontId="7" fillId="0" borderId="0" xfId="0" applyNumberFormat="1" applyFont="1" applyBorder="1" applyAlignment="1">
      <alignment horizontal="right"/>
    </xf>
    <xf numFmtId="2" fontId="7" fillId="0" borderId="0" xfId="0" applyNumberFormat="1" applyFont="1" applyBorder="1" applyAlignment="1">
      <alignment horizontal="center"/>
    </xf>
    <xf numFmtId="2" fontId="7" fillId="6" borderId="0" xfId="0" applyNumberFormat="1" applyFont="1" applyFill="1" applyBorder="1" applyAlignment="1">
      <alignment horizontal="right"/>
    </xf>
    <xf numFmtId="0" fontId="10" fillId="0" borderId="1" xfId="0" applyFont="1" applyBorder="1" applyAlignment="1">
      <alignment horizontal="right"/>
    </xf>
    <xf numFmtId="0" fontId="10" fillId="0" borderId="0" xfId="0" applyFont="1" applyBorder="1" applyAlignment="1">
      <alignment horizontal="right"/>
    </xf>
    <xf numFmtId="0" fontId="10" fillId="0" borderId="9" xfId="0" applyFont="1" applyBorder="1" applyAlignment="1">
      <alignment horizontal="left" vertical="center"/>
    </xf>
    <xf numFmtId="0" fontId="10" fillId="0" borderId="14" xfId="0" applyFont="1" applyBorder="1" applyAlignment="1">
      <alignment horizontal="left" vertical="center"/>
    </xf>
    <xf numFmtId="0" fontId="10" fillId="0" borderId="15" xfId="0" applyFont="1" applyBorder="1" applyAlignment="1">
      <alignment horizontal="left" vertical="center"/>
    </xf>
  </cellXfs>
  <cellStyles count="279">
    <cellStyle name="Excel Built-in Normal" xfId="110"/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worksheet" Target="worksheets/sheet11.xml"/><Relationship Id="rId12" Type="http://schemas.openxmlformats.org/officeDocument/2006/relationships/externalLink" Target="externalLinks/externalLink1.xml"/><Relationship Id="rId13" Type="http://schemas.openxmlformats.org/officeDocument/2006/relationships/theme" Target="theme/theme1.xml"/><Relationship Id="rId14" Type="http://schemas.openxmlformats.org/officeDocument/2006/relationships/styles" Target="styles.xml"/><Relationship Id="rId15" Type="http://schemas.openxmlformats.org/officeDocument/2006/relationships/sharedStrings" Target="sharedStrings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hicaro/Desktop/nounou/1.Lina/Lina%20-%20Paie%202017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17-12-Lina"/>
      <sheetName val="17-11-Lina"/>
      <sheetName val="17-10-Lina"/>
      <sheetName val="17-09-Lina"/>
      <sheetName val="17-08-Lina"/>
      <sheetName val="17-07-Lina"/>
      <sheetName val="17-06-Lina"/>
      <sheetName val="17-05-Lina"/>
      <sheetName val="17-04-Lina"/>
      <sheetName val="17-03-Lina"/>
      <sheetName val="17-02-Lina"/>
      <sheetName val="17-01-Lina"/>
    </sheetNames>
    <sheetDataSet>
      <sheetData sheetId="0" refreshError="1"/>
      <sheetData sheetId="1" refreshError="1"/>
      <sheetData sheetId="2" refreshError="1">
        <row r="16">
          <cell r="AL16" t="str">
            <v>CA</v>
          </cell>
          <cell r="AM16" t="str">
            <v>CA</v>
          </cell>
        </row>
      </sheetData>
      <sheetData sheetId="3" refreshError="1"/>
      <sheetData sheetId="4" refreshError="1">
        <row r="16">
          <cell r="AK16" t="str">
            <v>CA</v>
          </cell>
          <cell r="AL16" t="str">
            <v>CA</v>
          </cell>
          <cell r="AM16" t="str">
            <v>CA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Relationship Id="rId2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Relationship Id="rId2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3.vml"/><Relationship Id="rId2" Type="http://schemas.openxmlformats.org/officeDocument/2006/relationships/comments" Target="../comments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4.vml"/><Relationship Id="rId2" Type="http://schemas.openxmlformats.org/officeDocument/2006/relationships/comments" Target="../comments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5.vml"/><Relationship Id="rId2" Type="http://schemas.openxmlformats.org/officeDocument/2006/relationships/comments" Target="../comments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6.vml"/><Relationship Id="rId2" Type="http://schemas.openxmlformats.org/officeDocument/2006/relationships/comments" Target="../comments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7.vml"/><Relationship Id="rId2" Type="http://schemas.openxmlformats.org/officeDocument/2006/relationships/comments" Target="../comments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8.vml"/><Relationship Id="rId2" Type="http://schemas.openxmlformats.org/officeDocument/2006/relationships/comments" Target="../comments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9.vml"/><Relationship Id="rId2" Type="http://schemas.openxmlformats.org/officeDocument/2006/relationships/comments" Target="../comments9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0.vml"/><Relationship Id="rId2" Type="http://schemas.openxmlformats.org/officeDocument/2006/relationships/comments" Target="../comments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R180"/>
  <sheetViews>
    <sheetView tabSelected="1" topLeftCell="A12" zoomScale="200" zoomScaleNormal="200" zoomScalePageLayoutView="200" workbookViewId="0">
      <selection activeCell="C26" sqref="C26:G26"/>
    </sheetView>
  </sheetViews>
  <sheetFormatPr baseColWidth="10" defaultColWidth="10.83203125" defaultRowHeight="11" customHeight="1" x14ac:dyDescent="0"/>
  <cols>
    <col min="1" max="1" width="4" style="5" customWidth="1"/>
    <col min="2" max="39" width="2.33203125" style="5" customWidth="1"/>
    <col min="40" max="16384" width="10.83203125" style="5"/>
  </cols>
  <sheetData>
    <row r="1" spans="1:39" s="332" customFormat="1" ht="11" customHeight="1">
      <c r="A1" s="331" t="s">
        <v>2</v>
      </c>
      <c r="B1" s="331"/>
      <c r="C1" s="331"/>
      <c r="D1" s="331"/>
      <c r="Z1" s="333" t="s">
        <v>3</v>
      </c>
      <c r="AD1" s="334" t="s">
        <v>131</v>
      </c>
      <c r="AE1" s="334"/>
      <c r="AF1" s="419">
        <v>2017</v>
      </c>
      <c r="AG1" s="419"/>
      <c r="AH1" s="410" t="s">
        <v>4</v>
      </c>
      <c r="AI1" s="410"/>
      <c r="AJ1" s="334" t="s">
        <v>132</v>
      </c>
      <c r="AK1" s="334"/>
      <c r="AL1" s="419">
        <v>2017</v>
      </c>
      <c r="AM1" s="419"/>
    </row>
    <row r="2" spans="1:39" s="4" customFormat="1" ht="11" customHeight="1">
      <c r="A2" s="411" t="s">
        <v>23</v>
      </c>
      <c r="B2" s="412"/>
      <c r="C2" s="412"/>
      <c r="D2" s="412"/>
      <c r="E2" s="412"/>
      <c r="F2" s="412"/>
      <c r="G2" s="412"/>
      <c r="H2" s="412"/>
      <c r="I2" s="412"/>
      <c r="J2" s="412"/>
      <c r="K2" s="412"/>
      <c r="L2" s="412"/>
      <c r="M2" s="412"/>
      <c r="N2" s="412"/>
      <c r="O2" s="412"/>
      <c r="P2" s="412"/>
      <c r="Q2" s="412"/>
      <c r="R2" s="412"/>
      <c r="S2" s="412"/>
      <c r="T2" s="413"/>
      <c r="U2" s="414" t="s">
        <v>22</v>
      </c>
      <c r="V2" s="415"/>
      <c r="W2" s="415"/>
      <c r="X2" s="415"/>
      <c r="Y2" s="415"/>
      <c r="Z2" s="415"/>
      <c r="AA2" s="415"/>
      <c r="AB2" s="415"/>
      <c r="AC2" s="415"/>
      <c r="AD2" s="415"/>
      <c r="AE2" s="415"/>
      <c r="AF2" s="415"/>
      <c r="AG2" s="415"/>
      <c r="AH2" s="415"/>
      <c r="AI2" s="415"/>
      <c r="AJ2" s="415"/>
      <c r="AK2" s="415"/>
      <c r="AL2" s="415"/>
      <c r="AM2" s="416"/>
    </row>
    <row r="3" spans="1:39" s="4" customFormat="1" ht="11" customHeight="1">
      <c r="A3" s="420"/>
      <c r="B3" s="421"/>
      <c r="C3" s="421"/>
      <c r="D3" s="421"/>
      <c r="E3" s="421"/>
      <c r="F3" s="421"/>
      <c r="G3" s="323"/>
      <c r="H3" s="323"/>
      <c r="I3" s="323"/>
      <c r="J3" s="323"/>
      <c r="K3" s="323"/>
      <c r="L3" s="291"/>
      <c r="M3" s="2"/>
      <c r="N3" s="422" t="s">
        <v>72</v>
      </c>
      <c r="O3" s="422"/>
      <c r="P3" s="423"/>
      <c r="Q3" s="423"/>
      <c r="R3" s="423"/>
      <c r="S3" s="291"/>
      <c r="T3" s="291"/>
      <c r="U3" s="32"/>
      <c r="V3" s="33"/>
      <c r="W3" s="33"/>
      <c r="X3" s="33"/>
      <c r="Y3" s="33"/>
      <c r="Z3" s="33"/>
      <c r="AA3" s="33"/>
      <c r="AB3" s="33"/>
      <c r="AC3" s="33"/>
      <c r="AD3" s="33"/>
      <c r="AE3" s="33"/>
      <c r="AF3" s="33"/>
      <c r="AG3" s="33"/>
      <c r="AH3" s="33"/>
      <c r="AI3" s="33"/>
      <c r="AJ3" s="33"/>
      <c r="AK3" s="33"/>
      <c r="AL3" s="33"/>
      <c r="AM3" s="34"/>
    </row>
    <row r="4" spans="1:39" s="4" customFormat="1" ht="11" customHeight="1">
      <c r="A4" s="424" t="s">
        <v>61</v>
      </c>
      <c r="B4" s="418"/>
      <c r="C4" s="320"/>
      <c r="D4" s="418"/>
      <c r="E4" s="418"/>
      <c r="F4" s="418"/>
      <c r="G4" s="418"/>
      <c r="H4" s="418"/>
      <c r="I4" s="320"/>
      <c r="J4" s="320"/>
      <c r="K4" s="320"/>
      <c r="L4" s="291"/>
      <c r="M4" s="2"/>
      <c r="N4" s="291"/>
      <c r="O4" s="291"/>
      <c r="P4" s="291"/>
      <c r="Q4" s="291"/>
      <c r="R4" s="291"/>
      <c r="S4" s="291"/>
      <c r="T4" s="291"/>
      <c r="U4" s="38"/>
      <c r="V4" s="417" t="s">
        <v>63</v>
      </c>
      <c r="W4" s="417"/>
      <c r="X4" s="417"/>
      <c r="Y4" s="417"/>
      <c r="Z4" s="417"/>
      <c r="AA4" s="125"/>
      <c r="AB4" s="125"/>
      <c r="AC4" s="125"/>
      <c r="AD4" s="125"/>
      <c r="AE4" s="125"/>
      <c r="AF4" s="125"/>
      <c r="AG4" s="125"/>
      <c r="AH4" s="125"/>
      <c r="AI4" s="125"/>
      <c r="AJ4" s="125"/>
      <c r="AK4" s="125"/>
      <c r="AL4" s="125"/>
      <c r="AM4" s="139"/>
    </row>
    <row r="5" spans="1:39" s="4" customFormat="1" ht="11" customHeight="1">
      <c r="A5" s="321"/>
      <c r="B5" s="320"/>
      <c r="C5" s="320"/>
      <c r="D5" s="417"/>
      <c r="E5" s="417"/>
      <c r="F5" s="417"/>
      <c r="G5" s="417"/>
      <c r="H5" s="417"/>
      <c r="I5" s="417"/>
      <c r="J5" s="417"/>
      <c r="K5" s="417"/>
      <c r="L5" s="291"/>
      <c r="M5" s="2"/>
      <c r="N5" s="291"/>
      <c r="O5" s="291"/>
      <c r="P5" s="291"/>
      <c r="Q5" s="291"/>
      <c r="R5" s="291"/>
      <c r="S5" s="291"/>
      <c r="T5" s="291"/>
      <c r="U5" s="38"/>
      <c r="V5" s="417" t="s">
        <v>61</v>
      </c>
      <c r="W5" s="417"/>
      <c r="X5" s="417"/>
      <c r="Y5" s="418" t="s">
        <v>64</v>
      </c>
      <c r="Z5" s="418"/>
      <c r="AA5" s="418"/>
      <c r="AB5" s="418"/>
      <c r="AC5" s="418"/>
      <c r="AD5" s="125"/>
      <c r="AE5" s="125"/>
      <c r="AF5" s="125"/>
      <c r="AG5" s="125"/>
      <c r="AH5" s="125"/>
      <c r="AI5" s="125"/>
      <c r="AJ5" s="125"/>
      <c r="AK5" s="125"/>
      <c r="AL5" s="125"/>
      <c r="AM5" s="139"/>
    </row>
    <row r="6" spans="1:39" s="4" customFormat="1" ht="11" customHeight="1">
      <c r="A6" s="424" t="s">
        <v>62</v>
      </c>
      <c r="B6" s="418"/>
      <c r="C6" s="418"/>
      <c r="D6" s="418"/>
      <c r="E6" s="320"/>
      <c r="F6" s="418"/>
      <c r="G6" s="418"/>
      <c r="H6" s="418"/>
      <c r="I6" s="418"/>
      <c r="J6" s="418"/>
      <c r="K6" s="320"/>
      <c r="L6" s="291"/>
      <c r="M6" s="2"/>
      <c r="N6" s="291"/>
      <c r="O6" s="291"/>
      <c r="P6" s="291"/>
      <c r="Q6" s="291"/>
      <c r="R6" s="291"/>
      <c r="S6" s="291"/>
      <c r="T6" s="291"/>
      <c r="U6" s="38"/>
      <c r="V6" s="125"/>
      <c r="W6" s="125"/>
      <c r="X6" s="125"/>
      <c r="Y6" s="417" t="s">
        <v>111</v>
      </c>
      <c r="Z6" s="417"/>
      <c r="AA6" s="417"/>
      <c r="AB6" s="417"/>
      <c r="AC6" s="417"/>
      <c r="AD6" s="417"/>
      <c r="AE6" s="125"/>
      <c r="AF6" s="125"/>
      <c r="AG6" s="125"/>
      <c r="AH6" s="125"/>
      <c r="AI6" s="125"/>
      <c r="AJ6" s="125"/>
      <c r="AK6" s="125"/>
      <c r="AL6" s="125"/>
      <c r="AM6" s="139"/>
    </row>
    <row r="7" spans="1:39" s="4" customFormat="1" ht="11" customHeight="1">
      <c r="A7" s="19"/>
      <c r="B7" s="314"/>
      <c r="C7" s="314"/>
      <c r="D7" s="314"/>
      <c r="E7" s="314"/>
      <c r="F7" s="314"/>
      <c r="G7" s="314"/>
      <c r="H7" s="314"/>
      <c r="I7" s="314"/>
      <c r="J7" s="314"/>
      <c r="K7" s="314"/>
      <c r="L7" s="314"/>
      <c r="M7" s="314"/>
      <c r="N7" s="317" t="s">
        <v>150</v>
      </c>
      <c r="O7" s="291"/>
      <c r="P7" s="417" t="s">
        <v>154</v>
      </c>
      <c r="Q7" s="417"/>
      <c r="R7" s="417"/>
      <c r="S7" s="417"/>
      <c r="T7" s="425"/>
      <c r="U7" s="38"/>
      <c r="Y7" s="242"/>
      <c r="AH7" s="125"/>
      <c r="AI7" s="125"/>
      <c r="AJ7" s="125"/>
      <c r="AK7" s="125"/>
      <c r="AL7" s="125"/>
      <c r="AM7" s="139"/>
    </row>
    <row r="8" spans="1:39" s="4" customFormat="1" ht="11" customHeight="1">
      <c r="A8" s="19"/>
      <c r="B8" s="280"/>
      <c r="C8" s="280"/>
      <c r="D8" s="280"/>
      <c r="E8" s="280"/>
      <c r="F8" s="280"/>
      <c r="G8" s="280"/>
      <c r="H8" s="280"/>
      <c r="I8" s="280"/>
      <c r="J8" s="2"/>
      <c r="K8" s="280"/>
      <c r="L8" s="280"/>
      <c r="M8" s="280"/>
      <c r="N8" s="309" t="s">
        <v>151</v>
      </c>
      <c r="O8" s="295"/>
      <c r="P8" s="426">
        <v>46</v>
      </c>
      <c r="Q8" s="426"/>
      <c r="R8" s="296" t="s">
        <v>83</v>
      </c>
      <c r="S8" s="295"/>
      <c r="T8" s="297"/>
      <c r="U8" s="38"/>
      <c r="Y8" s="242"/>
      <c r="AH8" s="290"/>
      <c r="AI8" s="290"/>
      <c r="AJ8" s="290"/>
      <c r="AK8" s="290"/>
      <c r="AL8" s="290"/>
      <c r="AM8" s="292"/>
    </row>
    <row r="9" spans="1:39" s="4" customFormat="1" ht="11" customHeight="1">
      <c r="A9" s="303"/>
      <c r="B9" s="304"/>
      <c r="C9" s="304"/>
      <c r="D9" s="304"/>
      <c r="E9" s="324"/>
      <c r="F9" s="324"/>
      <c r="G9" s="324"/>
      <c r="H9" s="304"/>
      <c r="I9" s="304"/>
      <c r="J9" s="325"/>
      <c r="K9" s="304"/>
      <c r="L9" s="305"/>
      <c r="M9" s="305"/>
      <c r="N9" s="307" t="s">
        <v>146</v>
      </c>
      <c r="O9" s="296"/>
      <c r="P9" s="426">
        <v>35</v>
      </c>
      <c r="Q9" s="426"/>
      <c r="R9" s="296" t="s">
        <v>83</v>
      </c>
      <c r="S9" s="296"/>
      <c r="T9" s="302"/>
      <c r="U9" s="38"/>
      <c r="V9" s="322"/>
      <c r="W9" s="322"/>
      <c r="X9" s="322"/>
      <c r="Y9" s="322"/>
      <c r="Z9" s="322"/>
      <c r="AA9" s="322"/>
      <c r="AH9" s="290"/>
      <c r="AI9" s="290"/>
      <c r="AJ9" s="290"/>
      <c r="AK9" s="290"/>
      <c r="AL9" s="290"/>
      <c r="AM9" s="292"/>
    </row>
    <row r="10" spans="1:39" s="4" customFormat="1" ht="11" customHeight="1">
      <c r="A10" s="303"/>
      <c r="B10" s="304"/>
      <c r="C10" s="304"/>
      <c r="D10" s="304"/>
      <c r="E10" s="304"/>
      <c r="F10" s="325"/>
      <c r="G10" s="325"/>
      <c r="H10" s="304"/>
      <c r="I10" s="304"/>
      <c r="J10" s="307"/>
      <c r="K10" s="304"/>
      <c r="L10" s="305"/>
      <c r="M10" s="308"/>
      <c r="N10" s="307" t="s">
        <v>147</v>
      </c>
      <c r="O10" s="296"/>
      <c r="P10" s="426">
        <v>19</v>
      </c>
      <c r="Q10" s="426"/>
      <c r="R10" s="296" t="s">
        <v>85</v>
      </c>
      <c r="S10" s="296"/>
      <c r="T10" s="302"/>
      <c r="U10" s="38"/>
      <c r="AH10" s="159"/>
      <c r="AI10" s="159"/>
      <c r="AJ10" s="159"/>
      <c r="AK10" s="159"/>
      <c r="AL10" s="159"/>
      <c r="AM10" s="162"/>
    </row>
    <row r="11" spans="1:39" s="2" customFormat="1" ht="11" customHeight="1">
      <c r="A11" s="303"/>
      <c r="B11" s="304"/>
      <c r="C11" s="304"/>
      <c r="D11" s="304"/>
      <c r="E11" s="304"/>
      <c r="F11" s="325"/>
      <c r="G11" s="324"/>
      <c r="H11" s="304"/>
      <c r="I11" s="325"/>
      <c r="J11" s="325"/>
      <c r="K11" s="304"/>
      <c r="L11" s="304"/>
      <c r="M11" s="305"/>
      <c r="N11" s="307" t="s">
        <v>148</v>
      </c>
      <c r="O11" s="296"/>
      <c r="P11" s="426">
        <v>48</v>
      </c>
      <c r="Q11" s="426"/>
      <c r="R11" s="296" t="s">
        <v>83</v>
      </c>
      <c r="S11" s="296"/>
      <c r="T11" s="302"/>
      <c r="U11" s="22"/>
      <c r="V11" s="418" t="s">
        <v>65</v>
      </c>
      <c r="W11" s="418"/>
      <c r="X11" s="418"/>
      <c r="Y11" s="418"/>
      <c r="Z11" s="418"/>
      <c r="AA11" s="418"/>
      <c r="AB11" s="418"/>
      <c r="AC11" s="418"/>
      <c r="AD11" s="418"/>
      <c r="AE11" s="418"/>
      <c r="AF11" s="418"/>
      <c r="AG11" s="418"/>
      <c r="AH11" s="41"/>
      <c r="AI11" s="41"/>
      <c r="AJ11" s="41"/>
      <c r="AK11" s="41"/>
      <c r="AL11" s="41"/>
      <c r="AM11" s="8"/>
    </row>
    <row r="12" spans="1:39" s="4" customFormat="1" ht="11" customHeight="1">
      <c r="A12" s="303"/>
      <c r="B12" s="304"/>
      <c r="C12" s="304"/>
      <c r="D12" s="304"/>
      <c r="E12" s="325"/>
      <c r="F12" s="325"/>
      <c r="G12" s="324"/>
      <c r="H12" s="304"/>
      <c r="I12" s="304"/>
      <c r="J12" s="307"/>
      <c r="K12" s="304"/>
      <c r="L12" s="304"/>
      <c r="M12" s="305"/>
      <c r="N12" s="307" t="s">
        <v>149</v>
      </c>
      <c r="O12" s="296"/>
      <c r="P12" s="426">
        <v>48</v>
      </c>
      <c r="Q12" s="426"/>
      <c r="R12" s="296" t="s">
        <v>85</v>
      </c>
      <c r="S12" s="296"/>
      <c r="T12" s="302"/>
      <c r="U12" s="38"/>
      <c r="V12" s="9" t="s">
        <v>66</v>
      </c>
      <c r="W12" s="125"/>
      <c r="X12" s="125"/>
      <c r="Y12" s="125"/>
      <c r="Z12" s="125"/>
      <c r="AA12" s="125"/>
      <c r="AB12" s="125"/>
      <c r="AC12" s="125"/>
      <c r="AD12" s="125"/>
      <c r="AE12" s="125"/>
      <c r="AF12" s="125"/>
      <c r="AG12" s="125"/>
      <c r="AH12" s="125"/>
      <c r="AI12" s="125"/>
      <c r="AJ12" s="125"/>
      <c r="AK12" s="125"/>
      <c r="AL12" s="125"/>
      <c r="AM12" s="139"/>
    </row>
    <row r="13" spans="1:39" s="4" customFormat="1" ht="11" customHeight="1">
      <c r="A13" s="326"/>
      <c r="B13" s="280"/>
      <c r="C13" s="280"/>
      <c r="D13" s="280"/>
      <c r="E13" s="280"/>
      <c r="F13" s="280"/>
      <c r="G13" s="280"/>
      <c r="H13" s="280"/>
      <c r="I13" s="280"/>
      <c r="J13" s="280"/>
      <c r="K13" s="280"/>
      <c r="L13" s="280"/>
      <c r="M13" s="280"/>
      <c r="N13" s="309" t="s">
        <v>152</v>
      </c>
      <c r="O13" s="298"/>
      <c r="P13" s="353">
        <f>ROUNDUP(((P9*P10)+(P11*P12))/46,0)</f>
        <v>65</v>
      </c>
      <c r="Q13" s="353"/>
      <c r="R13" s="295" t="s">
        <v>85</v>
      </c>
      <c r="S13" s="295"/>
      <c r="T13" s="297"/>
      <c r="U13" s="38"/>
      <c r="V13" s="9" t="s">
        <v>67</v>
      </c>
      <c r="W13" s="125"/>
      <c r="X13" s="125"/>
      <c r="Y13" s="125"/>
      <c r="Z13" s="125"/>
      <c r="AA13" s="125"/>
      <c r="AB13" s="125"/>
      <c r="AC13" s="125"/>
      <c r="AD13" s="125"/>
      <c r="AE13" s="125"/>
      <c r="AF13" s="125"/>
      <c r="AG13" s="125"/>
      <c r="AH13" s="125"/>
      <c r="AI13" s="125"/>
      <c r="AJ13" s="125"/>
      <c r="AK13" s="125"/>
      <c r="AL13" s="125"/>
      <c r="AM13" s="139"/>
    </row>
    <row r="14" spans="1:39" s="4" customFormat="1" ht="11" customHeight="1">
      <c r="A14" s="342" t="s">
        <v>153</v>
      </c>
      <c r="B14" s="343"/>
      <c r="C14" s="343"/>
      <c r="D14" s="343"/>
      <c r="E14" s="343"/>
      <c r="F14" s="343"/>
      <c r="G14" s="343"/>
      <c r="H14" s="343"/>
      <c r="I14" s="344"/>
      <c r="J14" s="345">
        <f>P13</f>
        <v>65</v>
      </c>
      <c r="K14" s="346" t="s">
        <v>87</v>
      </c>
      <c r="L14" s="347">
        <f>P8</f>
        <v>46</v>
      </c>
      <c r="M14" s="336"/>
      <c r="N14" s="347" t="s">
        <v>88</v>
      </c>
      <c r="O14" s="336"/>
      <c r="P14" s="604">
        <f>ROUNDDOWN(P13*P8/12,0)</f>
        <v>249</v>
      </c>
      <c r="Q14" s="604"/>
      <c r="R14" s="348" t="s">
        <v>85</v>
      </c>
      <c r="S14" s="337"/>
      <c r="T14" s="338"/>
      <c r="U14" s="339"/>
      <c r="V14" s="340"/>
      <c r="W14" s="340"/>
      <c r="X14" s="340"/>
      <c r="Y14" s="340"/>
      <c r="Z14" s="340"/>
      <c r="AA14" s="340"/>
      <c r="AB14" s="340"/>
      <c r="AC14" s="340"/>
      <c r="AD14" s="340"/>
      <c r="AE14" s="340"/>
      <c r="AF14" s="340"/>
      <c r="AG14" s="340"/>
      <c r="AH14" s="340"/>
      <c r="AI14" s="340"/>
      <c r="AJ14" s="340"/>
      <c r="AK14" s="340"/>
      <c r="AL14" s="340"/>
      <c r="AM14" s="341"/>
    </row>
    <row r="15" spans="1:39" ht="5" customHeight="1">
      <c r="W15" s="224"/>
    </row>
    <row r="16" spans="1:39" ht="11" customHeight="1">
      <c r="A16" s="63" t="s">
        <v>11</v>
      </c>
      <c r="B16" s="89">
        <v>25</v>
      </c>
      <c r="C16" s="89">
        <v>26</v>
      </c>
      <c r="D16" s="89">
        <v>27</v>
      </c>
      <c r="E16" s="89">
        <v>28</v>
      </c>
      <c r="F16" s="89">
        <v>29</v>
      </c>
      <c r="G16" s="89">
        <v>30</v>
      </c>
      <c r="H16" s="89" t="s">
        <v>13</v>
      </c>
      <c r="I16" s="90">
        <v>1</v>
      </c>
      <c r="J16" s="90">
        <v>2</v>
      </c>
      <c r="K16" s="90">
        <v>3</v>
      </c>
      <c r="L16" s="90">
        <v>4</v>
      </c>
      <c r="M16" s="90">
        <v>5</v>
      </c>
      <c r="N16" s="90">
        <v>6</v>
      </c>
      <c r="O16" s="90">
        <v>7</v>
      </c>
      <c r="P16" s="90">
        <v>8</v>
      </c>
      <c r="Q16" s="90">
        <v>9</v>
      </c>
      <c r="R16" s="90">
        <v>10</v>
      </c>
      <c r="S16" s="90">
        <v>11</v>
      </c>
      <c r="T16" s="90">
        <v>12</v>
      </c>
      <c r="U16" s="90">
        <v>13</v>
      </c>
      <c r="V16" s="90">
        <v>14</v>
      </c>
      <c r="W16" s="90">
        <v>15</v>
      </c>
      <c r="X16" s="90">
        <v>16</v>
      </c>
      <c r="Y16" s="90">
        <v>17</v>
      </c>
      <c r="Z16" s="90">
        <v>18</v>
      </c>
      <c r="AA16" s="222">
        <v>19</v>
      </c>
      <c r="AB16" s="222">
        <v>20</v>
      </c>
      <c r="AC16" s="222">
        <v>21</v>
      </c>
      <c r="AD16" s="222">
        <v>22</v>
      </c>
      <c r="AE16" s="222">
        <v>23</v>
      </c>
      <c r="AF16" s="222">
        <v>24</v>
      </c>
      <c r="AG16" s="158">
        <v>25</v>
      </c>
      <c r="AH16" s="175">
        <v>26</v>
      </c>
      <c r="AI16" s="175">
        <v>27</v>
      </c>
      <c r="AJ16" s="175">
        <v>28</v>
      </c>
      <c r="AK16" s="175">
        <v>29</v>
      </c>
      <c r="AL16" s="175" t="s">
        <v>12</v>
      </c>
      <c r="AM16" s="176" t="s">
        <v>13</v>
      </c>
    </row>
    <row r="17" spans="1:44" ht="11" customHeight="1">
      <c r="A17" s="47" t="s">
        <v>14</v>
      </c>
      <c r="B17" s="246"/>
      <c r="C17" s="218"/>
      <c r="D17" s="220" t="e">
        <f>'[1]17-11-Lina'!AI16</f>
        <v>#REF!</v>
      </c>
      <c r="E17" s="237" t="e">
        <f>+'[1]17-11-Lina'!AJ16</f>
        <v>#REF!</v>
      </c>
      <c r="F17" s="237" t="e">
        <f>+'[1]17-11-Lina'!AK16</f>
        <v>#REF!</v>
      </c>
      <c r="G17" s="237" t="e">
        <f>'[1]17-11-Lina'!AL16</f>
        <v>#REF!</v>
      </c>
      <c r="H17" s="220"/>
      <c r="I17" s="216"/>
      <c r="J17" s="216"/>
      <c r="K17" s="216">
        <v>12</v>
      </c>
      <c r="L17" s="216">
        <v>12</v>
      </c>
      <c r="M17" s="216"/>
      <c r="N17" s="216">
        <v>12</v>
      </c>
      <c r="O17" s="216">
        <v>12</v>
      </c>
      <c r="P17" s="216"/>
      <c r="Q17" s="216"/>
      <c r="R17" s="216">
        <v>12</v>
      </c>
      <c r="S17" s="216">
        <v>12</v>
      </c>
      <c r="T17" s="216"/>
      <c r="U17" s="216">
        <v>12</v>
      </c>
      <c r="V17" s="216">
        <v>12</v>
      </c>
      <c r="W17" s="216"/>
      <c r="X17" s="216"/>
      <c r="Y17" s="216"/>
      <c r="Z17" s="216">
        <v>12</v>
      </c>
      <c r="AA17" s="216"/>
      <c r="AB17" s="216">
        <v>12</v>
      </c>
      <c r="AC17" s="216">
        <v>12</v>
      </c>
      <c r="AD17" s="216"/>
      <c r="AE17" s="216"/>
      <c r="AF17" s="216">
        <v>12</v>
      </c>
      <c r="AG17" s="221">
        <v>12</v>
      </c>
      <c r="AH17" s="225" t="s">
        <v>103</v>
      </c>
      <c r="AI17" s="225">
        <v>12</v>
      </c>
      <c r="AJ17" s="225">
        <v>12</v>
      </c>
      <c r="AK17" s="225" t="s">
        <v>103</v>
      </c>
      <c r="AL17" s="225" t="s">
        <v>103</v>
      </c>
      <c r="AM17" s="226"/>
    </row>
    <row r="18" spans="1:44" ht="11" customHeight="1" thickBot="1">
      <c r="A18" s="48" t="s">
        <v>73</v>
      </c>
      <c r="B18" s="243"/>
      <c r="C18" s="244"/>
      <c r="D18" s="245"/>
      <c r="E18" s="244"/>
      <c r="F18" s="49"/>
      <c r="G18" s="382" t="e">
        <f>SUM(E17:J17)</f>
        <v>#REF!</v>
      </c>
      <c r="H18" s="368"/>
      <c r="I18" s="93" t="s">
        <v>15</v>
      </c>
      <c r="J18" s="368" t="e">
        <f>IF(G18&gt;P13,G18-P13,0)</f>
        <v>#REF!</v>
      </c>
      <c r="K18" s="380"/>
      <c r="L18" s="50"/>
      <c r="M18" s="51"/>
      <c r="N18" s="362">
        <f>SUM(K17:O17)</f>
        <v>48</v>
      </c>
      <c r="O18" s="363"/>
      <c r="P18" s="294" t="s">
        <v>15</v>
      </c>
      <c r="Q18" s="363">
        <f>IF(N18&gt;P13,N18-P13,0)</f>
        <v>0</v>
      </c>
      <c r="R18" s="364"/>
      <c r="S18" s="52"/>
      <c r="T18" s="51"/>
      <c r="U18" s="368">
        <f>SUM(R17:V17)</f>
        <v>48</v>
      </c>
      <c r="V18" s="368"/>
      <c r="W18" s="293" t="s">
        <v>15</v>
      </c>
      <c r="X18" s="368">
        <f>IF(U18&gt;P13,U18-P13,0)</f>
        <v>0</v>
      </c>
      <c r="Y18" s="380"/>
      <c r="Z18" s="50"/>
      <c r="AA18" s="53"/>
      <c r="AB18" s="382">
        <f>SUM(Y17:AC17)</f>
        <v>36</v>
      </c>
      <c r="AC18" s="368"/>
      <c r="AD18" s="293" t="s">
        <v>15</v>
      </c>
      <c r="AE18" s="368">
        <f>IF(AB18&gt;P13,AB18-P13,0)</f>
        <v>0</v>
      </c>
      <c r="AF18" s="380"/>
      <c r="AG18" s="50"/>
      <c r="AH18" s="53"/>
      <c r="AI18" s="382">
        <f>SUM(AF17:AJ17)</f>
        <v>48</v>
      </c>
      <c r="AJ18" s="368"/>
      <c r="AK18" s="293" t="s">
        <v>15</v>
      </c>
      <c r="AL18" s="368">
        <f>IF(AI18&gt;P13,AI18-P13,0)</f>
        <v>0</v>
      </c>
      <c r="AM18" s="369"/>
    </row>
    <row r="19" spans="1:44" ht="11" customHeight="1">
      <c r="A19" s="54" t="s">
        <v>74</v>
      </c>
      <c r="B19" s="55"/>
      <c r="C19" s="56"/>
      <c r="D19" s="57"/>
      <c r="E19" s="56"/>
      <c r="F19" s="58"/>
      <c r="G19" s="370" t="e">
        <f>IF(G18&gt;45,G18-45,0)</f>
        <v>#REF!</v>
      </c>
      <c r="H19" s="371"/>
      <c r="I19" s="371"/>
      <c r="J19" s="371"/>
      <c r="K19" s="372"/>
      <c r="L19" s="59"/>
      <c r="M19" s="60"/>
      <c r="N19" s="433">
        <f>IF(N18&gt;45,N18-45,0)</f>
        <v>3</v>
      </c>
      <c r="O19" s="434"/>
      <c r="P19" s="434"/>
      <c r="Q19" s="434"/>
      <c r="R19" s="435"/>
      <c r="S19" s="61"/>
      <c r="T19" s="60"/>
      <c r="U19" s="371">
        <f>IF(U18&gt;45,U18-45,0)</f>
        <v>3</v>
      </c>
      <c r="V19" s="371"/>
      <c r="W19" s="371"/>
      <c r="X19" s="371"/>
      <c r="Y19" s="372"/>
      <c r="Z19" s="59"/>
      <c r="AA19" s="62"/>
      <c r="AB19" s="370">
        <f>IF(AB18&gt;45,AB18-45,0)</f>
        <v>0</v>
      </c>
      <c r="AC19" s="371"/>
      <c r="AD19" s="371"/>
      <c r="AE19" s="371"/>
      <c r="AF19" s="372"/>
      <c r="AG19" s="59"/>
      <c r="AH19" s="62"/>
      <c r="AI19" s="370">
        <f>IF(AI18&gt;45,AI18-45,0)</f>
        <v>3</v>
      </c>
      <c r="AJ19" s="371"/>
      <c r="AK19" s="371"/>
      <c r="AL19" s="371"/>
      <c r="AM19" s="381"/>
    </row>
    <row r="20" spans="1:44" ht="11" customHeight="1">
      <c r="A20" s="47" t="s">
        <v>18</v>
      </c>
      <c r="B20" s="85"/>
      <c r="C20" s="85"/>
      <c r="D20" s="85"/>
      <c r="E20" s="85"/>
      <c r="F20" s="85"/>
      <c r="G20" s="85"/>
      <c r="H20" s="45"/>
      <c r="I20" s="163"/>
      <c r="J20" s="163"/>
      <c r="K20" s="163"/>
      <c r="L20" s="163"/>
      <c r="M20" s="163"/>
      <c r="N20" s="163"/>
      <c r="O20" s="163"/>
      <c r="P20" s="163"/>
      <c r="Q20" s="163"/>
      <c r="R20" s="163"/>
      <c r="S20" s="163"/>
      <c r="T20" s="163"/>
      <c r="U20" s="163"/>
      <c r="V20" s="163"/>
      <c r="W20" s="163"/>
      <c r="X20" s="163"/>
      <c r="Y20" s="163"/>
      <c r="Z20" s="163"/>
      <c r="AA20" s="163"/>
      <c r="AB20" s="163"/>
      <c r="AC20" s="163"/>
      <c r="AD20" s="163"/>
      <c r="AE20" s="163"/>
      <c r="AF20" s="163"/>
      <c r="AG20" s="163"/>
      <c r="AH20" s="163"/>
      <c r="AI20" s="163"/>
      <c r="AJ20" s="163"/>
      <c r="AK20" s="163"/>
      <c r="AL20" s="163"/>
      <c r="AM20" s="164"/>
    </row>
    <row r="21" spans="1:44" ht="11" customHeight="1">
      <c r="A21" s="47" t="s">
        <v>19</v>
      </c>
      <c r="B21" s="85"/>
      <c r="C21" s="85"/>
      <c r="D21" s="85"/>
      <c r="E21" s="85"/>
      <c r="F21" s="85"/>
      <c r="G21" s="85"/>
      <c r="H21" s="46"/>
      <c r="I21" s="163"/>
      <c r="J21" s="163"/>
      <c r="K21" s="163"/>
      <c r="L21" s="163"/>
      <c r="M21" s="163"/>
      <c r="N21" s="163"/>
      <c r="O21" s="163"/>
      <c r="P21" s="163"/>
      <c r="Q21" s="163"/>
      <c r="R21" s="163"/>
      <c r="S21" s="163"/>
      <c r="T21" s="163"/>
      <c r="U21" s="163"/>
      <c r="V21" s="163"/>
      <c r="W21" s="163"/>
      <c r="X21" s="163"/>
      <c r="Y21" s="163"/>
      <c r="Z21" s="163"/>
      <c r="AA21" s="163"/>
      <c r="AB21" s="163"/>
      <c r="AC21" s="163"/>
      <c r="AD21" s="163"/>
      <c r="AE21" s="163"/>
      <c r="AF21" s="163"/>
      <c r="AG21" s="163"/>
      <c r="AH21" s="163"/>
      <c r="AI21" s="163"/>
      <c r="AJ21" s="163"/>
      <c r="AK21" s="163"/>
      <c r="AL21" s="163"/>
      <c r="AM21" s="164"/>
    </row>
    <row r="22" spans="1:44" ht="11" customHeight="1" thickBot="1">
      <c r="A22" s="91"/>
      <c r="B22" s="86"/>
      <c r="C22" s="86"/>
      <c r="D22" s="86"/>
      <c r="E22" s="86"/>
      <c r="F22" s="86"/>
      <c r="G22" s="86"/>
      <c r="H22" s="82"/>
      <c r="I22" s="82"/>
      <c r="J22" s="82"/>
      <c r="K22" s="82"/>
      <c r="L22" s="275" t="s">
        <v>137</v>
      </c>
      <c r="M22" s="82"/>
      <c r="N22" s="82"/>
      <c r="O22" s="82"/>
      <c r="P22" s="82"/>
      <c r="Q22" s="82"/>
      <c r="R22" s="82"/>
      <c r="S22" s="82"/>
      <c r="T22" s="82"/>
      <c r="U22" s="82"/>
      <c r="V22" s="83"/>
      <c r="W22" s="83"/>
      <c r="X22" s="83"/>
      <c r="Y22" s="83"/>
      <c r="Z22" s="83"/>
      <c r="AA22" s="83"/>
      <c r="AB22" s="83"/>
      <c r="AC22" s="87"/>
      <c r="AD22" s="87"/>
      <c r="AE22" s="87"/>
      <c r="AF22" s="87"/>
      <c r="AG22" s="87"/>
      <c r="AH22" s="87"/>
      <c r="AI22" s="87"/>
      <c r="AJ22" s="87"/>
      <c r="AK22" s="87"/>
      <c r="AL22" s="87"/>
      <c r="AM22" s="87"/>
    </row>
    <row r="23" spans="1:44" ht="11" customHeight="1">
      <c r="A23" s="436" t="s">
        <v>7</v>
      </c>
      <c r="B23" s="438"/>
      <c r="C23" s="436" t="s">
        <v>25</v>
      </c>
      <c r="D23" s="437"/>
      <c r="E23" s="437"/>
      <c r="F23" s="437"/>
      <c r="G23" s="438"/>
      <c r="H23" s="439" t="s">
        <v>91</v>
      </c>
      <c r="I23" s="440"/>
      <c r="J23" s="441"/>
      <c r="K23" s="383" t="s">
        <v>77</v>
      </c>
      <c r="L23" s="384"/>
      <c r="M23" s="384"/>
      <c r="N23" s="384"/>
      <c r="O23" s="385"/>
      <c r="P23" s="383" t="s">
        <v>75</v>
      </c>
      <c r="Q23" s="384"/>
      <c r="R23" s="384"/>
      <c r="S23" s="384"/>
      <c r="T23" s="385"/>
      <c r="U23" s="383" t="s">
        <v>27</v>
      </c>
      <c r="V23" s="384"/>
      <c r="W23" s="385"/>
      <c r="X23" s="383" t="s">
        <v>25</v>
      </c>
      <c r="Y23" s="384"/>
      <c r="Z23" s="384"/>
      <c r="AA23" s="384"/>
      <c r="AB23" s="385"/>
      <c r="AC23" s="270"/>
      <c r="AD23" s="386" t="s">
        <v>17</v>
      </c>
      <c r="AE23" s="387"/>
      <c r="AF23" s="387"/>
      <c r="AG23" s="387"/>
      <c r="AH23" s="387"/>
      <c r="AI23" s="387"/>
      <c r="AJ23" s="387"/>
      <c r="AK23" s="387"/>
      <c r="AL23" s="387"/>
      <c r="AM23" s="388"/>
    </row>
    <row r="24" spans="1:44" ht="11" customHeight="1" thickBot="1">
      <c r="A24" s="391"/>
      <c r="B24" s="393"/>
      <c r="C24" s="391" t="s">
        <v>26</v>
      </c>
      <c r="D24" s="392"/>
      <c r="E24" s="392"/>
      <c r="F24" s="392"/>
      <c r="G24" s="393"/>
      <c r="H24" s="442" t="s">
        <v>161</v>
      </c>
      <c r="I24" s="443"/>
      <c r="J24" s="444"/>
      <c r="K24" s="365" t="s">
        <v>159</v>
      </c>
      <c r="L24" s="366"/>
      <c r="M24" s="366"/>
      <c r="N24" s="366"/>
      <c r="O24" s="367"/>
      <c r="P24" s="445" t="s">
        <v>76</v>
      </c>
      <c r="Q24" s="446"/>
      <c r="R24" s="446"/>
      <c r="S24" s="446"/>
      <c r="T24" s="446"/>
      <c r="U24" s="391" t="s">
        <v>28</v>
      </c>
      <c r="V24" s="392"/>
      <c r="W24" s="393"/>
      <c r="X24" s="391" t="s">
        <v>29</v>
      </c>
      <c r="Y24" s="392"/>
      <c r="Z24" s="392"/>
      <c r="AA24" s="392"/>
      <c r="AB24" s="393"/>
      <c r="AC24" s="270"/>
      <c r="AD24" s="357">
        <v>43095</v>
      </c>
      <c r="AE24" s="358"/>
      <c r="AF24" s="358"/>
      <c r="AG24" s="359"/>
      <c r="AH24" s="394" t="s">
        <v>4</v>
      </c>
      <c r="AI24" s="395"/>
      <c r="AJ24" s="360">
        <v>43099</v>
      </c>
      <c r="AK24" s="358"/>
      <c r="AL24" s="358"/>
      <c r="AM24" s="361"/>
    </row>
    <row r="25" spans="1:44" ht="11" customHeight="1">
      <c r="A25" s="427" t="s">
        <v>50</v>
      </c>
      <c r="B25" s="428"/>
      <c r="C25" s="429">
        <f>SUM(I17:AM17)+SUM(I20:AM20)+SUM(I21:AM21)</f>
        <v>180</v>
      </c>
      <c r="D25" s="430"/>
      <c r="E25" s="430"/>
      <c r="F25" s="430"/>
      <c r="G25" s="431"/>
      <c r="H25" s="429" t="e">
        <f>SUM(I17:AM17)-K25-P25</f>
        <v>#REF!</v>
      </c>
      <c r="I25" s="430"/>
      <c r="J25" s="431"/>
      <c r="K25" s="432" t="e">
        <f>SUM(J18+Q18+X18+AE18+AL18)</f>
        <v>#REF!</v>
      </c>
      <c r="L25" s="430"/>
      <c r="M25" s="430"/>
      <c r="N25" s="430"/>
      <c r="O25" s="431"/>
      <c r="P25" s="429" t="e">
        <f>SUM(G19+N19+U19+AB19+AI19)</f>
        <v>#REF!</v>
      </c>
      <c r="Q25" s="430"/>
      <c r="R25" s="430"/>
      <c r="S25" s="430"/>
      <c r="T25" s="431"/>
      <c r="U25" s="429">
        <f>SUM(I20:AM20)</f>
        <v>0</v>
      </c>
      <c r="V25" s="430"/>
      <c r="W25" s="431"/>
      <c r="X25" s="429">
        <f>SUM(I21:AM21)</f>
        <v>0</v>
      </c>
      <c r="Y25" s="430"/>
      <c r="Z25" s="430"/>
      <c r="AA25" s="430"/>
      <c r="AB25" s="431"/>
      <c r="AC25" s="41"/>
      <c r="AD25" s="41"/>
      <c r="AE25" s="41"/>
      <c r="AF25" s="41"/>
      <c r="AG25" s="41"/>
      <c r="AH25" s="41"/>
      <c r="AI25" s="41"/>
      <c r="AJ25" s="41"/>
      <c r="AK25" s="41"/>
      <c r="AL25" s="41"/>
      <c r="AM25" s="41"/>
    </row>
    <row r="26" spans="1:44" s="81" customFormat="1" ht="11" customHeight="1" thickBot="1">
      <c r="A26" s="447" t="s">
        <v>24</v>
      </c>
      <c r="B26" s="448"/>
      <c r="C26" s="449">
        <f>C25</f>
        <v>180</v>
      </c>
      <c r="D26" s="450"/>
      <c r="E26" s="450"/>
      <c r="F26" s="450"/>
      <c r="G26" s="451"/>
      <c r="H26" s="449" t="e">
        <f>H25</f>
        <v>#REF!</v>
      </c>
      <c r="I26" s="450"/>
      <c r="J26" s="451"/>
      <c r="K26" s="449" t="e">
        <f>K25</f>
        <v>#REF!</v>
      </c>
      <c r="L26" s="450"/>
      <c r="M26" s="450"/>
      <c r="N26" s="450"/>
      <c r="O26" s="451"/>
      <c r="P26" s="449" t="e">
        <f>P25</f>
        <v>#REF!</v>
      </c>
      <c r="Q26" s="450"/>
      <c r="R26" s="450"/>
      <c r="S26" s="450"/>
      <c r="T26" s="451"/>
      <c r="U26" s="449">
        <f>U25</f>
        <v>0</v>
      </c>
      <c r="V26" s="450"/>
      <c r="W26" s="451"/>
      <c r="X26" s="449">
        <f>X25</f>
        <v>0</v>
      </c>
      <c r="Y26" s="450"/>
      <c r="Z26" s="450"/>
      <c r="AA26" s="450"/>
      <c r="AB26" s="451"/>
      <c r="AC26" s="1"/>
      <c r="AD26" s="376"/>
      <c r="AE26" s="376"/>
      <c r="AF26" s="376"/>
      <c r="AG26" s="376"/>
      <c r="AH26" s="376"/>
      <c r="AI26" s="376"/>
      <c r="AJ26" s="377"/>
      <c r="AK26" s="377"/>
      <c r="AL26" s="377"/>
      <c r="AM26" s="1"/>
    </row>
    <row r="27" spans="1:44" s="81" customFormat="1" ht="11" customHeight="1" thickBot="1">
      <c r="A27" s="255"/>
      <c r="B27" s="255"/>
      <c r="C27" s="256"/>
      <c r="D27" s="256"/>
      <c r="E27" s="256"/>
      <c r="F27" s="256"/>
      <c r="G27" s="251"/>
      <c r="H27" s="251"/>
      <c r="I27" s="251"/>
      <c r="J27" s="251"/>
      <c r="K27" s="251"/>
      <c r="L27" s="251"/>
      <c r="M27" s="257"/>
      <c r="N27" s="257"/>
      <c r="O27" s="257"/>
      <c r="P27" s="257"/>
      <c r="Q27" s="92"/>
      <c r="R27" s="92"/>
      <c r="S27" s="92"/>
      <c r="T27" s="92"/>
      <c r="U27" s="92"/>
      <c r="V27" s="92"/>
      <c r="W27" s="92"/>
      <c r="X27" s="92"/>
      <c r="Y27" s="92"/>
      <c r="Z27" s="92"/>
      <c r="AA27" s="92"/>
      <c r="AB27" s="17"/>
      <c r="AC27" s="278"/>
      <c r="AD27" s="282"/>
      <c r="AE27" s="281"/>
      <c r="AF27" s="281" t="s">
        <v>68</v>
      </c>
      <c r="AG27" s="276"/>
      <c r="AH27" s="276"/>
      <c r="AI27" s="281"/>
      <c r="AJ27" s="281"/>
      <c r="AK27" s="276"/>
      <c r="AL27" s="276"/>
      <c r="AM27" s="277"/>
    </row>
    <row r="28" spans="1:44" s="4" customFormat="1" ht="11" customHeight="1">
      <c r="A28" s="457" t="s">
        <v>51</v>
      </c>
      <c r="B28" s="458"/>
      <c r="C28" s="458"/>
      <c r="D28" s="458"/>
      <c r="E28" s="458"/>
      <c r="F28" s="458"/>
      <c r="G28" s="458"/>
      <c r="H28" s="458"/>
      <c r="I28" s="459"/>
      <c r="J28" s="460" t="s">
        <v>52</v>
      </c>
      <c r="K28" s="458"/>
      <c r="L28" s="458"/>
      <c r="M28" s="458"/>
      <c r="N28" s="458"/>
      <c r="O28" s="458"/>
      <c r="P28" s="458"/>
      <c r="Q28" s="458"/>
      <c r="R28" s="458"/>
      <c r="S28" s="461"/>
      <c r="T28" s="261" t="s">
        <v>33</v>
      </c>
      <c r="U28" s="262"/>
      <c r="V28" s="262"/>
      <c r="W28" s="262"/>
      <c r="X28" s="262"/>
      <c r="Y28" s="262"/>
      <c r="Z28" s="262"/>
      <c r="AA28" s="452">
        <f>COUNTIF(I17:AM17,"&gt;0")</f>
        <v>15</v>
      </c>
      <c r="AB28" s="453"/>
      <c r="AC28" s="279"/>
      <c r="AD28" s="405" t="s">
        <v>138</v>
      </c>
      <c r="AE28" s="406"/>
      <c r="AF28" s="406"/>
      <c r="AG28" s="406"/>
      <c r="AH28" s="407"/>
      <c r="AI28" s="396" t="s">
        <v>141</v>
      </c>
      <c r="AJ28" s="397"/>
      <c r="AK28" s="397"/>
      <c r="AL28" s="397"/>
      <c r="AM28" s="398"/>
      <c r="AO28" s="352"/>
      <c r="AP28" s="352"/>
      <c r="AQ28" s="352"/>
      <c r="AR28" s="352"/>
    </row>
    <row r="29" spans="1:44" s="4" customFormat="1" ht="11" customHeight="1" thickBot="1">
      <c r="A29" s="454" t="s">
        <v>157</v>
      </c>
      <c r="B29" s="455"/>
      <c r="C29" s="455"/>
      <c r="D29" s="455"/>
      <c r="E29" s="455"/>
      <c r="F29" s="455"/>
      <c r="G29" s="455"/>
      <c r="H29" s="455"/>
      <c r="I29" s="456"/>
      <c r="J29" s="462" t="s">
        <v>135</v>
      </c>
      <c r="K29" s="455"/>
      <c r="L29" s="455"/>
      <c r="M29" s="455"/>
      <c r="N29" s="455"/>
      <c r="O29" s="455"/>
      <c r="P29" s="455"/>
      <c r="Q29" s="455"/>
      <c r="R29" s="455"/>
      <c r="S29" s="463"/>
      <c r="T29" s="263" t="s">
        <v>104</v>
      </c>
      <c r="U29" s="248"/>
      <c r="V29" s="248"/>
      <c r="W29" s="248"/>
      <c r="X29" s="248"/>
      <c r="Y29" s="248"/>
      <c r="Z29" s="248"/>
      <c r="AA29" s="234"/>
      <c r="AB29" s="264"/>
      <c r="AC29" s="280"/>
      <c r="AD29" s="402">
        <f>COUNTIFS(I17:AM17,"&gt;0",I17:AM17,"&lt;7,92")</f>
        <v>0</v>
      </c>
      <c r="AE29" s="403"/>
      <c r="AF29" s="403"/>
      <c r="AG29" s="403"/>
      <c r="AH29" s="404"/>
      <c r="AI29" s="399">
        <f>SUMIF(I17:AM17,"&gt;7,92",I17:AM17)</f>
        <v>180</v>
      </c>
      <c r="AJ29" s="400"/>
      <c r="AK29" s="400"/>
      <c r="AL29" s="400"/>
      <c r="AM29" s="401"/>
    </row>
    <row r="30" spans="1:44" s="4" customFormat="1" ht="11" customHeight="1">
      <c r="A30" s="469" t="s">
        <v>32</v>
      </c>
      <c r="B30" s="470"/>
      <c r="C30" s="471"/>
      <c r="D30" s="475">
        <f>2.5</f>
        <v>2.5</v>
      </c>
      <c r="E30" s="476"/>
      <c r="F30" s="476"/>
      <c r="G30" s="476"/>
      <c r="H30" s="476"/>
      <c r="I30" s="497"/>
      <c r="J30" s="474" t="s">
        <v>32</v>
      </c>
      <c r="K30" s="470"/>
      <c r="L30" s="470"/>
      <c r="M30" s="471"/>
      <c r="N30" s="475">
        <f>2.5+'17-11-Lucie'!N30:Q30</f>
        <v>17.5</v>
      </c>
      <c r="O30" s="476"/>
      <c r="P30" s="476"/>
      <c r="Q30" s="476"/>
      <c r="R30" s="476"/>
      <c r="S30" s="477"/>
      <c r="T30" s="263" t="s">
        <v>107</v>
      </c>
      <c r="U30" s="248"/>
      <c r="V30" s="248"/>
      <c r="W30" s="248"/>
      <c r="X30" s="248"/>
      <c r="Y30" s="248"/>
      <c r="Z30" s="248"/>
      <c r="AA30" s="235"/>
      <c r="AB30" s="265"/>
      <c r="AM30" s="41"/>
    </row>
    <row r="31" spans="1:44" s="4" customFormat="1" ht="11" customHeight="1">
      <c r="A31" s="469" t="s">
        <v>30</v>
      </c>
      <c r="B31" s="470"/>
      <c r="C31" s="471"/>
      <c r="D31" s="211">
        <v>0</v>
      </c>
      <c r="E31" s="254">
        <v>0</v>
      </c>
      <c r="F31" s="249">
        <v>0</v>
      </c>
      <c r="G31" s="211">
        <v>0</v>
      </c>
      <c r="H31" s="249">
        <v>0</v>
      </c>
      <c r="I31" s="274">
        <v>0</v>
      </c>
      <c r="J31" s="474" t="s">
        <v>30</v>
      </c>
      <c r="K31" s="470"/>
      <c r="L31" s="470"/>
      <c r="M31" s="471"/>
      <c r="N31" s="211">
        <f>'17-11-Lucie'!N31</f>
        <v>0</v>
      </c>
      <c r="O31" s="211">
        <f>'17-11-Lucie'!O31</f>
        <v>0</v>
      </c>
      <c r="P31" s="211">
        <f>'17-11-Lucie'!P31</f>
        <v>0</v>
      </c>
      <c r="Q31" s="211">
        <f>'17-11-Lucie'!Q31</f>
        <v>0</v>
      </c>
      <c r="R31" s="252">
        <f>'17-11-Lucie'!R31</f>
        <v>0</v>
      </c>
      <c r="S31" s="259">
        <f>'17-11-Lucie'!S31</f>
        <v>0</v>
      </c>
      <c r="T31" s="263" t="s">
        <v>105</v>
      </c>
      <c r="U31" s="248"/>
      <c r="V31" s="248"/>
      <c r="W31" s="248"/>
      <c r="X31" s="248"/>
      <c r="Y31" s="248"/>
      <c r="Z31" s="248"/>
      <c r="AA31" s="234"/>
      <c r="AB31" s="264"/>
      <c r="AJ31" s="2"/>
      <c r="AK31" s="2"/>
      <c r="AL31" s="123"/>
      <c r="AM31" s="123"/>
    </row>
    <row r="32" spans="1:44" s="4" customFormat="1" ht="11" customHeight="1" thickBot="1">
      <c r="A32" s="472" t="s">
        <v>31</v>
      </c>
      <c r="B32" s="473"/>
      <c r="C32" s="395"/>
      <c r="D32" s="478">
        <f>D30-D31-E31-F31-G31-H31-I31</f>
        <v>2.5</v>
      </c>
      <c r="E32" s="479"/>
      <c r="F32" s="479"/>
      <c r="G32" s="479"/>
      <c r="H32" s="479"/>
      <c r="I32" s="493"/>
      <c r="J32" s="394" t="s">
        <v>31</v>
      </c>
      <c r="K32" s="473"/>
      <c r="L32" s="473"/>
      <c r="M32" s="395"/>
      <c r="N32" s="478">
        <f>N30-O31-P31-Q31-R31-S31</f>
        <v>17.5</v>
      </c>
      <c r="O32" s="479"/>
      <c r="P32" s="479"/>
      <c r="Q32" s="479"/>
      <c r="R32" s="479"/>
      <c r="S32" s="480"/>
      <c r="T32" s="266" t="s">
        <v>109</v>
      </c>
      <c r="U32" s="267"/>
      <c r="V32" s="268"/>
      <c r="W32" s="268"/>
      <c r="X32" s="268"/>
      <c r="Y32" s="269"/>
      <c r="Z32" s="268"/>
      <c r="AA32" s="374"/>
      <c r="AB32" s="375"/>
      <c r="AC32" s="408" t="s">
        <v>70</v>
      </c>
      <c r="AD32" s="409"/>
      <c r="AE32" s="409"/>
      <c r="AF32" s="409"/>
      <c r="AG32" s="409"/>
      <c r="AH32" s="409"/>
      <c r="AI32" s="409"/>
      <c r="AJ32" s="409"/>
      <c r="AK32" s="409"/>
      <c r="AL32" s="373">
        <f>SUMIF(I17:AM17,"&lt;8",I17:AM17)</f>
        <v>0</v>
      </c>
      <c r="AM32" s="373"/>
    </row>
    <row r="33" spans="1:39" s="4" customFormat="1" ht="11" customHeight="1">
      <c r="A33" s="127"/>
      <c r="B33" s="127"/>
      <c r="C33" s="124"/>
      <c r="D33" s="124"/>
      <c r="E33" s="124"/>
      <c r="F33" s="124"/>
      <c r="G33" s="127"/>
      <c r="H33" s="127"/>
      <c r="I33" s="127"/>
      <c r="J33" s="127"/>
      <c r="K33" s="127"/>
      <c r="L33" s="127"/>
      <c r="M33" s="127"/>
      <c r="N33" s="127"/>
      <c r="O33" s="127"/>
      <c r="P33" s="41"/>
      <c r="Q33" s="41"/>
      <c r="R33" s="124"/>
      <c r="S33" s="124"/>
      <c r="T33" s="124"/>
      <c r="U33" s="124"/>
      <c r="V33" s="124"/>
      <c r="W33" s="124"/>
      <c r="X33" s="124"/>
      <c r="AC33" s="65" t="s">
        <v>69</v>
      </c>
      <c r="AD33" s="66"/>
      <c r="AE33" s="66"/>
      <c r="AF33" s="66"/>
      <c r="AG33" s="66"/>
      <c r="AH33" s="66"/>
      <c r="AI33" s="66"/>
      <c r="AJ33" s="66"/>
      <c r="AK33" s="67"/>
      <c r="AL33" s="389">
        <f>COUNTIF(I17:AM17,"&gt;=8")</f>
        <v>15</v>
      </c>
      <c r="AM33" s="390"/>
    </row>
    <row r="34" spans="1:39" s="4" customFormat="1" ht="11" customHeight="1">
      <c r="A34" s="494" t="s">
        <v>10</v>
      </c>
      <c r="B34" s="495"/>
      <c r="C34" s="495"/>
      <c r="D34" s="495"/>
      <c r="E34" s="495"/>
      <c r="F34" s="495"/>
      <c r="G34" s="495"/>
      <c r="H34" s="495"/>
      <c r="I34" s="495"/>
      <c r="J34" s="495"/>
      <c r="K34" s="496"/>
      <c r="L34" s="494" t="s">
        <v>34</v>
      </c>
      <c r="M34" s="495"/>
      <c r="N34" s="496"/>
      <c r="O34" s="494" t="s">
        <v>0</v>
      </c>
      <c r="P34" s="495"/>
      <c r="Q34" s="496"/>
      <c r="R34" s="494" t="s">
        <v>35</v>
      </c>
      <c r="S34" s="495"/>
      <c r="T34" s="496"/>
      <c r="U34" s="605"/>
      <c r="V34" s="606"/>
      <c r="W34" s="606"/>
      <c r="X34" s="606"/>
      <c r="Y34" s="41"/>
      <c r="Z34" s="41"/>
      <c r="AA34" s="41"/>
      <c r="AB34" s="41"/>
      <c r="AC34" s="84"/>
      <c r="AD34" s="41"/>
      <c r="AE34" s="41"/>
      <c r="AF34" s="41"/>
      <c r="AG34" s="41"/>
      <c r="AH34" s="41"/>
      <c r="AI34" s="41"/>
      <c r="AJ34" s="41"/>
      <c r="AK34" s="41"/>
      <c r="AL34" s="41"/>
      <c r="AM34" s="41"/>
    </row>
    <row r="35" spans="1:39" s="4" customFormat="1" ht="11" customHeight="1">
      <c r="A35" s="481" t="s">
        <v>81</v>
      </c>
      <c r="B35" s="482"/>
      <c r="C35" s="482"/>
      <c r="D35" s="482"/>
      <c r="E35" s="482"/>
      <c r="F35" s="482"/>
      <c r="G35" s="482"/>
      <c r="H35" s="482"/>
      <c r="I35" s="482"/>
      <c r="J35" s="482"/>
      <c r="K35" s="483"/>
      <c r="L35" s="484">
        <f>P14</f>
        <v>249</v>
      </c>
      <c r="M35" s="485"/>
      <c r="N35" s="486"/>
      <c r="O35" s="487">
        <v>4.05</v>
      </c>
      <c r="P35" s="488"/>
      <c r="Q35" s="489"/>
      <c r="R35" s="490"/>
      <c r="S35" s="491"/>
      <c r="T35" s="492"/>
      <c r="U35" s="378">
        <f>L35*O35</f>
        <v>1008.4499999999999</v>
      </c>
      <c r="V35" s="379"/>
      <c r="W35" s="379"/>
      <c r="X35" s="95"/>
      <c r="Y35" s="41"/>
      <c r="Z35" s="589"/>
      <c r="AA35" s="589"/>
      <c r="AB35" s="207"/>
      <c r="AC35" s="588"/>
      <c r="AD35" s="588"/>
      <c r="AE35" s="207"/>
      <c r="AF35" s="208"/>
      <c r="AG35" s="209"/>
      <c r="AH35" s="209"/>
      <c r="AJ35" s="41"/>
      <c r="AK35" s="41"/>
      <c r="AL35" s="41"/>
      <c r="AM35" s="41"/>
    </row>
    <row r="36" spans="1:39" s="4" customFormat="1" ht="11" customHeight="1">
      <c r="A36" s="575" t="s">
        <v>37</v>
      </c>
      <c r="B36" s="576"/>
      <c r="C36" s="576"/>
      <c r="D36" s="576"/>
      <c r="E36" s="576"/>
      <c r="F36" s="576"/>
      <c r="G36" s="576"/>
      <c r="H36" s="576"/>
      <c r="I36" s="576"/>
      <c r="J36" s="576"/>
      <c r="K36" s="577"/>
      <c r="L36" s="535" t="e">
        <f>K25</f>
        <v>#REF!</v>
      </c>
      <c r="M36" s="536"/>
      <c r="N36" s="537"/>
      <c r="O36" s="535">
        <f>O35</f>
        <v>4.05</v>
      </c>
      <c r="P36" s="536"/>
      <c r="Q36" s="537"/>
      <c r="R36" s="578"/>
      <c r="S36" s="579"/>
      <c r="T36" s="580"/>
      <c r="U36" s="464" t="e">
        <f>L36*O36</f>
        <v>#REF!</v>
      </c>
      <c r="V36" s="465"/>
      <c r="W36" s="465"/>
      <c r="X36" s="95"/>
      <c r="Y36" s="41"/>
      <c r="Z36" s="124"/>
      <c r="AA36" s="124"/>
      <c r="AB36" s="124"/>
      <c r="AC36" s="41"/>
      <c r="AH36" s="41"/>
      <c r="AI36" s="41"/>
      <c r="AJ36" s="41"/>
      <c r="AK36" s="41"/>
      <c r="AL36" s="41"/>
      <c r="AM36" s="41"/>
    </row>
    <row r="37" spans="1:39" s="4" customFormat="1" ht="11" customHeight="1">
      <c r="A37" s="215" t="s">
        <v>155</v>
      </c>
      <c r="B37" s="84"/>
      <c r="C37" s="84"/>
      <c r="D37" s="84"/>
      <c r="E37" s="84"/>
      <c r="F37" s="84"/>
      <c r="G37" s="94"/>
      <c r="H37" s="94"/>
      <c r="I37" s="94"/>
      <c r="J37" s="230">
        <v>0.25</v>
      </c>
      <c r="K37" s="84" t="s">
        <v>156</v>
      </c>
      <c r="L37" s="535" t="e">
        <f>P25</f>
        <v>#REF!</v>
      </c>
      <c r="M37" s="536"/>
      <c r="N37" s="537"/>
      <c r="O37" s="535">
        <f>O35</f>
        <v>4.05</v>
      </c>
      <c r="P37" s="536"/>
      <c r="Q37" s="537"/>
      <c r="R37" s="466" t="s">
        <v>160</v>
      </c>
      <c r="S37" s="467"/>
      <c r="T37" s="468"/>
      <c r="U37" s="464" t="e">
        <f>L37*O37*R37</f>
        <v>#REF!</v>
      </c>
      <c r="V37" s="465"/>
      <c r="W37" s="465"/>
      <c r="X37" s="95"/>
      <c r="Y37" s="41"/>
      <c r="Z37" s="41"/>
      <c r="AA37" s="41"/>
      <c r="AB37" s="41"/>
      <c r="AC37" s="41"/>
      <c r="AD37" s="41"/>
      <c r="AE37" s="41"/>
      <c r="AF37" s="41"/>
      <c r="AG37" s="41"/>
      <c r="AH37" s="41"/>
      <c r="AI37" s="41"/>
      <c r="AJ37" s="41"/>
      <c r="AK37" s="41"/>
      <c r="AL37" s="41"/>
      <c r="AM37" s="41"/>
    </row>
    <row r="38" spans="1:39" s="4" customFormat="1" ht="11" customHeight="1">
      <c r="A38" s="575" t="s">
        <v>99</v>
      </c>
      <c r="B38" s="576"/>
      <c r="C38" s="576"/>
      <c r="D38" s="576"/>
      <c r="E38" s="576"/>
      <c r="F38" s="576"/>
      <c r="G38" s="576"/>
      <c r="H38" s="576"/>
      <c r="I38" s="576"/>
      <c r="J38" s="576"/>
      <c r="K38" s="577"/>
      <c r="L38" s="535">
        <f>U25</f>
        <v>0</v>
      </c>
      <c r="M38" s="536"/>
      <c r="N38" s="537"/>
      <c r="O38" s="535">
        <f>O35</f>
        <v>4.05</v>
      </c>
      <c r="P38" s="536"/>
      <c r="Q38" s="537"/>
      <c r="R38" s="128"/>
      <c r="S38" s="129"/>
      <c r="T38" s="130"/>
      <c r="U38" s="464">
        <f>L38*O38</f>
        <v>0</v>
      </c>
      <c r="V38" s="465"/>
      <c r="W38" s="465"/>
      <c r="X38" s="137"/>
      <c r="Y38" s="41"/>
      <c r="Z38" s="41"/>
      <c r="AA38" s="41"/>
      <c r="AB38" s="41"/>
      <c r="AC38" s="41"/>
      <c r="AD38" s="607"/>
      <c r="AE38" s="607"/>
      <c r="AF38" s="607"/>
      <c r="AG38" s="607"/>
      <c r="AH38" s="41"/>
      <c r="AI38" s="41"/>
      <c r="AJ38" s="41"/>
      <c r="AK38" s="41"/>
      <c r="AL38" s="41"/>
      <c r="AM38" s="41"/>
    </row>
    <row r="39" spans="1:39" s="4" customFormat="1" ht="11" customHeight="1">
      <c r="A39" s="215" t="s">
        <v>93</v>
      </c>
      <c r="B39" s="84"/>
      <c r="C39" s="84"/>
      <c r="D39" s="84"/>
      <c r="E39" s="84"/>
      <c r="F39" s="84"/>
      <c r="G39" s="84"/>
      <c r="H39" s="84"/>
      <c r="I39" s="230">
        <v>0.5</v>
      </c>
      <c r="J39" s="94" t="s">
        <v>158</v>
      </c>
      <c r="K39" s="212"/>
      <c r="L39" s="535">
        <f>X25</f>
        <v>0</v>
      </c>
      <c r="M39" s="536"/>
      <c r="N39" s="537"/>
      <c r="O39" s="535">
        <f>O35*50%+O35</f>
        <v>6.0749999999999993</v>
      </c>
      <c r="P39" s="536"/>
      <c r="Q39" s="537"/>
      <c r="R39" s="572"/>
      <c r="S39" s="573"/>
      <c r="T39" s="574"/>
      <c r="U39" s="464">
        <f>L39*O39</f>
        <v>0</v>
      </c>
      <c r="V39" s="465"/>
      <c r="W39" s="465"/>
      <c r="X39" s="95"/>
      <c r="Y39" s="41"/>
      <c r="Z39" s="41"/>
      <c r="AA39" s="41"/>
      <c r="AB39" s="41"/>
    </row>
    <row r="40" spans="1:39" s="4" customFormat="1" ht="11" customHeight="1">
      <c r="A40" s="215" t="s">
        <v>89</v>
      </c>
      <c r="B40" s="84"/>
      <c r="C40" s="84"/>
      <c r="D40" s="84"/>
      <c r="E40" s="84"/>
      <c r="F40" s="84"/>
      <c r="G40" s="84"/>
      <c r="H40" s="84"/>
      <c r="I40" s="84"/>
      <c r="J40" s="84"/>
      <c r="K40" s="212"/>
      <c r="L40" s="535"/>
      <c r="M40" s="536"/>
      <c r="N40" s="537"/>
      <c r="O40" s="535"/>
      <c r="P40" s="536"/>
      <c r="Q40" s="537"/>
      <c r="R40" s="572"/>
      <c r="S40" s="573"/>
      <c r="T40" s="574"/>
      <c r="U40" s="464"/>
      <c r="V40" s="465"/>
      <c r="W40" s="465"/>
      <c r="X40" s="95"/>
      <c r="Y40" s="41"/>
      <c r="Z40" s="41"/>
      <c r="AA40" s="41"/>
      <c r="AB40" s="41"/>
    </row>
    <row r="41" spans="1:39" s="4" customFormat="1" ht="11" customHeight="1">
      <c r="A41" s="568" t="s">
        <v>36</v>
      </c>
      <c r="B41" s="569"/>
      <c r="C41" s="569"/>
      <c r="D41" s="569"/>
      <c r="E41" s="569"/>
      <c r="F41" s="569"/>
      <c r="G41" s="569"/>
      <c r="H41" s="569"/>
      <c r="I41" s="569"/>
      <c r="J41" s="569"/>
      <c r="K41" s="570"/>
      <c r="L41" s="94"/>
      <c r="M41" s="94"/>
      <c r="N41" s="94"/>
      <c r="O41" s="228"/>
      <c r="P41" s="229"/>
      <c r="Q41" s="229"/>
      <c r="R41" s="572"/>
      <c r="S41" s="573"/>
      <c r="T41" s="574"/>
      <c r="U41" s="571">
        <v>0</v>
      </c>
      <c r="V41" s="571"/>
      <c r="W41" s="571"/>
      <c r="X41" s="137"/>
      <c r="Y41" s="41"/>
      <c r="Z41" s="41"/>
      <c r="AA41" s="41"/>
      <c r="AB41" s="41"/>
      <c r="AC41" s="41"/>
      <c r="AD41" s="41"/>
      <c r="AE41" s="41"/>
      <c r="AF41" s="41"/>
      <c r="AG41" s="41"/>
      <c r="AH41" s="41"/>
      <c r="AI41" s="41"/>
      <c r="AJ41" s="41"/>
      <c r="AK41" s="41"/>
      <c r="AL41" s="41"/>
      <c r="AM41" s="41"/>
    </row>
    <row r="42" spans="1:39" s="4" customFormat="1" ht="11" customHeight="1">
      <c r="A42" s="102" t="s">
        <v>80</v>
      </c>
      <c r="B42" s="98"/>
      <c r="C42" s="98"/>
      <c r="D42" s="98"/>
      <c r="E42" s="98"/>
      <c r="F42" s="98"/>
      <c r="G42" s="98"/>
      <c r="H42" s="98"/>
      <c r="I42" s="98"/>
      <c r="J42" s="318"/>
      <c r="K42" s="319"/>
      <c r="L42" s="584"/>
      <c r="M42" s="585"/>
      <c r="N42" s="585"/>
      <c r="O42" s="586">
        <f>O35</f>
        <v>4.05</v>
      </c>
      <c r="P42" s="586"/>
      <c r="Q42" s="586"/>
      <c r="R42" s="587"/>
      <c r="S42" s="587"/>
      <c r="T42" s="587"/>
      <c r="U42" s="593">
        <f>L42*O42</f>
        <v>0</v>
      </c>
      <c r="V42" s="594"/>
      <c r="W42" s="594"/>
      <c r="X42" s="101"/>
      <c r="Y42" s="41"/>
      <c r="Z42" s="41"/>
      <c r="AA42" s="41"/>
      <c r="AB42" s="41"/>
      <c r="AC42" s="41"/>
      <c r="AD42" s="41"/>
      <c r="AE42" s="41"/>
      <c r="AF42" s="41"/>
      <c r="AG42" s="41"/>
      <c r="AH42" s="41"/>
      <c r="AI42" s="41"/>
      <c r="AJ42" s="41"/>
      <c r="AK42" s="41"/>
      <c r="AL42" s="41"/>
      <c r="AM42" s="41"/>
    </row>
    <row r="43" spans="1:39" s="4" customFormat="1" ht="11" customHeight="1">
      <c r="A43" s="601" t="s">
        <v>21</v>
      </c>
      <c r="B43" s="602"/>
      <c r="C43" s="602"/>
      <c r="D43" s="602"/>
      <c r="E43" s="602"/>
      <c r="F43" s="602"/>
      <c r="G43" s="602"/>
      <c r="H43" s="602"/>
      <c r="I43" s="602"/>
      <c r="J43" s="602"/>
      <c r="K43" s="603"/>
      <c r="L43" s="581"/>
      <c r="M43" s="582"/>
      <c r="N43" s="583"/>
      <c r="O43" s="581"/>
      <c r="P43" s="582"/>
      <c r="Q43" s="583"/>
      <c r="R43" s="581"/>
      <c r="S43" s="582"/>
      <c r="T43" s="583"/>
      <c r="U43" s="564" t="e">
        <f>SUM(U35:W42)</f>
        <v>#REF!</v>
      </c>
      <c r="V43" s="565"/>
      <c r="W43" s="565"/>
      <c r="X43" s="103"/>
      <c r="Y43" s="41"/>
      <c r="Z43" s="41"/>
      <c r="AA43" s="41"/>
      <c r="AB43" s="41"/>
      <c r="AC43" s="41"/>
      <c r="AD43" s="41"/>
      <c r="AE43" s="41"/>
      <c r="AF43" s="41"/>
      <c r="AG43" s="41"/>
      <c r="AH43" s="41"/>
      <c r="AI43" s="41"/>
      <c r="AJ43" s="41"/>
      <c r="AK43" s="41"/>
      <c r="AL43" s="41"/>
      <c r="AM43" s="41"/>
    </row>
    <row r="44" spans="1:39" s="4" customFormat="1" ht="7" customHeight="1">
      <c r="A44" s="126"/>
      <c r="B44" s="124"/>
      <c r="C44" s="124"/>
      <c r="D44" s="124"/>
      <c r="E44" s="124"/>
      <c r="F44" s="124"/>
      <c r="G44" s="124"/>
      <c r="H44" s="124"/>
      <c r="I44" s="124"/>
      <c r="J44" s="124"/>
      <c r="K44" s="124"/>
      <c r="L44" s="124"/>
      <c r="M44" s="124"/>
      <c r="N44" s="124"/>
      <c r="O44" s="124"/>
      <c r="P44" s="124"/>
      <c r="Q44" s="124"/>
      <c r="R44" s="124"/>
      <c r="S44" s="124"/>
      <c r="T44" s="124"/>
      <c r="U44" s="138"/>
      <c r="V44" s="124"/>
      <c r="W44" s="124"/>
      <c r="X44" s="124"/>
      <c r="Y44" s="41"/>
      <c r="Z44" s="41"/>
      <c r="AA44" s="41"/>
      <c r="AB44" s="41"/>
      <c r="AC44" s="41"/>
      <c r="AD44" s="41"/>
      <c r="AE44" s="41"/>
      <c r="AF44" s="41"/>
      <c r="AG44" s="41"/>
      <c r="AH44" s="41"/>
      <c r="AI44" s="41"/>
      <c r="AJ44" s="41"/>
      <c r="AK44" s="41"/>
      <c r="AL44" s="41"/>
      <c r="AM44" s="41"/>
    </row>
    <row r="45" spans="1:39" s="4" customFormat="1" ht="11" customHeight="1">
      <c r="A45" s="538" t="s">
        <v>39</v>
      </c>
      <c r="B45" s="566"/>
      <c r="C45" s="566"/>
      <c r="D45" s="566"/>
      <c r="E45" s="566"/>
      <c r="F45" s="566"/>
      <c r="G45" s="566"/>
      <c r="H45" s="566"/>
      <c r="I45" s="566"/>
      <c r="J45" s="566"/>
      <c r="K45" s="566"/>
      <c r="L45" s="566"/>
      <c r="M45" s="566"/>
      <c r="N45" s="566"/>
      <c r="O45" s="566"/>
      <c r="P45" s="566"/>
      <c r="Q45" s="566"/>
      <c r="R45" s="566"/>
      <c r="S45" s="566"/>
      <c r="T45" s="566"/>
      <c r="U45" s="566"/>
      <c r="V45" s="566"/>
      <c r="W45" s="539"/>
      <c r="X45" s="22"/>
      <c r="Y45" s="9"/>
      <c r="Z45" s="9"/>
      <c r="AA45" s="9"/>
      <c r="AB45" s="41"/>
      <c r="AC45" s="41"/>
      <c r="AD45" s="41"/>
      <c r="AE45" s="41"/>
      <c r="AF45" s="41"/>
      <c r="AG45" s="41"/>
      <c r="AH45" s="41"/>
      <c r="AI45" s="41"/>
      <c r="AJ45" s="41"/>
      <c r="AK45" s="41"/>
      <c r="AL45" s="41"/>
      <c r="AM45" s="41"/>
    </row>
    <row r="46" spans="1:39" s="4" customFormat="1" ht="11" customHeight="1">
      <c r="A46" s="595" t="s">
        <v>53</v>
      </c>
      <c r="B46" s="596"/>
      <c r="C46" s="596"/>
      <c r="D46" s="596"/>
      <c r="E46" s="596"/>
      <c r="F46" s="596"/>
      <c r="G46" s="596"/>
      <c r="H46" s="596"/>
      <c r="I46" s="596"/>
      <c r="J46" s="596"/>
      <c r="K46" s="596"/>
      <c r="L46" s="597"/>
      <c r="M46" s="383" t="s">
        <v>0</v>
      </c>
      <c r="N46" s="384"/>
      <c r="O46" s="385"/>
      <c r="P46" s="538" t="s">
        <v>40</v>
      </c>
      <c r="Q46" s="566"/>
      <c r="R46" s="566"/>
      <c r="S46" s="566"/>
      <c r="T46" s="566"/>
      <c r="U46" s="566"/>
      <c r="V46" s="566"/>
      <c r="W46" s="539"/>
      <c r="AB46" s="41"/>
      <c r="AC46" s="41"/>
      <c r="AD46" s="506"/>
      <c r="AE46" s="506"/>
      <c r="AF46" s="506"/>
      <c r="AG46" s="506"/>
      <c r="AH46" s="506"/>
      <c r="AI46" s="41"/>
      <c r="AJ46" s="41"/>
      <c r="AK46" s="41"/>
      <c r="AL46" s="41"/>
      <c r="AM46" s="41"/>
    </row>
    <row r="47" spans="1:39" s="4" customFormat="1" ht="11" customHeight="1">
      <c r="A47" s="598"/>
      <c r="B47" s="599"/>
      <c r="C47" s="599"/>
      <c r="D47" s="599"/>
      <c r="E47" s="599"/>
      <c r="F47" s="599"/>
      <c r="G47" s="599"/>
      <c r="H47" s="599"/>
      <c r="I47" s="599"/>
      <c r="J47" s="599"/>
      <c r="K47" s="599"/>
      <c r="L47" s="600"/>
      <c r="M47" s="391"/>
      <c r="N47" s="392"/>
      <c r="O47" s="393"/>
      <c r="P47" s="538" t="s">
        <v>35</v>
      </c>
      <c r="Q47" s="566"/>
      <c r="R47" s="566"/>
      <c r="S47" s="539"/>
      <c r="T47" s="538" t="s">
        <v>1</v>
      </c>
      <c r="U47" s="566"/>
      <c r="V47" s="566"/>
      <c r="W47" s="539"/>
      <c r="AB47" s="41"/>
      <c r="AC47" s="41"/>
      <c r="AD47" s="41"/>
      <c r="AE47" s="41"/>
      <c r="AF47" s="41"/>
      <c r="AG47" s="41"/>
      <c r="AH47" s="41"/>
      <c r="AI47" s="41"/>
      <c r="AJ47" s="41"/>
      <c r="AK47" s="41"/>
      <c r="AL47" s="41"/>
      <c r="AM47" s="41"/>
    </row>
    <row r="48" spans="1:39" s="4" customFormat="1" ht="11" customHeight="1">
      <c r="A48" s="23" t="s">
        <v>54</v>
      </c>
      <c r="B48" s="24"/>
      <c r="C48" s="24"/>
      <c r="D48" s="24"/>
      <c r="E48" s="24"/>
      <c r="F48" s="24"/>
      <c r="G48" s="24"/>
      <c r="H48" s="24"/>
      <c r="I48" s="2"/>
      <c r="J48" s="2"/>
      <c r="K48" s="2"/>
      <c r="L48" s="2"/>
      <c r="M48" s="627" t="e">
        <f>U43</f>
        <v>#REF!</v>
      </c>
      <c r="N48" s="544"/>
      <c r="O48" s="628"/>
      <c r="P48" s="627">
        <v>8.0500000000000007</v>
      </c>
      <c r="Q48" s="544"/>
      <c r="R48" s="544"/>
      <c r="S48" s="628"/>
      <c r="T48" s="629" t="e">
        <f t="shared" ref="T48:T55" si="0">P48*M48/100</f>
        <v>#REF!</v>
      </c>
      <c r="U48" s="630"/>
      <c r="V48" s="630"/>
      <c r="W48" s="10"/>
      <c r="AB48" s="41"/>
      <c r="AC48" s="41"/>
      <c r="AD48" s="41"/>
      <c r="AE48" s="41"/>
      <c r="AF48" s="41"/>
      <c r="AG48" s="41"/>
      <c r="AH48" s="41"/>
      <c r="AI48" s="41"/>
      <c r="AJ48" s="41"/>
      <c r="AK48" s="41"/>
      <c r="AL48" s="41"/>
      <c r="AM48" s="41"/>
    </row>
    <row r="49" spans="1:39" s="4" customFormat="1" ht="11" customHeight="1">
      <c r="A49" s="503" t="s">
        <v>55</v>
      </c>
      <c r="B49" s="504"/>
      <c r="C49" s="504"/>
      <c r="D49" s="504"/>
      <c r="E49" s="504"/>
      <c r="F49" s="504"/>
      <c r="G49" s="504"/>
      <c r="H49" s="504"/>
      <c r="I49" s="2"/>
      <c r="J49" s="2"/>
      <c r="K49" s="2"/>
      <c r="L49" s="2"/>
      <c r="M49" s="505" t="e">
        <f>U43</f>
        <v>#REF!</v>
      </c>
      <c r="N49" s="506"/>
      <c r="O49" s="507"/>
      <c r="P49" s="505">
        <v>2.4</v>
      </c>
      <c r="Q49" s="506"/>
      <c r="R49" s="506"/>
      <c r="S49" s="507"/>
      <c r="T49" s="501" t="e">
        <f t="shared" si="0"/>
        <v>#REF!</v>
      </c>
      <c r="U49" s="502"/>
      <c r="V49" s="502"/>
      <c r="W49" s="10"/>
      <c r="AB49" s="41"/>
      <c r="AC49" s="41"/>
      <c r="AD49" s="41"/>
      <c r="AE49" s="41"/>
      <c r="AF49" s="41"/>
      <c r="AG49" s="41"/>
      <c r="AH49" s="41"/>
      <c r="AI49" s="41"/>
      <c r="AJ49" s="41"/>
      <c r="AK49" s="41"/>
      <c r="AL49" s="41"/>
      <c r="AM49" s="41"/>
    </row>
    <row r="50" spans="1:39" s="4" customFormat="1" ht="11" customHeight="1">
      <c r="A50" s="503" t="s">
        <v>5</v>
      </c>
      <c r="B50" s="504"/>
      <c r="C50" s="504"/>
      <c r="D50" s="504"/>
      <c r="E50" s="504"/>
      <c r="F50" s="504"/>
      <c r="G50" s="504"/>
      <c r="H50" s="504"/>
      <c r="I50" s="2"/>
      <c r="J50" s="2"/>
      <c r="K50" s="2"/>
      <c r="L50" s="2"/>
      <c r="M50" s="505" t="e">
        <f>U43</f>
        <v>#REF!</v>
      </c>
      <c r="N50" s="506"/>
      <c r="O50" s="507"/>
      <c r="P50" s="505">
        <v>0.8</v>
      </c>
      <c r="Q50" s="506"/>
      <c r="R50" s="506"/>
      <c r="S50" s="507"/>
      <c r="T50" s="501" t="e">
        <f t="shared" si="0"/>
        <v>#REF!</v>
      </c>
      <c r="U50" s="502"/>
      <c r="V50" s="502"/>
      <c r="W50" s="10"/>
      <c r="AB50" s="41"/>
      <c r="AC50" s="41"/>
      <c r="AD50" s="41"/>
      <c r="AE50" s="41"/>
      <c r="AF50" s="41"/>
      <c r="AG50" s="41"/>
      <c r="AH50" s="41"/>
      <c r="AI50" s="41"/>
      <c r="AJ50" s="41"/>
      <c r="AK50" s="41"/>
      <c r="AL50" s="41"/>
      <c r="AM50" s="41"/>
    </row>
    <row r="51" spans="1:39" s="4" customFormat="1" ht="11" customHeight="1">
      <c r="A51" s="503" t="s">
        <v>56</v>
      </c>
      <c r="B51" s="504"/>
      <c r="C51" s="504"/>
      <c r="D51" s="504"/>
      <c r="E51" s="504"/>
      <c r="F51" s="504"/>
      <c r="G51" s="504"/>
      <c r="H51" s="504"/>
      <c r="I51" s="2"/>
      <c r="J51" s="2"/>
      <c r="K51" s="2"/>
      <c r="L51" s="2"/>
      <c r="M51" s="505" t="e">
        <f>U43</f>
        <v>#REF!</v>
      </c>
      <c r="N51" s="506"/>
      <c r="O51" s="507"/>
      <c r="P51" s="505">
        <v>3.1</v>
      </c>
      <c r="Q51" s="506"/>
      <c r="R51" s="506"/>
      <c r="S51" s="507"/>
      <c r="T51" s="501" t="e">
        <f t="shared" si="0"/>
        <v>#REF!</v>
      </c>
      <c r="U51" s="502"/>
      <c r="V51" s="502"/>
      <c r="W51" s="10"/>
      <c r="AB51" s="41"/>
      <c r="AC51" s="41"/>
      <c r="AD51" s="41"/>
      <c r="AE51" s="41"/>
      <c r="AF51" s="41"/>
      <c r="AG51" s="41"/>
      <c r="AH51" s="41"/>
      <c r="AI51" s="41"/>
      <c r="AJ51" s="41"/>
      <c r="AK51" s="41"/>
      <c r="AL51" s="41"/>
      <c r="AM51" s="41"/>
    </row>
    <row r="52" spans="1:39" s="4" customFormat="1" ht="11" customHeight="1">
      <c r="A52" s="503" t="s">
        <v>57</v>
      </c>
      <c r="B52" s="504"/>
      <c r="C52" s="504"/>
      <c r="D52" s="504"/>
      <c r="E52" s="504"/>
      <c r="F52" s="504"/>
      <c r="G52" s="504"/>
      <c r="H52" s="504"/>
      <c r="I52" s="2"/>
      <c r="J52" s="2"/>
      <c r="K52" s="2"/>
      <c r="L52" s="2"/>
      <c r="M52" s="505" t="e">
        <f>U43</f>
        <v>#REF!</v>
      </c>
      <c r="N52" s="506"/>
      <c r="O52" s="507"/>
      <c r="P52" s="505">
        <v>1.1499999999999999</v>
      </c>
      <c r="Q52" s="506"/>
      <c r="R52" s="506"/>
      <c r="S52" s="507"/>
      <c r="T52" s="501" t="e">
        <f t="shared" si="0"/>
        <v>#REF!</v>
      </c>
      <c r="U52" s="502"/>
      <c r="V52" s="502"/>
      <c r="W52" s="10"/>
      <c r="AB52" s="41"/>
      <c r="AC52" s="41"/>
      <c r="AD52" s="41"/>
      <c r="AE52" s="41"/>
      <c r="AF52" s="41"/>
      <c r="AG52" s="41"/>
      <c r="AH52" s="41"/>
      <c r="AI52" s="41"/>
      <c r="AJ52" s="41"/>
      <c r="AK52" s="41"/>
      <c r="AL52" s="41"/>
      <c r="AM52" s="41"/>
    </row>
    <row r="53" spans="1:39" s="4" customFormat="1" ht="11" customHeight="1">
      <c r="A53" s="22" t="s">
        <v>58</v>
      </c>
      <c r="B53" s="9"/>
      <c r="C53" s="9"/>
      <c r="D53" s="9"/>
      <c r="E53" s="9"/>
      <c r="F53" s="9"/>
      <c r="G53" s="9"/>
      <c r="H53" s="9"/>
      <c r="I53" s="2"/>
      <c r="J53" s="2"/>
      <c r="K53" s="2"/>
      <c r="L53" s="2"/>
      <c r="M53" s="505" t="e">
        <f>U43*98.25/100</f>
        <v>#REF!</v>
      </c>
      <c r="N53" s="506"/>
      <c r="O53" s="507"/>
      <c r="P53" s="505">
        <v>5.0999999999999996</v>
      </c>
      <c r="Q53" s="506"/>
      <c r="R53" s="506"/>
      <c r="S53" s="507"/>
      <c r="T53" s="501" t="e">
        <f t="shared" si="0"/>
        <v>#REF!</v>
      </c>
      <c r="U53" s="502"/>
      <c r="V53" s="502"/>
      <c r="W53" s="10"/>
      <c r="AB53" s="41"/>
      <c r="AC53" s="41"/>
      <c r="AD53" s="41"/>
      <c r="AE53" s="41"/>
      <c r="AF53" s="41"/>
      <c r="AG53" s="41"/>
      <c r="AH53" s="41"/>
      <c r="AI53" s="41"/>
      <c r="AJ53" s="41"/>
      <c r="AK53" s="41"/>
      <c r="AL53" s="41"/>
      <c r="AM53" s="41"/>
    </row>
    <row r="54" spans="1:39" s="4" customFormat="1" ht="11" customHeight="1">
      <c r="A54" s="22" t="s">
        <v>59</v>
      </c>
      <c r="B54" s="9"/>
      <c r="C54" s="9"/>
      <c r="D54" s="9"/>
      <c r="E54" s="9"/>
      <c r="F54" s="9"/>
      <c r="G54" s="9"/>
      <c r="H54" s="9"/>
      <c r="I54" s="2"/>
      <c r="J54" s="2"/>
      <c r="K54" s="2"/>
      <c r="L54" s="2"/>
      <c r="M54" s="505" t="e">
        <f>U43*98.25/100</f>
        <v>#REF!</v>
      </c>
      <c r="N54" s="506"/>
      <c r="O54" s="507"/>
      <c r="P54" s="505">
        <v>2.4</v>
      </c>
      <c r="Q54" s="506"/>
      <c r="R54" s="506"/>
      <c r="S54" s="507"/>
      <c r="T54" s="501" t="e">
        <f t="shared" si="0"/>
        <v>#REF!</v>
      </c>
      <c r="U54" s="502"/>
      <c r="V54" s="502"/>
      <c r="W54" s="10"/>
      <c r="AB54" s="41"/>
      <c r="AC54" s="41"/>
      <c r="AD54" s="41"/>
      <c r="AE54" s="41"/>
      <c r="AF54" s="41"/>
      <c r="AG54" s="41"/>
      <c r="AH54" s="41"/>
      <c r="AI54" s="41"/>
      <c r="AJ54" s="41"/>
      <c r="AK54" s="41"/>
      <c r="AL54" s="41"/>
      <c r="AM54" s="41"/>
    </row>
    <row r="55" spans="1:39" s="4" customFormat="1" ht="11" customHeight="1">
      <c r="A55" s="25" t="s">
        <v>60</v>
      </c>
      <c r="B55" s="26"/>
      <c r="C55" s="26"/>
      <c r="D55" s="26"/>
      <c r="E55" s="26"/>
      <c r="F55" s="26"/>
      <c r="G55" s="26"/>
      <c r="H55" s="26"/>
      <c r="I55" s="21"/>
      <c r="J55" s="21"/>
      <c r="K55" s="21"/>
      <c r="L55" s="21"/>
      <c r="M55" s="522" t="e">
        <f>U43*98.25/100</f>
        <v>#REF!</v>
      </c>
      <c r="N55" s="523"/>
      <c r="O55" s="590"/>
      <c r="P55" s="522">
        <v>0.5</v>
      </c>
      <c r="Q55" s="523"/>
      <c r="R55" s="523"/>
      <c r="S55" s="590"/>
      <c r="T55" s="591" t="e">
        <f t="shared" si="0"/>
        <v>#REF!</v>
      </c>
      <c r="U55" s="592"/>
      <c r="V55" s="592"/>
      <c r="W55" s="10"/>
      <c r="AB55" s="41"/>
      <c r="AC55" s="41"/>
      <c r="AD55" s="41"/>
      <c r="AE55" s="41"/>
      <c r="AF55" s="41"/>
      <c r="AG55" s="41"/>
      <c r="AH55" s="41"/>
      <c r="AI55" s="41"/>
      <c r="AJ55" s="41"/>
      <c r="AK55" s="41"/>
      <c r="AL55" s="41"/>
      <c r="AM55" s="41"/>
    </row>
    <row r="56" spans="1:39" s="4" customFormat="1" ht="11" customHeight="1">
      <c r="A56" s="530" t="s">
        <v>41</v>
      </c>
      <c r="B56" s="531"/>
      <c r="C56" s="531"/>
      <c r="D56" s="531"/>
      <c r="E56" s="531"/>
      <c r="F56" s="531"/>
      <c r="G56" s="531"/>
      <c r="H56" s="531"/>
      <c r="I56" s="27"/>
      <c r="J56" s="7"/>
      <c r="K56" s="7"/>
      <c r="L56" s="7"/>
      <c r="M56" s="28"/>
      <c r="N56" s="28"/>
      <c r="O56" s="28"/>
      <c r="P56" s="18"/>
      <c r="Q56" s="29"/>
      <c r="R56" s="29"/>
      <c r="S56" s="14"/>
      <c r="T56" s="532" t="e">
        <f>SUM(T48:T55)</f>
        <v>#REF!</v>
      </c>
      <c r="U56" s="533"/>
      <c r="V56" s="533"/>
      <c r="W56" s="328"/>
      <c r="AB56" s="41"/>
      <c r="AC56" s="41"/>
      <c r="AD56" s="41"/>
      <c r="AE56" s="41"/>
      <c r="AF56" s="41"/>
      <c r="AG56" s="41"/>
      <c r="AH56" s="41"/>
      <c r="AI56" s="41"/>
      <c r="AJ56" s="41"/>
      <c r="AK56" s="41"/>
      <c r="AL56" s="41"/>
      <c r="AM56" s="41"/>
    </row>
    <row r="57" spans="1:39" s="4" customFormat="1" ht="7" customHeight="1">
      <c r="A57" s="543"/>
      <c r="B57" s="543"/>
      <c r="C57" s="543"/>
      <c r="D57" s="543"/>
      <c r="E57" s="543"/>
      <c r="F57" s="543"/>
      <c r="G57" s="543"/>
      <c r="H57" s="543"/>
      <c r="I57" s="29"/>
      <c r="J57" s="29"/>
      <c r="K57" s="20"/>
      <c r="L57" s="20"/>
      <c r="M57" s="131"/>
      <c r="N57" s="131"/>
      <c r="O57" s="131"/>
      <c r="P57" s="29"/>
      <c r="Q57" s="29"/>
      <c r="R57" s="29"/>
      <c r="S57" s="131"/>
      <c r="T57" s="29"/>
      <c r="U57" s="29"/>
      <c r="V57" s="29"/>
      <c r="W57" s="330"/>
      <c r="AB57" s="41"/>
      <c r="AC57" s="41"/>
      <c r="AD57" s="41"/>
      <c r="AE57" s="41"/>
      <c r="AF57" s="41"/>
      <c r="AG57" s="41"/>
      <c r="AH57" s="41"/>
      <c r="AI57" s="41"/>
      <c r="AJ57" s="41"/>
      <c r="AK57" s="41"/>
      <c r="AL57" s="41"/>
      <c r="AM57" s="41"/>
    </row>
    <row r="58" spans="1:39" s="4" customFormat="1" ht="11" customHeight="1">
      <c r="A58" s="517" t="s">
        <v>42</v>
      </c>
      <c r="B58" s="518"/>
      <c r="C58" s="518"/>
      <c r="D58" s="518"/>
      <c r="E58" s="518"/>
      <c r="F58" s="518"/>
      <c r="G58" s="518"/>
      <c r="H58" s="518"/>
      <c r="I58" s="518"/>
      <c r="J58" s="518"/>
      <c r="K58" s="518"/>
      <c r="L58" s="518"/>
      <c r="M58" s="518"/>
      <c r="N58" s="518"/>
      <c r="O58" s="518"/>
      <c r="P58" s="518"/>
      <c r="Q58" s="518"/>
      <c r="R58" s="518"/>
      <c r="S58" s="519"/>
      <c r="T58" s="520" t="e">
        <f>U43-T56</f>
        <v>#REF!</v>
      </c>
      <c r="U58" s="521"/>
      <c r="V58" s="521"/>
      <c r="W58" s="329"/>
      <c r="X58" s="522"/>
      <c r="Y58" s="523"/>
      <c r="Z58" s="523"/>
      <c r="AA58" s="41"/>
      <c r="AB58" s="41"/>
      <c r="AC58" s="41"/>
      <c r="AD58" s="41"/>
      <c r="AE58" s="41"/>
      <c r="AF58" s="41"/>
      <c r="AG58" s="41"/>
      <c r="AH58" s="41"/>
      <c r="AI58" s="41"/>
      <c r="AJ58" s="41"/>
      <c r="AK58" s="41"/>
      <c r="AL58" s="41"/>
      <c r="AM58" s="41"/>
    </row>
    <row r="59" spans="1:39" s="4" customFormat="1" ht="11" customHeight="1">
      <c r="A59" s="132"/>
      <c r="B59" s="132"/>
      <c r="C59" s="132"/>
      <c r="D59" s="132"/>
      <c r="E59" s="132"/>
      <c r="F59" s="132"/>
      <c r="G59" s="132"/>
      <c r="H59" s="132"/>
      <c r="I59" s="132"/>
      <c r="J59" s="132"/>
      <c r="K59" s="132"/>
      <c r="L59" s="132"/>
      <c r="M59" s="132"/>
      <c r="N59" s="132"/>
      <c r="O59" s="132"/>
      <c r="P59" s="132"/>
      <c r="Q59" s="132"/>
      <c r="R59" s="132"/>
      <c r="S59" s="132"/>
      <c r="T59" s="227"/>
      <c r="U59" s="227"/>
      <c r="V59" s="227"/>
      <c r="W59" s="136"/>
      <c r="X59" s="474" t="s">
        <v>0</v>
      </c>
      <c r="Y59" s="470"/>
      <c r="Z59" s="471"/>
      <c r="AA59" s="41"/>
      <c r="AB59" s="41"/>
      <c r="AC59" s="41"/>
      <c r="AD59" s="41"/>
      <c r="AE59" s="41"/>
      <c r="AF59" s="41"/>
      <c r="AG59" s="41"/>
      <c r="AH59" s="41"/>
      <c r="AI59" s="41"/>
      <c r="AJ59" s="41"/>
      <c r="AK59" s="41"/>
      <c r="AL59" s="41"/>
      <c r="AM59" s="41"/>
    </row>
    <row r="60" spans="1:39" s="4" customFormat="1" ht="11" customHeight="1">
      <c r="A60" s="524" t="s">
        <v>142</v>
      </c>
      <c r="B60" s="525"/>
      <c r="C60" s="525"/>
      <c r="D60" s="525"/>
      <c r="E60" s="525"/>
      <c r="F60" s="525"/>
      <c r="G60" s="525"/>
      <c r="H60" s="525"/>
      <c r="I60" s="525"/>
      <c r="J60" s="525"/>
      <c r="K60" s="525"/>
      <c r="L60" s="525"/>
      <c r="M60" s="525"/>
      <c r="N60" s="525"/>
      <c r="O60" s="525"/>
      <c r="P60" s="525"/>
      <c r="Q60" s="525"/>
      <c r="R60" s="525"/>
      <c r="S60" s="526"/>
      <c r="T60" s="513">
        <f>X60*AD29</f>
        <v>0</v>
      </c>
      <c r="U60" s="514"/>
      <c r="V60" s="514"/>
      <c r="W60" s="14"/>
      <c r="X60" s="527">
        <v>2.65</v>
      </c>
      <c r="Y60" s="528"/>
      <c r="Z60" s="529"/>
      <c r="AA60" s="354" t="s">
        <v>90</v>
      </c>
      <c r="AB60" s="355"/>
      <c r="AC60" s="356"/>
      <c r="AE60" s="13"/>
      <c r="AF60" s="13"/>
      <c r="AG60" s="13"/>
      <c r="AH60" s="41"/>
      <c r="AI60" s="41"/>
      <c r="AJ60" s="41"/>
      <c r="AK60" s="41"/>
      <c r="AL60" s="41"/>
      <c r="AM60" s="41"/>
    </row>
    <row r="61" spans="1:39" s="4" customFormat="1" ht="11" customHeight="1">
      <c r="A61" s="283" t="s">
        <v>143</v>
      </c>
      <c r="B61" s="284"/>
      <c r="C61" s="284"/>
      <c r="D61" s="284"/>
      <c r="E61" s="284"/>
      <c r="F61" s="284"/>
      <c r="G61" s="284"/>
      <c r="H61" s="284"/>
      <c r="I61" s="284"/>
      <c r="J61" s="284"/>
      <c r="K61" s="284"/>
      <c r="L61" s="284"/>
      <c r="M61" s="284"/>
      <c r="N61" s="284"/>
      <c r="O61" s="284"/>
      <c r="P61" s="284"/>
      <c r="Q61" s="284"/>
      <c r="R61" s="284"/>
      <c r="S61" s="285"/>
      <c r="T61" s="513">
        <f>AI29*X61</f>
        <v>60.173999999999999</v>
      </c>
      <c r="U61" s="514"/>
      <c r="V61" s="514"/>
      <c r="W61" s="12"/>
      <c r="X61" s="515">
        <v>0.33429999999999999</v>
      </c>
      <c r="Y61" s="516"/>
      <c r="Z61" s="516"/>
      <c r="AA61" s="349">
        <f>T60+T61</f>
        <v>60.173999999999999</v>
      </c>
      <c r="AB61" s="350"/>
      <c r="AC61" s="351"/>
      <c r="AD61" s="13"/>
      <c r="AE61" s="13"/>
      <c r="AF61" s="13"/>
      <c r="AG61" s="13"/>
      <c r="AH61" s="41"/>
      <c r="AI61" s="41"/>
      <c r="AJ61" s="41"/>
      <c r="AK61" s="41"/>
      <c r="AL61" s="41"/>
      <c r="AM61" s="41"/>
    </row>
    <row r="62" spans="1:39" s="4" customFormat="1" ht="11" customHeight="1">
      <c r="A62" s="238" t="s">
        <v>106</v>
      </c>
      <c r="B62" s="239"/>
      <c r="C62" s="239"/>
      <c r="D62" s="239"/>
      <c r="E62" s="239"/>
      <c r="F62" s="239"/>
      <c r="G62" s="239"/>
      <c r="H62" s="239"/>
      <c r="I62" s="239"/>
      <c r="J62" s="239"/>
      <c r="K62" s="239"/>
      <c r="L62" s="239"/>
      <c r="M62" s="239"/>
      <c r="N62" s="239"/>
      <c r="O62" s="239"/>
      <c r="P62" s="239"/>
      <c r="Q62" s="239"/>
      <c r="R62" s="239"/>
      <c r="S62" s="240"/>
      <c r="T62" s="508">
        <f>AA29*X62</f>
        <v>0</v>
      </c>
      <c r="U62" s="509"/>
      <c r="V62" s="509"/>
      <c r="W62" s="271"/>
      <c r="X62" s="510">
        <v>1</v>
      </c>
      <c r="Y62" s="511"/>
      <c r="Z62" s="512"/>
      <c r="AA62" s="608" t="s">
        <v>133</v>
      </c>
      <c r="AB62" s="609"/>
      <c r="AC62" s="610"/>
      <c r="AD62" s="13"/>
      <c r="AE62" s="13"/>
      <c r="AF62" s="13"/>
      <c r="AG62" s="13"/>
      <c r="AH62" s="41"/>
      <c r="AI62" s="41"/>
      <c r="AJ62" s="41"/>
      <c r="AK62" s="41"/>
      <c r="AL62" s="41"/>
      <c r="AM62" s="41"/>
    </row>
    <row r="63" spans="1:39" s="4" customFormat="1" ht="11" customHeight="1">
      <c r="A63" s="503" t="s">
        <v>6</v>
      </c>
      <c r="B63" s="504"/>
      <c r="C63" s="504"/>
      <c r="D63" s="504"/>
      <c r="E63" s="504"/>
      <c r="F63" s="504"/>
      <c r="G63" s="504"/>
      <c r="H63" s="504"/>
      <c r="I63" s="504"/>
      <c r="J63" s="504"/>
      <c r="K63" s="504"/>
      <c r="L63" s="504"/>
      <c r="M63" s="504"/>
      <c r="N63" s="504"/>
      <c r="O63" s="504"/>
      <c r="P63" s="504"/>
      <c r="Q63" s="504"/>
      <c r="R63" s="504"/>
      <c r="S63" s="611"/>
      <c r="T63" s="513">
        <f>X63*AA30</f>
        <v>0</v>
      </c>
      <c r="U63" s="514"/>
      <c r="V63" s="514"/>
      <c r="W63" s="12"/>
      <c r="X63" s="505">
        <v>3</v>
      </c>
      <c r="Y63" s="506"/>
      <c r="Z63" s="507"/>
      <c r="AA63" s="612">
        <f>T62+T63+T64</f>
        <v>0</v>
      </c>
      <c r="AB63" s="613"/>
      <c r="AC63" s="614"/>
      <c r="AD63" s="618">
        <f>(AB29*X62)+(AB30*X63)+(AB31*X64)+T62+T63+T64</f>
        <v>0</v>
      </c>
      <c r="AE63" s="619"/>
      <c r="AF63" s="41"/>
      <c r="AG63" s="41"/>
      <c r="AH63" s="41"/>
      <c r="AI63" s="41"/>
      <c r="AJ63" s="41"/>
      <c r="AK63" s="41"/>
      <c r="AL63" s="41"/>
      <c r="AM63" s="41"/>
    </row>
    <row r="64" spans="1:39" s="4" customFormat="1" ht="11" customHeight="1">
      <c r="A64" s="503" t="s">
        <v>43</v>
      </c>
      <c r="B64" s="504"/>
      <c r="C64" s="504"/>
      <c r="D64" s="504"/>
      <c r="E64" s="504"/>
      <c r="F64" s="504"/>
      <c r="G64" s="504"/>
      <c r="H64" s="504"/>
      <c r="I64" s="504"/>
      <c r="J64" s="504"/>
      <c r="K64" s="504"/>
      <c r="L64" s="504"/>
      <c r="M64" s="504"/>
      <c r="N64" s="504"/>
      <c r="O64" s="504"/>
      <c r="P64" s="504"/>
      <c r="Q64" s="504"/>
      <c r="R64" s="504"/>
      <c r="S64" s="611"/>
      <c r="T64" s="622">
        <f>X64*AA31</f>
        <v>0</v>
      </c>
      <c r="U64" s="623"/>
      <c r="V64" s="623"/>
      <c r="W64" s="272"/>
      <c r="X64" s="624">
        <v>1</v>
      </c>
      <c r="Y64" s="625"/>
      <c r="Z64" s="626"/>
      <c r="AA64" s="615"/>
      <c r="AB64" s="616"/>
      <c r="AC64" s="617"/>
      <c r="AD64" s="620"/>
      <c r="AE64" s="621"/>
      <c r="AF64" s="41"/>
      <c r="AG64" s="41"/>
      <c r="AH64" s="41"/>
      <c r="AI64" s="41"/>
      <c r="AJ64" s="41"/>
      <c r="AK64" s="41"/>
      <c r="AL64" s="41"/>
      <c r="AM64" s="41"/>
    </row>
    <row r="65" spans="1:39" s="4" customFormat="1" ht="11" customHeight="1">
      <c r="A65" s="286" t="s">
        <v>108</v>
      </c>
      <c r="B65" s="287"/>
      <c r="C65" s="287"/>
      <c r="D65" s="287"/>
      <c r="E65" s="287"/>
      <c r="F65" s="287"/>
      <c r="G65" s="287"/>
      <c r="H65" s="287"/>
      <c r="I65" s="287"/>
      <c r="J65" s="287"/>
      <c r="K65" s="287"/>
      <c r="L65" s="287"/>
      <c r="M65" s="287"/>
      <c r="N65" s="287"/>
      <c r="O65" s="287"/>
      <c r="P65" s="287"/>
      <c r="Q65" s="287"/>
      <c r="R65" s="287"/>
      <c r="S65" s="288"/>
      <c r="T65" s="562">
        <f>(X65*AA32)*1.2</f>
        <v>0</v>
      </c>
      <c r="U65" s="563"/>
      <c r="V65" s="563"/>
      <c r="W65" s="12"/>
      <c r="X65" s="498">
        <v>0.59499999999999997</v>
      </c>
      <c r="Y65" s="499"/>
      <c r="Z65" s="500"/>
      <c r="AA65" s="41"/>
      <c r="AB65" s="41"/>
      <c r="AC65" s="41"/>
      <c r="AD65" s="273"/>
      <c r="AE65" s="273"/>
      <c r="AF65" s="41"/>
      <c r="AG65" s="41"/>
      <c r="AH65" s="41"/>
      <c r="AI65" s="41"/>
      <c r="AJ65" s="41"/>
      <c r="AK65" s="41"/>
      <c r="AL65" s="41"/>
      <c r="AM65" s="41"/>
    </row>
    <row r="66" spans="1:39" s="4" customFormat="1" ht="11" customHeight="1">
      <c r="A66" s="286" t="s">
        <v>71</v>
      </c>
      <c r="B66" s="287"/>
      <c r="C66" s="287"/>
      <c r="D66" s="287"/>
      <c r="E66" s="287"/>
      <c r="F66" s="287"/>
      <c r="G66" s="287"/>
      <c r="H66" s="287"/>
      <c r="I66" s="287"/>
      <c r="J66" s="287"/>
      <c r="K66" s="287"/>
      <c r="L66" s="287"/>
      <c r="M66" s="287"/>
      <c r="N66" s="287"/>
      <c r="O66" s="287"/>
      <c r="P66" s="287"/>
      <c r="Q66" s="287"/>
      <c r="R66" s="287"/>
      <c r="S66" s="288"/>
      <c r="T66" s="552">
        <v>0</v>
      </c>
      <c r="U66" s="553"/>
      <c r="V66" s="553"/>
      <c r="W66" s="12"/>
      <c r="X66" s="133"/>
      <c r="Y66" s="134"/>
      <c r="Z66" s="135"/>
      <c r="AA66" s="41"/>
      <c r="AB66" s="41"/>
      <c r="AC66" s="41"/>
      <c r="AD66" s="41"/>
      <c r="AE66" s="41"/>
      <c r="AF66" s="41"/>
      <c r="AG66" s="41"/>
      <c r="AH66" s="41"/>
      <c r="AI66" s="41"/>
      <c r="AJ66" s="41"/>
      <c r="AK66" s="41"/>
      <c r="AL66" s="41"/>
      <c r="AM66" s="41"/>
    </row>
    <row r="67" spans="1:39" s="4" customFormat="1" ht="11" customHeight="1">
      <c r="A67" s="554" t="s">
        <v>44</v>
      </c>
      <c r="B67" s="555"/>
      <c r="C67" s="555"/>
      <c r="D67" s="555"/>
      <c r="E67" s="555"/>
      <c r="F67" s="555"/>
      <c r="G67" s="555"/>
      <c r="H67" s="555"/>
      <c r="I67" s="555"/>
      <c r="J67" s="555"/>
      <c r="K67" s="555"/>
      <c r="L67" s="555"/>
      <c r="M67" s="555"/>
      <c r="N67" s="555"/>
      <c r="O67" s="555"/>
      <c r="P67" s="555"/>
      <c r="Q67" s="555"/>
      <c r="R67" s="555"/>
      <c r="S67" s="556"/>
      <c r="T67" s="557" t="e">
        <f>T58+T60+T61+T62+T63+T64+T65+T66</f>
        <v>#REF!</v>
      </c>
      <c r="U67" s="558"/>
      <c r="V67" s="558"/>
      <c r="W67" s="289"/>
      <c r="X67" s="559"/>
      <c r="Y67" s="560"/>
      <c r="Z67" s="561"/>
      <c r="AA67" s="41"/>
      <c r="AB67" s="41"/>
      <c r="AC67" s="41"/>
      <c r="AD67" s="41"/>
      <c r="AE67" s="41"/>
      <c r="AF67" s="41"/>
      <c r="AG67" s="41"/>
      <c r="AH67" s="41"/>
      <c r="AI67" s="41"/>
      <c r="AJ67" s="41"/>
      <c r="AK67" s="41"/>
      <c r="AL67" s="41"/>
      <c r="AM67" s="41"/>
    </row>
    <row r="68" spans="1:39" s="4" customFormat="1" ht="11" customHeight="1">
      <c r="A68" s="543"/>
      <c r="B68" s="543"/>
      <c r="C68" s="543"/>
      <c r="D68" s="543"/>
      <c r="E68" s="543"/>
      <c r="F68" s="543"/>
      <c r="G68" s="543"/>
      <c r="H68" s="543"/>
      <c r="I68" s="543"/>
      <c r="J68" s="543"/>
      <c r="K68" s="543"/>
      <c r="L68" s="543"/>
      <c r="M68" s="543"/>
      <c r="N68" s="543"/>
      <c r="O68" s="543"/>
      <c r="P68" s="543"/>
      <c r="Q68" s="543"/>
      <c r="R68" s="543"/>
      <c r="S68" s="543"/>
      <c r="T68" s="541"/>
      <c r="U68" s="544"/>
      <c r="V68" s="544"/>
      <c r="W68" s="544"/>
      <c r="X68" s="545"/>
      <c r="Y68" s="545"/>
      <c r="Z68" s="545"/>
      <c r="AA68" s="41"/>
      <c r="AB68" s="41"/>
      <c r="AC68" s="41"/>
      <c r="AD68" s="41"/>
      <c r="AE68" s="41"/>
      <c r="AF68" s="41"/>
      <c r="AG68" s="41"/>
      <c r="AH68" s="41"/>
      <c r="AI68" s="41"/>
      <c r="AJ68" s="41"/>
      <c r="AK68" s="41"/>
      <c r="AL68" s="41"/>
      <c r="AM68" s="41"/>
    </row>
    <row r="69" spans="1:39" s="4" customFormat="1" ht="11" customHeight="1">
      <c r="A69" s="538" t="s">
        <v>7</v>
      </c>
      <c r="B69" s="539"/>
      <c r="C69" s="546" t="s">
        <v>47</v>
      </c>
      <c r="D69" s="547"/>
      <c r="E69" s="547"/>
      <c r="F69" s="547"/>
      <c r="G69" s="547"/>
      <c r="H69" s="548"/>
      <c r="I69" s="546" t="s">
        <v>45</v>
      </c>
      <c r="J69" s="547"/>
      <c r="K69" s="547"/>
      <c r="L69" s="547"/>
      <c r="M69" s="547"/>
      <c r="N69" s="548"/>
      <c r="O69" s="549" t="s">
        <v>46</v>
      </c>
      <c r="P69" s="550"/>
      <c r="Q69" s="550"/>
      <c r="R69" s="550"/>
      <c r="S69" s="550"/>
      <c r="T69" s="551"/>
      <c r="U69" s="19"/>
      <c r="V69" s="2"/>
      <c r="W69" s="2"/>
      <c r="X69" s="2"/>
      <c r="Y69" s="2"/>
      <c r="Z69" s="2"/>
      <c r="AH69" s="41"/>
      <c r="AI69" s="41"/>
      <c r="AJ69" s="41"/>
      <c r="AK69" s="41"/>
      <c r="AL69" s="41"/>
      <c r="AM69" s="41"/>
    </row>
    <row r="70" spans="1:39" s="4" customFormat="1" ht="11" customHeight="1">
      <c r="A70" s="538" t="s">
        <v>49</v>
      </c>
      <c r="B70" s="539"/>
      <c r="C70" s="540" t="e">
        <f>U43</f>
        <v>#REF!</v>
      </c>
      <c r="D70" s="541"/>
      <c r="E70" s="541"/>
      <c r="F70" s="541"/>
      <c r="G70" s="541"/>
      <c r="H70" s="542"/>
      <c r="I70" s="540" t="e">
        <f>T56</f>
        <v>#REF!</v>
      </c>
      <c r="J70" s="541"/>
      <c r="K70" s="541"/>
      <c r="L70" s="541"/>
      <c r="M70" s="541"/>
      <c r="N70" s="542"/>
      <c r="O70" s="540" t="e">
        <f>T58</f>
        <v>#REF!</v>
      </c>
      <c r="P70" s="541"/>
      <c r="Q70" s="541"/>
      <c r="R70" s="541"/>
      <c r="S70" s="541"/>
      <c r="T70" s="542"/>
      <c r="AH70" s="41"/>
      <c r="AI70" s="41"/>
      <c r="AJ70" s="41"/>
      <c r="AK70" s="41"/>
      <c r="AL70" s="41"/>
      <c r="AM70" s="41"/>
    </row>
    <row r="71" spans="1:39" s="4" customFormat="1" ht="11" customHeight="1">
      <c r="A71" s="538" t="s">
        <v>24</v>
      </c>
      <c r="B71" s="539"/>
      <c r="C71" s="540" t="e">
        <f>C70+'17-11-Lucie'!C71:H71</f>
        <v>#REF!</v>
      </c>
      <c r="D71" s="541"/>
      <c r="E71" s="541"/>
      <c r="F71" s="541"/>
      <c r="G71" s="541"/>
      <c r="H71" s="542"/>
      <c r="I71" s="540" t="e">
        <f>I70+'17-11-Lucie'!I71:N71</f>
        <v>#REF!</v>
      </c>
      <c r="J71" s="541"/>
      <c r="K71" s="541"/>
      <c r="L71" s="541"/>
      <c r="M71" s="541"/>
      <c r="N71" s="542"/>
      <c r="O71" s="540" t="e">
        <f>O70+'17-11-Lucie'!O71:T71</f>
        <v>#REF!</v>
      </c>
      <c r="P71" s="541"/>
      <c r="Q71" s="541"/>
      <c r="R71" s="541"/>
      <c r="S71" s="541"/>
      <c r="T71" s="542"/>
      <c r="AH71" s="41"/>
      <c r="AI71" s="41"/>
      <c r="AJ71" s="41"/>
      <c r="AK71" s="41"/>
      <c r="AL71" s="41"/>
      <c r="AM71" s="41"/>
    </row>
    <row r="72" spans="1:39" s="4" customFormat="1" ht="11" customHeight="1">
      <c r="A72" s="545" t="s">
        <v>48</v>
      </c>
      <c r="B72" s="545"/>
      <c r="C72" s="545"/>
      <c r="D72" s="567"/>
      <c r="E72" s="567"/>
      <c r="F72" s="567"/>
      <c r="G72" s="567"/>
      <c r="H72" s="545" t="s">
        <v>16</v>
      </c>
      <c r="I72" s="545"/>
      <c r="J72" s="545" t="s">
        <v>8</v>
      </c>
      <c r="K72" s="545"/>
      <c r="L72" s="545"/>
      <c r="M72" s="545"/>
      <c r="N72" s="545"/>
      <c r="O72" s="41"/>
      <c r="P72" s="41"/>
      <c r="Q72" s="41"/>
      <c r="R72" s="41"/>
      <c r="S72" s="41"/>
      <c r="T72" s="41"/>
      <c r="U72" s="41"/>
      <c r="V72" s="41"/>
      <c r="W72" s="41"/>
      <c r="X72" s="41"/>
      <c r="Y72" s="41"/>
      <c r="Z72" s="41"/>
      <c r="AA72" s="41"/>
      <c r="AB72" s="41"/>
      <c r="AC72" s="41"/>
      <c r="AD72" s="41"/>
      <c r="AE72" s="41"/>
      <c r="AF72" s="41"/>
      <c r="AG72" s="41"/>
      <c r="AH72" s="41"/>
      <c r="AI72" s="41"/>
      <c r="AJ72" s="41"/>
      <c r="AK72" s="41"/>
      <c r="AL72" s="41"/>
      <c r="AM72" s="41"/>
    </row>
    <row r="73" spans="1:39" s="4" customFormat="1" ht="11" customHeight="1">
      <c r="A73" s="534" t="s">
        <v>9</v>
      </c>
      <c r="B73" s="534"/>
      <c r="C73" s="534"/>
      <c r="D73" s="534"/>
      <c r="E73" s="534"/>
      <c r="F73" s="534"/>
      <c r="G73" s="534"/>
      <c r="H73" s="534"/>
      <c r="I73" s="534"/>
      <c r="J73" s="534"/>
      <c r="K73" s="534"/>
      <c r="L73" s="534"/>
      <c r="M73" s="534"/>
      <c r="N73" s="534"/>
      <c r="O73" s="534"/>
      <c r="P73" s="534"/>
      <c r="Q73" s="534"/>
      <c r="R73" s="534"/>
      <c r="S73" s="534"/>
      <c r="T73" s="534"/>
      <c r="U73" s="534"/>
      <c r="V73" s="534"/>
      <c r="W73" s="534"/>
      <c r="X73" s="534"/>
      <c r="Y73" s="534"/>
      <c r="Z73" s="534"/>
      <c r="AA73" s="534"/>
      <c r="AB73" s="534"/>
      <c r="AC73" s="534"/>
      <c r="AD73" s="41"/>
      <c r="AE73" s="41"/>
      <c r="AF73" s="41"/>
      <c r="AG73" s="41"/>
      <c r="AH73" s="41"/>
      <c r="AI73" s="41"/>
      <c r="AJ73" s="41"/>
      <c r="AK73" s="41"/>
      <c r="AL73" s="41"/>
      <c r="AM73" s="41"/>
    </row>
    <row r="77" spans="1:39" s="40" customFormat="1" ht="11" customHeight="1"/>
    <row r="78" spans="1:39" s="40" customFormat="1" ht="11" customHeight="1"/>
    <row r="79" spans="1:39" s="40" customFormat="1" ht="11" customHeight="1"/>
    <row r="80" spans="1:39" s="40" customFormat="1" ht="11" customHeight="1"/>
    <row r="81" s="40" customFormat="1" ht="11" customHeight="1"/>
    <row r="82" s="40" customFormat="1" ht="11" customHeight="1"/>
    <row r="83" s="40" customFormat="1" ht="11" customHeight="1"/>
    <row r="84" s="40" customFormat="1" ht="11" customHeight="1"/>
    <row r="85" s="40" customFormat="1" ht="11" customHeight="1"/>
    <row r="86" s="40" customFormat="1" ht="11" customHeight="1"/>
    <row r="87" s="40" customFormat="1" ht="11" customHeight="1"/>
    <row r="88" s="40" customFormat="1" ht="11" customHeight="1"/>
    <row r="89" s="40" customFormat="1" ht="11" customHeight="1"/>
    <row r="90" s="40" customFormat="1" ht="11" customHeight="1"/>
    <row r="91" s="40" customFormat="1" ht="11" customHeight="1"/>
    <row r="92" s="40" customFormat="1" ht="11" customHeight="1"/>
    <row r="93" s="40" customFormat="1" ht="11" customHeight="1"/>
    <row r="94" s="40" customFormat="1" ht="11" customHeight="1"/>
    <row r="95" s="40" customFormat="1" ht="11" customHeight="1"/>
    <row r="96" s="40" customFormat="1" ht="11" customHeight="1"/>
    <row r="97" s="40" customFormat="1" ht="11" customHeight="1"/>
    <row r="98" s="40" customFormat="1" ht="11" customHeight="1"/>
    <row r="99" s="40" customFormat="1" ht="11" customHeight="1"/>
    <row r="100" s="40" customFormat="1" ht="11" customHeight="1"/>
    <row r="101" s="40" customFormat="1" ht="11" customHeight="1"/>
    <row r="102" s="40" customFormat="1" ht="11" customHeight="1"/>
    <row r="103" s="40" customFormat="1" ht="11" customHeight="1"/>
    <row r="104" s="40" customFormat="1" ht="11" customHeight="1"/>
    <row r="105" s="40" customFormat="1" ht="11" customHeight="1"/>
    <row r="106" s="40" customFormat="1" ht="11" customHeight="1"/>
    <row r="107" s="40" customFormat="1" ht="11" customHeight="1"/>
    <row r="108" s="40" customFormat="1" ht="11" customHeight="1"/>
    <row r="109" s="40" customFormat="1" ht="11" customHeight="1"/>
    <row r="110" s="40" customFormat="1" ht="11" customHeight="1"/>
    <row r="111" s="40" customFormat="1" ht="11" customHeight="1"/>
    <row r="112" s="40" customFormat="1" ht="11" customHeight="1"/>
    <row r="113" s="40" customFormat="1" ht="11" customHeight="1"/>
    <row r="114" s="40" customFormat="1" ht="11" customHeight="1"/>
    <row r="115" s="40" customFormat="1" ht="11" customHeight="1"/>
    <row r="116" s="40" customFormat="1" ht="11" customHeight="1"/>
    <row r="117" s="40" customFormat="1" ht="11" customHeight="1"/>
    <row r="118" s="40" customFormat="1" ht="11" customHeight="1"/>
    <row r="119" s="40" customFormat="1" ht="11" customHeight="1"/>
    <row r="120" s="40" customFormat="1" ht="11" customHeight="1"/>
    <row r="121" s="40" customFormat="1" ht="11" customHeight="1"/>
    <row r="122" s="40" customFormat="1" ht="11" customHeight="1"/>
    <row r="123" s="40" customFormat="1" ht="11" customHeight="1"/>
    <row r="124" s="40" customFormat="1" ht="11" customHeight="1"/>
    <row r="125" s="40" customFormat="1" ht="11" customHeight="1"/>
    <row r="126" s="40" customFormat="1" ht="11" customHeight="1"/>
    <row r="127" s="40" customFormat="1" ht="11" customHeight="1"/>
    <row r="128" s="40" customFormat="1" ht="11" customHeight="1"/>
    <row r="129" s="40" customFormat="1" ht="11" customHeight="1"/>
    <row r="130" s="40" customFormat="1" ht="11" customHeight="1"/>
    <row r="131" s="40" customFormat="1" ht="11" customHeight="1"/>
    <row r="132" s="40" customFormat="1" ht="11" customHeight="1"/>
    <row r="133" s="40" customFormat="1" ht="11" customHeight="1"/>
    <row r="134" s="40" customFormat="1" ht="11" customHeight="1"/>
    <row r="135" s="40" customFormat="1" ht="11" customHeight="1"/>
    <row r="136" s="40" customFormat="1" ht="11" customHeight="1"/>
    <row r="137" s="40" customFormat="1" ht="11" customHeight="1"/>
    <row r="138" s="40" customFormat="1" ht="11" customHeight="1"/>
    <row r="139" s="40" customFormat="1" ht="11" customHeight="1"/>
    <row r="140" s="40" customFormat="1" ht="11" customHeight="1"/>
    <row r="141" s="40" customFormat="1" ht="11" customHeight="1"/>
    <row r="142" s="40" customFormat="1" ht="11" customHeight="1"/>
    <row r="143" s="40" customFormat="1" ht="11" customHeight="1"/>
    <row r="144" s="40" customFormat="1" ht="11" customHeight="1"/>
    <row r="145" s="40" customFormat="1" ht="11" customHeight="1"/>
    <row r="146" s="40" customFormat="1" ht="11" customHeight="1"/>
    <row r="147" s="40" customFormat="1" ht="11" customHeight="1"/>
    <row r="148" s="40" customFormat="1" ht="11" customHeight="1"/>
    <row r="149" s="40" customFormat="1" ht="11" customHeight="1"/>
    <row r="150" s="40" customFormat="1" ht="11" customHeight="1"/>
    <row r="151" s="40" customFormat="1" ht="11" customHeight="1"/>
    <row r="152" s="40" customFormat="1" ht="11" customHeight="1"/>
    <row r="153" s="40" customFormat="1" ht="11" customHeight="1"/>
    <row r="154" s="40" customFormat="1" ht="11" customHeight="1"/>
    <row r="155" s="40" customFormat="1" ht="11" customHeight="1"/>
    <row r="156" s="40" customFormat="1" ht="11" customHeight="1"/>
    <row r="157" s="40" customFormat="1" ht="11" customHeight="1"/>
    <row r="158" s="40" customFormat="1" ht="11" customHeight="1"/>
    <row r="159" s="40" customFormat="1" ht="11" customHeight="1"/>
    <row r="160" s="40" customFormat="1" ht="11" customHeight="1"/>
    <row r="161" s="40" customFormat="1" ht="11" customHeight="1"/>
    <row r="162" s="40" customFormat="1" ht="11" customHeight="1"/>
    <row r="163" s="40" customFormat="1" ht="11" customHeight="1"/>
    <row r="164" s="40" customFormat="1" ht="11" customHeight="1"/>
    <row r="165" s="40" customFormat="1" ht="11" customHeight="1"/>
    <row r="166" s="40" customFormat="1" ht="11" customHeight="1"/>
    <row r="167" s="40" customFormat="1" ht="11" customHeight="1"/>
    <row r="168" s="40" customFormat="1" ht="11" customHeight="1"/>
    <row r="169" s="40" customFormat="1" ht="11" customHeight="1"/>
    <row r="170" s="40" customFormat="1" ht="11" customHeight="1"/>
    <row r="171" s="40" customFormat="1" ht="11" customHeight="1"/>
    <row r="172" s="40" customFormat="1" ht="11" customHeight="1"/>
    <row r="173" s="40" customFormat="1" ht="11" customHeight="1"/>
    <row r="174" s="40" customFormat="1" ht="11" customHeight="1"/>
    <row r="175" s="40" customFormat="1" ht="11" customHeight="1"/>
    <row r="176" s="40" customFormat="1" ht="11" customHeight="1"/>
    <row r="177" s="40" customFormat="1" ht="11" customHeight="1"/>
    <row r="178" s="40" customFormat="1" ht="11" customHeight="1"/>
    <row r="179" s="40" customFormat="1" ht="11" customHeight="1"/>
    <row r="180" s="40" customFormat="1" ht="11" customHeight="1"/>
  </sheetData>
  <mergeCells count="231">
    <mergeCell ref="AE18:AF18"/>
    <mergeCell ref="G18:H18"/>
    <mergeCell ref="P14:Q14"/>
    <mergeCell ref="X18:Y18"/>
    <mergeCell ref="AB18:AC18"/>
    <mergeCell ref="U34:X34"/>
    <mergeCell ref="AD38:AG38"/>
    <mergeCell ref="AA62:AC62"/>
    <mergeCell ref="A63:S63"/>
    <mergeCell ref="T63:V63"/>
    <mergeCell ref="X63:Z63"/>
    <mergeCell ref="AA63:AC64"/>
    <mergeCell ref="AD63:AE64"/>
    <mergeCell ref="A64:S64"/>
    <mergeCell ref="T64:V64"/>
    <mergeCell ref="X64:Z64"/>
    <mergeCell ref="AD46:AH46"/>
    <mergeCell ref="M48:O48"/>
    <mergeCell ref="P48:S48"/>
    <mergeCell ref="T48:V48"/>
    <mergeCell ref="A49:H49"/>
    <mergeCell ref="M49:O49"/>
    <mergeCell ref="P49:S49"/>
    <mergeCell ref="T49:V49"/>
    <mergeCell ref="L42:N42"/>
    <mergeCell ref="O42:Q42"/>
    <mergeCell ref="R42:T42"/>
    <mergeCell ref="AC35:AD35"/>
    <mergeCell ref="Z35:AA35"/>
    <mergeCell ref="X59:Z59"/>
    <mergeCell ref="P54:S54"/>
    <mergeCell ref="T54:V54"/>
    <mergeCell ref="M55:O55"/>
    <mergeCell ref="P55:S55"/>
    <mergeCell ref="T55:V55"/>
    <mergeCell ref="L39:N39"/>
    <mergeCell ref="O39:Q39"/>
    <mergeCell ref="U39:W39"/>
    <mergeCell ref="L40:N40"/>
    <mergeCell ref="R40:T40"/>
    <mergeCell ref="U40:W40"/>
    <mergeCell ref="U42:W42"/>
    <mergeCell ref="A45:W45"/>
    <mergeCell ref="A46:L47"/>
    <mergeCell ref="M46:O47"/>
    <mergeCell ref="P47:S47"/>
    <mergeCell ref="T47:W47"/>
    <mergeCell ref="A43:K43"/>
    <mergeCell ref="L43:N43"/>
    <mergeCell ref="O43:Q43"/>
    <mergeCell ref="R43:T43"/>
    <mergeCell ref="P52:S52"/>
    <mergeCell ref="T52:V52"/>
    <mergeCell ref="M53:O53"/>
    <mergeCell ref="P53:S53"/>
    <mergeCell ref="T53:V53"/>
    <mergeCell ref="A50:H50"/>
    <mergeCell ref="M50:O50"/>
    <mergeCell ref="P50:S50"/>
    <mergeCell ref="P12:Q12"/>
    <mergeCell ref="U18:V18"/>
    <mergeCell ref="U43:W43"/>
    <mergeCell ref="P46:W46"/>
    <mergeCell ref="A57:H57"/>
    <mergeCell ref="A72:C72"/>
    <mergeCell ref="D72:G72"/>
    <mergeCell ref="H72:I72"/>
    <mergeCell ref="J72:N72"/>
    <mergeCell ref="A41:K41"/>
    <mergeCell ref="U41:W41"/>
    <mergeCell ref="R39:T39"/>
    <mergeCell ref="R41:T41"/>
    <mergeCell ref="A36:K36"/>
    <mergeCell ref="L37:N37"/>
    <mergeCell ref="O37:Q37"/>
    <mergeCell ref="U37:W37"/>
    <mergeCell ref="A38:K38"/>
    <mergeCell ref="L38:N38"/>
    <mergeCell ref="O38:Q38"/>
    <mergeCell ref="U38:W38"/>
    <mergeCell ref="L36:N36"/>
    <mergeCell ref="O36:Q36"/>
    <mergeCell ref="R36:T36"/>
    <mergeCell ref="A73:AC73"/>
    <mergeCell ref="O40:Q40"/>
    <mergeCell ref="A70:B70"/>
    <mergeCell ref="C70:H70"/>
    <mergeCell ref="I70:N70"/>
    <mergeCell ref="O70:T70"/>
    <mergeCell ref="A71:B71"/>
    <mergeCell ref="C71:H71"/>
    <mergeCell ref="I71:N71"/>
    <mergeCell ref="O71:T71"/>
    <mergeCell ref="A68:S68"/>
    <mergeCell ref="T68:W68"/>
    <mergeCell ref="X68:Z68"/>
    <mergeCell ref="A69:B69"/>
    <mergeCell ref="C69:H69"/>
    <mergeCell ref="I69:N69"/>
    <mergeCell ref="O69:T69"/>
    <mergeCell ref="A52:H52"/>
    <mergeCell ref="M52:O52"/>
    <mergeCell ref="T66:V66"/>
    <mergeCell ref="A67:S67"/>
    <mergeCell ref="T67:V67"/>
    <mergeCell ref="X67:Z67"/>
    <mergeCell ref="T65:V65"/>
    <mergeCell ref="X65:Z65"/>
    <mergeCell ref="T50:V50"/>
    <mergeCell ref="A51:H51"/>
    <mergeCell ref="M51:O51"/>
    <mergeCell ref="P51:S51"/>
    <mergeCell ref="T51:V51"/>
    <mergeCell ref="M54:O54"/>
    <mergeCell ref="T62:V62"/>
    <mergeCell ref="X62:Z62"/>
    <mergeCell ref="T61:V61"/>
    <mergeCell ref="X61:Z61"/>
    <mergeCell ref="A58:S58"/>
    <mergeCell ref="T58:V58"/>
    <mergeCell ref="X58:Z58"/>
    <mergeCell ref="A60:S60"/>
    <mergeCell ref="T60:V60"/>
    <mergeCell ref="X60:Z60"/>
    <mergeCell ref="A56:H56"/>
    <mergeCell ref="T56:V56"/>
    <mergeCell ref="U36:W36"/>
    <mergeCell ref="R37:T37"/>
    <mergeCell ref="A30:C30"/>
    <mergeCell ref="A31:C31"/>
    <mergeCell ref="A32:C32"/>
    <mergeCell ref="J30:M30"/>
    <mergeCell ref="J31:M31"/>
    <mergeCell ref="J32:M32"/>
    <mergeCell ref="N30:S30"/>
    <mergeCell ref="N32:S32"/>
    <mergeCell ref="A35:K35"/>
    <mergeCell ref="L35:N35"/>
    <mergeCell ref="O35:Q35"/>
    <mergeCell ref="R35:T35"/>
    <mergeCell ref="D32:I32"/>
    <mergeCell ref="A34:K34"/>
    <mergeCell ref="L34:N34"/>
    <mergeCell ref="O34:Q34"/>
    <mergeCell ref="R34:T34"/>
    <mergeCell ref="D30:I30"/>
    <mergeCell ref="A26:B26"/>
    <mergeCell ref="C26:G26"/>
    <mergeCell ref="H26:J26"/>
    <mergeCell ref="K26:O26"/>
    <mergeCell ref="P26:T26"/>
    <mergeCell ref="U26:W26"/>
    <mergeCell ref="X26:AB26"/>
    <mergeCell ref="AA28:AB28"/>
    <mergeCell ref="A29:I29"/>
    <mergeCell ref="A28:I28"/>
    <mergeCell ref="J28:S28"/>
    <mergeCell ref="J29:S29"/>
    <mergeCell ref="A25:B25"/>
    <mergeCell ref="C25:G25"/>
    <mergeCell ref="H25:J25"/>
    <mergeCell ref="K25:O25"/>
    <mergeCell ref="P25:T25"/>
    <mergeCell ref="U25:W25"/>
    <mergeCell ref="G19:K19"/>
    <mergeCell ref="N19:R19"/>
    <mergeCell ref="U19:Y19"/>
    <mergeCell ref="C23:G23"/>
    <mergeCell ref="H23:J23"/>
    <mergeCell ref="X25:AB25"/>
    <mergeCell ref="H24:J24"/>
    <mergeCell ref="A23:B24"/>
    <mergeCell ref="K23:O23"/>
    <mergeCell ref="C24:G24"/>
    <mergeCell ref="P24:T24"/>
    <mergeCell ref="AH1:AI1"/>
    <mergeCell ref="A2:T2"/>
    <mergeCell ref="U2:AM2"/>
    <mergeCell ref="Y6:AD6"/>
    <mergeCell ref="V11:AG11"/>
    <mergeCell ref="V4:Z4"/>
    <mergeCell ref="V5:X5"/>
    <mergeCell ref="Y5:AC5"/>
    <mergeCell ref="AF1:AG1"/>
    <mergeCell ref="AL1:AM1"/>
    <mergeCell ref="A3:F3"/>
    <mergeCell ref="N3:O3"/>
    <mergeCell ref="P3:R3"/>
    <mergeCell ref="A4:B4"/>
    <mergeCell ref="D4:H4"/>
    <mergeCell ref="D5:K5"/>
    <mergeCell ref="A6:D6"/>
    <mergeCell ref="F6:J6"/>
    <mergeCell ref="P7:T7"/>
    <mergeCell ref="P8:Q8"/>
    <mergeCell ref="P9:Q9"/>
    <mergeCell ref="P10:Q10"/>
    <mergeCell ref="P11:Q11"/>
    <mergeCell ref="AL33:AM33"/>
    <mergeCell ref="U24:W24"/>
    <mergeCell ref="X24:AB24"/>
    <mergeCell ref="AH24:AI24"/>
    <mergeCell ref="AI28:AM28"/>
    <mergeCell ref="AI29:AM29"/>
    <mergeCell ref="AD29:AH29"/>
    <mergeCell ref="AD28:AH28"/>
    <mergeCell ref="AC32:AK32"/>
    <mergeCell ref="AA61:AC61"/>
    <mergeCell ref="AO28:AR28"/>
    <mergeCell ref="P13:Q13"/>
    <mergeCell ref="AA60:AC60"/>
    <mergeCell ref="AD24:AG24"/>
    <mergeCell ref="AJ24:AM24"/>
    <mergeCell ref="N18:O18"/>
    <mergeCell ref="Q18:R18"/>
    <mergeCell ref="K24:O24"/>
    <mergeCell ref="AL18:AM18"/>
    <mergeCell ref="AB19:AF19"/>
    <mergeCell ref="AL32:AM32"/>
    <mergeCell ref="AA32:AB32"/>
    <mergeCell ref="AD26:AF26"/>
    <mergeCell ref="AG26:AI26"/>
    <mergeCell ref="AJ26:AL26"/>
    <mergeCell ref="U35:W35"/>
    <mergeCell ref="J18:K18"/>
    <mergeCell ref="AI19:AM19"/>
    <mergeCell ref="AI18:AJ18"/>
    <mergeCell ref="P23:T23"/>
    <mergeCell ref="U23:W23"/>
    <mergeCell ref="X23:AB23"/>
    <mergeCell ref="AD23:AM23"/>
  </mergeCells>
  <phoneticPr fontId="8" type="noConversion"/>
  <pageMargins left="0" right="0" top="0" bottom="0" header="0.31" footer="0.31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R180"/>
  <sheetViews>
    <sheetView tabSelected="1" zoomScale="200" zoomScaleNormal="200" zoomScalePageLayoutView="200" workbookViewId="0">
      <selection activeCell="C26" sqref="C26:G26"/>
    </sheetView>
  </sheetViews>
  <sheetFormatPr baseColWidth="10" defaultColWidth="10.83203125" defaultRowHeight="11" customHeight="1" x14ac:dyDescent="0"/>
  <cols>
    <col min="1" max="1" width="4" style="5" customWidth="1"/>
    <col min="2" max="39" width="2.33203125" style="5" customWidth="1"/>
    <col min="40" max="16384" width="10.83203125" style="5"/>
  </cols>
  <sheetData>
    <row r="1" spans="1:39" s="332" customFormat="1" ht="11" customHeight="1">
      <c r="A1" s="331" t="s">
        <v>2</v>
      </c>
      <c r="B1" s="331"/>
      <c r="C1" s="331"/>
      <c r="D1" s="331"/>
      <c r="Z1" s="333" t="s">
        <v>3</v>
      </c>
      <c r="AD1" s="632" t="s">
        <v>110</v>
      </c>
      <c r="AE1" s="632"/>
      <c r="AF1" s="419">
        <v>2017</v>
      </c>
      <c r="AG1" s="419"/>
      <c r="AH1" s="172" t="s">
        <v>4</v>
      </c>
      <c r="AI1" s="172"/>
      <c r="AJ1" s="334" t="s">
        <v>112</v>
      </c>
      <c r="AK1" s="334"/>
      <c r="AL1" s="419">
        <v>2017</v>
      </c>
      <c r="AM1" s="419"/>
    </row>
    <row r="2" spans="1:39" s="4" customFormat="1" ht="11" customHeight="1">
      <c r="A2" s="411" t="s">
        <v>23</v>
      </c>
      <c r="B2" s="412"/>
      <c r="C2" s="412"/>
      <c r="D2" s="412"/>
      <c r="E2" s="412"/>
      <c r="F2" s="412"/>
      <c r="G2" s="412"/>
      <c r="H2" s="412"/>
      <c r="I2" s="412"/>
      <c r="J2" s="412"/>
      <c r="K2" s="412"/>
      <c r="L2" s="412"/>
      <c r="M2" s="412"/>
      <c r="N2" s="412"/>
      <c r="O2" s="412"/>
      <c r="P2" s="412"/>
      <c r="Q2" s="412"/>
      <c r="R2" s="412"/>
      <c r="S2" s="412"/>
      <c r="T2" s="413"/>
      <c r="U2" s="414" t="s">
        <v>22</v>
      </c>
      <c r="V2" s="415"/>
      <c r="W2" s="415"/>
      <c r="X2" s="415"/>
      <c r="Y2" s="415"/>
      <c r="Z2" s="415"/>
      <c r="AA2" s="415"/>
      <c r="AB2" s="415"/>
      <c r="AC2" s="415"/>
      <c r="AD2" s="415"/>
      <c r="AE2" s="415"/>
      <c r="AF2" s="415"/>
      <c r="AG2" s="415"/>
      <c r="AH2" s="415"/>
      <c r="AI2" s="415"/>
      <c r="AJ2" s="415"/>
      <c r="AK2" s="415"/>
      <c r="AL2" s="415"/>
      <c r="AM2" s="416"/>
    </row>
    <row r="3" spans="1:39" s="4" customFormat="1" ht="11" customHeight="1">
      <c r="A3" s="420"/>
      <c r="B3" s="421"/>
      <c r="C3" s="421"/>
      <c r="D3" s="421"/>
      <c r="E3" s="421"/>
      <c r="F3" s="421"/>
      <c r="G3" s="323"/>
      <c r="H3" s="323"/>
      <c r="I3" s="323"/>
      <c r="J3" s="323"/>
      <c r="K3" s="323"/>
      <c r="L3" s="291"/>
      <c r="M3" s="2"/>
      <c r="N3" s="422" t="s">
        <v>72</v>
      </c>
      <c r="O3" s="422"/>
      <c r="P3" s="423"/>
      <c r="Q3" s="423"/>
      <c r="R3" s="423"/>
      <c r="S3" s="291"/>
      <c r="T3" s="291"/>
      <c r="U3" s="32"/>
      <c r="V3" s="33"/>
      <c r="W3" s="33"/>
      <c r="X3" s="33"/>
      <c r="Y3" s="33"/>
      <c r="Z3" s="33"/>
      <c r="AA3" s="33"/>
      <c r="AB3" s="33"/>
      <c r="AC3" s="33"/>
      <c r="AD3" s="33"/>
      <c r="AE3" s="33"/>
      <c r="AF3" s="33"/>
      <c r="AG3" s="33"/>
      <c r="AH3" s="33"/>
      <c r="AI3" s="33"/>
      <c r="AJ3" s="33"/>
      <c r="AK3" s="33"/>
      <c r="AL3" s="33"/>
      <c r="AM3" s="34"/>
    </row>
    <row r="4" spans="1:39" s="4" customFormat="1" ht="11" customHeight="1">
      <c r="A4" s="424" t="s">
        <v>61</v>
      </c>
      <c r="B4" s="418"/>
      <c r="C4" s="320"/>
      <c r="D4" s="418"/>
      <c r="E4" s="418"/>
      <c r="F4" s="418"/>
      <c r="G4" s="418"/>
      <c r="H4" s="418"/>
      <c r="I4" s="320"/>
      <c r="J4" s="320"/>
      <c r="K4" s="320"/>
      <c r="L4" s="291"/>
      <c r="M4" s="2"/>
      <c r="N4" s="291"/>
      <c r="O4" s="291"/>
      <c r="P4" s="291"/>
      <c r="Q4" s="291"/>
      <c r="R4" s="291"/>
      <c r="S4" s="291"/>
      <c r="T4" s="291"/>
      <c r="U4" s="38"/>
      <c r="V4" s="417" t="s">
        <v>63</v>
      </c>
      <c r="W4" s="417"/>
      <c r="X4" s="417"/>
      <c r="Y4" s="417"/>
      <c r="Z4" s="417"/>
      <c r="AA4" s="108"/>
      <c r="AB4" s="108"/>
      <c r="AC4" s="108"/>
      <c r="AD4" s="108"/>
      <c r="AE4" s="108"/>
      <c r="AF4" s="108"/>
      <c r="AG4" s="108"/>
      <c r="AH4" s="108"/>
      <c r="AI4" s="108"/>
      <c r="AJ4" s="108"/>
      <c r="AK4" s="108"/>
      <c r="AL4" s="108"/>
      <c r="AM4" s="122"/>
    </row>
    <row r="5" spans="1:39" s="4" customFormat="1" ht="11" customHeight="1">
      <c r="A5" s="321"/>
      <c r="B5" s="320"/>
      <c r="C5" s="320"/>
      <c r="D5" s="417"/>
      <c r="E5" s="417"/>
      <c r="F5" s="417"/>
      <c r="G5" s="417"/>
      <c r="H5" s="417"/>
      <c r="I5" s="417"/>
      <c r="J5" s="417"/>
      <c r="K5" s="417"/>
      <c r="L5" s="291"/>
      <c r="M5" s="2"/>
      <c r="N5" s="291"/>
      <c r="O5" s="291"/>
      <c r="P5" s="291"/>
      <c r="Q5" s="291"/>
      <c r="R5" s="291"/>
      <c r="S5" s="291"/>
      <c r="T5" s="291"/>
      <c r="U5" s="38"/>
      <c r="V5" s="417" t="s">
        <v>61</v>
      </c>
      <c r="W5" s="417"/>
      <c r="X5" s="417"/>
      <c r="Y5" s="418" t="s">
        <v>64</v>
      </c>
      <c r="Z5" s="418"/>
      <c r="AA5" s="418"/>
      <c r="AB5" s="418"/>
      <c r="AC5" s="418"/>
      <c r="AD5" s="108"/>
      <c r="AE5" s="108"/>
      <c r="AF5" s="108"/>
      <c r="AG5" s="108"/>
      <c r="AH5" s="108"/>
      <c r="AI5" s="108"/>
      <c r="AJ5" s="108"/>
      <c r="AK5" s="108"/>
      <c r="AL5" s="108"/>
      <c r="AM5" s="122"/>
    </row>
    <row r="6" spans="1:39" s="4" customFormat="1" ht="11" customHeight="1">
      <c r="A6" s="424" t="s">
        <v>62</v>
      </c>
      <c r="B6" s="418"/>
      <c r="C6" s="418"/>
      <c r="D6" s="418"/>
      <c r="E6" s="320"/>
      <c r="F6" s="418"/>
      <c r="G6" s="418"/>
      <c r="H6" s="418"/>
      <c r="I6" s="418"/>
      <c r="J6" s="418"/>
      <c r="K6" s="320"/>
      <c r="L6" s="291"/>
      <c r="M6" s="2"/>
      <c r="N6" s="291"/>
      <c r="O6" s="291"/>
      <c r="P6" s="291"/>
      <c r="Q6" s="291"/>
      <c r="R6" s="291"/>
      <c r="S6" s="291"/>
      <c r="T6" s="291"/>
      <c r="U6" s="38"/>
      <c r="V6" s="108"/>
      <c r="W6" s="108"/>
      <c r="X6" s="108"/>
      <c r="Y6" s="417" t="s">
        <v>111</v>
      </c>
      <c r="Z6" s="417"/>
      <c r="AA6" s="417"/>
      <c r="AB6" s="417"/>
      <c r="AC6" s="417"/>
      <c r="AD6" s="417"/>
      <c r="AE6" s="108"/>
      <c r="AF6" s="108"/>
      <c r="AG6" s="108"/>
      <c r="AH6" s="108"/>
      <c r="AI6" s="108"/>
      <c r="AJ6" s="108"/>
      <c r="AK6" s="108"/>
      <c r="AL6" s="108"/>
      <c r="AM6" s="122"/>
    </row>
    <row r="7" spans="1:39" s="4" customFormat="1" ht="11" customHeight="1">
      <c r="A7" s="19"/>
      <c r="B7" s="314"/>
      <c r="C7" s="314"/>
      <c r="D7" s="314"/>
      <c r="E7" s="314"/>
      <c r="F7" s="314"/>
      <c r="G7" s="314"/>
      <c r="H7" s="314"/>
      <c r="I7" s="314"/>
      <c r="J7" s="314"/>
      <c r="K7" s="314"/>
      <c r="L7" s="314"/>
      <c r="M7" s="314"/>
      <c r="N7" s="317" t="s">
        <v>150</v>
      </c>
      <c r="O7" s="291"/>
      <c r="P7" s="417" t="s">
        <v>154</v>
      </c>
      <c r="Q7" s="417"/>
      <c r="R7" s="417"/>
      <c r="S7" s="417"/>
      <c r="T7" s="425"/>
      <c r="U7" s="38"/>
      <c r="Y7" s="242"/>
      <c r="AH7" s="108"/>
      <c r="AI7" s="108"/>
      <c r="AJ7" s="108"/>
      <c r="AK7" s="108"/>
      <c r="AL7" s="108"/>
      <c r="AM7" s="122"/>
    </row>
    <row r="8" spans="1:39" s="4" customFormat="1" ht="11" customHeight="1">
      <c r="A8" s="19"/>
      <c r="B8" s="280"/>
      <c r="C8" s="280"/>
      <c r="D8" s="280"/>
      <c r="E8" s="280"/>
      <c r="F8" s="280"/>
      <c r="G8" s="280"/>
      <c r="H8" s="280"/>
      <c r="I8" s="280"/>
      <c r="J8" s="2"/>
      <c r="K8" s="280"/>
      <c r="L8" s="280"/>
      <c r="M8" s="280"/>
      <c r="N8" s="309" t="s">
        <v>151</v>
      </c>
      <c r="O8" s="295"/>
      <c r="P8" s="426">
        <v>46</v>
      </c>
      <c r="Q8" s="426"/>
      <c r="R8" s="296" t="s">
        <v>83</v>
      </c>
      <c r="S8" s="295"/>
      <c r="T8" s="297"/>
      <c r="U8" s="38"/>
      <c r="Y8" s="242"/>
      <c r="AH8" s="290"/>
      <c r="AI8" s="290"/>
      <c r="AJ8" s="290"/>
      <c r="AK8" s="290"/>
      <c r="AL8" s="290"/>
      <c r="AM8" s="292"/>
    </row>
    <row r="9" spans="1:39" s="4" customFormat="1" ht="11" customHeight="1">
      <c r="A9" s="303"/>
      <c r="B9" s="304"/>
      <c r="C9" s="304"/>
      <c r="D9" s="304"/>
      <c r="E9" s="324"/>
      <c r="F9" s="324"/>
      <c r="G9" s="324"/>
      <c r="H9" s="304"/>
      <c r="I9" s="304"/>
      <c r="J9" s="325"/>
      <c r="K9" s="304"/>
      <c r="L9" s="305"/>
      <c r="M9" s="305"/>
      <c r="N9" s="307" t="s">
        <v>146</v>
      </c>
      <c r="O9" s="296"/>
      <c r="P9" s="426">
        <v>35</v>
      </c>
      <c r="Q9" s="426"/>
      <c r="R9" s="296" t="s">
        <v>83</v>
      </c>
      <c r="S9" s="296"/>
      <c r="T9" s="302"/>
      <c r="U9" s="38"/>
      <c r="V9" s="322"/>
      <c r="W9" s="322"/>
      <c r="X9" s="322"/>
      <c r="Y9" s="322"/>
      <c r="Z9" s="322"/>
      <c r="AA9" s="322"/>
      <c r="AH9" s="290"/>
      <c r="AI9" s="290"/>
      <c r="AJ9" s="290"/>
      <c r="AK9" s="290"/>
      <c r="AL9" s="290"/>
      <c r="AM9" s="292"/>
    </row>
    <row r="10" spans="1:39" s="4" customFormat="1" ht="11" customHeight="1">
      <c r="A10" s="303"/>
      <c r="B10" s="304"/>
      <c r="C10" s="304"/>
      <c r="D10" s="304"/>
      <c r="E10" s="304"/>
      <c r="F10" s="325"/>
      <c r="G10" s="325"/>
      <c r="H10" s="304"/>
      <c r="I10" s="304"/>
      <c r="J10" s="307"/>
      <c r="K10" s="304"/>
      <c r="L10" s="305"/>
      <c r="M10" s="308"/>
      <c r="N10" s="307" t="s">
        <v>147</v>
      </c>
      <c r="O10" s="296"/>
      <c r="P10" s="426">
        <v>19</v>
      </c>
      <c r="Q10" s="426"/>
      <c r="R10" s="296" t="s">
        <v>85</v>
      </c>
      <c r="S10" s="296"/>
      <c r="T10" s="302"/>
      <c r="U10" s="38"/>
      <c r="AH10" s="159"/>
      <c r="AI10" s="159"/>
      <c r="AJ10" s="159"/>
      <c r="AK10" s="159"/>
      <c r="AL10" s="159"/>
      <c r="AM10" s="162"/>
    </row>
    <row r="11" spans="1:39" s="2" customFormat="1" ht="11" customHeight="1">
      <c r="A11" s="303"/>
      <c r="B11" s="304"/>
      <c r="C11" s="304"/>
      <c r="D11" s="304"/>
      <c r="E11" s="304"/>
      <c r="F11" s="325"/>
      <c r="G11" s="324"/>
      <c r="H11" s="304"/>
      <c r="I11" s="325"/>
      <c r="J11" s="325"/>
      <c r="K11" s="304"/>
      <c r="L11" s="304"/>
      <c r="M11" s="305"/>
      <c r="N11" s="307" t="s">
        <v>148</v>
      </c>
      <c r="O11" s="296"/>
      <c r="P11" s="426">
        <v>48</v>
      </c>
      <c r="Q11" s="426"/>
      <c r="R11" s="296" t="s">
        <v>83</v>
      </c>
      <c r="S11" s="296"/>
      <c r="T11" s="302"/>
      <c r="U11" s="22"/>
      <c r="V11" s="418" t="s">
        <v>65</v>
      </c>
      <c r="W11" s="418"/>
      <c r="X11" s="418"/>
      <c r="Y11" s="418"/>
      <c r="Z11" s="418"/>
      <c r="AA11" s="418"/>
      <c r="AB11" s="418"/>
      <c r="AC11" s="418"/>
      <c r="AD11" s="418"/>
      <c r="AE11" s="418"/>
      <c r="AF11" s="418"/>
      <c r="AG11" s="418"/>
      <c r="AH11" s="41"/>
      <c r="AI11" s="41"/>
      <c r="AJ11" s="41"/>
      <c r="AK11" s="41"/>
      <c r="AL11" s="41"/>
      <c r="AM11" s="8"/>
    </row>
    <row r="12" spans="1:39" s="4" customFormat="1" ht="11" customHeight="1">
      <c r="A12" s="303"/>
      <c r="B12" s="304"/>
      <c r="C12" s="304"/>
      <c r="D12" s="304"/>
      <c r="E12" s="325"/>
      <c r="F12" s="325"/>
      <c r="G12" s="324"/>
      <c r="H12" s="304"/>
      <c r="I12" s="304"/>
      <c r="J12" s="307"/>
      <c r="K12" s="304"/>
      <c r="L12" s="304"/>
      <c r="M12" s="305"/>
      <c r="N12" s="307" t="s">
        <v>149</v>
      </c>
      <c r="O12" s="296"/>
      <c r="P12" s="426">
        <v>48</v>
      </c>
      <c r="Q12" s="426"/>
      <c r="R12" s="296" t="s">
        <v>85</v>
      </c>
      <c r="S12" s="296"/>
      <c r="T12" s="302"/>
      <c r="U12" s="38"/>
      <c r="V12" s="9" t="s">
        <v>66</v>
      </c>
      <c r="W12" s="108"/>
      <c r="X12" s="108"/>
      <c r="Y12" s="108"/>
      <c r="Z12" s="108"/>
      <c r="AA12" s="108"/>
      <c r="AB12" s="108"/>
      <c r="AC12" s="108"/>
      <c r="AD12" s="108"/>
      <c r="AE12" s="108"/>
      <c r="AF12" s="108"/>
      <c r="AG12" s="108"/>
      <c r="AH12" s="108"/>
      <c r="AI12" s="108"/>
      <c r="AJ12" s="108"/>
      <c r="AK12" s="108"/>
      <c r="AL12" s="108"/>
      <c r="AM12" s="122"/>
    </row>
    <row r="13" spans="1:39" s="4" customFormat="1" ht="11" customHeight="1">
      <c r="A13" s="326"/>
      <c r="B13" s="280"/>
      <c r="C13" s="280"/>
      <c r="D13" s="280"/>
      <c r="E13" s="280"/>
      <c r="F13" s="280"/>
      <c r="G13" s="280"/>
      <c r="H13" s="280"/>
      <c r="I13" s="280"/>
      <c r="J13" s="280"/>
      <c r="K13" s="280"/>
      <c r="L13" s="280"/>
      <c r="M13" s="280"/>
      <c r="N13" s="309" t="s">
        <v>152</v>
      </c>
      <c r="O13" s="298"/>
      <c r="P13" s="353">
        <f>ROUNDUP(((P9*P10)+(P11*P12))/46,0)</f>
        <v>65</v>
      </c>
      <c r="Q13" s="353"/>
      <c r="R13" s="295" t="s">
        <v>85</v>
      </c>
      <c r="S13" s="295"/>
      <c r="T13" s="297"/>
      <c r="U13" s="38"/>
      <c r="V13" s="9" t="s">
        <v>67</v>
      </c>
      <c r="W13" s="108"/>
      <c r="X13" s="108"/>
      <c r="Y13" s="108"/>
      <c r="Z13" s="108"/>
      <c r="AA13" s="108"/>
      <c r="AB13" s="108"/>
      <c r="AC13" s="108"/>
      <c r="AD13" s="108"/>
      <c r="AE13" s="108"/>
      <c r="AF13" s="108"/>
      <c r="AG13" s="108"/>
      <c r="AH13" s="108"/>
      <c r="AI13" s="108"/>
      <c r="AJ13" s="108"/>
      <c r="AK13" s="108"/>
      <c r="AL13" s="108"/>
      <c r="AM13" s="122"/>
    </row>
    <row r="14" spans="1:39" s="4" customFormat="1" ht="11" customHeight="1">
      <c r="A14" s="342" t="s">
        <v>153</v>
      </c>
      <c r="B14" s="343"/>
      <c r="C14" s="343"/>
      <c r="D14" s="343"/>
      <c r="E14" s="343"/>
      <c r="F14" s="343"/>
      <c r="G14" s="343"/>
      <c r="H14" s="343"/>
      <c r="I14" s="344"/>
      <c r="J14" s="345">
        <f>P13</f>
        <v>65</v>
      </c>
      <c r="K14" s="346" t="s">
        <v>87</v>
      </c>
      <c r="L14" s="347">
        <f>P8</f>
        <v>46</v>
      </c>
      <c r="M14" s="336"/>
      <c r="N14" s="347" t="s">
        <v>88</v>
      </c>
      <c r="O14" s="336"/>
      <c r="P14" s="604">
        <f>ROUNDDOWN(P13*P8/12,0)</f>
        <v>249</v>
      </c>
      <c r="Q14" s="604"/>
      <c r="R14" s="348" t="s">
        <v>85</v>
      </c>
      <c r="S14" s="337"/>
      <c r="T14" s="338"/>
      <c r="U14" s="339"/>
      <c r="V14" s="340"/>
      <c r="W14" s="340"/>
      <c r="X14" s="340"/>
      <c r="Y14" s="340"/>
      <c r="Z14" s="340"/>
      <c r="AA14" s="340"/>
      <c r="AB14" s="340"/>
      <c r="AC14" s="340"/>
      <c r="AD14" s="340"/>
      <c r="AE14" s="340"/>
      <c r="AF14" s="340"/>
      <c r="AG14" s="340"/>
      <c r="AH14" s="340"/>
      <c r="AI14" s="340"/>
      <c r="AJ14" s="340"/>
      <c r="AK14" s="340"/>
      <c r="AL14" s="340"/>
      <c r="AM14" s="341"/>
    </row>
    <row r="15" spans="1:39" ht="5" customHeight="1"/>
    <row r="16" spans="1:39" ht="11" customHeight="1">
      <c r="A16" s="63" t="s">
        <v>11</v>
      </c>
      <c r="B16" s="89">
        <v>25</v>
      </c>
      <c r="C16" s="89">
        <v>26</v>
      </c>
      <c r="D16" s="89">
        <v>27</v>
      </c>
      <c r="E16" s="89">
        <v>28</v>
      </c>
      <c r="F16" s="89">
        <v>29</v>
      </c>
      <c r="G16" s="89">
        <v>30</v>
      </c>
      <c r="H16" s="89" t="s">
        <v>13</v>
      </c>
      <c r="I16" s="158">
        <v>1</v>
      </c>
      <c r="J16" s="175">
        <v>2</v>
      </c>
      <c r="K16" s="175">
        <v>3</v>
      </c>
      <c r="L16" s="175">
        <v>4</v>
      </c>
      <c r="M16" s="90">
        <v>5</v>
      </c>
      <c r="N16" s="90">
        <v>6</v>
      </c>
      <c r="O16" s="90">
        <v>7</v>
      </c>
      <c r="P16" s="90">
        <v>8</v>
      </c>
      <c r="Q16" s="90">
        <v>9</v>
      </c>
      <c r="R16" s="90">
        <v>10</v>
      </c>
      <c r="S16" s="158">
        <v>11</v>
      </c>
      <c r="T16" s="90">
        <v>12</v>
      </c>
      <c r="U16" s="90">
        <v>13</v>
      </c>
      <c r="V16" s="90">
        <v>14</v>
      </c>
      <c r="W16" s="90">
        <v>15</v>
      </c>
      <c r="X16" s="90">
        <v>16</v>
      </c>
      <c r="Y16" s="90">
        <v>17</v>
      </c>
      <c r="Z16" s="90">
        <v>18</v>
      </c>
      <c r="AA16" s="90">
        <v>19</v>
      </c>
      <c r="AB16" s="90">
        <v>20</v>
      </c>
      <c r="AC16" s="90">
        <v>21</v>
      </c>
      <c r="AD16" s="90">
        <v>22</v>
      </c>
      <c r="AE16" s="90">
        <v>23</v>
      </c>
      <c r="AF16" s="90">
        <v>24</v>
      </c>
      <c r="AG16" s="90">
        <v>25</v>
      </c>
      <c r="AH16" s="90">
        <v>26</v>
      </c>
      <c r="AI16" s="90">
        <v>27</v>
      </c>
      <c r="AJ16" s="90">
        <v>28</v>
      </c>
      <c r="AK16" s="90">
        <v>29</v>
      </c>
      <c r="AL16" s="90" t="s">
        <v>12</v>
      </c>
      <c r="AM16" s="88" t="s">
        <v>13</v>
      </c>
    </row>
    <row r="17" spans="1:44" ht="11" customHeight="1">
      <c r="A17" s="47" t="s">
        <v>14</v>
      </c>
      <c r="B17" s="246"/>
      <c r="C17" s="218"/>
      <c r="D17" s="218"/>
      <c r="E17" s="219"/>
      <c r="F17" s="219"/>
      <c r="G17" s="237" t="str">
        <f>+'[1]17-10-Lina'!AL16</f>
        <v>CA</v>
      </c>
      <c r="H17" s="220" t="str">
        <f>'[1]17-10-Lina'!AM16</f>
        <v>CA</v>
      </c>
      <c r="I17" s="221"/>
      <c r="J17" s="225" t="s">
        <v>103</v>
      </c>
      <c r="K17" s="225">
        <v>12</v>
      </c>
      <c r="L17" s="225">
        <v>12</v>
      </c>
      <c r="M17" s="216"/>
      <c r="N17" s="216">
        <v>12</v>
      </c>
      <c r="O17" s="216">
        <v>12</v>
      </c>
      <c r="P17" s="216"/>
      <c r="Q17" s="216"/>
      <c r="R17" s="216">
        <v>12</v>
      </c>
      <c r="S17" s="221">
        <v>12</v>
      </c>
      <c r="T17" s="216"/>
      <c r="U17" s="216">
        <v>12</v>
      </c>
      <c r="V17" s="216">
        <v>12</v>
      </c>
      <c r="W17" s="216"/>
      <c r="X17" s="216"/>
      <c r="Y17" s="216"/>
      <c r="Z17" s="216">
        <v>12</v>
      </c>
      <c r="AA17" s="216"/>
      <c r="AB17" s="216">
        <v>12</v>
      </c>
      <c r="AC17" s="216">
        <v>12</v>
      </c>
      <c r="AD17" s="216"/>
      <c r="AE17" s="216"/>
      <c r="AF17" s="216">
        <v>12</v>
      </c>
      <c r="AG17" s="216">
        <v>12</v>
      </c>
      <c r="AH17" s="216"/>
      <c r="AI17" s="216">
        <v>12</v>
      </c>
      <c r="AJ17" s="216">
        <v>12</v>
      </c>
      <c r="AK17" s="216"/>
      <c r="AL17" s="216"/>
      <c r="AM17" s="217"/>
    </row>
    <row r="18" spans="1:44" ht="11" customHeight="1" thickBot="1">
      <c r="A18" s="48" t="s">
        <v>73</v>
      </c>
      <c r="B18" s="243"/>
      <c r="C18" s="244"/>
      <c r="D18" s="245"/>
      <c r="E18" s="244"/>
      <c r="F18" s="49"/>
      <c r="G18" s="382">
        <f>SUM(E17:J17)</f>
        <v>0</v>
      </c>
      <c r="H18" s="368"/>
      <c r="I18" s="93" t="s">
        <v>15</v>
      </c>
      <c r="J18" s="368">
        <f>IF(G18&gt;P13,G18-P13,0)</f>
        <v>0</v>
      </c>
      <c r="K18" s="380"/>
      <c r="L18" s="50"/>
      <c r="M18" s="51"/>
      <c r="N18" s="362">
        <f>SUM(K17:O17)</f>
        <v>48</v>
      </c>
      <c r="O18" s="363"/>
      <c r="P18" s="294" t="s">
        <v>15</v>
      </c>
      <c r="Q18" s="363">
        <f>IF(N18&gt;P13,N18-P13,0)</f>
        <v>0</v>
      </c>
      <c r="R18" s="364"/>
      <c r="S18" s="52"/>
      <c r="T18" s="51"/>
      <c r="U18" s="368">
        <f>SUM(R17:V17)</f>
        <v>48</v>
      </c>
      <c r="V18" s="368"/>
      <c r="W18" s="293" t="s">
        <v>15</v>
      </c>
      <c r="X18" s="368">
        <f>IF(U18&gt;P13,U18-P13,0)</f>
        <v>0</v>
      </c>
      <c r="Y18" s="380"/>
      <c r="Z18" s="50"/>
      <c r="AA18" s="53"/>
      <c r="AB18" s="382">
        <f>SUM(Y17:AC17)</f>
        <v>36</v>
      </c>
      <c r="AC18" s="368"/>
      <c r="AD18" s="293" t="s">
        <v>15</v>
      </c>
      <c r="AE18" s="368">
        <f>IF(AB18&gt;P13,AB18-P13,0)</f>
        <v>0</v>
      </c>
      <c r="AF18" s="380"/>
      <c r="AG18" s="50"/>
      <c r="AH18" s="53"/>
      <c r="AI18" s="382">
        <f>SUM(AF17:AJ17)</f>
        <v>48</v>
      </c>
      <c r="AJ18" s="368"/>
      <c r="AK18" s="293" t="s">
        <v>15</v>
      </c>
      <c r="AL18" s="368">
        <f>IF(AI18&gt;P13,AI18-P13,0)</f>
        <v>0</v>
      </c>
      <c r="AM18" s="369"/>
    </row>
    <row r="19" spans="1:44" ht="11" customHeight="1">
      <c r="A19" s="54" t="s">
        <v>74</v>
      </c>
      <c r="B19" s="55"/>
      <c r="C19" s="56"/>
      <c r="D19" s="57"/>
      <c r="E19" s="56"/>
      <c r="F19" s="58"/>
      <c r="G19" s="370">
        <f>IF(G18&gt;45,G18-45,0)</f>
        <v>0</v>
      </c>
      <c r="H19" s="371"/>
      <c r="I19" s="371"/>
      <c r="J19" s="371"/>
      <c r="K19" s="372"/>
      <c r="L19" s="59"/>
      <c r="M19" s="60"/>
      <c r="N19" s="433">
        <f>IF(N18&gt;45,N18-45,0)</f>
        <v>3</v>
      </c>
      <c r="O19" s="434"/>
      <c r="P19" s="434"/>
      <c r="Q19" s="434"/>
      <c r="R19" s="435"/>
      <c r="S19" s="61"/>
      <c r="T19" s="60"/>
      <c r="U19" s="371">
        <f>IF(U18&gt;45,U18-45,0)</f>
        <v>3</v>
      </c>
      <c r="V19" s="371"/>
      <c r="W19" s="371"/>
      <c r="X19" s="371"/>
      <c r="Y19" s="372"/>
      <c r="Z19" s="59"/>
      <c r="AA19" s="62"/>
      <c r="AB19" s="370">
        <f>IF(AB18&gt;45,AB18-45,0)</f>
        <v>0</v>
      </c>
      <c r="AC19" s="371"/>
      <c r="AD19" s="371"/>
      <c r="AE19" s="371"/>
      <c r="AF19" s="372"/>
      <c r="AG19" s="59"/>
      <c r="AH19" s="62"/>
      <c r="AI19" s="370">
        <f>IF(AI18&gt;45,AI18-45,0)</f>
        <v>3</v>
      </c>
      <c r="AJ19" s="371"/>
      <c r="AK19" s="371"/>
      <c r="AL19" s="371"/>
      <c r="AM19" s="381"/>
    </row>
    <row r="20" spans="1:44" ht="11" customHeight="1">
      <c r="A20" s="47" t="s">
        <v>18</v>
      </c>
      <c r="B20" s="85"/>
      <c r="C20" s="85"/>
      <c r="D20" s="85"/>
      <c r="E20" s="85"/>
      <c r="F20" s="85"/>
      <c r="G20" s="85"/>
      <c r="H20" s="45"/>
      <c r="I20" s="163"/>
      <c r="J20" s="163"/>
      <c r="K20" s="163"/>
      <c r="L20" s="163"/>
      <c r="M20" s="163"/>
      <c r="N20" s="163"/>
      <c r="O20" s="163"/>
      <c r="P20" s="163"/>
      <c r="Q20" s="163"/>
      <c r="R20" s="163"/>
      <c r="S20" s="163"/>
      <c r="T20" s="163"/>
      <c r="U20" s="163"/>
      <c r="V20" s="163"/>
      <c r="W20" s="163"/>
      <c r="X20" s="163"/>
      <c r="Y20" s="163"/>
      <c r="Z20" s="163"/>
      <c r="AA20" s="163"/>
      <c r="AB20" s="163"/>
      <c r="AC20" s="163"/>
      <c r="AD20" s="163"/>
      <c r="AE20" s="163"/>
      <c r="AF20" s="163"/>
      <c r="AG20" s="163"/>
      <c r="AH20" s="163"/>
      <c r="AI20" s="163"/>
      <c r="AJ20" s="163"/>
      <c r="AK20" s="163"/>
      <c r="AL20" s="163"/>
      <c r="AM20" s="164"/>
    </row>
    <row r="21" spans="1:44" ht="11" customHeight="1">
      <c r="A21" s="47" t="s">
        <v>19</v>
      </c>
      <c r="B21" s="85"/>
      <c r="C21" s="85"/>
      <c r="D21" s="85"/>
      <c r="E21" s="85"/>
      <c r="F21" s="85"/>
      <c r="G21" s="85"/>
      <c r="H21" s="46"/>
      <c r="I21" s="163"/>
      <c r="J21" s="163"/>
      <c r="K21" s="163"/>
      <c r="L21" s="163"/>
      <c r="M21" s="163"/>
      <c r="N21" s="163"/>
      <c r="O21" s="163"/>
      <c r="P21" s="163"/>
      <c r="Q21" s="163"/>
      <c r="R21" s="163"/>
      <c r="S21" s="163"/>
      <c r="T21" s="163"/>
      <c r="U21" s="163"/>
      <c r="V21" s="163"/>
      <c r="W21" s="163"/>
      <c r="X21" s="163"/>
      <c r="Y21" s="163"/>
      <c r="Z21" s="163"/>
      <c r="AA21" s="163"/>
      <c r="AB21" s="163"/>
      <c r="AC21" s="163"/>
      <c r="AD21" s="163"/>
      <c r="AE21" s="163"/>
      <c r="AF21" s="163"/>
      <c r="AG21" s="163"/>
      <c r="AH21" s="163"/>
      <c r="AI21" s="163"/>
      <c r="AJ21" s="163"/>
      <c r="AK21" s="163"/>
      <c r="AL21" s="163"/>
      <c r="AM21" s="164"/>
    </row>
    <row r="22" spans="1:44" ht="11" customHeight="1" thickBot="1">
      <c r="A22" s="91"/>
      <c r="B22" s="86"/>
      <c r="C22" s="86"/>
      <c r="D22" s="86"/>
      <c r="E22" s="86"/>
      <c r="F22" s="86"/>
      <c r="G22" s="86"/>
      <c r="H22" s="82"/>
      <c r="I22" s="82"/>
      <c r="J22" s="82"/>
      <c r="K22" s="82"/>
      <c r="L22" s="275" t="s">
        <v>137</v>
      </c>
      <c r="M22" s="82"/>
      <c r="N22" s="82"/>
      <c r="O22" s="82"/>
      <c r="P22" s="82"/>
      <c r="Q22" s="82"/>
      <c r="R22" s="82"/>
      <c r="S22" s="82"/>
      <c r="T22" s="82"/>
      <c r="U22" s="82"/>
      <c r="V22" s="83"/>
      <c r="W22" s="83"/>
      <c r="X22" s="83"/>
      <c r="Y22" s="83"/>
      <c r="Z22" s="83"/>
      <c r="AA22" s="83"/>
      <c r="AB22" s="83"/>
      <c r="AC22" s="87"/>
      <c r="AD22" s="87"/>
      <c r="AE22" s="87"/>
      <c r="AF22" s="87"/>
      <c r="AG22" s="87"/>
      <c r="AH22" s="87"/>
      <c r="AI22" s="87"/>
      <c r="AJ22" s="87"/>
      <c r="AK22" s="87"/>
      <c r="AL22" s="87"/>
      <c r="AM22" s="87"/>
    </row>
    <row r="23" spans="1:44" ht="11" customHeight="1">
      <c r="A23" s="436" t="s">
        <v>7</v>
      </c>
      <c r="B23" s="438"/>
      <c r="C23" s="436" t="s">
        <v>25</v>
      </c>
      <c r="D23" s="437"/>
      <c r="E23" s="437"/>
      <c r="F23" s="437"/>
      <c r="G23" s="438"/>
      <c r="H23" s="439" t="s">
        <v>91</v>
      </c>
      <c r="I23" s="440"/>
      <c r="J23" s="441"/>
      <c r="K23" s="383" t="s">
        <v>77</v>
      </c>
      <c r="L23" s="384"/>
      <c r="M23" s="384"/>
      <c r="N23" s="384"/>
      <c r="O23" s="385"/>
      <c r="P23" s="383" t="s">
        <v>75</v>
      </c>
      <c r="Q23" s="384"/>
      <c r="R23" s="384"/>
      <c r="S23" s="384"/>
      <c r="T23" s="385"/>
      <c r="U23" s="383" t="s">
        <v>27</v>
      </c>
      <c r="V23" s="384"/>
      <c r="W23" s="385"/>
      <c r="X23" s="383" t="s">
        <v>25</v>
      </c>
      <c r="Y23" s="384"/>
      <c r="Z23" s="384"/>
      <c r="AA23" s="384"/>
      <c r="AB23" s="385"/>
      <c r="AC23" s="270"/>
      <c r="AD23" s="386" t="s">
        <v>17</v>
      </c>
      <c r="AE23" s="387"/>
      <c r="AF23" s="387"/>
      <c r="AG23" s="387"/>
      <c r="AH23" s="387"/>
      <c r="AI23" s="387"/>
      <c r="AJ23" s="387"/>
      <c r="AK23" s="387"/>
      <c r="AL23" s="387"/>
      <c r="AM23" s="388"/>
    </row>
    <row r="24" spans="1:44" ht="11" customHeight="1" thickBot="1">
      <c r="A24" s="391"/>
      <c r="B24" s="393"/>
      <c r="C24" s="391" t="s">
        <v>26</v>
      </c>
      <c r="D24" s="392"/>
      <c r="E24" s="392"/>
      <c r="F24" s="392"/>
      <c r="G24" s="393"/>
      <c r="H24" s="442" t="s">
        <v>161</v>
      </c>
      <c r="I24" s="443"/>
      <c r="J24" s="444"/>
      <c r="K24" s="365" t="s">
        <v>159</v>
      </c>
      <c r="L24" s="366"/>
      <c r="M24" s="366"/>
      <c r="N24" s="366"/>
      <c r="O24" s="367"/>
      <c r="P24" s="445" t="s">
        <v>76</v>
      </c>
      <c r="Q24" s="446"/>
      <c r="R24" s="446"/>
      <c r="S24" s="446"/>
      <c r="T24" s="446"/>
      <c r="U24" s="391" t="s">
        <v>28</v>
      </c>
      <c r="V24" s="392"/>
      <c r="W24" s="393"/>
      <c r="X24" s="391" t="s">
        <v>29</v>
      </c>
      <c r="Y24" s="392"/>
      <c r="Z24" s="392"/>
      <c r="AA24" s="392"/>
      <c r="AB24" s="393"/>
      <c r="AC24" s="270"/>
      <c r="AD24" s="357">
        <v>43041</v>
      </c>
      <c r="AE24" s="358"/>
      <c r="AF24" s="358"/>
      <c r="AG24" s="359"/>
      <c r="AH24" s="631" t="s">
        <v>136</v>
      </c>
      <c r="AI24" s="395"/>
      <c r="AJ24" s="360">
        <v>43043</v>
      </c>
      <c r="AK24" s="358"/>
      <c r="AL24" s="358"/>
      <c r="AM24" s="361"/>
    </row>
    <row r="25" spans="1:44" ht="11" customHeight="1">
      <c r="A25" s="427" t="s">
        <v>50</v>
      </c>
      <c r="B25" s="428"/>
      <c r="C25" s="429">
        <f>SUM(I17:AM17)+SUM(I20:AM20)+SUM(I21:AM21)</f>
        <v>180</v>
      </c>
      <c r="D25" s="430"/>
      <c r="E25" s="430"/>
      <c r="F25" s="430"/>
      <c r="G25" s="431"/>
      <c r="H25" s="429">
        <f>SUM(I17:AM17)-K25-P25</f>
        <v>171</v>
      </c>
      <c r="I25" s="430"/>
      <c r="J25" s="431"/>
      <c r="K25" s="432">
        <f>SUM(J18+Q18+X18+AE18+AL18)</f>
        <v>0</v>
      </c>
      <c r="L25" s="430"/>
      <c r="M25" s="430"/>
      <c r="N25" s="430"/>
      <c r="O25" s="431"/>
      <c r="P25" s="429">
        <f>SUM(G19+N19+U19+AB19+AI19)</f>
        <v>9</v>
      </c>
      <c r="Q25" s="430"/>
      <c r="R25" s="430"/>
      <c r="S25" s="430"/>
      <c r="T25" s="431"/>
      <c r="U25" s="429">
        <f>SUM(I20:AM20)</f>
        <v>0</v>
      </c>
      <c r="V25" s="430"/>
      <c r="W25" s="431"/>
      <c r="X25" s="429">
        <f>SUM(I21:AM21)</f>
        <v>0</v>
      </c>
      <c r="Y25" s="430"/>
      <c r="Z25" s="430"/>
      <c r="AA25" s="430"/>
      <c r="AB25" s="431"/>
      <c r="AC25" s="41"/>
      <c r="AD25" s="41"/>
      <c r="AE25" s="41"/>
      <c r="AF25" s="41"/>
      <c r="AG25" s="41"/>
      <c r="AH25" s="41"/>
      <c r="AI25" s="41"/>
      <c r="AJ25" s="41"/>
      <c r="AK25" s="41"/>
      <c r="AL25" s="41"/>
      <c r="AM25" s="41"/>
    </row>
    <row r="26" spans="1:44" s="81" customFormat="1" ht="11" customHeight="1" thickBot="1">
      <c r="A26" s="447" t="s">
        <v>24</v>
      </c>
      <c r="B26" s="448"/>
      <c r="C26" s="449">
        <f>C25</f>
        <v>180</v>
      </c>
      <c r="D26" s="450"/>
      <c r="E26" s="450"/>
      <c r="F26" s="450"/>
      <c r="G26" s="451"/>
      <c r="H26" s="449">
        <f>H25</f>
        <v>171</v>
      </c>
      <c r="I26" s="450"/>
      <c r="J26" s="451"/>
      <c r="K26" s="449">
        <f>K25</f>
        <v>0</v>
      </c>
      <c r="L26" s="450"/>
      <c r="M26" s="450"/>
      <c r="N26" s="450"/>
      <c r="O26" s="451"/>
      <c r="P26" s="449">
        <f>P25</f>
        <v>9</v>
      </c>
      <c r="Q26" s="450"/>
      <c r="R26" s="450"/>
      <c r="S26" s="450"/>
      <c r="T26" s="451"/>
      <c r="U26" s="449">
        <f>U25</f>
        <v>0</v>
      </c>
      <c r="V26" s="450"/>
      <c r="W26" s="451"/>
      <c r="X26" s="449">
        <f>X25</f>
        <v>0</v>
      </c>
      <c r="Y26" s="450"/>
      <c r="Z26" s="450"/>
      <c r="AA26" s="450"/>
      <c r="AB26" s="451"/>
      <c r="AC26" s="1"/>
      <c r="AD26" s="376"/>
      <c r="AE26" s="376"/>
      <c r="AF26" s="376"/>
      <c r="AG26" s="376"/>
      <c r="AH26" s="376"/>
      <c r="AI26" s="376"/>
      <c r="AJ26" s="377"/>
      <c r="AK26" s="377"/>
      <c r="AL26" s="377"/>
      <c r="AM26" s="1"/>
    </row>
    <row r="27" spans="1:44" s="81" customFormat="1" ht="11" customHeight="1" thickBot="1">
      <c r="A27" s="255"/>
      <c r="B27" s="255"/>
      <c r="C27" s="256"/>
      <c r="D27" s="256"/>
      <c r="E27" s="256"/>
      <c r="F27" s="256"/>
      <c r="G27" s="251"/>
      <c r="H27" s="251"/>
      <c r="I27" s="251"/>
      <c r="J27" s="251"/>
      <c r="K27" s="251"/>
      <c r="L27" s="251"/>
      <c r="M27" s="257"/>
      <c r="N27" s="257"/>
      <c r="O27" s="257"/>
      <c r="P27" s="257"/>
      <c r="Q27" s="92"/>
      <c r="R27" s="92"/>
      <c r="S27" s="92"/>
      <c r="T27" s="92"/>
      <c r="U27" s="92"/>
      <c r="V27" s="92"/>
      <c r="W27" s="92"/>
      <c r="X27" s="92"/>
      <c r="Y27" s="92"/>
      <c r="Z27" s="92"/>
      <c r="AA27" s="92"/>
      <c r="AB27" s="17"/>
      <c r="AC27" s="278"/>
      <c r="AD27" s="282"/>
      <c r="AE27" s="281"/>
      <c r="AF27" s="281" t="s">
        <v>68</v>
      </c>
      <c r="AG27" s="276"/>
      <c r="AH27" s="276"/>
      <c r="AI27" s="281"/>
      <c r="AJ27" s="281"/>
      <c r="AK27" s="276"/>
      <c r="AL27" s="276"/>
      <c r="AM27" s="277"/>
    </row>
    <row r="28" spans="1:44" s="4" customFormat="1" ht="11" customHeight="1">
      <c r="A28" s="457" t="s">
        <v>51</v>
      </c>
      <c r="B28" s="458"/>
      <c r="C28" s="458"/>
      <c r="D28" s="458"/>
      <c r="E28" s="458"/>
      <c r="F28" s="458"/>
      <c r="G28" s="458"/>
      <c r="H28" s="458"/>
      <c r="I28" s="459"/>
      <c r="J28" s="460" t="s">
        <v>52</v>
      </c>
      <c r="K28" s="458"/>
      <c r="L28" s="458"/>
      <c r="M28" s="458"/>
      <c r="N28" s="458"/>
      <c r="O28" s="458"/>
      <c r="P28" s="458"/>
      <c r="Q28" s="458"/>
      <c r="R28" s="458"/>
      <c r="S28" s="461"/>
      <c r="T28" s="261" t="s">
        <v>33</v>
      </c>
      <c r="U28" s="262"/>
      <c r="V28" s="262"/>
      <c r="W28" s="262"/>
      <c r="X28" s="262"/>
      <c r="Y28" s="262"/>
      <c r="Z28" s="262"/>
      <c r="AA28" s="452">
        <f>COUNTIF(I17:AM17,"&gt;0")</f>
        <v>15</v>
      </c>
      <c r="AB28" s="453"/>
      <c r="AC28" s="279"/>
      <c r="AD28" s="405" t="s">
        <v>138</v>
      </c>
      <c r="AE28" s="406"/>
      <c r="AF28" s="406"/>
      <c r="AG28" s="406"/>
      <c r="AH28" s="407"/>
      <c r="AI28" s="396" t="s">
        <v>141</v>
      </c>
      <c r="AJ28" s="397"/>
      <c r="AK28" s="397"/>
      <c r="AL28" s="397"/>
      <c r="AM28" s="398"/>
      <c r="AO28" s="352"/>
      <c r="AP28" s="352"/>
      <c r="AQ28" s="352"/>
      <c r="AR28" s="352"/>
    </row>
    <row r="29" spans="1:44" s="4" customFormat="1" ht="11" customHeight="1" thickBot="1">
      <c r="A29" s="454" t="s">
        <v>157</v>
      </c>
      <c r="B29" s="455"/>
      <c r="C29" s="455"/>
      <c r="D29" s="455"/>
      <c r="E29" s="455"/>
      <c r="F29" s="455"/>
      <c r="G29" s="455"/>
      <c r="H29" s="455"/>
      <c r="I29" s="456"/>
      <c r="J29" s="462" t="s">
        <v>135</v>
      </c>
      <c r="K29" s="455"/>
      <c r="L29" s="455"/>
      <c r="M29" s="455"/>
      <c r="N29" s="455"/>
      <c r="O29" s="455"/>
      <c r="P29" s="455"/>
      <c r="Q29" s="455"/>
      <c r="R29" s="455"/>
      <c r="S29" s="463"/>
      <c r="T29" s="263" t="s">
        <v>104</v>
      </c>
      <c r="U29" s="248"/>
      <c r="V29" s="248"/>
      <c r="W29" s="248"/>
      <c r="X29" s="248"/>
      <c r="Y29" s="248"/>
      <c r="Z29" s="248"/>
      <c r="AA29" s="234"/>
      <c r="AB29" s="264"/>
      <c r="AC29" s="280"/>
      <c r="AD29" s="402">
        <f>COUNTIFS(I17:AM17,"&gt;0",I17:AM17,"&lt;7,92")</f>
        <v>0</v>
      </c>
      <c r="AE29" s="403"/>
      <c r="AF29" s="403"/>
      <c r="AG29" s="403"/>
      <c r="AH29" s="404"/>
      <c r="AI29" s="399">
        <f>SUMIF(I17:AM17,"&gt;7,92",I17:AM17)</f>
        <v>180</v>
      </c>
      <c r="AJ29" s="400"/>
      <c r="AK29" s="400"/>
      <c r="AL29" s="400"/>
      <c r="AM29" s="401"/>
    </row>
    <row r="30" spans="1:44" s="4" customFormat="1" ht="11" customHeight="1">
      <c r="A30" s="469" t="s">
        <v>32</v>
      </c>
      <c r="B30" s="470"/>
      <c r="C30" s="471"/>
      <c r="D30" s="475">
        <f>2.5</f>
        <v>2.5</v>
      </c>
      <c r="E30" s="476"/>
      <c r="F30" s="476"/>
      <c r="G30" s="476"/>
      <c r="H30" s="476"/>
      <c r="I30" s="497"/>
      <c r="J30" s="474" t="s">
        <v>32</v>
      </c>
      <c r="K30" s="470"/>
      <c r="L30" s="470"/>
      <c r="M30" s="471"/>
      <c r="N30" s="475">
        <f>2.5+'17-10-Lucie'!N30:Q30</f>
        <v>15</v>
      </c>
      <c r="O30" s="476"/>
      <c r="P30" s="476"/>
      <c r="Q30" s="476"/>
      <c r="R30" s="476"/>
      <c r="S30" s="477"/>
      <c r="T30" s="263" t="s">
        <v>107</v>
      </c>
      <c r="U30" s="248"/>
      <c r="V30" s="248"/>
      <c r="W30" s="248"/>
      <c r="X30" s="248"/>
      <c r="Y30" s="248"/>
      <c r="Z30" s="248"/>
      <c r="AA30" s="235"/>
      <c r="AB30" s="265"/>
      <c r="AM30" s="41"/>
    </row>
    <row r="31" spans="1:44" s="4" customFormat="1" ht="11" customHeight="1">
      <c r="A31" s="469" t="s">
        <v>30</v>
      </c>
      <c r="B31" s="470"/>
      <c r="C31" s="471"/>
      <c r="D31" s="211">
        <v>0</v>
      </c>
      <c r="E31" s="254">
        <v>0</v>
      </c>
      <c r="F31" s="249">
        <v>0</v>
      </c>
      <c r="G31" s="211">
        <v>0</v>
      </c>
      <c r="H31" s="249">
        <v>0</v>
      </c>
      <c r="I31" s="258">
        <v>0</v>
      </c>
      <c r="J31" s="474" t="s">
        <v>30</v>
      </c>
      <c r="K31" s="470"/>
      <c r="L31" s="470"/>
      <c r="M31" s="471"/>
      <c r="N31" s="211">
        <f>'17-10-Lucie'!N31</f>
        <v>0</v>
      </c>
      <c r="O31" s="211">
        <f>'17-10-Lucie'!O31</f>
        <v>0</v>
      </c>
      <c r="P31" s="211">
        <f>'17-10-Lucie'!P31</f>
        <v>0</v>
      </c>
      <c r="Q31" s="211">
        <f>'17-10-Lucie'!Q31</f>
        <v>0</v>
      </c>
      <c r="R31" s="252">
        <f>'17-10-Lucie'!R31</f>
        <v>0</v>
      </c>
      <c r="S31" s="259">
        <f>'17-10-Lucie'!S31</f>
        <v>0</v>
      </c>
      <c r="T31" s="263" t="s">
        <v>105</v>
      </c>
      <c r="U31" s="248"/>
      <c r="V31" s="248"/>
      <c r="W31" s="248"/>
      <c r="X31" s="248"/>
      <c r="Y31" s="248"/>
      <c r="Z31" s="248"/>
      <c r="AA31" s="234"/>
      <c r="AB31" s="264"/>
      <c r="AJ31" s="2"/>
      <c r="AK31" s="2"/>
      <c r="AL31" s="123"/>
      <c r="AM31" s="123"/>
    </row>
    <row r="32" spans="1:44" s="4" customFormat="1" ht="11" customHeight="1" thickBot="1">
      <c r="A32" s="472" t="s">
        <v>31</v>
      </c>
      <c r="B32" s="473"/>
      <c r="C32" s="395"/>
      <c r="D32" s="478">
        <f>D30-D31-E31-F31-G31-H31</f>
        <v>2.5</v>
      </c>
      <c r="E32" s="479"/>
      <c r="F32" s="479"/>
      <c r="G32" s="479"/>
      <c r="H32" s="479"/>
      <c r="I32" s="493"/>
      <c r="J32" s="394" t="s">
        <v>31</v>
      </c>
      <c r="K32" s="473"/>
      <c r="L32" s="473"/>
      <c r="M32" s="395"/>
      <c r="N32" s="478">
        <f>N30-O31-P31-Q31-R31-S31</f>
        <v>15</v>
      </c>
      <c r="O32" s="479"/>
      <c r="P32" s="479"/>
      <c r="Q32" s="479"/>
      <c r="R32" s="479"/>
      <c r="S32" s="480"/>
      <c r="T32" s="266" t="s">
        <v>109</v>
      </c>
      <c r="U32" s="267"/>
      <c r="V32" s="268"/>
      <c r="W32" s="268"/>
      <c r="X32" s="268"/>
      <c r="Y32" s="269"/>
      <c r="Z32" s="268"/>
      <c r="AA32" s="374"/>
      <c r="AB32" s="375"/>
      <c r="AC32" s="408" t="s">
        <v>70</v>
      </c>
      <c r="AD32" s="409"/>
      <c r="AE32" s="409"/>
      <c r="AF32" s="409"/>
      <c r="AG32" s="409"/>
      <c r="AH32" s="409"/>
      <c r="AI32" s="409"/>
      <c r="AJ32" s="409"/>
      <c r="AK32" s="409"/>
      <c r="AL32" s="373">
        <f>SUMIF(I17:AM17,"&lt;8",I17:AM17)</f>
        <v>0</v>
      </c>
      <c r="AM32" s="373"/>
    </row>
    <row r="33" spans="1:39" s="4" customFormat="1" ht="11" customHeight="1">
      <c r="A33" s="110"/>
      <c r="B33" s="110"/>
      <c r="C33" s="107"/>
      <c r="D33" s="107"/>
      <c r="E33" s="107"/>
      <c r="F33" s="107"/>
      <c r="G33" s="110"/>
      <c r="H33" s="110"/>
      <c r="I33" s="110"/>
      <c r="J33" s="110"/>
      <c r="K33" s="110"/>
      <c r="L33" s="110"/>
      <c r="M33" s="110"/>
      <c r="N33" s="110"/>
      <c r="O33" s="110"/>
      <c r="P33" s="41"/>
      <c r="Q33" s="41"/>
      <c r="R33" s="107"/>
      <c r="S33" s="107"/>
      <c r="T33" s="107"/>
      <c r="U33" s="107"/>
      <c r="V33" s="107"/>
      <c r="W33" s="107"/>
      <c r="X33" s="107"/>
      <c r="AC33" s="65" t="s">
        <v>69</v>
      </c>
      <c r="AD33" s="66"/>
      <c r="AE33" s="66"/>
      <c r="AF33" s="66"/>
      <c r="AG33" s="66"/>
      <c r="AH33" s="66"/>
      <c r="AI33" s="66"/>
      <c r="AJ33" s="66"/>
      <c r="AK33" s="67"/>
      <c r="AL33" s="389">
        <f>COUNTIF(I17:AM17,"&gt;=8")</f>
        <v>15</v>
      </c>
      <c r="AM33" s="390"/>
    </row>
    <row r="34" spans="1:39" s="4" customFormat="1" ht="11" customHeight="1">
      <c r="A34" s="494" t="s">
        <v>10</v>
      </c>
      <c r="B34" s="495"/>
      <c r="C34" s="495"/>
      <c r="D34" s="495"/>
      <c r="E34" s="495"/>
      <c r="F34" s="495"/>
      <c r="G34" s="495"/>
      <c r="H34" s="495"/>
      <c r="I34" s="495"/>
      <c r="J34" s="495"/>
      <c r="K34" s="496"/>
      <c r="L34" s="494" t="s">
        <v>34</v>
      </c>
      <c r="M34" s="495"/>
      <c r="N34" s="496"/>
      <c r="O34" s="494" t="s">
        <v>0</v>
      </c>
      <c r="P34" s="495"/>
      <c r="Q34" s="496"/>
      <c r="R34" s="494" t="s">
        <v>35</v>
      </c>
      <c r="S34" s="495"/>
      <c r="T34" s="496"/>
      <c r="U34" s="605"/>
      <c r="V34" s="606"/>
      <c r="W34" s="606"/>
      <c r="X34" s="606"/>
      <c r="Y34" s="41"/>
      <c r="Z34" s="41"/>
      <c r="AA34" s="41"/>
      <c r="AB34" s="41"/>
      <c r="AC34" s="84"/>
      <c r="AD34" s="41"/>
      <c r="AE34" s="41"/>
      <c r="AF34" s="41"/>
      <c r="AG34" s="41"/>
      <c r="AH34" s="41"/>
      <c r="AI34" s="41"/>
      <c r="AJ34" s="41"/>
      <c r="AK34" s="41"/>
      <c r="AL34" s="41"/>
      <c r="AM34" s="41"/>
    </row>
    <row r="35" spans="1:39" s="4" customFormat="1" ht="11" customHeight="1">
      <c r="A35" s="481" t="s">
        <v>81</v>
      </c>
      <c r="B35" s="482"/>
      <c r="C35" s="482"/>
      <c r="D35" s="482"/>
      <c r="E35" s="482"/>
      <c r="F35" s="482"/>
      <c r="G35" s="482"/>
      <c r="H35" s="482"/>
      <c r="I35" s="482"/>
      <c r="J35" s="482"/>
      <c r="K35" s="483"/>
      <c r="L35" s="484">
        <f>P14</f>
        <v>249</v>
      </c>
      <c r="M35" s="485"/>
      <c r="N35" s="486"/>
      <c r="O35" s="487">
        <v>4.05</v>
      </c>
      <c r="P35" s="488"/>
      <c r="Q35" s="489"/>
      <c r="R35" s="490"/>
      <c r="S35" s="491"/>
      <c r="T35" s="492"/>
      <c r="U35" s="378">
        <f>L35*O35</f>
        <v>1008.4499999999999</v>
      </c>
      <c r="V35" s="379"/>
      <c r="W35" s="379"/>
      <c r="X35" s="95"/>
      <c r="Y35" s="41"/>
      <c r="Z35" s="589"/>
      <c r="AA35" s="589"/>
      <c r="AB35" s="204"/>
      <c r="AC35" s="588"/>
      <c r="AD35" s="588"/>
      <c r="AE35" s="204"/>
      <c r="AF35" s="205"/>
      <c r="AG35" s="206"/>
      <c r="AH35" s="206"/>
      <c r="AJ35" s="41"/>
      <c r="AK35" s="41"/>
      <c r="AL35" s="41"/>
      <c r="AM35" s="41"/>
    </row>
    <row r="36" spans="1:39" s="4" customFormat="1" ht="11" customHeight="1">
      <c r="A36" s="575" t="s">
        <v>37</v>
      </c>
      <c r="B36" s="576"/>
      <c r="C36" s="576"/>
      <c r="D36" s="576"/>
      <c r="E36" s="576"/>
      <c r="F36" s="576"/>
      <c r="G36" s="576"/>
      <c r="H36" s="576"/>
      <c r="I36" s="576"/>
      <c r="J36" s="576"/>
      <c r="K36" s="577"/>
      <c r="L36" s="535">
        <f>K25</f>
        <v>0</v>
      </c>
      <c r="M36" s="536"/>
      <c r="N36" s="537"/>
      <c r="O36" s="535">
        <f>O35</f>
        <v>4.05</v>
      </c>
      <c r="P36" s="536"/>
      <c r="Q36" s="537"/>
      <c r="R36" s="578"/>
      <c r="S36" s="579"/>
      <c r="T36" s="580"/>
      <c r="U36" s="464">
        <f>L36*O36</f>
        <v>0</v>
      </c>
      <c r="V36" s="465"/>
      <c r="W36" s="465"/>
      <c r="X36" s="95"/>
      <c r="Y36" s="41"/>
      <c r="Z36" s="107"/>
      <c r="AA36" s="107"/>
      <c r="AB36" s="107"/>
      <c r="AC36" s="41"/>
      <c r="AH36" s="41"/>
      <c r="AI36" s="41"/>
      <c r="AJ36" s="41"/>
      <c r="AK36" s="41"/>
      <c r="AL36" s="41"/>
      <c r="AM36" s="41"/>
    </row>
    <row r="37" spans="1:39" s="4" customFormat="1" ht="11" customHeight="1">
      <c r="A37" s="215" t="s">
        <v>155</v>
      </c>
      <c r="B37" s="84"/>
      <c r="C37" s="84"/>
      <c r="D37" s="84"/>
      <c r="E37" s="84"/>
      <c r="F37" s="84"/>
      <c r="G37" s="94"/>
      <c r="H37" s="94"/>
      <c r="I37" s="94"/>
      <c r="J37" s="230">
        <v>0.25</v>
      </c>
      <c r="K37" s="84" t="s">
        <v>156</v>
      </c>
      <c r="L37" s="535">
        <f>P25</f>
        <v>9</v>
      </c>
      <c r="M37" s="536"/>
      <c r="N37" s="537"/>
      <c r="O37" s="535">
        <f>O35</f>
        <v>4.05</v>
      </c>
      <c r="P37" s="536"/>
      <c r="Q37" s="537"/>
      <c r="R37" s="466" t="s">
        <v>160</v>
      </c>
      <c r="S37" s="467"/>
      <c r="T37" s="468"/>
      <c r="U37" s="464">
        <f>L37*O37*R37</f>
        <v>9.1124999999999989</v>
      </c>
      <c r="V37" s="465"/>
      <c r="W37" s="465"/>
      <c r="X37" s="95"/>
      <c r="Y37" s="41"/>
      <c r="Z37" s="41"/>
      <c r="AA37" s="41"/>
      <c r="AB37" s="41"/>
      <c r="AC37" s="41"/>
      <c r="AD37" s="41"/>
      <c r="AE37" s="41"/>
      <c r="AF37" s="41"/>
      <c r="AG37" s="41"/>
      <c r="AH37" s="41"/>
      <c r="AI37" s="41"/>
      <c r="AJ37" s="41"/>
      <c r="AK37" s="41"/>
      <c r="AL37" s="41"/>
      <c r="AM37" s="41"/>
    </row>
    <row r="38" spans="1:39" s="4" customFormat="1" ht="11" customHeight="1">
      <c r="A38" s="575" t="s">
        <v>99</v>
      </c>
      <c r="B38" s="576"/>
      <c r="C38" s="576"/>
      <c r="D38" s="576"/>
      <c r="E38" s="576"/>
      <c r="F38" s="576"/>
      <c r="G38" s="576"/>
      <c r="H38" s="576"/>
      <c r="I38" s="576"/>
      <c r="J38" s="576"/>
      <c r="K38" s="577"/>
      <c r="L38" s="535">
        <f>U25</f>
        <v>0</v>
      </c>
      <c r="M38" s="536"/>
      <c r="N38" s="537"/>
      <c r="O38" s="535">
        <f>O35</f>
        <v>4.05</v>
      </c>
      <c r="P38" s="536"/>
      <c r="Q38" s="537"/>
      <c r="R38" s="111"/>
      <c r="S38" s="112"/>
      <c r="T38" s="113"/>
      <c r="U38" s="464">
        <f>L38*O38</f>
        <v>0</v>
      </c>
      <c r="V38" s="465"/>
      <c r="W38" s="465"/>
      <c r="X38" s="120"/>
      <c r="Y38" s="41"/>
      <c r="Z38" s="41"/>
      <c r="AA38" s="41"/>
      <c r="AB38" s="41"/>
      <c r="AC38" s="41"/>
      <c r="AD38" s="607"/>
      <c r="AE38" s="607"/>
      <c r="AF38" s="607"/>
      <c r="AG38" s="607"/>
      <c r="AH38" s="41"/>
      <c r="AI38" s="41"/>
      <c r="AJ38" s="41"/>
      <c r="AK38" s="41"/>
      <c r="AL38" s="41"/>
      <c r="AM38" s="41"/>
    </row>
    <row r="39" spans="1:39" s="4" customFormat="1" ht="11" customHeight="1">
      <c r="A39" s="215" t="s">
        <v>93</v>
      </c>
      <c r="B39" s="84"/>
      <c r="C39" s="84"/>
      <c r="D39" s="84"/>
      <c r="E39" s="84"/>
      <c r="F39" s="84"/>
      <c r="G39" s="84"/>
      <c r="H39" s="84"/>
      <c r="I39" s="230">
        <v>0.5</v>
      </c>
      <c r="J39" s="94" t="s">
        <v>158</v>
      </c>
      <c r="K39" s="212"/>
      <c r="L39" s="535">
        <f>X25</f>
        <v>0</v>
      </c>
      <c r="M39" s="536"/>
      <c r="N39" s="537"/>
      <c r="O39" s="535">
        <f>O35*50%+O35</f>
        <v>6.0749999999999993</v>
      </c>
      <c r="P39" s="536"/>
      <c r="Q39" s="537"/>
      <c r="R39" s="572"/>
      <c r="S39" s="573"/>
      <c r="T39" s="574"/>
      <c r="U39" s="464">
        <f>L39*O39</f>
        <v>0</v>
      </c>
      <c r="V39" s="465"/>
      <c r="W39" s="465"/>
      <c r="X39" s="95"/>
      <c r="Y39" s="41"/>
      <c r="Z39" s="41"/>
      <c r="AA39" s="41"/>
      <c r="AB39" s="41"/>
    </row>
    <row r="40" spans="1:39" s="4" customFormat="1" ht="11" customHeight="1">
      <c r="A40" s="215" t="s">
        <v>89</v>
      </c>
      <c r="B40" s="84"/>
      <c r="C40" s="84"/>
      <c r="D40" s="84"/>
      <c r="E40" s="84"/>
      <c r="F40" s="84"/>
      <c r="G40" s="84"/>
      <c r="H40" s="84"/>
      <c r="I40" s="84"/>
      <c r="J40" s="84"/>
      <c r="K40" s="212"/>
      <c r="L40" s="535"/>
      <c r="M40" s="536"/>
      <c r="N40" s="537"/>
      <c r="O40" s="535"/>
      <c r="P40" s="536"/>
      <c r="Q40" s="537"/>
      <c r="R40" s="572"/>
      <c r="S40" s="573"/>
      <c r="T40" s="574"/>
      <c r="U40" s="464"/>
      <c r="V40" s="465"/>
      <c r="W40" s="465"/>
      <c r="X40" s="95"/>
      <c r="Y40" s="41"/>
      <c r="Z40" s="41"/>
      <c r="AA40" s="41"/>
      <c r="AB40" s="41"/>
    </row>
    <row r="41" spans="1:39" s="4" customFormat="1" ht="11" customHeight="1">
      <c r="A41" s="568" t="s">
        <v>36</v>
      </c>
      <c r="B41" s="569"/>
      <c r="C41" s="569"/>
      <c r="D41" s="569"/>
      <c r="E41" s="569"/>
      <c r="F41" s="569"/>
      <c r="G41" s="569"/>
      <c r="H41" s="569"/>
      <c r="I41" s="569"/>
      <c r="J41" s="569"/>
      <c r="K41" s="570"/>
      <c r="L41" s="94"/>
      <c r="M41" s="94"/>
      <c r="N41" s="94"/>
      <c r="O41" s="228"/>
      <c r="P41" s="229"/>
      <c r="Q41" s="229"/>
      <c r="R41" s="572"/>
      <c r="S41" s="573"/>
      <c r="T41" s="574"/>
      <c r="U41" s="571">
        <v>0</v>
      </c>
      <c r="V41" s="571"/>
      <c r="W41" s="571"/>
      <c r="X41" s="120"/>
      <c r="Y41" s="41"/>
      <c r="Z41" s="41"/>
      <c r="AA41" s="41"/>
      <c r="AB41" s="41"/>
      <c r="AC41" s="41"/>
      <c r="AD41" s="41"/>
      <c r="AE41" s="41"/>
      <c r="AF41" s="41"/>
      <c r="AG41" s="41"/>
      <c r="AH41" s="41"/>
      <c r="AI41" s="41"/>
      <c r="AJ41" s="41"/>
      <c r="AK41" s="41"/>
      <c r="AL41" s="41"/>
      <c r="AM41" s="41"/>
    </row>
    <row r="42" spans="1:39" s="4" customFormat="1" ht="11" customHeight="1">
      <c r="A42" s="102" t="s">
        <v>80</v>
      </c>
      <c r="B42" s="98"/>
      <c r="C42" s="98"/>
      <c r="D42" s="98"/>
      <c r="E42" s="98"/>
      <c r="F42" s="98"/>
      <c r="G42" s="98"/>
      <c r="H42" s="98"/>
      <c r="I42" s="98"/>
      <c r="J42" s="318"/>
      <c r="K42" s="319"/>
      <c r="L42" s="584"/>
      <c r="M42" s="585"/>
      <c r="N42" s="585"/>
      <c r="O42" s="586">
        <f>O35</f>
        <v>4.05</v>
      </c>
      <c r="P42" s="586"/>
      <c r="Q42" s="586"/>
      <c r="R42" s="587"/>
      <c r="S42" s="587"/>
      <c r="T42" s="587"/>
      <c r="U42" s="593">
        <f>L42*O42</f>
        <v>0</v>
      </c>
      <c r="V42" s="594"/>
      <c r="W42" s="594"/>
      <c r="X42" s="101"/>
      <c r="Y42" s="41"/>
      <c r="Z42" s="41"/>
      <c r="AA42" s="41"/>
      <c r="AB42" s="41"/>
      <c r="AC42" s="41"/>
      <c r="AD42" s="41"/>
      <c r="AE42" s="41"/>
      <c r="AF42" s="41"/>
      <c r="AG42" s="41"/>
      <c r="AH42" s="41"/>
      <c r="AI42" s="41"/>
      <c r="AJ42" s="41"/>
      <c r="AK42" s="41"/>
      <c r="AL42" s="41"/>
      <c r="AM42" s="41"/>
    </row>
    <row r="43" spans="1:39" s="4" customFormat="1" ht="11" customHeight="1">
      <c r="A43" s="601" t="s">
        <v>21</v>
      </c>
      <c r="B43" s="602"/>
      <c r="C43" s="602"/>
      <c r="D43" s="602"/>
      <c r="E43" s="602"/>
      <c r="F43" s="602"/>
      <c r="G43" s="602"/>
      <c r="H43" s="602"/>
      <c r="I43" s="602"/>
      <c r="J43" s="602"/>
      <c r="K43" s="603"/>
      <c r="L43" s="581"/>
      <c r="M43" s="582"/>
      <c r="N43" s="583"/>
      <c r="O43" s="581"/>
      <c r="P43" s="582"/>
      <c r="Q43" s="583"/>
      <c r="R43" s="581"/>
      <c r="S43" s="582"/>
      <c r="T43" s="583"/>
      <c r="U43" s="564">
        <f>SUM(U35:W42)</f>
        <v>1017.5624999999999</v>
      </c>
      <c r="V43" s="565"/>
      <c r="W43" s="565"/>
      <c r="X43" s="103"/>
      <c r="Y43" s="41"/>
      <c r="Z43" s="41"/>
      <c r="AA43" s="41"/>
      <c r="AB43" s="41"/>
      <c r="AC43" s="41"/>
      <c r="AD43" s="41"/>
      <c r="AE43" s="41"/>
      <c r="AF43" s="41"/>
      <c r="AG43" s="41"/>
      <c r="AH43" s="41"/>
      <c r="AI43" s="41"/>
      <c r="AJ43" s="41"/>
      <c r="AK43" s="41"/>
      <c r="AL43" s="41"/>
      <c r="AM43" s="41"/>
    </row>
    <row r="44" spans="1:39" s="4" customFormat="1" ht="7" customHeight="1">
      <c r="A44" s="109"/>
      <c r="B44" s="107"/>
      <c r="C44" s="107"/>
      <c r="D44" s="107"/>
      <c r="E44" s="107"/>
      <c r="F44" s="107"/>
      <c r="G44" s="107"/>
      <c r="H44" s="107"/>
      <c r="I44" s="107"/>
      <c r="J44" s="107"/>
      <c r="K44" s="107"/>
      <c r="L44" s="107"/>
      <c r="M44" s="107"/>
      <c r="N44" s="107"/>
      <c r="O44" s="107"/>
      <c r="P44" s="107"/>
      <c r="Q44" s="107"/>
      <c r="R44" s="107"/>
      <c r="S44" s="107"/>
      <c r="T44" s="107"/>
      <c r="U44" s="121"/>
      <c r="V44" s="107"/>
      <c r="W44" s="107"/>
      <c r="X44" s="107"/>
      <c r="Y44" s="41"/>
      <c r="Z44" s="41"/>
      <c r="AA44" s="41"/>
      <c r="AB44" s="41"/>
      <c r="AC44" s="41"/>
      <c r="AD44" s="41"/>
      <c r="AE44" s="41"/>
      <c r="AF44" s="41"/>
      <c r="AG44" s="41"/>
      <c r="AH44" s="41"/>
      <c r="AI44" s="41"/>
      <c r="AJ44" s="41"/>
      <c r="AK44" s="41"/>
      <c r="AL44" s="41"/>
      <c r="AM44" s="41"/>
    </row>
    <row r="45" spans="1:39" s="4" customFormat="1" ht="11" customHeight="1">
      <c r="A45" s="538" t="s">
        <v>39</v>
      </c>
      <c r="B45" s="566"/>
      <c r="C45" s="566"/>
      <c r="D45" s="566"/>
      <c r="E45" s="566"/>
      <c r="F45" s="566"/>
      <c r="G45" s="566"/>
      <c r="H45" s="566"/>
      <c r="I45" s="566"/>
      <c r="J45" s="566"/>
      <c r="K45" s="566"/>
      <c r="L45" s="566"/>
      <c r="M45" s="566"/>
      <c r="N45" s="566"/>
      <c r="O45" s="566"/>
      <c r="P45" s="566"/>
      <c r="Q45" s="566"/>
      <c r="R45" s="566"/>
      <c r="S45" s="566"/>
      <c r="T45" s="566"/>
      <c r="U45" s="566"/>
      <c r="V45" s="566"/>
      <c r="W45" s="539"/>
      <c r="X45" s="22"/>
      <c r="Y45" s="9"/>
      <c r="Z45" s="9"/>
      <c r="AA45" s="9"/>
      <c r="AB45" s="41"/>
      <c r="AC45" s="41"/>
      <c r="AD45" s="41"/>
      <c r="AE45" s="41"/>
      <c r="AF45" s="41"/>
      <c r="AG45" s="41"/>
      <c r="AH45" s="41"/>
      <c r="AI45" s="41"/>
      <c r="AJ45" s="41"/>
      <c r="AK45" s="41"/>
      <c r="AL45" s="41"/>
      <c r="AM45" s="41"/>
    </row>
    <row r="46" spans="1:39" s="4" customFormat="1" ht="11" customHeight="1">
      <c r="A46" s="595" t="s">
        <v>53</v>
      </c>
      <c r="B46" s="596"/>
      <c r="C46" s="596"/>
      <c r="D46" s="596"/>
      <c r="E46" s="596"/>
      <c r="F46" s="596"/>
      <c r="G46" s="596"/>
      <c r="H46" s="596"/>
      <c r="I46" s="596"/>
      <c r="J46" s="596"/>
      <c r="K46" s="596"/>
      <c r="L46" s="597"/>
      <c r="M46" s="383" t="s">
        <v>0</v>
      </c>
      <c r="N46" s="384"/>
      <c r="O46" s="385"/>
      <c r="P46" s="538" t="s">
        <v>40</v>
      </c>
      <c r="Q46" s="566"/>
      <c r="R46" s="566"/>
      <c r="S46" s="566"/>
      <c r="T46" s="566"/>
      <c r="U46" s="566"/>
      <c r="V46" s="566"/>
      <c r="W46" s="539"/>
      <c r="AB46" s="41"/>
      <c r="AC46" s="41"/>
      <c r="AD46" s="506"/>
      <c r="AE46" s="506"/>
      <c r="AF46" s="506"/>
      <c r="AG46" s="506"/>
      <c r="AH46" s="506"/>
      <c r="AI46" s="41"/>
      <c r="AJ46" s="41"/>
      <c r="AK46" s="41"/>
      <c r="AL46" s="41"/>
      <c r="AM46" s="41"/>
    </row>
    <row r="47" spans="1:39" s="4" customFormat="1" ht="11" customHeight="1">
      <c r="A47" s="598"/>
      <c r="B47" s="599"/>
      <c r="C47" s="599"/>
      <c r="D47" s="599"/>
      <c r="E47" s="599"/>
      <c r="F47" s="599"/>
      <c r="G47" s="599"/>
      <c r="H47" s="599"/>
      <c r="I47" s="599"/>
      <c r="J47" s="599"/>
      <c r="K47" s="599"/>
      <c r="L47" s="600"/>
      <c r="M47" s="391"/>
      <c r="N47" s="392"/>
      <c r="O47" s="393"/>
      <c r="P47" s="538" t="s">
        <v>35</v>
      </c>
      <c r="Q47" s="566"/>
      <c r="R47" s="566"/>
      <c r="S47" s="539"/>
      <c r="T47" s="538" t="s">
        <v>1</v>
      </c>
      <c r="U47" s="566"/>
      <c r="V47" s="566"/>
      <c r="W47" s="539"/>
      <c r="AB47" s="41"/>
      <c r="AC47" s="41"/>
      <c r="AD47" s="41"/>
      <c r="AE47" s="41"/>
      <c r="AF47" s="41"/>
      <c r="AG47" s="41"/>
      <c r="AH47" s="41"/>
      <c r="AI47" s="41"/>
      <c r="AJ47" s="41"/>
      <c r="AK47" s="41"/>
      <c r="AL47" s="41"/>
      <c r="AM47" s="41"/>
    </row>
    <row r="48" spans="1:39" s="4" customFormat="1" ht="11" customHeight="1">
      <c r="A48" s="23" t="s">
        <v>54</v>
      </c>
      <c r="B48" s="24"/>
      <c r="C48" s="24"/>
      <c r="D48" s="24"/>
      <c r="E48" s="24"/>
      <c r="F48" s="24"/>
      <c r="G48" s="24"/>
      <c r="H48" s="24"/>
      <c r="I48" s="2"/>
      <c r="J48" s="2"/>
      <c r="K48" s="2"/>
      <c r="L48" s="2"/>
      <c r="M48" s="627">
        <f>U43</f>
        <v>1017.5624999999999</v>
      </c>
      <c r="N48" s="544"/>
      <c r="O48" s="628"/>
      <c r="P48" s="627">
        <v>8.0500000000000007</v>
      </c>
      <c r="Q48" s="544"/>
      <c r="R48" s="544"/>
      <c r="S48" s="628"/>
      <c r="T48" s="629">
        <f t="shared" ref="T48:T55" si="0">P48*M48/100</f>
        <v>81.91378125</v>
      </c>
      <c r="U48" s="630"/>
      <c r="V48" s="630"/>
      <c r="W48" s="10"/>
      <c r="AB48" s="41"/>
      <c r="AC48" s="41"/>
      <c r="AD48" s="41"/>
      <c r="AE48" s="41"/>
      <c r="AF48" s="41"/>
      <c r="AG48" s="41"/>
      <c r="AH48" s="41"/>
      <c r="AI48" s="41"/>
      <c r="AJ48" s="41"/>
      <c r="AK48" s="41"/>
      <c r="AL48" s="41"/>
      <c r="AM48" s="41"/>
    </row>
    <row r="49" spans="1:39" s="4" customFormat="1" ht="11" customHeight="1">
      <c r="A49" s="503" t="s">
        <v>55</v>
      </c>
      <c r="B49" s="504"/>
      <c r="C49" s="504"/>
      <c r="D49" s="504"/>
      <c r="E49" s="504"/>
      <c r="F49" s="504"/>
      <c r="G49" s="504"/>
      <c r="H49" s="504"/>
      <c r="I49" s="2"/>
      <c r="J49" s="2"/>
      <c r="K49" s="2"/>
      <c r="L49" s="2"/>
      <c r="M49" s="505">
        <f>U43</f>
        <v>1017.5624999999999</v>
      </c>
      <c r="N49" s="506"/>
      <c r="O49" s="507"/>
      <c r="P49" s="505">
        <v>2.4</v>
      </c>
      <c r="Q49" s="506"/>
      <c r="R49" s="506"/>
      <c r="S49" s="507"/>
      <c r="T49" s="501">
        <f t="shared" si="0"/>
        <v>24.421499999999995</v>
      </c>
      <c r="U49" s="502"/>
      <c r="V49" s="502"/>
      <c r="W49" s="10"/>
      <c r="AB49" s="41"/>
      <c r="AC49" s="41"/>
      <c r="AD49" s="41"/>
      <c r="AE49" s="41"/>
      <c r="AF49" s="41"/>
      <c r="AG49" s="41"/>
      <c r="AH49" s="41"/>
      <c r="AI49" s="41"/>
      <c r="AJ49" s="41"/>
      <c r="AK49" s="41"/>
      <c r="AL49" s="41"/>
      <c r="AM49" s="41"/>
    </row>
    <row r="50" spans="1:39" s="4" customFormat="1" ht="11" customHeight="1">
      <c r="A50" s="503" t="s">
        <v>5</v>
      </c>
      <c r="B50" s="504"/>
      <c r="C50" s="504"/>
      <c r="D50" s="504"/>
      <c r="E50" s="504"/>
      <c r="F50" s="504"/>
      <c r="G50" s="504"/>
      <c r="H50" s="504"/>
      <c r="I50" s="2"/>
      <c r="J50" s="2"/>
      <c r="K50" s="2"/>
      <c r="L50" s="2"/>
      <c r="M50" s="505">
        <f>U43</f>
        <v>1017.5624999999999</v>
      </c>
      <c r="N50" s="506"/>
      <c r="O50" s="507"/>
      <c r="P50" s="505">
        <v>0.8</v>
      </c>
      <c r="Q50" s="506"/>
      <c r="R50" s="506"/>
      <c r="S50" s="507"/>
      <c r="T50" s="501">
        <f t="shared" si="0"/>
        <v>8.1404999999999994</v>
      </c>
      <c r="U50" s="502"/>
      <c r="V50" s="502"/>
      <c r="W50" s="10"/>
      <c r="AB50" s="41"/>
      <c r="AC50" s="41"/>
      <c r="AD50" s="41"/>
      <c r="AE50" s="41"/>
      <c r="AF50" s="41"/>
      <c r="AG50" s="41"/>
      <c r="AH50" s="41"/>
      <c r="AI50" s="41"/>
      <c r="AJ50" s="41"/>
      <c r="AK50" s="41"/>
      <c r="AL50" s="41"/>
      <c r="AM50" s="41"/>
    </row>
    <row r="51" spans="1:39" s="4" customFormat="1" ht="11" customHeight="1">
      <c r="A51" s="503" t="s">
        <v>56</v>
      </c>
      <c r="B51" s="504"/>
      <c r="C51" s="504"/>
      <c r="D51" s="504"/>
      <c r="E51" s="504"/>
      <c r="F51" s="504"/>
      <c r="G51" s="504"/>
      <c r="H51" s="504"/>
      <c r="I51" s="2"/>
      <c r="J51" s="2"/>
      <c r="K51" s="2"/>
      <c r="L51" s="2"/>
      <c r="M51" s="505">
        <f>U43</f>
        <v>1017.5624999999999</v>
      </c>
      <c r="N51" s="506"/>
      <c r="O51" s="507"/>
      <c r="P51" s="505">
        <v>3.1</v>
      </c>
      <c r="Q51" s="506"/>
      <c r="R51" s="506"/>
      <c r="S51" s="507"/>
      <c r="T51" s="501">
        <f t="shared" si="0"/>
        <v>31.544437500000001</v>
      </c>
      <c r="U51" s="502"/>
      <c r="V51" s="502"/>
      <c r="W51" s="10"/>
      <c r="AB51" s="41"/>
      <c r="AC51" s="41"/>
      <c r="AD51" s="41"/>
      <c r="AE51" s="41"/>
      <c r="AF51" s="41"/>
      <c r="AG51" s="41"/>
      <c r="AH51" s="41"/>
      <c r="AI51" s="41"/>
      <c r="AJ51" s="41"/>
      <c r="AK51" s="41"/>
      <c r="AL51" s="41"/>
      <c r="AM51" s="41"/>
    </row>
    <row r="52" spans="1:39" s="4" customFormat="1" ht="11" customHeight="1">
      <c r="A52" s="503" t="s">
        <v>57</v>
      </c>
      <c r="B52" s="504"/>
      <c r="C52" s="504"/>
      <c r="D52" s="504"/>
      <c r="E52" s="504"/>
      <c r="F52" s="504"/>
      <c r="G52" s="504"/>
      <c r="H52" s="504"/>
      <c r="I52" s="2"/>
      <c r="J52" s="2"/>
      <c r="K52" s="2"/>
      <c r="L52" s="2"/>
      <c r="M52" s="505">
        <f>U43</f>
        <v>1017.5624999999999</v>
      </c>
      <c r="N52" s="506"/>
      <c r="O52" s="507"/>
      <c r="P52" s="505">
        <v>1.1499999999999999</v>
      </c>
      <c r="Q52" s="506"/>
      <c r="R52" s="506"/>
      <c r="S52" s="507"/>
      <c r="T52" s="501">
        <f t="shared" si="0"/>
        <v>11.701968749999999</v>
      </c>
      <c r="U52" s="502"/>
      <c r="V52" s="502"/>
      <c r="W52" s="10"/>
      <c r="AB52" s="41"/>
      <c r="AC52" s="41"/>
      <c r="AD52" s="41"/>
      <c r="AE52" s="41"/>
      <c r="AF52" s="41"/>
      <c r="AG52" s="41"/>
      <c r="AH52" s="41"/>
      <c r="AI52" s="41"/>
      <c r="AJ52" s="41"/>
      <c r="AK52" s="41"/>
      <c r="AL52" s="41"/>
      <c r="AM52" s="41"/>
    </row>
    <row r="53" spans="1:39" s="4" customFormat="1" ht="11" customHeight="1">
      <c r="A53" s="22" t="s">
        <v>58</v>
      </c>
      <c r="B53" s="9"/>
      <c r="C53" s="9"/>
      <c r="D53" s="9"/>
      <c r="E53" s="9"/>
      <c r="F53" s="9"/>
      <c r="G53" s="9"/>
      <c r="H53" s="9"/>
      <c r="I53" s="2"/>
      <c r="J53" s="2"/>
      <c r="K53" s="2"/>
      <c r="L53" s="2"/>
      <c r="M53" s="505">
        <f>U43*98.25/100</f>
        <v>999.7551562499998</v>
      </c>
      <c r="N53" s="506"/>
      <c r="O53" s="507"/>
      <c r="P53" s="505">
        <v>5.0999999999999996</v>
      </c>
      <c r="Q53" s="506"/>
      <c r="R53" s="506"/>
      <c r="S53" s="507"/>
      <c r="T53" s="501">
        <f t="shared" si="0"/>
        <v>50.987512968749989</v>
      </c>
      <c r="U53" s="502"/>
      <c r="V53" s="502"/>
      <c r="W53" s="10"/>
      <c r="AB53" s="41"/>
      <c r="AC53" s="41"/>
      <c r="AD53" s="41"/>
      <c r="AE53" s="41"/>
      <c r="AF53" s="41"/>
      <c r="AG53" s="41"/>
      <c r="AH53" s="41"/>
      <c r="AI53" s="41"/>
      <c r="AJ53" s="41"/>
      <c r="AK53" s="41"/>
      <c r="AL53" s="41"/>
      <c r="AM53" s="41"/>
    </row>
    <row r="54" spans="1:39" s="4" customFormat="1" ht="11" customHeight="1">
      <c r="A54" s="22" t="s">
        <v>59</v>
      </c>
      <c r="B54" s="9"/>
      <c r="C54" s="9"/>
      <c r="D54" s="9"/>
      <c r="E54" s="9"/>
      <c r="F54" s="9"/>
      <c r="G54" s="9"/>
      <c r="H54" s="9"/>
      <c r="I54" s="2"/>
      <c r="J54" s="2"/>
      <c r="K54" s="2"/>
      <c r="L54" s="2"/>
      <c r="M54" s="505">
        <f>U43*98.25/100</f>
        <v>999.7551562499998</v>
      </c>
      <c r="N54" s="506"/>
      <c r="O54" s="507"/>
      <c r="P54" s="505">
        <v>2.4</v>
      </c>
      <c r="Q54" s="506"/>
      <c r="R54" s="506"/>
      <c r="S54" s="507"/>
      <c r="T54" s="501">
        <f t="shared" si="0"/>
        <v>23.994123749999993</v>
      </c>
      <c r="U54" s="502"/>
      <c r="V54" s="502"/>
      <c r="W54" s="10"/>
      <c r="AB54" s="41"/>
      <c r="AC54" s="41"/>
      <c r="AD54" s="41"/>
      <c r="AE54" s="41"/>
      <c r="AF54" s="41"/>
      <c r="AG54" s="41"/>
      <c r="AH54" s="41"/>
      <c r="AI54" s="41"/>
      <c r="AJ54" s="41"/>
      <c r="AK54" s="41"/>
      <c r="AL54" s="41"/>
      <c r="AM54" s="41"/>
    </row>
    <row r="55" spans="1:39" s="4" customFormat="1" ht="11" customHeight="1">
      <c r="A55" s="25" t="s">
        <v>60</v>
      </c>
      <c r="B55" s="26"/>
      <c r="C55" s="26"/>
      <c r="D55" s="26"/>
      <c r="E55" s="26"/>
      <c r="F55" s="26"/>
      <c r="G55" s="26"/>
      <c r="H55" s="26"/>
      <c r="I55" s="21"/>
      <c r="J55" s="21"/>
      <c r="K55" s="21"/>
      <c r="L55" s="21"/>
      <c r="M55" s="522">
        <f>U43*98.25/100</f>
        <v>999.7551562499998</v>
      </c>
      <c r="N55" s="523"/>
      <c r="O55" s="590"/>
      <c r="P55" s="522">
        <v>0.5</v>
      </c>
      <c r="Q55" s="523"/>
      <c r="R55" s="523"/>
      <c r="S55" s="590"/>
      <c r="T55" s="591">
        <f t="shared" si="0"/>
        <v>4.9987757812499991</v>
      </c>
      <c r="U55" s="592"/>
      <c r="V55" s="592"/>
      <c r="W55" s="10"/>
      <c r="AB55" s="41"/>
      <c r="AC55" s="41"/>
      <c r="AD55" s="41"/>
      <c r="AE55" s="41"/>
      <c r="AF55" s="41"/>
      <c r="AG55" s="41"/>
      <c r="AH55" s="41"/>
      <c r="AI55" s="41"/>
      <c r="AJ55" s="41"/>
      <c r="AK55" s="41"/>
      <c r="AL55" s="41"/>
      <c r="AM55" s="41"/>
    </row>
    <row r="56" spans="1:39" s="4" customFormat="1" ht="11" customHeight="1">
      <c r="A56" s="530" t="s">
        <v>41</v>
      </c>
      <c r="B56" s="531"/>
      <c r="C56" s="531"/>
      <c r="D56" s="531"/>
      <c r="E56" s="531"/>
      <c r="F56" s="531"/>
      <c r="G56" s="531"/>
      <c r="H56" s="531"/>
      <c r="I56" s="27"/>
      <c r="J56" s="7"/>
      <c r="K56" s="7"/>
      <c r="L56" s="7"/>
      <c r="M56" s="28"/>
      <c r="N56" s="28"/>
      <c r="O56" s="28"/>
      <c r="P56" s="18"/>
      <c r="Q56" s="29"/>
      <c r="R56" s="29"/>
      <c r="S56" s="14"/>
      <c r="T56" s="532">
        <f>SUM(T48:T55)</f>
        <v>237.70259999999999</v>
      </c>
      <c r="U56" s="533"/>
      <c r="V56" s="533"/>
      <c r="W56" s="328"/>
      <c r="AB56" s="41"/>
      <c r="AC56" s="41"/>
      <c r="AD56" s="41"/>
      <c r="AE56" s="41"/>
      <c r="AF56" s="41"/>
      <c r="AG56" s="41"/>
      <c r="AH56" s="41"/>
      <c r="AI56" s="41"/>
      <c r="AJ56" s="41"/>
      <c r="AK56" s="41"/>
      <c r="AL56" s="41"/>
      <c r="AM56" s="41"/>
    </row>
    <row r="57" spans="1:39" s="4" customFormat="1" ht="7" customHeight="1">
      <c r="A57" s="543"/>
      <c r="B57" s="543"/>
      <c r="C57" s="543"/>
      <c r="D57" s="543"/>
      <c r="E57" s="543"/>
      <c r="F57" s="543"/>
      <c r="G57" s="543"/>
      <c r="H57" s="543"/>
      <c r="I57" s="29"/>
      <c r="J57" s="29"/>
      <c r="K57" s="20"/>
      <c r="L57" s="20"/>
      <c r="M57" s="116"/>
      <c r="N57" s="116"/>
      <c r="O57" s="116"/>
      <c r="P57" s="29"/>
      <c r="Q57" s="29"/>
      <c r="R57" s="29"/>
      <c r="S57" s="116"/>
      <c r="T57" s="29"/>
      <c r="U57" s="29"/>
      <c r="V57" s="29"/>
      <c r="W57" s="330"/>
      <c r="AB57" s="41"/>
      <c r="AC57" s="41"/>
      <c r="AD57" s="41"/>
      <c r="AE57" s="41"/>
      <c r="AF57" s="41"/>
      <c r="AG57" s="41"/>
      <c r="AH57" s="41"/>
      <c r="AI57" s="41"/>
      <c r="AJ57" s="41"/>
      <c r="AK57" s="41"/>
      <c r="AL57" s="41"/>
      <c r="AM57" s="41"/>
    </row>
    <row r="58" spans="1:39" s="4" customFormat="1" ht="11" customHeight="1">
      <c r="A58" s="517" t="s">
        <v>42</v>
      </c>
      <c r="B58" s="518"/>
      <c r="C58" s="518"/>
      <c r="D58" s="518"/>
      <c r="E58" s="518"/>
      <c r="F58" s="518"/>
      <c r="G58" s="518"/>
      <c r="H58" s="518"/>
      <c r="I58" s="518"/>
      <c r="J58" s="518"/>
      <c r="K58" s="518"/>
      <c r="L58" s="518"/>
      <c r="M58" s="518"/>
      <c r="N58" s="518"/>
      <c r="O58" s="518"/>
      <c r="P58" s="518"/>
      <c r="Q58" s="518"/>
      <c r="R58" s="518"/>
      <c r="S58" s="519"/>
      <c r="T58" s="520">
        <f>U43-T56</f>
        <v>779.85989999999993</v>
      </c>
      <c r="U58" s="521"/>
      <c r="V58" s="521"/>
      <c r="W58" s="329"/>
      <c r="X58" s="522"/>
      <c r="Y58" s="523"/>
      <c r="Z58" s="523"/>
      <c r="AA58" s="41"/>
      <c r="AB58" s="41"/>
      <c r="AC58" s="41"/>
      <c r="AD58" s="41"/>
      <c r="AE58" s="41"/>
      <c r="AF58" s="41"/>
      <c r="AG58" s="41"/>
      <c r="AH58" s="41"/>
      <c r="AI58" s="41"/>
      <c r="AJ58" s="41"/>
      <c r="AK58" s="41"/>
      <c r="AL58" s="41"/>
      <c r="AM58" s="41"/>
    </row>
    <row r="59" spans="1:39" s="4" customFormat="1" ht="11" customHeight="1">
      <c r="A59" s="117"/>
      <c r="B59" s="117"/>
      <c r="C59" s="117"/>
      <c r="D59" s="117"/>
      <c r="E59" s="117"/>
      <c r="F59" s="117"/>
      <c r="G59" s="117"/>
      <c r="H59" s="117"/>
      <c r="I59" s="117"/>
      <c r="J59" s="117"/>
      <c r="K59" s="117"/>
      <c r="L59" s="117"/>
      <c r="M59" s="117"/>
      <c r="N59" s="117"/>
      <c r="O59" s="117"/>
      <c r="P59" s="117"/>
      <c r="Q59" s="117"/>
      <c r="R59" s="117"/>
      <c r="S59" s="117"/>
      <c r="T59" s="227"/>
      <c r="U59" s="227"/>
      <c r="V59" s="227"/>
      <c r="W59" s="119"/>
      <c r="X59" s="474" t="s">
        <v>0</v>
      </c>
      <c r="Y59" s="470"/>
      <c r="Z59" s="471"/>
      <c r="AA59" s="41"/>
      <c r="AB59" s="41"/>
      <c r="AC59" s="41"/>
      <c r="AD59" s="41"/>
      <c r="AE59" s="41"/>
      <c r="AF59" s="41"/>
      <c r="AG59" s="41"/>
      <c r="AH59" s="41"/>
      <c r="AI59" s="41"/>
      <c r="AJ59" s="41"/>
      <c r="AK59" s="41"/>
      <c r="AL59" s="41"/>
      <c r="AM59" s="41"/>
    </row>
    <row r="60" spans="1:39" s="4" customFormat="1" ht="11" customHeight="1">
      <c r="A60" s="524" t="s">
        <v>139</v>
      </c>
      <c r="B60" s="525"/>
      <c r="C60" s="525"/>
      <c r="D60" s="525"/>
      <c r="E60" s="525"/>
      <c r="F60" s="525"/>
      <c r="G60" s="525"/>
      <c r="H60" s="525"/>
      <c r="I60" s="525"/>
      <c r="J60" s="525"/>
      <c r="K60" s="525"/>
      <c r="L60" s="525"/>
      <c r="M60" s="525"/>
      <c r="N60" s="525"/>
      <c r="O60" s="525"/>
      <c r="P60" s="525"/>
      <c r="Q60" s="525"/>
      <c r="R60" s="525"/>
      <c r="S60" s="526"/>
      <c r="T60" s="513">
        <f>X60*AD29</f>
        <v>0</v>
      </c>
      <c r="U60" s="514"/>
      <c r="V60" s="514"/>
      <c r="W60" s="14"/>
      <c r="X60" s="527">
        <v>2.65</v>
      </c>
      <c r="Y60" s="528"/>
      <c r="Z60" s="529"/>
      <c r="AA60" s="354" t="s">
        <v>90</v>
      </c>
      <c r="AB60" s="355"/>
      <c r="AC60" s="356"/>
      <c r="AE60" s="13"/>
      <c r="AF60" s="13"/>
      <c r="AG60" s="13"/>
      <c r="AH60" s="41"/>
      <c r="AI60" s="41"/>
      <c r="AJ60" s="41"/>
      <c r="AK60" s="41"/>
      <c r="AL60" s="41"/>
      <c r="AM60" s="41"/>
    </row>
    <row r="61" spans="1:39" s="4" customFormat="1" ht="11" customHeight="1">
      <c r="A61" s="114" t="s">
        <v>140</v>
      </c>
      <c r="B61" s="115"/>
      <c r="C61" s="115"/>
      <c r="D61" s="115"/>
      <c r="E61" s="115"/>
      <c r="F61" s="115"/>
      <c r="G61" s="115"/>
      <c r="H61" s="115"/>
      <c r="I61" s="115"/>
      <c r="J61" s="115"/>
      <c r="K61" s="115"/>
      <c r="L61" s="115"/>
      <c r="M61" s="115"/>
      <c r="N61" s="115"/>
      <c r="O61" s="115"/>
      <c r="P61" s="115"/>
      <c r="Q61" s="115"/>
      <c r="R61" s="115"/>
      <c r="S61" s="118"/>
      <c r="T61" s="513">
        <f>AI29*X61</f>
        <v>60.173999999999999</v>
      </c>
      <c r="U61" s="514"/>
      <c r="V61" s="514"/>
      <c r="W61" s="12"/>
      <c r="X61" s="515">
        <v>0.33429999999999999</v>
      </c>
      <c r="Y61" s="516"/>
      <c r="Z61" s="516"/>
      <c r="AA61" s="349">
        <f>T60+T61</f>
        <v>60.173999999999999</v>
      </c>
      <c r="AB61" s="350"/>
      <c r="AC61" s="351"/>
      <c r="AD61" s="13"/>
      <c r="AE61" s="13"/>
      <c r="AF61" s="13"/>
      <c r="AG61" s="13"/>
      <c r="AH61" s="41"/>
      <c r="AI61" s="41"/>
      <c r="AJ61" s="41"/>
      <c r="AK61" s="41"/>
      <c r="AL61" s="41"/>
      <c r="AM61" s="41"/>
    </row>
    <row r="62" spans="1:39" s="4" customFormat="1" ht="11" customHeight="1">
      <c r="A62" s="238" t="s">
        <v>106</v>
      </c>
      <c r="B62" s="239"/>
      <c r="C62" s="239"/>
      <c r="D62" s="239"/>
      <c r="E62" s="239"/>
      <c r="F62" s="239"/>
      <c r="G62" s="239"/>
      <c r="H62" s="239"/>
      <c r="I62" s="239"/>
      <c r="J62" s="239"/>
      <c r="K62" s="239"/>
      <c r="L62" s="239"/>
      <c r="M62" s="239"/>
      <c r="N62" s="239"/>
      <c r="O62" s="239"/>
      <c r="P62" s="239"/>
      <c r="Q62" s="239"/>
      <c r="R62" s="239"/>
      <c r="S62" s="240"/>
      <c r="T62" s="508">
        <f>AA29*X62</f>
        <v>0</v>
      </c>
      <c r="U62" s="509"/>
      <c r="V62" s="509"/>
      <c r="W62" s="271"/>
      <c r="X62" s="510">
        <v>1</v>
      </c>
      <c r="Y62" s="511"/>
      <c r="Z62" s="512"/>
      <c r="AA62" s="608" t="s">
        <v>133</v>
      </c>
      <c r="AB62" s="609"/>
      <c r="AC62" s="610"/>
      <c r="AD62" s="13"/>
      <c r="AE62" s="13"/>
      <c r="AF62" s="13"/>
      <c r="AG62" s="13"/>
      <c r="AH62" s="41"/>
      <c r="AI62" s="41"/>
      <c r="AJ62" s="41"/>
      <c r="AK62" s="41"/>
      <c r="AL62" s="41"/>
      <c r="AM62" s="41"/>
    </row>
    <row r="63" spans="1:39" s="4" customFormat="1" ht="11" customHeight="1">
      <c r="A63" s="503" t="s">
        <v>6</v>
      </c>
      <c r="B63" s="504"/>
      <c r="C63" s="504"/>
      <c r="D63" s="504"/>
      <c r="E63" s="504"/>
      <c r="F63" s="504"/>
      <c r="G63" s="504"/>
      <c r="H63" s="504"/>
      <c r="I63" s="504"/>
      <c r="J63" s="504"/>
      <c r="K63" s="504"/>
      <c r="L63" s="504"/>
      <c r="M63" s="504"/>
      <c r="N63" s="504"/>
      <c r="O63" s="504"/>
      <c r="P63" s="504"/>
      <c r="Q63" s="504"/>
      <c r="R63" s="504"/>
      <c r="S63" s="611"/>
      <c r="T63" s="513">
        <f>X63*AA30</f>
        <v>0</v>
      </c>
      <c r="U63" s="514"/>
      <c r="V63" s="514"/>
      <c r="W63" s="12"/>
      <c r="X63" s="505">
        <v>3</v>
      </c>
      <c r="Y63" s="506"/>
      <c r="Z63" s="507"/>
      <c r="AA63" s="612">
        <f>T62+T63+T64</f>
        <v>0</v>
      </c>
      <c r="AB63" s="613"/>
      <c r="AC63" s="614"/>
      <c r="AD63" s="618">
        <f>(AB29*X62)+(AB30*X63)+(AB31*X64)+T62+T63+T64</f>
        <v>0</v>
      </c>
      <c r="AE63" s="619"/>
      <c r="AF63" s="41"/>
      <c r="AG63" s="41"/>
      <c r="AH63" s="41"/>
      <c r="AI63" s="41"/>
      <c r="AJ63" s="41"/>
      <c r="AK63" s="41"/>
      <c r="AL63" s="41"/>
      <c r="AM63" s="41"/>
    </row>
    <row r="64" spans="1:39" s="4" customFormat="1" ht="11" customHeight="1">
      <c r="A64" s="503" t="s">
        <v>43</v>
      </c>
      <c r="B64" s="504"/>
      <c r="C64" s="504"/>
      <c r="D64" s="504"/>
      <c r="E64" s="504"/>
      <c r="F64" s="504"/>
      <c r="G64" s="504"/>
      <c r="H64" s="504"/>
      <c r="I64" s="504"/>
      <c r="J64" s="504"/>
      <c r="K64" s="504"/>
      <c r="L64" s="504"/>
      <c r="M64" s="504"/>
      <c r="N64" s="504"/>
      <c r="O64" s="504"/>
      <c r="P64" s="504"/>
      <c r="Q64" s="504"/>
      <c r="R64" s="504"/>
      <c r="S64" s="611"/>
      <c r="T64" s="622">
        <f>X64*AA31</f>
        <v>0</v>
      </c>
      <c r="U64" s="623"/>
      <c r="V64" s="623"/>
      <c r="W64" s="272"/>
      <c r="X64" s="624">
        <v>1</v>
      </c>
      <c r="Y64" s="625"/>
      <c r="Z64" s="626"/>
      <c r="AA64" s="615"/>
      <c r="AB64" s="616"/>
      <c r="AC64" s="617"/>
      <c r="AD64" s="620"/>
      <c r="AE64" s="621"/>
      <c r="AF64" s="41"/>
      <c r="AG64" s="41"/>
      <c r="AH64" s="41"/>
      <c r="AI64" s="41"/>
      <c r="AJ64" s="41"/>
      <c r="AK64" s="41"/>
      <c r="AL64" s="41"/>
      <c r="AM64" s="41"/>
    </row>
    <row r="65" spans="1:39" s="4" customFormat="1" ht="11" customHeight="1">
      <c r="A65" s="286" t="s">
        <v>108</v>
      </c>
      <c r="B65" s="287"/>
      <c r="C65" s="287"/>
      <c r="D65" s="287"/>
      <c r="E65" s="287"/>
      <c r="F65" s="287"/>
      <c r="G65" s="287"/>
      <c r="H65" s="287"/>
      <c r="I65" s="287"/>
      <c r="J65" s="287"/>
      <c r="K65" s="287"/>
      <c r="L65" s="287"/>
      <c r="M65" s="287"/>
      <c r="N65" s="287"/>
      <c r="O65" s="287"/>
      <c r="P65" s="287"/>
      <c r="Q65" s="287"/>
      <c r="R65" s="287"/>
      <c r="S65" s="288"/>
      <c r="T65" s="562">
        <f>(X65*AA32)*1.2</f>
        <v>0</v>
      </c>
      <c r="U65" s="563"/>
      <c r="V65" s="563"/>
      <c r="W65" s="12"/>
      <c r="X65" s="498">
        <v>0.59499999999999997</v>
      </c>
      <c r="Y65" s="499"/>
      <c r="Z65" s="500"/>
      <c r="AA65" s="41"/>
      <c r="AB65" s="41"/>
      <c r="AC65" s="41"/>
      <c r="AD65" s="273"/>
      <c r="AE65" s="273"/>
      <c r="AF65" s="41"/>
      <c r="AG65" s="41"/>
      <c r="AH65" s="41"/>
      <c r="AI65" s="41"/>
      <c r="AJ65" s="41"/>
      <c r="AK65" s="41"/>
      <c r="AL65" s="41"/>
      <c r="AM65" s="41"/>
    </row>
    <row r="66" spans="1:39" s="4" customFormat="1" ht="11" customHeight="1">
      <c r="A66" s="286" t="s">
        <v>71</v>
      </c>
      <c r="B66" s="287"/>
      <c r="C66" s="287"/>
      <c r="D66" s="287"/>
      <c r="E66" s="287"/>
      <c r="F66" s="287"/>
      <c r="G66" s="287"/>
      <c r="H66" s="287"/>
      <c r="I66" s="287"/>
      <c r="J66" s="287"/>
      <c r="K66" s="287"/>
      <c r="L66" s="287"/>
      <c r="M66" s="287"/>
      <c r="N66" s="287"/>
      <c r="O66" s="287"/>
      <c r="P66" s="287"/>
      <c r="Q66" s="287"/>
      <c r="R66" s="287"/>
      <c r="S66" s="288"/>
      <c r="T66" s="552">
        <v>0</v>
      </c>
      <c r="U66" s="553"/>
      <c r="V66" s="553"/>
      <c r="W66" s="12"/>
      <c r="X66" s="133"/>
      <c r="Y66" s="134"/>
      <c r="Z66" s="135"/>
      <c r="AA66" s="41"/>
      <c r="AB66" s="41"/>
      <c r="AC66" s="41"/>
      <c r="AD66" s="41"/>
      <c r="AE66" s="41"/>
      <c r="AF66" s="41"/>
      <c r="AG66" s="41"/>
      <c r="AH66" s="41"/>
      <c r="AI66" s="41"/>
      <c r="AJ66" s="41"/>
      <c r="AK66" s="41"/>
      <c r="AL66" s="41"/>
      <c r="AM66" s="41"/>
    </row>
    <row r="67" spans="1:39" s="4" customFormat="1" ht="11" customHeight="1">
      <c r="A67" s="554" t="s">
        <v>44</v>
      </c>
      <c r="B67" s="555"/>
      <c r="C67" s="555"/>
      <c r="D67" s="555"/>
      <c r="E67" s="555"/>
      <c r="F67" s="555"/>
      <c r="G67" s="555"/>
      <c r="H67" s="555"/>
      <c r="I67" s="555"/>
      <c r="J67" s="555"/>
      <c r="K67" s="555"/>
      <c r="L67" s="555"/>
      <c r="M67" s="555"/>
      <c r="N67" s="555"/>
      <c r="O67" s="555"/>
      <c r="P67" s="555"/>
      <c r="Q67" s="555"/>
      <c r="R67" s="555"/>
      <c r="S67" s="556"/>
      <c r="T67" s="557">
        <f>T58+T60+T61+T62+T63+T64+T65+T66</f>
        <v>840.0338999999999</v>
      </c>
      <c r="U67" s="558"/>
      <c r="V67" s="558"/>
      <c r="W67" s="289"/>
      <c r="X67" s="559"/>
      <c r="Y67" s="560"/>
      <c r="Z67" s="561"/>
      <c r="AA67" s="41"/>
      <c r="AB67" s="41"/>
      <c r="AC67" s="41"/>
      <c r="AD67" s="41"/>
      <c r="AE67" s="41"/>
      <c r="AF67" s="41"/>
      <c r="AG67" s="41"/>
      <c r="AH67" s="41"/>
      <c r="AI67" s="41"/>
      <c r="AJ67" s="41"/>
      <c r="AK67" s="41"/>
      <c r="AL67" s="41"/>
      <c r="AM67" s="41"/>
    </row>
    <row r="68" spans="1:39" s="4" customFormat="1" ht="11" customHeight="1">
      <c r="A68" s="543"/>
      <c r="B68" s="543"/>
      <c r="C68" s="543"/>
      <c r="D68" s="543"/>
      <c r="E68" s="543"/>
      <c r="F68" s="543"/>
      <c r="G68" s="543"/>
      <c r="H68" s="543"/>
      <c r="I68" s="543"/>
      <c r="J68" s="543"/>
      <c r="K68" s="543"/>
      <c r="L68" s="543"/>
      <c r="M68" s="543"/>
      <c r="N68" s="543"/>
      <c r="O68" s="543"/>
      <c r="P68" s="543"/>
      <c r="Q68" s="543"/>
      <c r="R68" s="543"/>
      <c r="S68" s="543"/>
      <c r="T68" s="541"/>
      <c r="U68" s="544"/>
      <c r="V68" s="544"/>
      <c r="W68" s="544"/>
      <c r="X68" s="545"/>
      <c r="Y68" s="545"/>
      <c r="Z68" s="545"/>
      <c r="AA68" s="41"/>
      <c r="AB68" s="41"/>
      <c r="AC68" s="41"/>
      <c r="AD68" s="41"/>
      <c r="AE68" s="41"/>
      <c r="AF68" s="41"/>
      <c r="AG68" s="41"/>
      <c r="AH68" s="41"/>
      <c r="AI68" s="41"/>
      <c r="AJ68" s="41"/>
      <c r="AK68" s="41"/>
      <c r="AL68" s="41"/>
      <c r="AM68" s="41"/>
    </row>
    <row r="69" spans="1:39" s="4" customFormat="1" ht="11" customHeight="1">
      <c r="A69" s="538" t="s">
        <v>7</v>
      </c>
      <c r="B69" s="539"/>
      <c r="C69" s="546" t="s">
        <v>47</v>
      </c>
      <c r="D69" s="547"/>
      <c r="E69" s="547"/>
      <c r="F69" s="547"/>
      <c r="G69" s="547"/>
      <c r="H69" s="548"/>
      <c r="I69" s="546" t="s">
        <v>45</v>
      </c>
      <c r="J69" s="547"/>
      <c r="K69" s="547"/>
      <c r="L69" s="547"/>
      <c r="M69" s="547"/>
      <c r="N69" s="548"/>
      <c r="O69" s="549" t="s">
        <v>46</v>
      </c>
      <c r="P69" s="550"/>
      <c r="Q69" s="550"/>
      <c r="R69" s="550"/>
      <c r="S69" s="550"/>
      <c r="T69" s="551"/>
      <c r="U69" s="19"/>
      <c r="V69" s="2"/>
      <c r="W69" s="2"/>
      <c r="X69" s="2"/>
      <c r="Y69" s="2"/>
      <c r="Z69" s="2"/>
      <c r="AH69" s="41"/>
      <c r="AI69" s="41"/>
      <c r="AJ69" s="41"/>
      <c r="AK69" s="41"/>
      <c r="AL69" s="41"/>
      <c r="AM69" s="41"/>
    </row>
    <row r="70" spans="1:39" s="4" customFormat="1" ht="11" customHeight="1">
      <c r="A70" s="538" t="s">
        <v>49</v>
      </c>
      <c r="B70" s="539"/>
      <c r="C70" s="540">
        <f>U43</f>
        <v>1017.5624999999999</v>
      </c>
      <c r="D70" s="541"/>
      <c r="E70" s="541"/>
      <c r="F70" s="541"/>
      <c r="G70" s="541"/>
      <c r="H70" s="542"/>
      <c r="I70" s="540">
        <f>T56</f>
        <v>237.70259999999999</v>
      </c>
      <c r="J70" s="541"/>
      <c r="K70" s="541"/>
      <c r="L70" s="541"/>
      <c r="M70" s="541"/>
      <c r="N70" s="542"/>
      <c r="O70" s="540">
        <f>T58</f>
        <v>779.85989999999993</v>
      </c>
      <c r="P70" s="541"/>
      <c r="Q70" s="541"/>
      <c r="R70" s="541"/>
      <c r="S70" s="541"/>
      <c r="T70" s="542"/>
      <c r="AH70" s="41"/>
      <c r="AI70" s="41"/>
      <c r="AJ70" s="41"/>
      <c r="AK70" s="41"/>
      <c r="AL70" s="41"/>
      <c r="AM70" s="41"/>
    </row>
    <row r="71" spans="1:39" s="4" customFormat="1" ht="11" customHeight="1">
      <c r="A71" s="538" t="s">
        <v>24</v>
      </c>
      <c r="B71" s="539"/>
      <c r="C71" s="540" t="e">
        <f>C70+'17-10-Lucie'!C71:H71</f>
        <v>#REF!</v>
      </c>
      <c r="D71" s="541"/>
      <c r="E71" s="541"/>
      <c r="F71" s="541"/>
      <c r="G71" s="541"/>
      <c r="H71" s="542"/>
      <c r="I71" s="540" t="e">
        <f>I70+'17-10-Lucie'!I71:N71</f>
        <v>#REF!</v>
      </c>
      <c r="J71" s="541"/>
      <c r="K71" s="541"/>
      <c r="L71" s="541"/>
      <c r="M71" s="541"/>
      <c r="N71" s="542"/>
      <c r="O71" s="540" t="e">
        <f>O70+'17-10-Lucie'!O71:T71</f>
        <v>#REF!</v>
      </c>
      <c r="P71" s="541"/>
      <c r="Q71" s="541"/>
      <c r="R71" s="541"/>
      <c r="S71" s="541"/>
      <c r="T71" s="542"/>
      <c r="AH71" s="41"/>
      <c r="AI71" s="41"/>
      <c r="AJ71" s="41"/>
      <c r="AK71" s="41"/>
      <c r="AL71" s="41"/>
      <c r="AM71" s="41"/>
    </row>
    <row r="72" spans="1:39" s="4" customFormat="1" ht="11" customHeight="1">
      <c r="A72" s="545" t="s">
        <v>48</v>
      </c>
      <c r="B72" s="545"/>
      <c r="C72" s="545"/>
      <c r="D72" s="567"/>
      <c r="E72" s="567"/>
      <c r="F72" s="567"/>
      <c r="G72" s="567"/>
      <c r="H72" s="545" t="s">
        <v>16</v>
      </c>
      <c r="I72" s="545"/>
      <c r="J72" s="545" t="s">
        <v>8</v>
      </c>
      <c r="K72" s="545"/>
      <c r="L72" s="545"/>
      <c r="M72" s="545"/>
      <c r="N72" s="545"/>
      <c r="O72" s="41"/>
      <c r="P72" s="41"/>
      <c r="Q72" s="41"/>
      <c r="R72" s="41"/>
      <c r="S72" s="41"/>
      <c r="T72" s="41"/>
      <c r="U72" s="41"/>
      <c r="V72" s="41"/>
      <c r="W72" s="41"/>
      <c r="X72" s="41"/>
      <c r="Y72" s="41"/>
      <c r="Z72" s="41"/>
      <c r="AA72" s="41"/>
      <c r="AB72" s="41"/>
      <c r="AC72" s="41"/>
      <c r="AD72" s="41"/>
      <c r="AE72" s="41"/>
      <c r="AF72" s="41"/>
      <c r="AG72" s="41"/>
      <c r="AH72" s="41"/>
      <c r="AI72" s="41"/>
      <c r="AJ72" s="41"/>
      <c r="AK72" s="41"/>
      <c r="AL72" s="41"/>
      <c r="AM72" s="41"/>
    </row>
    <row r="73" spans="1:39" s="4" customFormat="1" ht="11" customHeight="1">
      <c r="A73" s="534" t="s">
        <v>9</v>
      </c>
      <c r="B73" s="534"/>
      <c r="C73" s="534"/>
      <c r="D73" s="534"/>
      <c r="E73" s="534"/>
      <c r="F73" s="534"/>
      <c r="G73" s="534"/>
      <c r="H73" s="534"/>
      <c r="I73" s="534"/>
      <c r="J73" s="534"/>
      <c r="K73" s="534"/>
      <c r="L73" s="534"/>
      <c r="M73" s="534"/>
      <c r="N73" s="534"/>
      <c r="O73" s="534"/>
      <c r="P73" s="534"/>
      <c r="Q73" s="534"/>
      <c r="R73" s="534"/>
      <c r="S73" s="534"/>
      <c r="T73" s="534"/>
      <c r="U73" s="534"/>
      <c r="V73" s="534"/>
      <c r="W73" s="534"/>
      <c r="X73" s="534"/>
      <c r="Y73" s="534"/>
      <c r="Z73" s="534"/>
      <c r="AA73" s="534"/>
      <c r="AB73" s="534"/>
      <c r="AC73" s="534"/>
      <c r="AD73" s="41"/>
      <c r="AE73" s="41"/>
      <c r="AF73" s="41"/>
      <c r="AG73" s="41"/>
      <c r="AH73" s="41"/>
      <c r="AI73" s="41"/>
      <c r="AJ73" s="41"/>
      <c r="AK73" s="41"/>
      <c r="AL73" s="41"/>
      <c r="AM73" s="41"/>
    </row>
    <row r="77" spans="1:39" s="40" customFormat="1" ht="11" customHeight="1"/>
    <row r="78" spans="1:39" s="40" customFormat="1" ht="11" customHeight="1"/>
    <row r="79" spans="1:39" s="40" customFormat="1" ht="11" customHeight="1"/>
    <row r="80" spans="1:39" s="40" customFormat="1" ht="11" customHeight="1"/>
    <row r="81" s="40" customFormat="1" ht="11" customHeight="1"/>
    <row r="82" s="40" customFormat="1" ht="11" customHeight="1"/>
    <row r="83" s="40" customFormat="1" ht="11" customHeight="1"/>
    <row r="84" s="40" customFormat="1" ht="11" customHeight="1"/>
    <row r="85" s="40" customFormat="1" ht="11" customHeight="1"/>
    <row r="86" s="40" customFormat="1" ht="11" customHeight="1"/>
    <row r="87" s="40" customFormat="1" ht="11" customHeight="1"/>
    <row r="88" s="40" customFormat="1" ht="11" customHeight="1"/>
    <row r="89" s="40" customFormat="1" ht="11" customHeight="1"/>
    <row r="90" s="40" customFormat="1" ht="11" customHeight="1"/>
    <row r="91" s="40" customFormat="1" ht="11" customHeight="1"/>
    <row r="92" s="40" customFormat="1" ht="11" customHeight="1"/>
    <row r="93" s="40" customFormat="1" ht="11" customHeight="1"/>
    <row r="94" s="40" customFormat="1" ht="11" customHeight="1"/>
    <row r="95" s="40" customFormat="1" ht="11" customHeight="1"/>
    <row r="96" s="40" customFormat="1" ht="11" customHeight="1"/>
    <row r="97" s="40" customFormat="1" ht="11" customHeight="1"/>
    <row r="98" s="40" customFormat="1" ht="11" customHeight="1"/>
    <row r="99" s="40" customFormat="1" ht="11" customHeight="1"/>
    <row r="100" s="40" customFormat="1" ht="11" customHeight="1"/>
    <row r="101" s="40" customFormat="1" ht="11" customHeight="1"/>
    <row r="102" s="40" customFormat="1" ht="11" customHeight="1"/>
    <row r="103" s="40" customFormat="1" ht="11" customHeight="1"/>
    <row r="104" s="40" customFormat="1" ht="11" customHeight="1"/>
    <row r="105" s="40" customFormat="1" ht="11" customHeight="1"/>
    <row r="106" s="40" customFormat="1" ht="11" customHeight="1"/>
    <row r="107" s="40" customFormat="1" ht="11" customHeight="1"/>
    <row r="108" s="40" customFormat="1" ht="11" customHeight="1"/>
    <row r="109" s="40" customFormat="1" ht="11" customHeight="1"/>
    <row r="110" s="40" customFormat="1" ht="11" customHeight="1"/>
    <row r="111" s="40" customFormat="1" ht="11" customHeight="1"/>
    <row r="112" s="40" customFormat="1" ht="11" customHeight="1"/>
    <row r="113" s="40" customFormat="1" ht="11" customHeight="1"/>
    <row r="114" s="40" customFormat="1" ht="11" customHeight="1"/>
    <row r="115" s="40" customFormat="1" ht="11" customHeight="1"/>
    <row r="116" s="40" customFormat="1" ht="11" customHeight="1"/>
    <row r="117" s="40" customFormat="1" ht="11" customHeight="1"/>
    <row r="118" s="40" customFormat="1" ht="11" customHeight="1"/>
    <row r="119" s="40" customFormat="1" ht="11" customHeight="1"/>
    <row r="120" s="40" customFormat="1" ht="11" customHeight="1"/>
    <row r="121" s="40" customFormat="1" ht="11" customHeight="1"/>
    <row r="122" s="40" customFormat="1" ht="11" customHeight="1"/>
    <row r="123" s="40" customFormat="1" ht="11" customHeight="1"/>
    <row r="124" s="40" customFormat="1" ht="11" customHeight="1"/>
    <row r="125" s="40" customFormat="1" ht="11" customHeight="1"/>
    <row r="126" s="40" customFormat="1" ht="11" customHeight="1"/>
    <row r="127" s="40" customFormat="1" ht="11" customHeight="1"/>
    <row r="128" s="40" customFormat="1" ht="11" customHeight="1"/>
    <row r="129" s="40" customFormat="1" ht="11" customHeight="1"/>
    <row r="130" s="40" customFormat="1" ht="11" customHeight="1"/>
    <row r="131" s="40" customFormat="1" ht="11" customHeight="1"/>
    <row r="132" s="40" customFormat="1" ht="11" customHeight="1"/>
    <row r="133" s="40" customFormat="1" ht="11" customHeight="1"/>
    <row r="134" s="40" customFormat="1" ht="11" customHeight="1"/>
    <row r="135" s="40" customFormat="1" ht="11" customHeight="1"/>
    <row r="136" s="40" customFormat="1" ht="11" customHeight="1"/>
    <row r="137" s="40" customFormat="1" ht="11" customHeight="1"/>
    <row r="138" s="40" customFormat="1" ht="11" customHeight="1"/>
    <row r="139" s="40" customFormat="1" ht="11" customHeight="1"/>
    <row r="140" s="40" customFormat="1" ht="11" customHeight="1"/>
    <row r="141" s="40" customFormat="1" ht="11" customHeight="1"/>
    <row r="142" s="40" customFormat="1" ht="11" customHeight="1"/>
    <row r="143" s="40" customFormat="1" ht="11" customHeight="1"/>
    <row r="144" s="40" customFormat="1" ht="11" customHeight="1"/>
    <row r="145" s="40" customFormat="1" ht="11" customHeight="1"/>
    <row r="146" s="40" customFormat="1" ht="11" customHeight="1"/>
    <row r="147" s="40" customFormat="1" ht="11" customHeight="1"/>
    <row r="148" s="40" customFormat="1" ht="11" customHeight="1"/>
    <row r="149" s="40" customFormat="1" ht="11" customHeight="1"/>
    <row r="150" s="40" customFormat="1" ht="11" customHeight="1"/>
    <row r="151" s="40" customFormat="1" ht="11" customHeight="1"/>
    <row r="152" s="40" customFormat="1" ht="11" customHeight="1"/>
    <row r="153" s="40" customFormat="1" ht="11" customHeight="1"/>
    <row r="154" s="40" customFormat="1" ht="11" customHeight="1"/>
    <row r="155" s="40" customFormat="1" ht="11" customHeight="1"/>
    <row r="156" s="40" customFormat="1" ht="11" customHeight="1"/>
    <row r="157" s="40" customFormat="1" ht="11" customHeight="1"/>
    <row r="158" s="40" customFormat="1" ht="11" customHeight="1"/>
    <row r="159" s="40" customFormat="1" ht="11" customHeight="1"/>
    <row r="160" s="40" customFormat="1" ht="11" customHeight="1"/>
    <row r="161" s="40" customFormat="1" ht="11" customHeight="1"/>
    <row r="162" s="40" customFormat="1" ht="11" customHeight="1"/>
    <row r="163" s="40" customFormat="1" ht="11" customHeight="1"/>
    <row r="164" s="40" customFormat="1" ht="11" customHeight="1"/>
    <row r="165" s="40" customFormat="1" ht="11" customHeight="1"/>
    <row r="166" s="40" customFormat="1" ht="11" customHeight="1"/>
    <row r="167" s="40" customFormat="1" ht="11" customHeight="1"/>
    <row r="168" s="40" customFormat="1" ht="11" customHeight="1"/>
    <row r="169" s="40" customFormat="1" ht="11" customHeight="1"/>
    <row r="170" s="40" customFormat="1" ht="11" customHeight="1"/>
    <row r="171" s="40" customFormat="1" ht="11" customHeight="1"/>
    <row r="172" s="40" customFormat="1" ht="11" customHeight="1"/>
    <row r="173" s="40" customFormat="1" ht="11" customHeight="1"/>
    <row r="174" s="40" customFormat="1" ht="11" customHeight="1"/>
    <row r="175" s="40" customFormat="1" ht="11" customHeight="1"/>
    <row r="176" s="40" customFormat="1" ht="11" customHeight="1"/>
    <row r="177" s="40" customFormat="1" ht="11" customHeight="1"/>
    <row r="178" s="40" customFormat="1" ht="11" customHeight="1"/>
    <row r="179" s="40" customFormat="1" ht="11" customHeight="1"/>
    <row r="180" s="40" customFormat="1" ht="11" customHeight="1"/>
  </sheetData>
  <mergeCells count="231">
    <mergeCell ref="AL32:AM32"/>
    <mergeCell ref="AJ26:AL26"/>
    <mergeCell ref="AL33:AM33"/>
    <mergeCell ref="Z35:AA35"/>
    <mergeCell ref="AI28:AM28"/>
    <mergeCell ref="AI29:AM29"/>
    <mergeCell ref="AD29:AH29"/>
    <mergeCell ref="AD28:AH28"/>
    <mergeCell ref="AD38:AG38"/>
    <mergeCell ref="AG26:AI26"/>
    <mergeCell ref="X26:AB26"/>
    <mergeCell ref="AD26:AF26"/>
    <mergeCell ref="AA32:AB32"/>
    <mergeCell ref="AC32:AK32"/>
    <mergeCell ref="A34:K34"/>
    <mergeCell ref="L34:N34"/>
    <mergeCell ref="O34:Q34"/>
    <mergeCell ref="R34:T34"/>
    <mergeCell ref="U34:X34"/>
    <mergeCell ref="AC35:AD35"/>
    <mergeCell ref="C25:G25"/>
    <mergeCell ref="H25:J25"/>
    <mergeCell ref="K25:O25"/>
    <mergeCell ref="P25:T25"/>
    <mergeCell ref="U25:W25"/>
    <mergeCell ref="C26:G26"/>
    <mergeCell ref="H26:J26"/>
    <mergeCell ref="K26:O26"/>
    <mergeCell ref="P26:T26"/>
    <mergeCell ref="U26:W26"/>
    <mergeCell ref="AD46:AH46"/>
    <mergeCell ref="AD63:AE64"/>
    <mergeCell ref="A64:S64"/>
    <mergeCell ref="T64:V64"/>
    <mergeCell ref="X64:Z64"/>
    <mergeCell ref="AA28:AB28"/>
    <mergeCell ref="D30:I30"/>
    <mergeCell ref="A29:I29"/>
    <mergeCell ref="A28:I28"/>
    <mergeCell ref="J28:S28"/>
    <mergeCell ref="J29:S29"/>
    <mergeCell ref="A30:C30"/>
    <mergeCell ref="A31:C31"/>
    <mergeCell ref="A32:C32"/>
    <mergeCell ref="J30:M30"/>
    <mergeCell ref="J31:M31"/>
    <mergeCell ref="J32:M32"/>
    <mergeCell ref="N30:S30"/>
    <mergeCell ref="A35:K35"/>
    <mergeCell ref="L35:N35"/>
    <mergeCell ref="O35:Q35"/>
    <mergeCell ref="R35:T35"/>
    <mergeCell ref="U35:W35"/>
    <mergeCell ref="L40:N40"/>
    <mergeCell ref="P12:Q12"/>
    <mergeCell ref="V11:AG11"/>
    <mergeCell ref="V5:X5"/>
    <mergeCell ref="Y5:AC5"/>
    <mergeCell ref="Y6:AD6"/>
    <mergeCell ref="D5:K5"/>
    <mergeCell ref="A6:D6"/>
    <mergeCell ref="F6:J6"/>
    <mergeCell ref="P7:T7"/>
    <mergeCell ref="P8:Q8"/>
    <mergeCell ref="P9:Q9"/>
    <mergeCell ref="P10:Q10"/>
    <mergeCell ref="P11:Q11"/>
    <mergeCell ref="A2:T2"/>
    <mergeCell ref="U2:AM2"/>
    <mergeCell ref="V4:Z4"/>
    <mergeCell ref="AD1:AE1"/>
    <mergeCell ref="AF1:AG1"/>
    <mergeCell ref="AL1:AM1"/>
    <mergeCell ref="A3:F3"/>
    <mergeCell ref="N3:O3"/>
    <mergeCell ref="P3:R3"/>
    <mergeCell ref="A4:B4"/>
    <mergeCell ref="D4:H4"/>
    <mergeCell ref="A25:B25"/>
    <mergeCell ref="AH24:AI24"/>
    <mergeCell ref="AJ24:AM24"/>
    <mergeCell ref="U18:V18"/>
    <mergeCell ref="X18:Y18"/>
    <mergeCell ref="AB18:AC18"/>
    <mergeCell ref="AE18:AF18"/>
    <mergeCell ref="AI18:AJ18"/>
    <mergeCell ref="AL18:AM18"/>
    <mergeCell ref="G18:H18"/>
    <mergeCell ref="J18:K18"/>
    <mergeCell ref="N18:O18"/>
    <mergeCell ref="Q18:R18"/>
    <mergeCell ref="X25:AB25"/>
    <mergeCell ref="P13:Q13"/>
    <mergeCell ref="P24:T24"/>
    <mergeCell ref="U24:W24"/>
    <mergeCell ref="X24:AB24"/>
    <mergeCell ref="AD24:AG24"/>
    <mergeCell ref="AI19:AM19"/>
    <mergeCell ref="A23:B24"/>
    <mergeCell ref="C23:G23"/>
    <mergeCell ref="G19:K19"/>
    <mergeCell ref="N19:R19"/>
    <mergeCell ref="U19:Y19"/>
    <mergeCell ref="AB19:AF19"/>
    <mergeCell ref="H23:J23"/>
    <mergeCell ref="K23:O23"/>
    <mergeCell ref="P23:T23"/>
    <mergeCell ref="U23:W23"/>
    <mergeCell ref="X23:AB23"/>
    <mergeCell ref="AD23:AM23"/>
    <mergeCell ref="C24:G24"/>
    <mergeCell ref="H24:J24"/>
    <mergeCell ref="K24:O24"/>
    <mergeCell ref="P14:Q14"/>
    <mergeCell ref="A26:B26"/>
    <mergeCell ref="L36:N36"/>
    <mergeCell ref="O36:Q36"/>
    <mergeCell ref="R36:T36"/>
    <mergeCell ref="U36:W36"/>
    <mergeCell ref="L37:N37"/>
    <mergeCell ref="O37:Q37"/>
    <mergeCell ref="U37:W37"/>
    <mergeCell ref="O40:Q40"/>
    <mergeCell ref="R40:T40"/>
    <mergeCell ref="U40:W40"/>
    <mergeCell ref="A36:K36"/>
    <mergeCell ref="R37:T37"/>
    <mergeCell ref="N32:S32"/>
    <mergeCell ref="D32:I32"/>
    <mergeCell ref="A41:K41"/>
    <mergeCell ref="R41:T41"/>
    <mergeCell ref="U41:W41"/>
    <mergeCell ref="A38:K38"/>
    <mergeCell ref="L38:N38"/>
    <mergeCell ref="O38:Q38"/>
    <mergeCell ref="U38:W38"/>
    <mergeCell ref="L39:N39"/>
    <mergeCell ref="O39:Q39"/>
    <mergeCell ref="R39:T39"/>
    <mergeCell ref="U39:W39"/>
    <mergeCell ref="A45:W45"/>
    <mergeCell ref="A46:L47"/>
    <mergeCell ref="M46:O47"/>
    <mergeCell ref="P46:W46"/>
    <mergeCell ref="P47:S47"/>
    <mergeCell ref="T47:W47"/>
    <mergeCell ref="L42:N42"/>
    <mergeCell ref="O42:Q42"/>
    <mergeCell ref="R42:T42"/>
    <mergeCell ref="U42:W42"/>
    <mergeCell ref="A43:K43"/>
    <mergeCell ref="L43:N43"/>
    <mergeCell ref="O43:Q43"/>
    <mergeCell ref="R43:T43"/>
    <mergeCell ref="U43:W43"/>
    <mergeCell ref="A50:H50"/>
    <mergeCell ref="M50:O50"/>
    <mergeCell ref="P50:S50"/>
    <mergeCell ref="T50:V50"/>
    <mergeCell ref="A51:H51"/>
    <mergeCell ref="M51:O51"/>
    <mergeCell ref="P51:S51"/>
    <mergeCell ref="T51:V51"/>
    <mergeCell ref="M48:O48"/>
    <mergeCell ref="P48:S48"/>
    <mergeCell ref="T48:V48"/>
    <mergeCell ref="A49:H49"/>
    <mergeCell ref="M49:O49"/>
    <mergeCell ref="P49:S49"/>
    <mergeCell ref="T49:V49"/>
    <mergeCell ref="M54:O54"/>
    <mergeCell ref="P54:S54"/>
    <mergeCell ref="T54:V54"/>
    <mergeCell ref="M55:O55"/>
    <mergeCell ref="P55:S55"/>
    <mergeCell ref="T55:V55"/>
    <mergeCell ref="A52:H52"/>
    <mergeCell ref="M52:O52"/>
    <mergeCell ref="P52:S52"/>
    <mergeCell ref="T52:V52"/>
    <mergeCell ref="M53:O53"/>
    <mergeCell ref="P53:S53"/>
    <mergeCell ref="T53:V53"/>
    <mergeCell ref="A56:H56"/>
    <mergeCell ref="T56:V56"/>
    <mergeCell ref="A57:H57"/>
    <mergeCell ref="A58:S58"/>
    <mergeCell ref="T58:V58"/>
    <mergeCell ref="X58:Z58"/>
    <mergeCell ref="X59:Z59"/>
    <mergeCell ref="A60:S60"/>
    <mergeCell ref="T60:V60"/>
    <mergeCell ref="X60:Z60"/>
    <mergeCell ref="I69:N69"/>
    <mergeCell ref="O69:T69"/>
    <mergeCell ref="T66:V66"/>
    <mergeCell ref="X63:Z63"/>
    <mergeCell ref="T61:V61"/>
    <mergeCell ref="X61:Z61"/>
    <mergeCell ref="AA60:AC60"/>
    <mergeCell ref="T62:V62"/>
    <mergeCell ref="X62:Z62"/>
    <mergeCell ref="AA62:AC62"/>
    <mergeCell ref="AA63:AC64"/>
    <mergeCell ref="AA61:AC61"/>
    <mergeCell ref="T65:V65"/>
    <mergeCell ref="X65:Z65"/>
    <mergeCell ref="AO28:AR28"/>
    <mergeCell ref="A73:AC73"/>
    <mergeCell ref="A70:B70"/>
    <mergeCell ref="C70:H70"/>
    <mergeCell ref="I70:N70"/>
    <mergeCell ref="O70:T70"/>
    <mergeCell ref="A71:B71"/>
    <mergeCell ref="C71:H71"/>
    <mergeCell ref="I71:N71"/>
    <mergeCell ref="O71:T71"/>
    <mergeCell ref="A63:S63"/>
    <mergeCell ref="T63:V63"/>
    <mergeCell ref="A67:S67"/>
    <mergeCell ref="T67:V67"/>
    <mergeCell ref="X67:Z67"/>
    <mergeCell ref="A72:C72"/>
    <mergeCell ref="D72:G72"/>
    <mergeCell ref="H72:I72"/>
    <mergeCell ref="J72:N72"/>
    <mergeCell ref="A68:S68"/>
    <mergeCell ref="T68:W68"/>
    <mergeCell ref="X68:Z68"/>
    <mergeCell ref="A69:B69"/>
    <mergeCell ref="C69:H69"/>
  </mergeCells>
  <phoneticPr fontId="8" type="noConversion"/>
  <pageMargins left="0" right="0" top="0" bottom="0" header="0.31" footer="0.31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R180"/>
  <sheetViews>
    <sheetView tabSelected="1" zoomScale="200" zoomScaleNormal="200" zoomScalePageLayoutView="200" workbookViewId="0">
      <selection activeCell="C26" sqref="C26:G26"/>
    </sheetView>
  </sheetViews>
  <sheetFormatPr baseColWidth="10" defaultColWidth="10.83203125" defaultRowHeight="11" customHeight="1" x14ac:dyDescent="0"/>
  <cols>
    <col min="1" max="1" width="4" style="5" customWidth="1"/>
    <col min="2" max="39" width="2.33203125" style="5" customWidth="1"/>
    <col min="40" max="16384" width="10.83203125" style="5"/>
  </cols>
  <sheetData>
    <row r="1" spans="1:39" s="332" customFormat="1" ht="11" customHeight="1">
      <c r="A1" s="331" t="s">
        <v>2</v>
      </c>
      <c r="B1" s="331"/>
      <c r="C1" s="331"/>
      <c r="D1" s="331"/>
      <c r="Z1" s="333" t="s">
        <v>3</v>
      </c>
      <c r="AD1" s="632" t="s">
        <v>129</v>
      </c>
      <c r="AE1" s="632"/>
      <c r="AF1" s="419">
        <v>2017</v>
      </c>
      <c r="AG1" s="419"/>
      <c r="AH1" s="172" t="s">
        <v>4</v>
      </c>
      <c r="AI1" s="172"/>
      <c r="AJ1" s="632" t="s">
        <v>130</v>
      </c>
      <c r="AK1" s="632"/>
      <c r="AL1" s="419">
        <v>2017</v>
      </c>
      <c r="AM1" s="419"/>
    </row>
    <row r="2" spans="1:39" s="4" customFormat="1" ht="11" customHeight="1">
      <c r="A2" s="411" t="s">
        <v>23</v>
      </c>
      <c r="B2" s="412"/>
      <c r="C2" s="412"/>
      <c r="D2" s="412"/>
      <c r="E2" s="412"/>
      <c r="F2" s="412"/>
      <c r="G2" s="412"/>
      <c r="H2" s="412"/>
      <c r="I2" s="412"/>
      <c r="J2" s="412"/>
      <c r="K2" s="412"/>
      <c r="L2" s="412"/>
      <c r="M2" s="412"/>
      <c r="N2" s="412"/>
      <c r="O2" s="412"/>
      <c r="P2" s="412"/>
      <c r="Q2" s="412"/>
      <c r="R2" s="412"/>
      <c r="S2" s="412"/>
      <c r="T2" s="413"/>
      <c r="U2" s="411" t="s">
        <v>22</v>
      </c>
      <c r="V2" s="412"/>
      <c r="W2" s="412"/>
      <c r="X2" s="412"/>
      <c r="Y2" s="412"/>
      <c r="Z2" s="412"/>
      <c r="AA2" s="412"/>
      <c r="AB2" s="412"/>
      <c r="AC2" s="412"/>
      <c r="AD2" s="412"/>
      <c r="AE2" s="412"/>
      <c r="AF2" s="412"/>
      <c r="AG2" s="412"/>
      <c r="AH2" s="412"/>
      <c r="AI2" s="412"/>
      <c r="AJ2" s="412"/>
      <c r="AK2" s="412"/>
      <c r="AL2" s="412"/>
      <c r="AM2" s="413"/>
    </row>
    <row r="3" spans="1:39" s="4" customFormat="1" ht="11" customHeight="1">
      <c r="A3" s="420"/>
      <c r="B3" s="421"/>
      <c r="C3" s="421"/>
      <c r="D3" s="421"/>
      <c r="E3" s="421"/>
      <c r="F3" s="421"/>
      <c r="G3" s="323"/>
      <c r="H3" s="323"/>
      <c r="I3" s="323"/>
      <c r="J3" s="323"/>
      <c r="K3" s="323"/>
      <c r="L3" s="291"/>
      <c r="M3" s="2"/>
      <c r="N3" s="422" t="s">
        <v>72</v>
      </c>
      <c r="O3" s="422"/>
      <c r="P3" s="423"/>
      <c r="Q3" s="423"/>
      <c r="R3" s="423"/>
      <c r="S3" s="291"/>
      <c r="T3" s="291"/>
      <c r="U3" s="32"/>
      <c r="V3" s="33"/>
      <c r="W3" s="33"/>
      <c r="X3" s="33"/>
      <c r="Y3" s="33"/>
      <c r="Z3" s="33"/>
      <c r="AA3" s="33"/>
      <c r="AB3" s="33"/>
      <c r="AC3" s="33"/>
      <c r="AD3" s="33"/>
      <c r="AE3" s="33"/>
      <c r="AF3" s="33"/>
      <c r="AG3" s="33"/>
      <c r="AH3" s="33"/>
      <c r="AI3" s="33"/>
      <c r="AJ3" s="33"/>
      <c r="AK3" s="33"/>
      <c r="AL3" s="33"/>
      <c r="AM3" s="34"/>
    </row>
    <row r="4" spans="1:39" s="4" customFormat="1" ht="11" customHeight="1">
      <c r="A4" s="424" t="s">
        <v>61</v>
      </c>
      <c r="B4" s="418"/>
      <c r="C4" s="320"/>
      <c r="D4" s="418"/>
      <c r="E4" s="418"/>
      <c r="F4" s="418"/>
      <c r="G4" s="418"/>
      <c r="H4" s="418"/>
      <c r="I4" s="320"/>
      <c r="J4" s="320"/>
      <c r="K4" s="320"/>
      <c r="L4" s="291"/>
      <c r="M4" s="2"/>
      <c r="N4" s="291"/>
      <c r="O4" s="291"/>
      <c r="P4" s="291"/>
      <c r="Q4" s="291"/>
      <c r="R4" s="291"/>
      <c r="S4" s="291"/>
      <c r="T4" s="291"/>
      <c r="U4" s="38"/>
      <c r="V4" s="417" t="s">
        <v>63</v>
      </c>
      <c r="W4" s="417"/>
      <c r="X4" s="417"/>
      <c r="Y4" s="417"/>
      <c r="Z4" s="417"/>
      <c r="AA4" s="108"/>
      <c r="AB4" s="108"/>
      <c r="AC4" s="108"/>
      <c r="AD4" s="108"/>
      <c r="AE4" s="108"/>
      <c r="AF4" s="108"/>
      <c r="AG4" s="108"/>
      <c r="AH4" s="108"/>
      <c r="AI4" s="108"/>
      <c r="AJ4" s="108"/>
      <c r="AK4" s="108"/>
      <c r="AL4" s="108"/>
      <c r="AM4" s="122"/>
    </row>
    <row r="5" spans="1:39" s="4" customFormat="1" ht="11" customHeight="1">
      <c r="A5" s="321"/>
      <c r="B5" s="320"/>
      <c r="C5" s="320"/>
      <c r="D5" s="417"/>
      <c r="E5" s="417"/>
      <c r="F5" s="417"/>
      <c r="G5" s="417"/>
      <c r="H5" s="417"/>
      <c r="I5" s="417"/>
      <c r="J5" s="417"/>
      <c r="K5" s="417"/>
      <c r="L5" s="291"/>
      <c r="M5" s="2"/>
      <c r="N5" s="291"/>
      <c r="O5" s="291"/>
      <c r="P5" s="291"/>
      <c r="Q5" s="291"/>
      <c r="R5" s="291"/>
      <c r="S5" s="291"/>
      <c r="T5" s="291"/>
      <c r="U5" s="38"/>
      <c r="V5" s="417" t="s">
        <v>61</v>
      </c>
      <c r="W5" s="417"/>
      <c r="X5" s="417"/>
      <c r="Y5" s="418" t="s">
        <v>64</v>
      </c>
      <c r="Z5" s="418"/>
      <c r="AA5" s="418"/>
      <c r="AB5" s="418"/>
      <c r="AC5" s="418"/>
      <c r="AD5" s="108"/>
      <c r="AE5" s="108"/>
      <c r="AF5" s="108"/>
      <c r="AG5" s="108"/>
      <c r="AH5" s="108"/>
      <c r="AI5" s="108"/>
      <c r="AJ5" s="108"/>
      <c r="AK5" s="108"/>
      <c r="AL5" s="108"/>
      <c r="AM5" s="122"/>
    </row>
    <row r="6" spans="1:39" s="4" customFormat="1" ht="11" customHeight="1">
      <c r="A6" s="424" t="s">
        <v>62</v>
      </c>
      <c r="B6" s="418"/>
      <c r="C6" s="418"/>
      <c r="D6" s="418"/>
      <c r="E6" s="320"/>
      <c r="F6" s="418"/>
      <c r="G6" s="418"/>
      <c r="H6" s="418"/>
      <c r="I6" s="418"/>
      <c r="J6" s="418"/>
      <c r="K6" s="320"/>
      <c r="L6" s="291"/>
      <c r="M6" s="2"/>
      <c r="N6" s="291"/>
      <c r="O6" s="291"/>
      <c r="P6" s="291"/>
      <c r="Q6" s="291"/>
      <c r="R6" s="291"/>
      <c r="S6" s="291"/>
      <c r="T6" s="291"/>
      <c r="U6" s="38"/>
      <c r="V6" s="108"/>
      <c r="W6" s="108"/>
      <c r="X6" s="108"/>
      <c r="Y6" s="417" t="s">
        <v>111</v>
      </c>
      <c r="Z6" s="417"/>
      <c r="AA6" s="417"/>
      <c r="AB6" s="417"/>
      <c r="AC6" s="417"/>
      <c r="AD6" s="417"/>
      <c r="AE6" s="108"/>
      <c r="AF6" s="108"/>
      <c r="AG6" s="108"/>
      <c r="AH6" s="108"/>
      <c r="AI6" s="108"/>
      <c r="AJ6" s="108"/>
      <c r="AK6" s="108"/>
      <c r="AL6" s="108"/>
      <c r="AM6" s="122"/>
    </row>
    <row r="7" spans="1:39" s="4" customFormat="1" ht="11" customHeight="1">
      <c r="A7" s="19"/>
      <c r="B7" s="314"/>
      <c r="C7" s="314"/>
      <c r="D7" s="314"/>
      <c r="E7" s="314"/>
      <c r="F7" s="314"/>
      <c r="G7" s="314"/>
      <c r="H7" s="314"/>
      <c r="I7" s="314"/>
      <c r="J7" s="314"/>
      <c r="K7" s="314"/>
      <c r="L7" s="314"/>
      <c r="M7" s="314"/>
      <c r="N7" s="317" t="s">
        <v>150</v>
      </c>
      <c r="O7" s="291"/>
      <c r="P7" s="417" t="s">
        <v>154</v>
      </c>
      <c r="Q7" s="417"/>
      <c r="R7" s="417"/>
      <c r="S7" s="417"/>
      <c r="T7" s="425"/>
      <c r="U7" s="38"/>
      <c r="AH7" s="108"/>
      <c r="AI7" s="108"/>
      <c r="AJ7" s="108"/>
      <c r="AK7" s="108"/>
      <c r="AL7" s="108"/>
      <c r="AM7" s="122"/>
    </row>
    <row r="8" spans="1:39" s="4" customFormat="1" ht="11" customHeight="1">
      <c r="A8" s="19"/>
      <c r="B8" s="280"/>
      <c r="C8" s="280"/>
      <c r="D8" s="280"/>
      <c r="E8" s="280"/>
      <c r="F8" s="280"/>
      <c r="G8" s="280"/>
      <c r="H8" s="280"/>
      <c r="I8" s="280"/>
      <c r="J8" s="2"/>
      <c r="K8" s="280"/>
      <c r="L8" s="280"/>
      <c r="M8" s="280"/>
      <c r="N8" s="309" t="s">
        <v>151</v>
      </c>
      <c r="O8" s="295"/>
      <c r="P8" s="426">
        <v>46</v>
      </c>
      <c r="Q8" s="426"/>
      <c r="R8" s="296" t="s">
        <v>83</v>
      </c>
      <c r="S8" s="295"/>
      <c r="T8" s="297"/>
      <c r="U8" s="38"/>
      <c r="AH8" s="290"/>
      <c r="AI8" s="290"/>
      <c r="AJ8" s="290"/>
      <c r="AK8" s="290"/>
      <c r="AL8" s="290"/>
      <c r="AM8" s="292"/>
    </row>
    <row r="9" spans="1:39" s="4" customFormat="1" ht="11" customHeight="1">
      <c r="A9" s="303"/>
      <c r="B9" s="304"/>
      <c r="C9" s="304"/>
      <c r="D9" s="304"/>
      <c r="E9" s="324"/>
      <c r="F9" s="324"/>
      <c r="G9" s="324"/>
      <c r="H9" s="304"/>
      <c r="I9" s="304"/>
      <c r="J9" s="325"/>
      <c r="K9" s="304"/>
      <c r="L9" s="305"/>
      <c r="M9" s="305"/>
      <c r="N9" s="307" t="s">
        <v>146</v>
      </c>
      <c r="O9" s="296"/>
      <c r="P9" s="426">
        <v>35</v>
      </c>
      <c r="Q9" s="426"/>
      <c r="R9" s="296" t="s">
        <v>83</v>
      </c>
      <c r="S9" s="296"/>
      <c r="T9" s="302"/>
      <c r="U9" s="38"/>
      <c r="V9" s="322"/>
      <c r="W9" s="322"/>
      <c r="X9" s="322"/>
      <c r="Y9" s="322"/>
      <c r="Z9" s="322"/>
      <c r="AA9" s="322"/>
      <c r="AH9" s="290"/>
      <c r="AI9" s="290"/>
      <c r="AJ9" s="290"/>
      <c r="AK9" s="290"/>
      <c r="AL9" s="290"/>
      <c r="AM9" s="292"/>
    </row>
    <row r="10" spans="1:39" s="4" customFormat="1" ht="11" customHeight="1">
      <c r="A10" s="303"/>
      <c r="B10" s="304"/>
      <c r="C10" s="304"/>
      <c r="D10" s="304"/>
      <c r="E10" s="304"/>
      <c r="F10" s="325"/>
      <c r="G10" s="325"/>
      <c r="H10" s="304"/>
      <c r="I10" s="304"/>
      <c r="J10" s="307"/>
      <c r="K10" s="304"/>
      <c r="L10" s="305"/>
      <c r="M10" s="308"/>
      <c r="N10" s="307" t="s">
        <v>147</v>
      </c>
      <c r="O10" s="296"/>
      <c r="P10" s="426">
        <v>19</v>
      </c>
      <c r="Q10" s="426"/>
      <c r="R10" s="296" t="s">
        <v>85</v>
      </c>
      <c r="S10" s="296"/>
      <c r="T10" s="302"/>
      <c r="U10" s="38"/>
      <c r="AH10" s="159"/>
      <c r="AI10" s="159"/>
      <c r="AJ10" s="159"/>
      <c r="AK10" s="159"/>
      <c r="AL10" s="159"/>
      <c r="AM10" s="162"/>
    </row>
    <row r="11" spans="1:39" s="2" customFormat="1" ht="11" customHeight="1">
      <c r="A11" s="303"/>
      <c r="B11" s="304"/>
      <c r="C11" s="304"/>
      <c r="D11" s="304"/>
      <c r="E11" s="304"/>
      <c r="F11" s="325"/>
      <c r="G11" s="324"/>
      <c r="H11" s="304"/>
      <c r="I11" s="325"/>
      <c r="J11" s="325"/>
      <c r="K11" s="304"/>
      <c r="L11" s="304"/>
      <c r="M11" s="305"/>
      <c r="N11" s="307" t="s">
        <v>148</v>
      </c>
      <c r="O11" s="296"/>
      <c r="P11" s="426">
        <v>48</v>
      </c>
      <c r="Q11" s="426"/>
      <c r="R11" s="296" t="s">
        <v>83</v>
      </c>
      <c r="S11" s="296"/>
      <c r="T11" s="302"/>
      <c r="U11" s="22"/>
      <c r="V11" s="418" t="s">
        <v>65</v>
      </c>
      <c r="W11" s="418"/>
      <c r="X11" s="418"/>
      <c r="Y11" s="418"/>
      <c r="Z11" s="418"/>
      <c r="AA11" s="418"/>
      <c r="AB11" s="418"/>
      <c r="AC11" s="418"/>
      <c r="AD11" s="418"/>
      <c r="AE11" s="418"/>
      <c r="AF11" s="418"/>
      <c r="AG11" s="418"/>
      <c r="AH11" s="41"/>
      <c r="AI11" s="41"/>
      <c r="AJ11" s="41"/>
      <c r="AK11" s="41"/>
      <c r="AL11" s="41"/>
      <c r="AM11" s="8"/>
    </row>
    <row r="12" spans="1:39" s="4" customFormat="1" ht="11" customHeight="1">
      <c r="A12" s="303"/>
      <c r="B12" s="304"/>
      <c r="C12" s="304"/>
      <c r="D12" s="304"/>
      <c r="E12" s="325"/>
      <c r="F12" s="325"/>
      <c r="G12" s="324"/>
      <c r="H12" s="304"/>
      <c r="I12" s="304"/>
      <c r="J12" s="307"/>
      <c r="K12" s="304"/>
      <c r="L12" s="304"/>
      <c r="M12" s="305"/>
      <c r="N12" s="307" t="s">
        <v>149</v>
      </c>
      <c r="O12" s="296"/>
      <c r="P12" s="426">
        <v>48</v>
      </c>
      <c r="Q12" s="426"/>
      <c r="R12" s="296" t="s">
        <v>85</v>
      </c>
      <c r="S12" s="296"/>
      <c r="T12" s="302"/>
      <c r="U12" s="38"/>
      <c r="V12" s="9" t="s">
        <v>66</v>
      </c>
      <c r="W12" s="108"/>
      <c r="X12" s="108"/>
      <c r="Y12" s="108"/>
      <c r="Z12" s="108"/>
      <c r="AA12" s="108"/>
      <c r="AB12" s="108"/>
      <c r="AC12" s="108"/>
      <c r="AD12" s="108"/>
      <c r="AE12" s="108"/>
      <c r="AF12" s="108"/>
      <c r="AG12" s="108"/>
      <c r="AH12" s="108"/>
      <c r="AI12" s="108"/>
      <c r="AJ12" s="108"/>
      <c r="AK12" s="108"/>
      <c r="AL12" s="108"/>
      <c r="AM12" s="122"/>
    </row>
    <row r="13" spans="1:39" s="4" customFormat="1" ht="11" customHeight="1">
      <c r="A13" s="326"/>
      <c r="B13" s="280"/>
      <c r="C13" s="280"/>
      <c r="D13" s="280"/>
      <c r="E13" s="280"/>
      <c r="F13" s="280"/>
      <c r="G13" s="280"/>
      <c r="H13" s="280"/>
      <c r="I13" s="280"/>
      <c r="J13" s="280"/>
      <c r="K13" s="280"/>
      <c r="L13" s="280"/>
      <c r="M13" s="280"/>
      <c r="N13" s="309" t="s">
        <v>152</v>
      </c>
      <c r="O13" s="298"/>
      <c r="P13" s="353">
        <f>ROUNDUP(((P9*P10)+(P11*P12))/46,0)</f>
        <v>65</v>
      </c>
      <c r="Q13" s="353"/>
      <c r="R13" s="295" t="s">
        <v>85</v>
      </c>
      <c r="S13" s="295"/>
      <c r="T13" s="297"/>
      <c r="U13" s="38"/>
      <c r="V13" s="9" t="s">
        <v>67</v>
      </c>
      <c r="W13" s="108"/>
      <c r="X13" s="108"/>
      <c r="Y13" s="108"/>
      <c r="Z13" s="108"/>
      <c r="AA13" s="108"/>
      <c r="AB13" s="108"/>
      <c r="AC13" s="108"/>
      <c r="AD13" s="108"/>
      <c r="AE13" s="108"/>
      <c r="AF13" s="108"/>
      <c r="AG13" s="108"/>
      <c r="AH13" s="108"/>
      <c r="AI13" s="108"/>
      <c r="AJ13" s="108"/>
      <c r="AK13" s="108"/>
      <c r="AL13" s="108"/>
      <c r="AM13" s="122"/>
    </row>
    <row r="14" spans="1:39" s="4" customFormat="1" ht="11" customHeight="1">
      <c r="A14" s="342" t="s">
        <v>153</v>
      </c>
      <c r="B14" s="343"/>
      <c r="C14" s="343"/>
      <c r="D14" s="343"/>
      <c r="E14" s="343"/>
      <c r="F14" s="343"/>
      <c r="G14" s="343"/>
      <c r="H14" s="343"/>
      <c r="I14" s="344"/>
      <c r="J14" s="345">
        <f>P13</f>
        <v>65</v>
      </c>
      <c r="K14" s="346" t="s">
        <v>87</v>
      </c>
      <c r="L14" s="347">
        <f>P8</f>
        <v>46</v>
      </c>
      <c r="M14" s="336"/>
      <c r="N14" s="347" t="s">
        <v>88</v>
      </c>
      <c r="O14" s="336"/>
      <c r="P14" s="604">
        <f>ROUNDDOWN(P13*P8/12,0)</f>
        <v>249</v>
      </c>
      <c r="Q14" s="604"/>
      <c r="R14" s="348" t="s">
        <v>85</v>
      </c>
      <c r="S14" s="337"/>
      <c r="T14" s="338"/>
      <c r="U14" s="339"/>
      <c r="V14" s="340"/>
      <c r="W14" s="340"/>
      <c r="X14" s="340"/>
      <c r="Y14" s="340"/>
      <c r="Z14" s="340"/>
      <c r="AA14" s="340"/>
      <c r="AB14" s="340"/>
      <c r="AC14" s="340"/>
      <c r="AD14" s="340"/>
      <c r="AE14" s="340"/>
      <c r="AF14" s="340"/>
      <c r="AG14" s="340"/>
      <c r="AH14" s="340"/>
      <c r="AI14" s="340"/>
      <c r="AJ14" s="340"/>
      <c r="AK14" s="340"/>
      <c r="AL14" s="340"/>
      <c r="AM14" s="341"/>
    </row>
    <row r="15" spans="1:39" ht="5" customHeight="1"/>
    <row r="16" spans="1:39" ht="11" customHeight="1">
      <c r="A16" s="63" t="s">
        <v>11</v>
      </c>
      <c r="B16" s="89">
        <v>25</v>
      </c>
      <c r="C16" s="89">
        <v>26</v>
      </c>
      <c r="D16" s="89">
        <v>27</v>
      </c>
      <c r="E16" s="89">
        <v>28</v>
      </c>
      <c r="F16" s="89">
        <v>29</v>
      </c>
      <c r="G16" s="89">
        <v>30</v>
      </c>
      <c r="H16" s="89" t="s">
        <v>13</v>
      </c>
      <c r="I16" s="90">
        <v>1</v>
      </c>
      <c r="J16" s="90">
        <v>2</v>
      </c>
      <c r="K16" s="90">
        <v>3</v>
      </c>
      <c r="L16" s="90">
        <v>4</v>
      </c>
      <c r="M16" s="90">
        <v>5</v>
      </c>
      <c r="N16" s="90">
        <v>6</v>
      </c>
      <c r="O16" s="90">
        <v>7</v>
      </c>
      <c r="P16" s="90">
        <v>8</v>
      </c>
      <c r="Q16" s="90">
        <v>9</v>
      </c>
      <c r="R16" s="90">
        <v>10</v>
      </c>
      <c r="S16" s="90">
        <v>11</v>
      </c>
      <c r="T16" s="90">
        <v>12</v>
      </c>
      <c r="U16" s="90">
        <v>13</v>
      </c>
      <c r="V16" s="90">
        <v>14</v>
      </c>
      <c r="W16" s="90">
        <v>15</v>
      </c>
      <c r="X16" s="90">
        <v>16</v>
      </c>
      <c r="Y16" s="90">
        <v>17</v>
      </c>
      <c r="Z16" s="90">
        <v>18</v>
      </c>
      <c r="AA16" s="90">
        <v>19</v>
      </c>
      <c r="AB16" s="222">
        <v>20</v>
      </c>
      <c r="AC16" s="222">
        <v>21</v>
      </c>
      <c r="AD16" s="222">
        <v>22</v>
      </c>
      <c r="AE16" s="175">
        <v>23</v>
      </c>
      <c r="AF16" s="175">
        <v>24</v>
      </c>
      <c r="AG16" s="175">
        <v>25</v>
      </c>
      <c r="AH16" s="175">
        <v>26</v>
      </c>
      <c r="AI16" s="175">
        <v>27</v>
      </c>
      <c r="AJ16" s="175">
        <v>28</v>
      </c>
      <c r="AK16" s="175">
        <v>29</v>
      </c>
      <c r="AL16" s="175" t="s">
        <v>12</v>
      </c>
      <c r="AM16" s="176" t="s">
        <v>13</v>
      </c>
    </row>
    <row r="17" spans="1:44" ht="11" customHeight="1">
      <c r="A17" s="47" t="s">
        <v>14</v>
      </c>
      <c r="B17" s="246"/>
      <c r="C17" s="218"/>
      <c r="D17" s="218"/>
      <c r="E17" s="219"/>
      <c r="F17" s="219"/>
      <c r="G17" s="219"/>
      <c r="H17" s="220"/>
      <c r="I17" s="216"/>
      <c r="J17" s="216"/>
      <c r="K17" s="216">
        <v>12</v>
      </c>
      <c r="L17" s="216">
        <v>12</v>
      </c>
      <c r="M17" s="216"/>
      <c r="N17" s="216">
        <v>12</v>
      </c>
      <c r="O17" s="216">
        <v>12</v>
      </c>
      <c r="P17" s="216"/>
      <c r="Q17" s="216"/>
      <c r="R17" s="216">
        <v>12</v>
      </c>
      <c r="S17" s="216">
        <v>12</v>
      </c>
      <c r="T17" s="216"/>
      <c r="U17" s="216">
        <v>12</v>
      </c>
      <c r="V17" s="216">
        <v>12</v>
      </c>
      <c r="W17" s="216"/>
      <c r="X17" s="216"/>
      <c r="Y17" s="216"/>
      <c r="Z17" s="216">
        <v>12</v>
      </c>
      <c r="AA17" s="216"/>
      <c r="AB17" s="216">
        <v>12</v>
      </c>
      <c r="AC17" s="216">
        <v>12</v>
      </c>
      <c r="AD17" s="216"/>
      <c r="AE17" s="216"/>
      <c r="AF17" s="216">
        <v>12</v>
      </c>
      <c r="AG17" s="216">
        <v>12</v>
      </c>
      <c r="AH17" s="216"/>
      <c r="AI17" s="216">
        <v>12</v>
      </c>
      <c r="AJ17" s="216">
        <v>12</v>
      </c>
      <c r="AK17" s="216"/>
      <c r="AL17" s="225" t="s">
        <v>103</v>
      </c>
      <c r="AM17" s="226" t="s">
        <v>103</v>
      </c>
    </row>
    <row r="18" spans="1:44" ht="11" customHeight="1" thickBot="1">
      <c r="A18" s="48" t="s">
        <v>73</v>
      </c>
      <c r="B18" s="243"/>
      <c r="C18" s="244"/>
      <c r="D18" s="245"/>
      <c r="E18" s="244"/>
      <c r="F18" s="49"/>
      <c r="G18" s="382">
        <f>SUM(E17:J17)</f>
        <v>0</v>
      </c>
      <c r="H18" s="368"/>
      <c r="I18" s="93" t="s">
        <v>15</v>
      </c>
      <c r="J18" s="368">
        <f>IF(G18&gt;P13,G18-P13,0)</f>
        <v>0</v>
      </c>
      <c r="K18" s="380"/>
      <c r="L18" s="50"/>
      <c r="M18" s="51"/>
      <c r="N18" s="362">
        <f>SUM(K17:O17)</f>
        <v>48</v>
      </c>
      <c r="O18" s="363"/>
      <c r="P18" s="294" t="s">
        <v>15</v>
      </c>
      <c r="Q18" s="363">
        <f>IF(N18&gt;P13,N18-P13,0)</f>
        <v>0</v>
      </c>
      <c r="R18" s="364"/>
      <c r="S18" s="52"/>
      <c r="T18" s="51"/>
      <c r="U18" s="368">
        <f>SUM(R17:V17)</f>
        <v>48</v>
      </c>
      <c r="V18" s="368"/>
      <c r="W18" s="293" t="s">
        <v>15</v>
      </c>
      <c r="X18" s="368">
        <f>IF(U18&gt;P13,U18-P13,0)</f>
        <v>0</v>
      </c>
      <c r="Y18" s="380"/>
      <c r="Z18" s="50"/>
      <c r="AA18" s="53"/>
      <c r="AB18" s="382">
        <f>SUM(Y17:AC17)</f>
        <v>36</v>
      </c>
      <c r="AC18" s="368"/>
      <c r="AD18" s="293" t="s">
        <v>15</v>
      </c>
      <c r="AE18" s="368">
        <f>IF(AB18&gt;P13,AB18-P13,0)</f>
        <v>0</v>
      </c>
      <c r="AF18" s="380"/>
      <c r="AG18" s="50"/>
      <c r="AH18" s="53"/>
      <c r="AI18" s="382">
        <f>SUM(AF17:AJ17)</f>
        <v>48</v>
      </c>
      <c r="AJ18" s="368"/>
      <c r="AK18" s="293" t="s">
        <v>15</v>
      </c>
      <c r="AL18" s="368">
        <f>IF(AI18&gt;P13,AI18-P13,0)</f>
        <v>0</v>
      </c>
      <c r="AM18" s="369"/>
    </row>
    <row r="19" spans="1:44" ht="11" customHeight="1">
      <c r="A19" s="54" t="s">
        <v>74</v>
      </c>
      <c r="B19" s="55"/>
      <c r="C19" s="56"/>
      <c r="D19" s="57"/>
      <c r="E19" s="56"/>
      <c r="F19" s="58"/>
      <c r="G19" s="370">
        <f>IF(G18&gt;45,G18-45,0)</f>
        <v>0</v>
      </c>
      <c r="H19" s="371"/>
      <c r="I19" s="371"/>
      <c r="J19" s="371"/>
      <c r="K19" s="372"/>
      <c r="L19" s="59"/>
      <c r="M19" s="60"/>
      <c r="N19" s="433">
        <f>IF(N18&gt;45,N18-45,0)</f>
        <v>3</v>
      </c>
      <c r="O19" s="434"/>
      <c r="P19" s="434"/>
      <c r="Q19" s="434"/>
      <c r="R19" s="435"/>
      <c r="S19" s="61"/>
      <c r="T19" s="60"/>
      <c r="U19" s="371">
        <f>IF(U18&gt;45,U18-45,0)</f>
        <v>3</v>
      </c>
      <c r="V19" s="371"/>
      <c r="W19" s="371"/>
      <c r="X19" s="371"/>
      <c r="Y19" s="372"/>
      <c r="Z19" s="59"/>
      <c r="AA19" s="62"/>
      <c r="AB19" s="370">
        <f>IF(AB18&gt;45,AB18-45,0)</f>
        <v>0</v>
      </c>
      <c r="AC19" s="371"/>
      <c r="AD19" s="371"/>
      <c r="AE19" s="371"/>
      <c r="AF19" s="372"/>
      <c r="AG19" s="59"/>
      <c r="AH19" s="62"/>
      <c r="AI19" s="370">
        <f>IF(AI18&gt;45,AI18-45,0)</f>
        <v>3</v>
      </c>
      <c r="AJ19" s="371"/>
      <c r="AK19" s="371"/>
      <c r="AL19" s="371"/>
      <c r="AM19" s="381"/>
    </row>
    <row r="20" spans="1:44" ht="11" customHeight="1">
      <c r="A20" s="47" t="s">
        <v>18</v>
      </c>
      <c r="B20" s="85"/>
      <c r="C20" s="85"/>
      <c r="D20" s="85"/>
      <c r="E20" s="85"/>
      <c r="F20" s="85"/>
      <c r="G20" s="85"/>
      <c r="H20" s="45"/>
      <c r="I20" s="163"/>
      <c r="J20" s="163"/>
      <c r="K20" s="163"/>
      <c r="L20" s="163"/>
      <c r="M20" s="163"/>
      <c r="N20" s="163"/>
      <c r="O20" s="163"/>
      <c r="P20" s="163"/>
      <c r="Q20" s="163"/>
      <c r="R20" s="163"/>
      <c r="S20" s="163"/>
      <c r="T20" s="163"/>
      <c r="U20" s="163"/>
      <c r="V20" s="163"/>
      <c r="W20" s="163"/>
      <c r="X20" s="163"/>
      <c r="Y20" s="163"/>
      <c r="Z20" s="163"/>
      <c r="AA20" s="163"/>
      <c r="AB20" s="163"/>
      <c r="AC20" s="163"/>
      <c r="AD20" s="163"/>
      <c r="AE20" s="163"/>
      <c r="AF20" s="163"/>
      <c r="AG20" s="163"/>
      <c r="AH20" s="163"/>
      <c r="AI20" s="163"/>
      <c r="AJ20" s="163"/>
      <c r="AK20" s="163"/>
      <c r="AL20" s="163"/>
      <c r="AM20" s="164"/>
    </row>
    <row r="21" spans="1:44" ht="11" customHeight="1">
      <c r="A21" s="47" t="s">
        <v>19</v>
      </c>
      <c r="B21" s="85"/>
      <c r="C21" s="85"/>
      <c r="D21" s="85"/>
      <c r="E21" s="85"/>
      <c r="F21" s="85"/>
      <c r="G21" s="85"/>
      <c r="H21" s="46"/>
      <c r="I21" s="163"/>
      <c r="J21" s="163"/>
      <c r="K21" s="163"/>
      <c r="L21" s="163"/>
      <c r="M21" s="163"/>
      <c r="N21" s="163"/>
      <c r="O21" s="163"/>
      <c r="P21" s="163"/>
      <c r="Q21" s="163"/>
      <c r="R21" s="163"/>
      <c r="S21" s="163"/>
      <c r="T21" s="163"/>
      <c r="U21" s="163"/>
      <c r="V21" s="163"/>
      <c r="W21" s="163"/>
      <c r="X21" s="163"/>
      <c r="Y21" s="163"/>
      <c r="Z21" s="163"/>
      <c r="AA21" s="163"/>
      <c r="AB21" s="163"/>
      <c r="AC21" s="163"/>
      <c r="AD21" s="163"/>
      <c r="AE21" s="163"/>
      <c r="AF21" s="163"/>
      <c r="AG21" s="163"/>
      <c r="AH21" s="163"/>
      <c r="AI21" s="163"/>
      <c r="AJ21" s="163"/>
      <c r="AK21" s="163"/>
      <c r="AL21" s="163"/>
      <c r="AM21" s="164"/>
    </row>
    <row r="22" spans="1:44" ht="11" customHeight="1" thickBot="1">
      <c r="A22" s="91"/>
      <c r="B22" s="86"/>
      <c r="C22" s="86"/>
      <c r="D22" s="86"/>
      <c r="E22" s="86"/>
      <c r="F22" s="86"/>
      <c r="G22" s="86"/>
      <c r="H22" s="82"/>
      <c r="I22" s="82"/>
      <c r="J22" s="82"/>
      <c r="K22" s="82"/>
      <c r="L22" s="275" t="s">
        <v>137</v>
      </c>
      <c r="M22" s="82"/>
      <c r="N22" s="82"/>
      <c r="O22" s="82"/>
      <c r="P22" s="82"/>
      <c r="Q22" s="82"/>
      <c r="R22" s="82"/>
      <c r="S22" s="82"/>
      <c r="T22" s="82"/>
      <c r="U22" s="82"/>
      <c r="V22" s="83"/>
      <c r="W22" s="83"/>
      <c r="X22" s="83"/>
      <c r="Y22" s="83"/>
      <c r="Z22" s="83"/>
      <c r="AA22" s="83"/>
      <c r="AB22" s="83"/>
      <c r="AC22" s="87"/>
      <c r="AD22" s="87"/>
      <c r="AE22" s="87"/>
      <c r="AF22" s="87"/>
      <c r="AG22" s="87"/>
      <c r="AH22" s="87"/>
      <c r="AI22" s="87"/>
      <c r="AJ22" s="87"/>
      <c r="AK22" s="87"/>
      <c r="AL22" s="87"/>
      <c r="AM22" s="87"/>
    </row>
    <row r="23" spans="1:44" ht="11" customHeight="1">
      <c r="A23" s="436" t="s">
        <v>7</v>
      </c>
      <c r="B23" s="438"/>
      <c r="C23" s="436" t="s">
        <v>25</v>
      </c>
      <c r="D23" s="437"/>
      <c r="E23" s="437"/>
      <c r="F23" s="437"/>
      <c r="G23" s="438"/>
      <c r="H23" s="439" t="s">
        <v>91</v>
      </c>
      <c r="I23" s="440"/>
      <c r="J23" s="441"/>
      <c r="K23" s="383" t="s">
        <v>77</v>
      </c>
      <c r="L23" s="384"/>
      <c r="M23" s="384"/>
      <c r="N23" s="384"/>
      <c r="O23" s="385"/>
      <c r="P23" s="383" t="s">
        <v>75</v>
      </c>
      <c r="Q23" s="384"/>
      <c r="R23" s="384"/>
      <c r="S23" s="384"/>
      <c r="T23" s="385"/>
      <c r="U23" s="383" t="s">
        <v>27</v>
      </c>
      <c r="V23" s="384"/>
      <c r="W23" s="385"/>
      <c r="X23" s="383" t="s">
        <v>25</v>
      </c>
      <c r="Y23" s="384"/>
      <c r="Z23" s="384"/>
      <c r="AA23" s="384"/>
      <c r="AB23" s="385"/>
      <c r="AC23" s="270"/>
      <c r="AD23" s="386" t="s">
        <v>17</v>
      </c>
      <c r="AE23" s="387"/>
      <c r="AF23" s="387"/>
      <c r="AG23" s="387"/>
      <c r="AH23" s="387"/>
      <c r="AI23" s="387"/>
      <c r="AJ23" s="387"/>
      <c r="AK23" s="387"/>
      <c r="AL23" s="387"/>
      <c r="AM23" s="388"/>
    </row>
    <row r="24" spans="1:44" ht="11" customHeight="1" thickBot="1">
      <c r="A24" s="391"/>
      <c r="B24" s="393"/>
      <c r="C24" s="391" t="s">
        <v>26</v>
      </c>
      <c r="D24" s="392"/>
      <c r="E24" s="392"/>
      <c r="F24" s="392"/>
      <c r="G24" s="393"/>
      <c r="H24" s="442" t="s">
        <v>161</v>
      </c>
      <c r="I24" s="443"/>
      <c r="J24" s="444"/>
      <c r="K24" s="365" t="s">
        <v>159</v>
      </c>
      <c r="L24" s="366"/>
      <c r="M24" s="366"/>
      <c r="N24" s="366"/>
      <c r="O24" s="367"/>
      <c r="P24" s="445" t="s">
        <v>76</v>
      </c>
      <c r="Q24" s="446"/>
      <c r="R24" s="446"/>
      <c r="S24" s="446"/>
      <c r="T24" s="446"/>
      <c r="U24" s="391" t="s">
        <v>28</v>
      </c>
      <c r="V24" s="392"/>
      <c r="W24" s="393"/>
      <c r="X24" s="391" t="s">
        <v>29</v>
      </c>
      <c r="Y24" s="392"/>
      <c r="Z24" s="392"/>
      <c r="AA24" s="392"/>
      <c r="AB24" s="393"/>
      <c r="AC24" s="270"/>
      <c r="AD24" s="357">
        <v>43038</v>
      </c>
      <c r="AE24" s="358"/>
      <c r="AF24" s="358"/>
      <c r="AG24" s="359"/>
      <c r="AH24" s="633" t="s">
        <v>136</v>
      </c>
      <c r="AI24" s="395"/>
      <c r="AJ24" s="360">
        <v>43039</v>
      </c>
      <c r="AK24" s="358"/>
      <c r="AL24" s="358"/>
      <c r="AM24" s="361"/>
    </row>
    <row r="25" spans="1:44" ht="11" customHeight="1">
      <c r="A25" s="427" t="s">
        <v>50</v>
      </c>
      <c r="B25" s="428"/>
      <c r="C25" s="429">
        <f>SUM(I17:AM17)+SUM(I20:AM20)+SUM(I21:AM21)</f>
        <v>180</v>
      </c>
      <c r="D25" s="430"/>
      <c r="E25" s="430"/>
      <c r="F25" s="430"/>
      <c r="G25" s="431"/>
      <c r="H25" s="429">
        <f>SUM(I17:AM17)-K25-P25</f>
        <v>171</v>
      </c>
      <c r="I25" s="430"/>
      <c r="J25" s="431"/>
      <c r="K25" s="432">
        <f>SUM(J18+Q18+X18+AE18+AL18)</f>
        <v>0</v>
      </c>
      <c r="L25" s="430"/>
      <c r="M25" s="430"/>
      <c r="N25" s="430"/>
      <c r="O25" s="431"/>
      <c r="P25" s="429">
        <f>SUM(G19+N19+U19+AB19+AI19)</f>
        <v>9</v>
      </c>
      <c r="Q25" s="430"/>
      <c r="R25" s="430"/>
      <c r="S25" s="430"/>
      <c r="T25" s="431"/>
      <c r="U25" s="429">
        <f>SUM(I20:AM20)</f>
        <v>0</v>
      </c>
      <c r="V25" s="430"/>
      <c r="W25" s="431"/>
      <c r="X25" s="429">
        <f>SUM(I21:AM21)</f>
        <v>0</v>
      </c>
      <c r="Y25" s="430"/>
      <c r="Z25" s="430"/>
      <c r="AA25" s="430"/>
      <c r="AB25" s="431"/>
      <c r="AC25" s="41"/>
      <c r="AD25" s="41"/>
      <c r="AE25" s="41"/>
      <c r="AF25" s="41"/>
      <c r="AG25" s="41"/>
      <c r="AH25" s="41"/>
      <c r="AI25" s="41"/>
      <c r="AJ25" s="41"/>
      <c r="AK25" s="41"/>
      <c r="AL25" s="41"/>
      <c r="AM25" s="41"/>
    </row>
    <row r="26" spans="1:44" s="81" customFormat="1" ht="11" customHeight="1" thickBot="1">
      <c r="A26" s="447" t="s">
        <v>24</v>
      </c>
      <c r="B26" s="448"/>
      <c r="C26" s="449">
        <f>C25</f>
        <v>180</v>
      </c>
      <c r="D26" s="450"/>
      <c r="E26" s="450"/>
      <c r="F26" s="450"/>
      <c r="G26" s="451"/>
      <c r="H26" s="449">
        <f>H25</f>
        <v>171</v>
      </c>
      <c r="I26" s="450"/>
      <c r="J26" s="451"/>
      <c r="K26" s="449">
        <f>K25</f>
        <v>0</v>
      </c>
      <c r="L26" s="450"/>
      <c r="M26" s="450"/>
      <c r="N26" s="450"/>
      <c r="O26" s="451"/>
      <c r="P26" s="449">
        <f>P25</f>
        <v>9</v>
      </c>
      <c r="Q26" s="450"/>
      <c r="R26" s="450"/>
      <c r="S26" s="450"/>
      <c r="T26" s="451"/>
      <c r="U26" s="449">
        <f>U25</f>
        <v>0</v>
      </c>
      <c r="V26" s="450"/>
      <c r="W26" s="451"/>
      <c r="X26" s="449">
        <f>X25</f>
        <v>0</v>
      </c>
      <c r="Y26" s="450"/>
      <c r="Z26" s="450"/>
      <c r="AA26" s="450"/>
      <c r="AB26" s="451"/>
      <c r="AC26" s="1"/>
      <c r="AD26" s="376"/>
      <c r="AE26" s="376"/>
      <c r="AF26" s="376"/>
      <c r="AG26" s="376"/>
      <c r="AH26" s="376"/>
      <c r="AI26" s="376"/>
      <c r="AJ26" s="377"/>
      <c r="AK26" s="377"/>
      <c r="AL26" s="377"/>
      <c r="AM26" s="1"/>
    </row>
    <row r="27" spans="1:44" s="81" customFormat="1" ht="11" customHeight="1" thickBot="1">
      <c r="A27" s="255"/>
      <c r="B27" s="255"/>
      <c r="C27" s="256"/>
      <c r="D27" s="256"/>
      <c r="E27" s="256"/>
      <c r="F27" s="256"/>
      <c r="G27" s="251"/>
      <c r="H27" s="251"/>
      <c r="I27" s="251"/>
      <c r="J27" s="251"/>
      <c r="K27" s="251"/>
      <c r="L27" s="251"/>
      <c r="M27" s="257"/>
      <c r="N27" s="257"/>
      <c r="O27" s="257"/>
      <c r="P27" s="257"/>
      <c r="Q27" s="92"/>
      <c r="R27" s="92"/>
      <c r="S27" s="92"/>
      <c r="T27" s="92"/>
      <c r="U27" s="92"/>
      <c r="V27" s="92"/>
      <c r="W27" s="92"/>
      <c r="X27" s="92"/>
      <c r="Y27" s="92"/>
      <c r="Z27" s="92"/>
      <c r="AA27" s="92"/>
      <c r="AB27" s="17"/>
      <c r="AC27" s="278"/>
      <c r="AD27" s="282"/>
      <c r="AE27" s="281"/>
      <c r="AF27" s="281" t="s">
        <v>68</v>
      </c>
      <c r="AG27" s="276"/>
      <c r="AH27" s="276"/>
      <c r="AI27" s="281"/>
      <c r="AJ27" s="281"/>
      <c r="AK27" s="276"/>
      <c r="AL27" s="276"/>
      <c r="AM27" s="277"/>
    </row>
    <row r="28" spans="1:44" s="4" customFormat="1" ht="11" customHeight="1">
      <c r="A28" s="457" t="s">
        <v>51</v>
      </c>
      <c r="B28" s="458"/>
      <c r="C28" s="458"/>
      <c r="D28" s="458"/>
      <c r="E28" s="458"/>
      <c r="F28" s="458"/>
      <c r="G28" s="458"/>
      <c r="H28" s="458"/>
      <c r="I28" s="459"/>
      <c r="J28" s="460" t="s">
        <v>52</v>
      </c>
      <c r="K28" s="458"/>
      <c r="L28" s="458"/>
      <c r="M28" s="458"/>
      <c r="N28" s="458"/>
      <c r="O28" s="458"/>
      <c r="P28" s="458"/>
      <c r="Q28" s="458"/>
      <c r="R28" s="458"/>
      <c r="S28" s="461"/>
      <c r="T28" s="261" t="s">
        <v>33</v>
      </c>
      <c r="U28" s="262"/>
      <c r="V28" s="262"/>
      <c r="W28" s="262"/>
      <c r="X28" s="262"/>
      <c r="Y28" s="262"/>
      <c r="Z28" s="262"/>
      <c r="AA28" s="452">
        <f>COUNTIF(I17:AM17,"&gt;0")</f>
        <v>15</v>
      </c>
      <c r="AB28" s="453"/>
      <c r="AC28" s="279"/>
      <c r="AD28" s="405" t="s">
        <v>138</v>
      </c>
      <c r="AE28" s="406"/>
      <c r="AF28" s="406"/>
      <c r="AG28" s="406"/>
      <c r="AH28" s="407"/>
      <c r="AI28" s="396" t="s">
        <v>141</v>
      </c>
      <c r="AJ28" s="397"/>
      <c r="AK28" s="397"/>
      <c r="AL28" s="397"/>
      <c r="AM28" s="398"/>
      <c r="AO28" s="352"/>
      <c r="AP28" s="352"/>
      <c r="AQ28" s="352"/>
      <c r="AR28" s="352"/>
    </row>
    <row r="29" spans="1:44" s="4" customFormat="1" ht="11" customHeight="1" thickBot="1">
      <c r="A29" s="454" t="s">
        <v>157</v>
      </c>
      <c r="B29" s="455"/>
      <c r="C29" s="455"/>
      <c r="D29" s="455"/>
      <c r="E29" s="455"/>
      <c r="F29" s="455"/>
      <c r="G29" s="455"/>
      <c r="H29" s="455"/>
      <c r="I29" s="456"/>
      <c r="J29" s="462" t="s">
        <v>135</v>
      </c>
      <c r="K29" s="455"/>
      <c r="L29" s="455"/>
      <c r="M29" s="455"/>
      <c r="N29" s="455"/>
      <c r="O29" s="455"/>
      <c r="P29" s="455"/>
      <c r="Q29" s="455"/>
      <c r="R29" s="455"/>
      <c r="S29" s="463"/>
      <c r="T29" s="263" t="s">
        <v>104</v>
      </c>
      <c r="U29" s="248"/>
      <c r="V29" s="248"/>
      <c r="W29" s="248"/>
      <c r="X29" s="248"/>
      <c r="Y29" s="248"/>
      <c r="Z29" s="248"/>
      <c r="AA29" s="234"/>
      <c r="AB29" s="264"/>
      <c r="AC29" s="280"/>
      <c r="AD29" s="402">
        <f>COUNTIFS(I17:AM17,"&gt;0",I17:AM17,"&lt;7,92")</f>
        <v>0</v>
      </c>
      <c r="AE29" s="403"/>
      <c r="AF29" s="403"/>
      <c r="AG29" s="403"/>
      <c r="AH29" s="404"/>
      <c r="AI29" s="399">
        <f>SUMIF(I17:AM17,"&gt;7,92",I17:AM17)</f>
        <v>180</v>
      </c>
      <c r="AJ29" s="400"/>
      <c r="AK29" s="400"/>
      <c r="AL29" s="400"/>
      <c r="AM29" s="401"/>
    </row>
    <row r="30" spans="1:44" s="4" customFormat="1" ht="11" customHeight="1">
      <c r="A30" s="469" t="s">
        <v>32</v>
      </c>
      <c r="B30" s="470"/>
      <c r="C30" s="471"/>
      <c r="D30" s="475">
        <f>2.5</f>
        <v>2.5</v>
      </c>
      <c r="E30" s="476"/>
      <c r="F30" s="476"/>
      <c r="G30" s="476"/>
      <c r="H30" s="476"/>
      <c r="I30" s="497"/>
      <c r="J30" s="474" t="s">
        <v>32</v>
      </c>
      <c r="K30" s="470"/>
      <c r="L30" s="470"/>
      <c r="M30" s="471"/>
      <c r="N30" s="475">
        <f>2.5+'17-09-Lucie'!N30:Q30</f>
        <v>12.5</v>
      </c>
      <c r="O30" s="476"/>
      <c r="P30" s="476"/>
      <c r="Q30" s="476"/>
      <c r="R30" s="476"/>
      <c r="S30" s="477"/>
      <c r="T30" s="263" t="s">
        <v>107</v>
      </c>
      <c r="U30" s="248"/>
      <c r="V30" s="248"/>
      <c r="W30" s="248"/>
      <c r="X30" s="248"/>
      <c r="Y30" s="248"/>
      <c r="Z30" s="248"/>
      <c r="AA30" s="235"/>
      <c r="AB30" s="265"/>
      <c r="AM30" s="41"/>
    </row>
    <row r="31" spans="1:44" s="4" customFormat="1" ht="11" customHeight="1">
      <c r="A31" s="469" t="s">
        <v>30</v>
      </c>
      <c r="B31" s="470"/>
      <c r="C31" s="471"/>
      <c r="D31" s="211">
        <v>0</v>
      </c>
      <c r="E31" s="254">
        <v>0</v>
      </c>
      <c r="F31" s="249">
        <v>0</v>
      </c>
      <c r="G31" s="211">
        <v>0</v>
      </c>
      <c r="H31" s="249">
        <v>0</v>
      </c>
      <c r="I31" s="258">
        <v>0</v>
      </c>
      <c r="J31" s="474" t="s">
        <v>30</v>
      </c>
      <c r="K31" s="470"/>
      <c r="L31" s="470"/>
      <c r="M31" s="471"/>
      <c r="N31" s="211">
        <f>'17-09-Lucie'!N31</f>
        <v>0</v>
      </c>
      <c r="O31" s="211">
        <f>'17-09-Lucie'!O31</f>
        <v>0</v>
      </c>
      <c r="P31" s="211">
        <f>'17-09-Lucie'!P31</f>
        <v>0</v>
      </c>
      <c r="Q31" s="211">
        <f>'17-09-Lucie'!Q31</f>
        <v>0</v>
      </c>
      <c r="R31" s="252">
        <f>'17-09-Lucie'!R31</f>
        <v>0</v>
      </c>
      <c r="S31" s="259">
        <f>'17-09-Lucie'!S31</f>
        <v>0</v>
      </c>
      <c r="T31" s="263" t="s">
        <v>105</v>
      </c>
      <c r="U31" s="248"/>
      <c r="V31" s="248"/>
      <c r="W31" s="248"/>
      <c r="X31" s="248"/>
      <c r="Y31" s="248"/>
      <c r="Z31" s="248"/>
      <c r="AA31" s="234"/>
      <c r="AB31" s="264"/>
      <c r="AJ31" s="2"/>
      <c r="AK31" s="2"/>
      <c r="AL31" s="123"/>
      <c r="AM31" s="123"/>
    </row>
    <row r="32" spans="1:44" s="4" customFormat="1" ht="11" customHeight="1" thickBot="1">
      <c r="A32" s="472" t="s">
        <v>31</v>
      </c>
      <c r="B32" s="473"/>
      <c r="C32" s="395"/>
      <c r="D32" s="478">
        <f>D30-D31-E31-F31-G31-H31</f>
        <v>2.5</v>
      </c>
      <c r="E32" s="479"/>
      <c r="F32" s="479"/>
      <c r="G32" s="479"/>
      <c r="H32" s="479"/>
      <c r="I32" s="493"/>
      <c r="J32" s="394" t="s">
        <v>31</v>
      </c>
      <c r="K32" s="473"/>
      <c r="L32" s="473"/>
      <c r="M32" s="395"/>
      <c r="N32" s="478">
        <f>N30-O31-P31-Q31-R31-S31</f>
        <v>12.5</v>
      </c>
      <c r="O32" s="479"/>
      <c r="P32" s="479"/>
      <c r="Q32" s="479"/>
      <c r="R32" s="479"/>
      <c r="S32" s="480"/>
      <c r="T32" s="266" t="s">
        <v>109</v>
      </c>
      <c r="U32" s="267"/>
      <c r="V32" s="268"/>
      <c r="W32" s="268"/>
      <c r="X32" s="268"/>
      <c r="Y32" s="269"/>
      <c r="Z32" s="268"/>
      <c r="AA32" s="374"/>
      <c r="AB32" s="375"/>
      <c r="AC32" s="408" t="s">
        <v>70</v>
      </c>
      <c r="AD32" s="409"/>
      <c r="AE32" s="409"/>
      <c r="AF32" s="409"/>
      <c r="AG32" s="409"/>
      <c r="AH32" s="409"/>
      <c r="AI32" s="409"/>
      <c r="AJ32" s="409"/>
      <c r="AK32" s="409"/>
      <c r="AL32" s="373">
        <f>SUMIF(I17:AM17,"&lt;8",I17:AM17)</f>
        <v>0</v>
      </c>
      <c r="AM32" s="373"/>
    </row>
    <row r="33" spans="1:39" s="4" customFormat="1" ht="11" customHeight="1">
      <c r="A33" s="110"/>
      <c r="B33" s="110"/>
      <c r="C33" s="107"/>
      <c r="D33" s="107"/>
      <c r="E33" s="107"/>
      <c r="F33" s="107"/>
      <c r="G33" s="110"/>
      <c r="H33" s="110"/>
      <c r="I33" s="110"/>
      <c r="J33" s="110"/>
      <c r="K33" s="110"/>
      <c r="L33" s="110"/>
      <c r="M33" s="110"/>
      <c r="N33" s="110"/>
      <c r="O33" s="110"/>
      <c r="P33" s="41"/>
      <c r="Q33" s="41"/>
      <c r="R33" s="107"/>
      <c r="S33" s="107"/>
      <c r="T33" s="107"/>
      <c r="U33" s="107"/>
      <c r="V33" s="107"/>
      <c r="W33" s="107"/>
      <c r="X33" s="107"/>
      <c r="AC33" s="65" t="s">
        <v>69</v>
      </c>
      <c r="AD33" s="66"/>
      <c r="AE33" s="66"/>
      <c r="AF33" s="66"/>
      <c r="AG33" s="66"/>
      <c r="AH33" s="66"/>
      <c r="AI33" s="66"/>
      <c r="AJ33" s="66"/>
      <c r="AK33" s="67"/>
      <c r="AL33" s="389">
        <f>COUNTIF(I17:AM17,"&gt;=8")</f>
        <v>15</v>
      </c>
      <c r="AM33" s="390"/>
    </row>
    <row r="34" spans="1:39" s="4" customFormat="1" ht="11" customHeight="1">
      <c r="A34" s="494" t="s">
        <v>10</v>
      </c>
      <c r="B34" s="495"/>
      <c r="C34" s="495"/>
      <c r="D34" s="495"/>
      <c r="E34" s="495"/>
      <c r="F34" s="495"/>
      <c r="G34" s="495"/>
      <c r="H34" s="495"/>
      <c r="I34" s="495"/>
      <c r="J34" s="495"/>
      <c r="K34" s="496"/>
      <c r="L34" s="494" t="s">
        <v>34</v>
      </c>
      <c r="M34" s="495"/>
      <c r="N34" s="496"/>
      <c r="O34" s="494" t="s">
        <v>0</v>
      </c>
      <c r="P34" s="495"/>
      <c r="Q34" s="496"/>
      <c r="R34" s="494" t="s">
        <v>35</v>
      </c>
      <c r="S34" s="495"/>
      <c r="T34" s="496"/>
      <c r="U34" s="605"/>
      <c r="V34" s="606"/>
      <c r="W34" s="606"/>
      <c r="X34" s="606"/>
      <c r="Y34" s="41"/>
      <c r="Z34" s="41"/>
      <c r="AA34" s="41"/>
      <c r="AB34" s="41"/>
      <c r="AC34" s="84"/>
      <c r="AD34" s="41"/>
      <c r="AE34" s="41"/>
      <c r="AF34" s="41"/>
      <c r="AG34" s="41"/>
      <c r="AH34" s="41"/>
      <c r="AI34" s="41"/>
      <c r="AJ34" s="41"/>
      <c r="AK34" s="41"/>
      <c r="AL34" s="41"/>
      <c r="AM34" s="41"/>
    </row>
    <row r="35" spans="1:39" s="4" customFormat="1" ht="11" customHeight="1">
      <c r="A35" s="481" t="s">
        <v>81</v>
      </c>
      <c r="B35" s="482"/>
      <c r="C35" s="482"/>
      <c r="D35" s="482"/>
      <c r="E35" s="482"/>
      <c r="F35" s="482"/>
      <c r="G35" s="482"/>
      <c r="H35" s="482"/>
      <c r="I35" s="482"/>
      <c r="J35" s="482"/>
      <c r="K35" s="483"/>
      <c r="L35" s="484">
        <f>P14</f>
        <v>249</v>
      </c>
      <c r="M35" s="485"/>
      <c r="N35" s="486"/>
      <c r="O35" s="487">
        <v>4.05</v>
      </c>
      <c r="P35" s="488"/>
      <c r="Q35" s="489"/>
      <c r="R35" s="490"/>
      <c r="S35" s="491"/>
      <c r="T35" s="492"/>
      <c r="U35" s="378">
        <f>L35*O35</f>
        <v>1008.4499999999999</v>
      </c>
      <c r="V35" s="379"/>
      <c r="W35" s="379"/>
      <c r="X35" s="95"/>
      <c r="Y35" s="41"/>
      <c r="Z35" s="589"/>
      <c r="AA35" s="589"/>
      <c r="AB35" s="201"/>
      <c r="AC35" s="588"/>
      <c r="AD35" s="588"/>
      <c r="AE35" s="201"/>
      <c r="AF35" s="202"/>
      <c r="AG35" s="203"/>
      <c r="AH35" s="203"/>
      <c r="AJ35" s="41"/>
      <c r="AK35" s="41"/>
      <c r="AL35" s="41"/>
      <c r="AM35" s="41"/>
    </row>
    <row r="36" spans="1:39" s="4" customFormat="1" ht="11" customHeight="1">
      <c r="A36" s="575" t="s">
        <v>37</v>
      </c>
      <c r="B36" s="576"/>
      <c r="C36" s="576"/>
      <c r="D36" s="576"/>
      <c r="E36" s="576"/>
      <c r="F36" s="576"/>
      <c r="G36" s="576"/>
      <c r="H36" s="576"/>
      <c r="I36" s="576"/>
      <c r="J36" s="576"/>
      <c r="K36" s="577"/>
      <c r="L36" s="535">
        <f>K25</f>
        <v>0</v>
      </c>
      <c r="M36" s="536"/>
      <c r="N36" s="537"/>
      <c r="O36" s="535">
        <f>O35</f>
        <v>4.05</v>
      </c>
      <c r="P36" s="536"/>
      <c r="Q36" s="537"/>
      <c r="R36" s="578"/>
      <c r="S36" s="579"/>
      <c r="T36" s="580"/>
      <c r="U36" s="464">
        <f>L36*O36</f>
        <v>0</v>
      </c>
      <c r="V36" s="465"/>
      <c r="W36" s="465"/>
      <c r="X36" s="95"/>
      <c r="Y36" s="41"/>
      <c r="Z36" s="107"/>
      <c r="AA36" s="107"/>
      <c r="AB36" s="107"/>
      <c r="AC36" s="41"/>
      <c r="AH36" s="41"/>
      <c r="AI36" s="41"/>
      <c r="AJ36" s="41"/>
      <c r="AK36" s="41"/>
      <c r="AL36" s="41"/>
      <c r="AM36" s="41"/>
    </row>
    <row r="37" spans="1:39" s="4" customFormat="1" ht="11" customHeight="1">
      <c r="A37" s="215" t="s">
        <v>155</v>
      </c>
      <c r="B37" s="84"/>
      <c r="C37" s="84"/>
      <c r="D37" s="84"/>
      <c r="E37" s="84"/>
      <c r="F37" s="84"/>
      <c r="G37" s="94"/>
      <c r="H37" s="94"/>
      <c r="I37" s="94"/>
      <c r="J37" s="230">
        <v>0.25</v>
      </c>
      <c r="K37" s="84" t="s">
        <v>156</v>
      </c>
      <c r="L37" s="535">
        <f>P25</f>
        <v>9</v>
      </c>
      <c r="M37" s="536"/>
      <c r="N37" s="537"/>
      <c r="O37" s="535">
        <f>O35</f>
        <v>4.05</v>
      </c>
      <c r="P37" s="536"/>
      <c r="Q37" s="537"/>
      <c r="R37" s="466" t="s">
        <v>160</v>
      </c>
      <c r="S37" s="467"/>
      <c r="T37" s="468"/>
      <c r="U37" s="464">
        <f>L37*O37*R37</f>
        <v>9.1124999999999989</v>
      </c>
      <c r="V37" s="465"/>
      <c r="W37" s="465"/>
      <c r="X37" s="95"/>
      <c r="Y37" s="41"/>
      <c r="Z37" s="41"/>
      <c r="AA37" s="41"/>
      <c r="AB37" s="41"/>
      <c r="AC37" s="41"/>
      <c r="AD37" s="41"/>
      <c r="AE37" s="41"/>
      <c r="AF37" s="41"/>
      <c r="AG37" s="41"/>
      <c r="AH37" s="41"/>
      <c r="AI37" s="41"/>
      <c r="AJ37" s="41"/>
      <c r="AK37" s="41"/>
      <c r="AL37" s="41"/>
      <c r="AM37" s="41"/>
    </row>
    <row r="38" spans="1:39" s="4" customFormat="1" ht="11" customHeight="1">
      <c r="A38" s="575" t="s">
        <v>99</v>
      </c>
      <c r="B38" s="576"/>
      <c r="C38" s="576"/>
      <c r="D38" s="576"/>
      <c r="E38" s="576"/>
      <c r="F38" s="576"/>
      <c r="G38" s="576"/>
      <c r="H38" s="576"/>
      <c r="I38" s="576"/>
      <c r="J38" s="576"/>
      <c r="K38" s="577"/>
      <c r="L38" s="535">
        <f>U25</f>
        <v>0</v>
      </c>
      <c r="M38" s="536"/>
      <c r="N38" s="537"/>
      <c r="O38" s="535">
        <f>O35</f>
        <v>4.05</v>
      </c>
      <c r="P38" s="536"/>
      <c r="Q38" s="537"/>
      <c r="R38" s="111"/>
      <c r="S38" s="112"/>
      <c r="T38" s="113"/>
      <c r="U38" s="464">
        <f>L38*O38</f>
        <v>0</v>
      </c>
      <c r="V38" s="465"/>
      <c r="W38" s="465"/>
      <c r="X38" s="120"/>
      <c r="Y38" s="41"/>
      <c r="Z38" s="41"/>
      <c r="AA38" s="41"/>
      <c r="AB38" s="41"/>
      <c r="AC38" s="41"/>
      <c r="AD38" s="607"/>
      <c r="AE38" s="607"/>
      <c r="AF38" s="607"/>
      <c r="AG38" s="607"/>
      <c r="AH38" s="41"/>
      <c r="AI38" s="41"/>
      <c r="AJ38" s="41"/>
      <c r="AK38" s="41"/>
      <c r="AL38" s="41"/>
      <c r="AM38" s="41"/>
    </row>
    <row r="39" spans="1:39" s="4" customFormat="1" ht="11" customHeight="1">
      <c r="A39" s="215" t="s">
        <v>93</v>
      </c>
      <c r="B39" s="84"/>
      <c r="C39" s="84"/>
      <c r="D39" s="84"/>
      <c r="E39" s="84"/>
      <c r="F39" s="84"/>
      <c r="G39" s="84"/>
      <c r="H39" s="84"/>
      <c r="I39" s="230">
        <v>0.5</v>
      </c>
      <c r="J39" s="94" t="s">
        <v>158</v>
      </c>
      <c r="K39" s="212"/>
      <c r="L39" s="535">
        <f>X25</f>
        <v>0</v>
      </c>
      <c r="M39" s="536"/>
      <c r="N39" s="537"/>
      <c r="O39" s="535">
        <f>O35*50%+O35</f>
        <v>6.0749999999999993</v>
      </c>
      <c r="P39" s="536"/>
      <c r="Q39" s="537"/>
      <c r="R39" s="572"/>
      <c r="S39" s="573"/>
      <c r="T39" s="574"/>
      <c r="U39" s="464">
        <f>L39*O39</f>
        <v>0</v>
      </c>
      <c r="V39" s="465"/>
      <c r="W39" s="465"/>
      <c r="X39" s="95"/>
      <c r="Y39" s="41"/>
      <c r="Z39" s="41"/>
      <c r="AA39" s="41"/>
      <c r="AB39" s="41"/>
    </row>
    <row r="40" spans="1:39" s="4" customFormat="1" ht="11" customHeight="1">
      <c r="A40" s="215" t="s">
        <v>89</v>
      </c>
      <c r="B40" s="84"/>
      <c r="C40" s="84"/>
      <c r="D40" s="84"/>
      <c r="E40" s="84"/>
      <c r="F40" s="84"/>
      <c r="G40" s="84"/>
      <c r="H40" s="84"/>
      <c r="I40" s="84"/>
      <c r="J40" s="84"/>
      <c r="K40" s="212"/>
      <c r="L40" s="535"/>
      <c r="M40" s="536"/>
      <c r="N40" s="537"/>
      <c r="O40" s="535"/>
      <c r="P40" s="536"/>
      <c r="Q40" s="537"/>
      <c r="R40" s="572"/>
      <c r="S40" s="573"/>
      <c r="T40" s="574"/>
      <c r="U40" s="464"/>
      <c r="V40" s="465"/>
      <c r="W40" s="465"/>
      <c r="X40" s="95"/>
      <c r="Y40" s="41"/>
      <c r="Z40" s="41"/>
      <c r="AA40" s="41"/>
      <c r="AB40" s="41"/>
    </row>
    <row r="41" spans="1:39" s="4" customFormat="1" ht="11" customHeight="1">
      <c r="A41" s="568" t="s">
        <v>36</v>
      </c>
      <c r="B41" s="569"/>
      <c r="C41" s="569"/>
      <c r="D41" s="569"/>
      <c r="E41" s="569"/>
      <c r="F41" s="569"/>
      <c r="G41" s="569"/>
      <c r="H41" s="569"/>
      <c r="I41" s="569"/>
      <c r="J41" s="569"/>
      <c r="K41" s="570"/>
      <c r="L41" s="94"/>
      <c r="M41" s="94"/>
      <c r="N41" s="94"/>
      <c r="O41" s="228"/>
      <c r="P41" s="229"/>
      <c r="Q41" s="229"/>
      <c r="R41" s="572"/>
      <c r="S41" s="573"/>
      <c r="T41" s="574"/>
      <c r="U41" s="571">
        <v>0</v>
      </c>
      <c r="V41" s="571"/>
      <c r="W41" s="571"/>
      <c r="X41" s="120"/>
      <c r="Y41" s="41"/>
      <c r="Z41" s="41"/>
      <c r="AA41" s="41"/>
      <c r="AB41" s="41"/>
      <c r="AC41" s="41"/>
      <c r="AD41" s="41"/>
      <c r="AE41" s="41"/>
      <c r="AF41" s="41"/>
      <c r="AG41" s="41"/>
      <c r="AH41" s="41"/>
      <c r="AI41" s="41"/>
      <c r="AJ41" s="41"/>
      <c r="AK41" s="41"/>
      <c r="AL41" s="41"/>
      <c r="AM41" s="41"/>
    </row>
    <row r="42" spans="1:39" s="4" customFormat="1" ht="11" customHeight="1">
      <c r="A42" s="102" t="s">
        <v>80</v>
      </c>
      <c r="B42" s="98"/>
      <c r="C42" s="98"/>
      <c r="D42" s="98"/>
      <c r="E42" s="98"/>
      <c r="F42" s="98"/>
      <c r="G42" s="98"/>
      <c r="H42" s="98"/>
      <c r="I42" s="98"/>
      <c r="J42" s="318"/>
      <c r="K42" s="319"/>
      <c r="L42" s="584"/>
      <c r="M42" s="585"/>
      <c r="N42" s="585"/>
      <c r="O42" s="586">
        <f>O35</f>
        <v>4.05</v>
      </c>
      <c r="P42" s="586"/>
      <c r="Q42" s="586"/>
      <c r="R42" s="587"/>
      <c r="S42" s="587"/>
      <c r="T42" s="587"/>
      <c r="U42" s="593">
        <f>L42*O42</f>
        <v>0</v>
      </c>
      <c r="V42" s="594"/>
      <c r="W42" s="594"/>
      <c r="X42" s="101"/>
      <c r="Y42" s="41"/>
      <c r="Z42" s="41"/>
      <c r="AA42" s="41"/>
      <c r="AB42" s="41"/>
      <c r="AC42" s="41"/>
      <c r="AD42" s="41"/>
      <c r="AE42" s="41"/>
      <c r="AF42" s="41"/>
      <c r="AG42" s="41"/>
      <c r="AH42" s="41"/>
      <c r="AI42" s="41"/>
      <c r="AJ42" s="41"/>
      <c r="AK42" s="41"/>
      <c r="AL42" s="41"/>
      <c r="AM42" s="41"/>
    </row>
    <row r="43" spans="1:39" s="4" customFormat="1" ht="11" customHeight="1">
      <c r="A43" s="601" t="s">
        <v>21</v>
      </c>
      <c r="B43" s="602"/>
      <c r="C43" s="602"/>
      <c r="D43" s="602"/>
      <c r="E43" s="602"/>
      <c r="F43" s="602"/>
      <c r="G43" s="602"/>
      <c r="H43" s="602"/>
      <c r="I43" s="602"/>
      <c r="J43" s="602"/>
      <c r="K43" s="603"/>
      <c r="L43" s="581"/>
      <c r="M43" s="582"/>
      <c r="N43" s="583"/>
      <c r="O43" s="581"/>
      <c r="P43" s="582"/>
      <c r="Q43" s="583"/>
      <c r="R43" s="581"/>
      <c r="S43" s="582"/>
      <c r="T43" s="583"/>
      <c r="U43" s="564">
        <f>SUM(U35:W42)</f>
        <v>1017.5624999999999</v>
      </c>
      <c r="V43" s="565"/>
      <c r="W43" s="565"/>
      <c r="X43" s="103"/>
      <c r="Y43" s="41"/>
      <c r="Z43" s="41"/>
      <c r="AA43" s="41"/>
      <c r="AB43" s="41"/>
      <c r="AC43" s="41"/>
      <c r="AD43" s="41"/>
      <c r="AE43" s="41"/>
      <c r="AF43" s="41"/>
      <c r="AG43" s="41"/>
      <c r="AH43" s="41"/>
      <c r="AI43" s="41"/>
      <c r="AJ43" s="41"/>
      <c r="AK43" s="41"/>
      <c r="AL43" s="41"/>
      <c r="AM43" s="41"/>
    </row>
    <row r="44" spans="1:39" s="4" customFormat="1" ht="7" customHeight="1">
      <c r="A44" s="109"/>
      <c r="B44" s="107"/>
      <c r="C44" s="107"/>
      <c r="D44" s="107"/>
      <c r="E44" s="107"/>
      <c r="F44" s="107"/>
      <c r="G44" s="107"/>
      <c r="H44" s="107"/>
      <c r="I44" s="107"/>
      <c r="J44" s="107"/>
      <c r="K44" s="107"/>
      <c r="L44" s="107"/>
      <c r="M44" s="107"/>
      <c r="N44" s="107"/>
      <c r="O44" s="107"/>
      <c r="P44" s="107"/>
      <c r="Q44" s="107"/>
      <c r="R44" s="107"/>
      <c r="S44" s="107"/>
      <c r="T44" s="107"/>
      <c r="U44" s="121"/>
      <c r="V44" s="107"/>
      <c r="W44" s="107"/>
      <c r="X44" s="107"/>
      <c r="Y44" s="41"/>
      <c r="Z44" s="41"/>
      <c r="AA44" s="41"/>
      <c r="AB44" s="41"/>
      <c r="AC44" s="41"/>
      <c r="AD44" s="41"/>
      <c r="AE44" s="41"/>
      <c r="AF44" s="41"/>
      <c r="AG44" s="41"/>
      <c r="AH44" s="41"/>
      <c r="AI44" s="41"/>
      <c r="AJ44" s="41"/>
      <c r="AK44" s="41"/>
      <c r="AL44" s="41"/>
      <c r="AM44" s="41"/>
    </row>
    <row r="45" spans="1:39" s="4" customFormat="1" ht="11" customHeight="1">
      <c r="A45" s="538" t="s">
        <v>39</v>
      </c>
      <c r="B45" s="566"/>
      <c r="C45" s="566"/>
      <c r="D45" s="566"/>
      <c r="E45" s="566"/>
      <c r="F45" s="566"/>
      <c r="G45" s="566"/>
      <c r="H45" s="566"/>
      <c r="I45" s="566"/>
      <c r="J45" s="566"/>
      <c r="K45" s="566"/>
      <c r="L45" s="566"/>
      <c r="M45" s="566"/>
      <c r="N45" s="566"/>
      <c r="O45" s="566"/>
      <c r="P45" s="566"/>
      <c r="Q45" s="566"/>
      <c r="R45" s="566"/>
      <c r="S45" s="566"/>
      <c r="T45" s="566"/>
      <c r="U45" s="566"/>
      <c r="V45" s="566"/>
      <c r="W45" s="539"/>
      <c r="X45" s="22"/>
      <c r="Y45" s="9"/>
      <c r="Z45" s="9"/>
      <c r="AA45" s="9"/>
      <c r="AB45" s="41"/>
      <c r="AC45" s="41"/>
      <c r="AD45" s="41"/>
      <c r="AE45" s="41"/>
      <c r="AF45" s="41"/>
      <c r="AG45" s="41"/>
      <c r="AH45" s="41"/>
      <c r="AI45" s="41"/>
      <c r="AJ45" s="41"/>
      <c r="AK45" s="41"/>
      <c r="AL45" s="41"/>
      <c r="AM45" s="41"/>
    </row>
    <row r="46" spans="1:39" s="4" customFormat="1" ht="11" customHeight="1">
      <c r="A46" s="595" t="s">
        <v>53</v>
      </c>
      <c r="B46" s="596"/>
      <c r="C46" s="596"/>
      <c r="D46" s="596"/>
      <c r="E46" s="596"/>
      <c r="F46" s="596"/>
      <c r="G46" s="596"/>
      <c r="H46" s="596"/>
      <c r="I46" s="596"/>
      <c r="J46" s="596"/>
      <c r="K46" s="596"/>
      <c r="L46" s="597"/>
      <c r="M46" s="383" t="s">
        <v>0</v>
      </c>
      <c r="N46" s="384"/>
      <c r="O46" s="385"/>
      <c r="P46" s="538" t="s">
        <v>40</v>
      </c>
      <c r="Q46" s="566"/>
      <c r="R46" s="566"/>
      <c r="S46" s="566"/>
      <c r="T46" s="566"/>
      <c r="U46" s="566"/>
      <c r="V46" s="566"/>
      <c r="W46" s="539"/>
      <c r="AB46" s="41"/>
      <c r="AC46" s="41"/>
      <c r="AD46" s="506"/>
      <c r="AE46" s="506"/>
      <c r="AF46" s="506"/>
      <c r="AG46" s="506"/>
      <c r="AH46" s="506"/>
      <c r="AI46" s="41"/>
      <c r="AJ46" s="41"/>
      <c r="AK46" s="41"/>
      <c r="AL46" s="41"/>
      <c r="AM46" s="41"/>
    </row>
    <row r="47" spans="1:39" s="4" customFormat="1" ht="11" customHeight="1">
      <c r="A47" s="598"/>
      <c r="B47" s="599"/>
      <c r="C47" s="599"/>
      <c r="D47" s="599"/>
      <c r="E47" s="599"/>
      <c r="F47" s="599"/>
      <c r="G47" s="599"/>
      <c r="H47" s="599"/>
      <c r="I47" s="599"/>
      <c r="J47" s="599"/>
      <c r="K47" s="599"/>
      <c r="L47" s="600"/>
      <c r="M47" s="391"/>
      <c r="N47" s="392"/>
      <c r="O47" s="393"/>
      <c r="P47" s="538" t="s">
        <v>35</v>
      </c>
      <c r="Q47" s="566"/>
      <c r="R47" s="566"/>
      <c r="S47" s="539"/>
      <c r="T47" s="538" t="s">
        <v>1</v>
      </c>
      <c r="U47" s="566"/>
      <c r="V47" s="566"/>
      <c r="W47" s="539"/>
      <c r="AB47" s="41"/>
      <c r="AC47" s="41"/>
      <c r="AD47" s="41"/>
      <c r="AE47" s="41"/>
      <c r="AF47" s="41"/>
      <c r="AG47" s="41"/>
      <c r="AH47" s="41"/>
      <c r="AI47" s="41"/>
      <c r="AJ47" s="41"/>
      <c r="AK47" s="41"/>
      <c r="AL47" s="41"/>
      <c r="AM47" s="41"/>
    </row>
    <row r="48" spans="1:39" s="4" customFormat="1" ht="11" customHeight="1">
      <c r="A48" s="23" t="s">
        <v>54</v>
      </c>
      <c r="B48" s="24"/>
      <c r="C48" s="24"/>
      <c r="D48" s="24"/>
      <c r="E48" s="24"/>
      <c r="F48" s="24"/>
      <c r="G48" s="24"/>
      <c r="H48" s="24"/>
      <c r="I48" s="2"/>
      <c r="J48" s="2"/>
      <c r="K48" s="2"/>
      <c r="L48" s="2"/>
      <c r="M48" s="627">
        <f>U43</f>
        <v>1017.5624999999999</v>
      </c>
      <c r="N48" s="544"/>
      <c r="O48" s="628"/>
      <c r="P48" s="627">
        <v>8.0500000000000007</v>
      </c>
      <c r="Q48" s="544"/>
      <c r="R48" s="544"/>
      <c r="S48" s="628"/>
      <c r="T48" s="629">
        <f t="shared" ref="T48:T55" si="0">P48*M48/100</f>
        <v>81.91378125</v>
      </c>
      <c r="U48" s="630"/>
      <c r="V48" s="630"/>
      <c r="W48" s="10"/>
      <c r="AB48" s="41"/>
      <c r="AC48" s="41"/>
      <c r="AD48" s="41"/>
      <c r="AE48" s="41"/>
      <c r="AF48" s="41"/>
      <c r="AG48" s="41"/>
      <c r="AH48" s="41"/>
      <c r="AI48" s="41"/>
      <c r="AJ48" s="41"/>
      <c r="AK48" s="41"/>
      <c r="AL48" s="41"/>
      <c r="AM48" s="41"/>
    </row>
    <row r="49" spans="1:39" s="4" customFormat="1" ht="11" customHeight="1">
      <c r="A49" s="503" t="s">
        <v>55</v>
      </c>
      <c r="B49" s="504"/>
      <c r="C49" s="504"/>
      <c r="D49" s="504"/>
      <c r="E49" s="504"/>
      <c r="F49" s="504"/>
      <c r="G49" s="504"/>
      <c r="H49" s="504"/>
      <c r="I49" s="2"/>
      <c r="J49" s="2"/>
      <c r="K49" s="2"/>
      <c r="L49" s="2"/>
      <c r="M49" s="505">
        <f>U43</f>
        <v>1017.5624999999999</v>
      </c>
      <c r="N49" s="506"/>
      <c r="O49" s="507"/>
      <c r="P49" s="505">
        <v>2.4</v>
      </c>
      <c r="Q49" s="506"/>
      <c r="R49" s="506"/>
      <c r="S49" s="507"/>
      <c r="T49" s="501">
        <f t="shared" si="0"/>
        <v>24.421499999999995</v>
      </c>
      <c r="U49" s="502"/>
      <c r="V49" s="502"/>
      <c r="W49" s="10"/>
      <c r="AB49" s="41"/>
      <c r="AC49" s="41"/>
      <c r="AD49" s="41"/>
      <c r="AE49" s="41"/>
      <c r="AF49" s="41"/>
      <c r="AG49" s="41"/>
      <c r="AH49" s="41"/>
      <c r="AI49" s="41"/>
      <c r="AJ49" s="41"/>
      <c r="AK49" s="41"/>
      <c r="AL49" s="41"/>
      <c r="AM49" s="41"/>
    </row>
    <row r="50" spans="1:39" s="4" customFormat="1" ht="11" customHeight="1">
      <c r="A50" s="503" t="s">
        <v>5</v>
      </c>
      <c r="B50" s="504"/>
      <c r="C50" s="504"/>
      <c r="D50" s="504"/>
      <c r="E50" s="504"/>
      <c r="F50" s="504"/>
      <c r="G50" s="504"/>
      <c r="H50" s="504"/>
      <c r="I50" s="2"/>
      <c r="J50" s="2"/>
      <c r="K50" s="2"/>
      <c r="L50" s="2"/>
      <c r="M50" s="505">
        <f>U43</f>
        <v>1017.5624999999999</v>
      </c>
      <c r="N50" s="506"/>
      <c r="O50" s="507"/>
      <c r="P50" s="505">
        <v>0.8</v>
      </c>
      <c r="Q50" s="506"/>
      <c r="R50" s="506"/>
      <c r="S50" s="507"/>
      <c r="T50" s="501">
        <f t="shared" si="0"/>
        <v>8.1404999999999994</v>
      </c>
      <c r="U50" s="502"/>
      <c r="V50" s="502"/>
      <c r="W50" s="10"/>
      <c r="AB50" s="41"/>
      <c r="AC50" s="41"/>
      <c r="AD50" s="41"/>
      <c r="AE50" s="41"/>
      <c r="AF50" s="41"/>
      <c r="AG50" s="41"/>
      <c r="AH50" s="41"/>
      <c r="AI50" s="41"/>
      <c r="AJ50" s="41"/>
      <c r="AK50" s="41"/>
      <c r="AL50" s="41"/>
      <c r="AM50" s="41"/>
    </row>
    <row r="51" spans="1:39" s="4" customFormat="1" ht="11" customHeight="1">
      <c r="A51" s="503" t="s">
        <v>56</v>
      </c>
      <c r="B51" s="504"/>
      <c r="C51" s="504"/>
      <c r="D51" s="504"/>
      <c r="E51" s="504"/>
      <c r="F51" s="504"/>
      <c r="G51" s="504"/>
      <c r="H51" s="504"/>
      <c r="I51" s="2"/>
      <c r="J51" s="2"/>
      <c r="K51" s="2"/>
      <c r="L51" s="2"/>
      <c r="M51" s="505">
        <f>U43</f>
        <v>1017.5624999999999</v>
      </c>
      <c r="N51" s="506"/>
      <c r="O51" s="507"/>
      <c r="P51" s="505">
        <v>3.1</v>
      </c>
      <c r="Q51" s="506"/>
      <c r="R51" s="506"/>
      <c r="S51" s="507"/>
      <c r="T51" s="501">
        <f t="shared" si="0"/>
        <v>31.544437500000001</v>
      </c>
      <c r="U51" s="502"/>
      <c r="V51" s="502"/>
      <c r="W51" s="10"/>
      <c r="AB51" s="41"/>
      <c r="AC51" s="41"/>
      <c r="AD51" s="41"/>
      <c r="AE51" s="41"/>
      <c r="AF51" s="41"/>
      <c r="AG51" s="41"/>
      <c r="AH51" s="41"/>
      <c r="AI51" s="41"/>
      <c r="AJ51" s="41"/>
      <c r="AK51" s="41"/>
      <c r="AL51" s="41"/>
      <c r="AM51" s="41"/>
    </row>
    <row r="52" spans="1:39" s="4" customFormat="1" ht="11" customHeight="1">
      <c r="A52" s="503" t="s">
        <v>57</v>
      </c>
      <c r="B52" s="504"/>
      <c r="C52" s="504"/>
      <c r="D52" s="504"/>
      <c r="E52" s="504"/>
      <c r="F52" s="504"/>
      <c r="G52" s="504"/>
      <c r="H52" s="504"/>
      <c r="I52" s="2"/>
      <c r="J52" s="2"/>
      <c r="K52" s="2"/>
      <c r="L52" s="2"/>
      <c r="M52" s="505">
        <f>U43</f>
        <v>1017.5624999999999</v>
      </c>
      <c r="N52" s="506"/>
      <c r="O52" s="507"/>
      <c r="P52" s="505">
        <v>1.1499999999999999</v>
      </c>
      <c r="Q52" s="506"/>
      <c r="R52" s="506"/>
      <c r="S52" s="507"/>
      <c r="T52" s="501">
        <f t="shared" si="0"/>
        <v>11.701968749999999</v>
      </c>
      <c r="U52" s="502"/>
      <c r="V52" s="502"/>
      <c r="W52" s="10"/>
      <c r="AB52" s="41"/>
      <c r="AC52" s="41"/>
      <c r="AD52" s="41"/>
      <c r="AE52" s="41"/>
      <c r="AF52" s="41"/>
      <c r="AG52" s="41"/>
      <c r="AH52" s="41"/>
      <c r="AI52" s="41"/>
      <c r="AJ52" s="41"/>
      <c r="AK52" s="41"/>
      <c r="AL52" s="41"/>
      <c r="AM52" s="41"/>
    </row>
    <row r="53" spans="1:39" s="4" customFormat="1" ht="11" customHeight="1">
      <c r="A53" s="22" t="s">
        <v>58</v>
      </c>
      <c r="B53" s="9"/>
      <c r="C53" s="9"/>
      <c r="D53" s="9"/>
      <c r="E53" s="9"/>
      <c r="F53" s="9"/>
      <c r="G53" s="9"/>
      <c r="H53" s="9"/>
      <c r="I53" s="2"/>
      <c r="J53" s="2"/>
      <c r="K53" s="2"/>
      <c r="L53" s="2"/>
      <c r="M53" s="505">
        <f>U43*98.25/100</f>
        <v>999.7551562499998</v>
      </c>
      <c r="N53" s="506"/>
      <c r="O53" s="507"/>
      <c r="P53" s="505">
        <v>5.0999999999999996</v>
      </c>
      <c r="Q53" s="506"/>
      <c r="R53" s="506"/>
      <c r="S53" s="507"/>
      <c r="T53" s="501">
        <f t="shared" si="0"/>
        <v>50.987512968749989</v>
      </c>
      <c r="U53" s="502"/>
      <c r="V53" s="502"/>
      <c r="W53" s="10"/>
      <c r="AB53" s="41"/>
      <c r="AC53" s="41"/>
      <c r="AD53" s="41"/>
      <c r="AE53" s="41"/>
      <c r="AF53" s="41"/>
      <c r="AG53" s="41"/>
      <c r="AH53" s="41"/>
      <c r="AI53" s="41"/>
      <c r="AJ53" s="41"/>
      <c r="AK53" s="41"/>
      <c r="AL53" s="41"/>
      <c r="AM53" s="41"/>
    </row>
    <row r="54" spans="1:39" s="4" customFormat="1" ht="11" customHeight="1">
      <c r="A54" s="22" t="s">
        <v>59</v>
      </c>
      <c r="B54" s="9"/>
      <c r="C54" s="9"/>
      <c r="D54" s="9"/>
      <c r="E54" s="9"/>
      <c r="F54" s="9"/>
      <c r="G54" s="9"/>
      <c r="H54" s="9"/>
      <c r="I54" s="2"/>
      <c r="J54" s="2"/>
      <c r="K54" s="2"/>
      <c r="L54" s="2"/>
      <c r="M54" s="505">
        <f>U43*98.25/100</f>
        <v>999.7551562499998</v>
      </c>
      <c r="N54" s="506"/>
      <c r="O54" s="507"/>
      <c r="P54" s="505">
        <v>2.4</v>
      </c>
      <c r="Q54" s="506"/>
      <c r="R54" s="506"/>
      <c r="S54" s="507"/>
      <c r="T54" s="501">
        <f t="shared" si="0"/>
        <v>23.994123749999993</v>
      </c>
      <c r="U54" s="502"/>
      <c r="V54" s="502"/>
      <c r="W54" s="10"/>
      <c r="AB54" s="41"/>
      <c r="AC54" s="41"/>
      <c r="AD54" s="41"/>
      <c r="AE54" s="41"/>
      <c r="AF54" s="41"/>
      <c r="AG54" s="41"/>
      <c r="AH54" s="41"/>
      <c r="AI54" s="41"/>
      <c r="AJ54" s="41"/>
      <c r="AK54" s="41"/>
      <c r="AL54" s="41"/>
      <c r="AM54" s="41"/>
    </row>
    <row r="55" spans="1:39" s="4" customFormat="1" ht="11" customHeight="1">
      <c r="A55" s="25" t="s">
        <v>60</v>
      </c>
      <c r="B55" s="26"/>
      <c r="C55" s="26"/>
      <c r="D55" s="26"/>
      <c r="E55" s="26"/>
      <c r="F55" s="26"/>
      <c r="G55" s="26"/>
      <c r="H55" s="26"/>
      <c r="I55" s="21"/>
      <c r="J55" s="21"/>
      <c r="K55" s="21"/>
      <c r="L55" s="21"/>
      <c r="M55" s="522">
        <f>U43*98.25/100</f>
        <v>999.7551562499998</v>
      </c>
      <c r="N55" s="523"/>
      <c r="O55" s="590"/>
      <c r="P55" s="522">
        <v>0.5</v>
      </c>
      <c r="Q55" s="523"/>
      <c r="R55" s="523"/>
      <c r="S55" s="590"/>
      <c r="T55" s="591">
        <f t="shared" si="0"/>
        <v>4.9987757812499991</v>
      </c>
      <c r="U55" s="592"/>
      <c r="V55" s="592"/>
      <c r="W55" s="10"/>
      <c r="AB55" s="41"/>
      <c r="AC55" s="41"/>
      <c r="AD55" s="41"/>
      <c r="AE55" s="41"/>
      <c r="AF55" s="41"/>
      <c r="AG55" s="41"/>
      <c r="AH55" s="41"/>
      <c r="AI55" s="41"/>
      <c r="AJ55" s="41"/>
      <c r="AK55" s="41"/>
      <c r="AL55" s="41"/>
      <c r="AM55" s="41"/>
    </row>
    <row r="56" spans="1:39" s="4" customFormat="1" ht="11" customHeight="1">
      <c r="A56" s="530" t="s">
        <v>41</v>
      </c>
      <c r="B56" s="531"/>
      <c r="C56" s="531"/>
      <c r="D56" s="531"/>
      <c r="E56" s="531"/>
      <c r="F56" s="531"/>
      <c r="G56" s="531"/>
      <c r="H56" s="531"/>
      <c r="I56" s="27"/>
      <c r="J56" s="7"/>
      <c r="K56" s="7"/>
      <c r="L56" s="7"/>
      <c r="M56" s="28"/>
      <c r="N56" s="28"/>
      <c r="O56" s="28"/>
      <c r="P56" s="18"/>
      <c r="Q56" s="29"/>
      <c r="R56" s="29"/>
      <c r="S56" s="14"/>
      <c r="T56" s="532">
        <f>SUM(T48:T55)</f>
        <v>237.70259999999999</v>
      </c>
      <c r="U56" s="533"/>
      <c r="V56" s="533"/>
      <c r="W56" s="328"/>
      <c r="AB56" s="41"/>
      <c r="AC56" s="41"/>
      <c r="AD56" s="41"/>
      <c r="AE56" s="41"/>
      <c r="AF56" s="41"/>
      <c r="AG56" s="41"/>
      <c r="AH56" s="41"/>
      <c r="AI56" s="41"/>
      <c r="AJ56" s="41"/>
      <c r="AK56" s="41"/>
      <c r="AL56" s="41"/>
      <c r="AM56" s="41"/>
    </row>
    <row r="57" spans="1:39" s="4" customFormat="1" ht="7" customHeight="1">
      <c r="A57" s="543"/>
      <c r="B57" s="543"/>
      <c r="C57" s="543"/>
      <c r="D57" s="543"/>
      <c r="E57" s="543"/>
      <c r="F57" s="543"/>
      <c r="G57" s="543"/>
      <c r="H57" s="543"/>
      <c r="I57" s="29"/>
      <c r="J57" s="29"/>
      <c r="K57" s="20"/>
      <c r="L57" s="20"/>
      <c r="M57" s="116"/>
      <c r="N57" s="116"/>
      <c r="O57" s="116"/>
      <c r="P57" s="29"/>
      <c r="Q57" s="29"/>
      <c r="R57" s="29"/>
      <c r="S57" s="116"/>
      <c r="T57" s="29"/>
      <c r="U57" s="29"/>
      <c r="V57" s="29"/>
      <c r="W57" s="330"/>
      <c r="AB57" s="41"/>
      <c r="AC57" s="41"/>
      <c r="AD57" s="41"/>
      <c r="AE57" s="41"/>
      <c r="AF57" s="41"/>
      <c r="AG57" s="41"/>
      <c r="AH57" s="41"/>
      <c r="AI57" s="41"/>
      <c r="AJ57" s="41"/>
      <c r="AK57" s="41"/>
      <c r="AL57" s="41"/>
      <c r="AM57" s="41"/>
    </row>
    <row r="58" spans="1:39" s="4" customFormat="1" ht="11" customHeight="1">
      <c r="A58" s="517" t="s">
        <v>42</v>
      </c>
      <c r="B58" s="518"/>
      <c r="C58" s="518"/>
      <c r="D58" s="518"/>
      <c r="E58" s="518"/>
      <c r="F58" s="518"/>
      <c r="G58" s="518"/>
      <c r="H58" s="518"/>
      <c r="I58" s="518"/>
      <c r="J58" s="518"/>
      <c r="K58" s="518"/>
      <c r="L58" s="518"/>
      <c r="M58" s="518"/>
      <c r="N58" s="518"/>
      <c r="O58" s="518"/>
      <c r="P58" s="518"/>
      <c r="Q58" s="518"/>
      <c r="R58" s="518"/>
      <c r="S58" s="519"/>
      <c r="T58" s="520">
        <f>U43-T56</f>
        <v>779.85989999999993</v>
      </c>
      <c r="U58" s="521"/>
      <c r="V58" s="521"/>
      <c r="W58" s="329"/>
      <c r="X58" s="522"/>
      <c r="Y58" s="523"/>
      <c r="Z58" s="523"/>
      <c r="AA58" s="41"/>
      <c r="AB58" s="41"/>
      <c r="AC58" s="41"/>
      <c r="AD58" s="41"/>
      <c r="AE58" s="41"/>
      <c r="AF58" s="41"/>
      <c r="AG58" s="41"/>
      <c r="AH58" s="41"/>
      <c r="AI58" s="41"/>
      <c r="AJ58" s="41"/>
      <c r="AK58" s="41"/>
      <c r="AL58" s="41"/>
      <c r="AM58" s="41"/>
    </row>
    <row r="59" spans="1:39" s="4" customFormat="1" ht="11" customHeight="1">
      <c r="A59" s="117"/>
      <c r="B59" s="117"/>
      <c r="C59" s="117"/>
      <c r="D59" s="117"/>
      <c r="E59" s="117"/>
      <c r="F59" s="117"/>
      <c r="G59" s="117"/>
      <c r="H59" s="117"/>
      <c r="I59" s="117"/>
      <c r="J59" s="117"/>
      <c r="K59" s="117"/>
      <c r="L59" s="117"/>
      <c r="M59" s="117"/>
      <c r="N59" s="117"/>
      <c r="O59" s="117"/>
      <c r="P59" s="117"/>
      <c r="Q59" s="117"/>
      <c r="R59" s="117"/>
      <c r="S59" s="117"/>
      <c r="T59" s="227"/>
      <c r="U59" s="227"/>
      <c r="V59" s="227"/>
      <c r="W59" s="119"/>
      <c r="X59" s="474" t="s">
        <v>0</v>
      </c>
      <c r="Y59" s="470"/>
      <c r="Z59" s="471"/>
      <c r="AA59" s="41"/>
      <c r="AB59" s="41"/>
      <c r="AC59" s="41"/>
      <c r="AD59" s="41"/>
      <c r="AE59" s="41"/>
      <c r="AF59" s="41"/>
      <c r="AG59" s="41"/>
      <c r="AH59" s="41"/>
      <c r="AI59" s="41"/>
      <c r="AJ59" s="41"/>
      <c r="AK59" s="41"/>
      <c r="AL59" s="41"/>
      <c r="AM59" s="41"/>
    </row>
    <row r="60" spans="1:39" s="4" customFormat="1" ht="11" customHeight="1">
      <c r="A60" s="524" t="s">
        <v>139</v>
      </c>
      <c r="B60" s="525"/>
      <c r="C60" s="525"/>
      <c r="D60" s="525"/>
      <c r="E60" s="525"/>
      <c r="F60" s="525"/>
      <c r="G60" s="525"/>
      <c r="H60" s="525"/>
      <c r="I60" s="525"/>
      <c r="J60" s="525"/>
      <c r="K60" s="525"/>
      <c r="L60" s="525"/>
      <c r="M60" s="525"/>
      <c r="N60" s="525"/>
      <c r="O60" s="525"/>
      <c r="P60" s="525"/>
      <c r="Q60" s="525"/>
      <c r="R60" s="525"/>
      <c r="S60" s="526"/>
      <c r="T60" s="513">
        <f>X60*AD29</f>
        <v>0</v>
      </c>
      <c r="U60" s="514"/>
      <c r="V60" s="514"/>
      <c r="W60" s="14"/>
      <c r="X60" s="527">
        <v>2.65</v>
      </c>
      <c r="Y60" s="528"/>
      <c r="Z60" s="529"/>
      <c r="AA60" s="354" t="s">
        <v>90</v>
      </c>
      <c r="AB60" s="355"/>
      <c r="AC60" s="356"/>
      <c r="AE60" s="13"/>
      <c r="AF60" s="13"/>
      <c r="AG60" s="13"/>
      <c r="AH60" s="41"/>
      <c r="AI60" s="41"/>
      <c r="AJ60" s="41"/>
      <c r="AK60" s="41"/>
      <c r="AL60" s="41"/>
      <c r="AM60" s="41"/>
    </row>
    <row r="61" spans="1:39" s="4" customFormat="1" ht="11" customHeight="1">
      <c r="A61" s="114" t="s">
        <v>140</v>
      </c>
      <c r="B61" s="115"/>
      <c r="C61" s="115"/>
      <c r="D61" s="115"/>
      <c r="E61" s="115"/>
      <c r="F61" s="115"/>
      <c r="G61" s="115"/>
      <c r="H61" s="115"/>
      <c r="I61" s="115"/>
      <c r="J61" s="115"/>
      <c r="K61" s="115"/>
      <c r="L61" s="115"/>
      <c r="M61" s="115"/>
      <c r="N61" s="115"/>
      <c r="O61" s="115"/>
      <c r="P61" s="115"/>
      <c r="Q61" s="115"/>
      <c r="R61" s="115"/>
      <c r="S61" s="118"/>
      <c r="T61" s="513">
        <f>AI29*X61</f>
        <v>60.173999999999999</v>
      </c>
      <c r="U61" s="514"/>
      <c r="V61" s="514"/>
      <c r="W61" s="12"/>
      <c r="X61" s="515">
        <v>0.33429999999999999</v>
      </c>
      <c r="Y61" s="516"/>
      <c r="Z61" s="516"/>
      <c r="AA61" s="349">
        <f>T60+T61</f>
        <v>60.173999999999999</v>
      </c>
      <c r="AB61" s="350"/>
      <c r="AC61" s="351"/>
      <c r="AD61" s="13"/>
      <c r="AE61" s="13"/>
      <c r="AF61" s="13"/>
      <c r="AG61" s="13"/>
      <c r="AH61" s="41"/>
      <c r="AI61" s="41"/>
      <c r="AJ61" s="41"/>
      <c r="AK61" s="41"/>
      <c r="AL61" s="41"/>
      <c r="AM61" s="41"/>
    </row>
    <row r="62" spans="1:39" s="4" customFormat="1" ht="11" customHeight="1">
      <c r="A62" s="238" t="s">
        <v>106</v>
      </c>
      <c r="B62" s="239"/>
      <c r="C62" s="239"/>
      <c r="D62" s="239"/>
      <c r="E62" s="239"/>
      <c r="F62" s="239"/>
      <c r="G62" s="239"/>
      <c r="H62" s="239"/>
      <c r="I62" s="239"/>
      <c r="J62" s="239"/>
      <c r="K62" s="239"/>
      <c r="L62" s="239"/>
      <c r="M62" s="239"/>
      <c r="N62" s="239"/>
      <c r="O62" s="239"/>
      <c r="P62" s="239"/>
      <c r="Q62" s="239"/>
      <c r="R62" s="239"/>
      <c r="S62" s="240"/>
      <c r="T62" s="508">
        <f>AA29*X62</f>
        <v>0</v>
      </c>
      <c r="U62" s="509"/>
      <c r="V62" s="509"/>
      <c r="W62" s="271"/>
      <c r="X62" s="510">
        <v>1</v>
      </c>
      <c r="Y62" s="511"/>
      <c r="Z62" s="512"/>
      <c r="AA62" s="608" t="s">
        <v>133</v>
      </c>
      <c r="AB62" s="609"/>
      <c r="AC62" s="610"/>
      <c r="AD62" s="13"/>
      <c r="AE62" s="13"/>
      <c r="AF62" s="13"/>
      <c r="AG62" s="13"/>
      <c r="AH62" s="41"/>
      <c r="AI62" s="41"/>
      <c r="AJ62" s="41"/>
      <c r="AK62" s="41"/>
      <c r="AL62" s="41"/>
      <c r="AM62" s="41"/>
    </row>
    <row r="63" spans="1:39" s="4" customFormat="1" ht="11" customHeight="1">
      <c r="A63" s="503" t="s">
        <v>6</v>
      </c>
      <c r="B63" s="504"/>
      <c r="C63" s="504"/>
      <c r="D63" s="504"/>
      <c r="E63" s="504"/>
      <c r="F63" s="504"/>
      <c r="G63" s="504"/>
      <c r="H63" s="504"/>
      <c r="I63" s="504"/>
      <c r="J63" s="504"/>
      <c r="K63" s="504"/>
      <c r="L63" s="504"/>
      <c r="M63" s="504"/>
      <c r="N63" s="504"/>
      <c r="O63" s="504"/>
      <c r="P63" s="504"/>
      <c r="Q63" s="504"/>
      <c r="R63" s="504"/>
      <c r="S63" s="611"/>
      <c r="T63" s="513">
        <f>X63*AA30</f>
        <v>0</v>
      </c>
      <c r="U63" s="514"/>
      <c r="V63" s="514"/>
      <c r="W63" s="12"/>
      <c r="X63" s="505">
        <v>3</v>
      </c>
      <c r="Y63" s="506"/>
      <c r="Z63" s="507"/>
      <c r="AA63" s="612">
        <f>T62+T63+T64</f>
        <v>0</v>
      </c>
      <c r="AB63" s="613"/>
      <c r="AC63" s="614"/>
      <c r="AD63" s="618">
        <f>(AB29*X62)+(AB30*X63)+(AB31*X64)+T62+T63+T64</f>
        <v>0</v>
      </c>
      <c r="AE63" s="619"/>
      <c r="AF63" s="41"/>
      <c r="AG63" s="41"/>
      <c r="AH63" s="41"/>
      <c r="AI63" s="41"/>
      <c r="AJ63" s="41"/>
      <c r="AK63" s="41"/>
      <c r="AL63" s="41"/>
      <c r="AM63" s="41"/>
    </row>
    <row r="64" spans="1:39" s="4" customFormat="1" ht="11" customHeight="1">
      <c r="A64" s="503" t="s">
        <v>43</v>
      </c>
      <c r="B64" s="504"/>
      <c r="C64" s="504"/>
      <c r="D64" s="504"/>
      <c r="E64" s="504"/>
      <c r="F64" s="504"/>
      <c r="G64" s="504"/>
      <c r="H64" s="504"/>
      <c r="I64" s="504"/>
      <c r="J64" s="504"/>
      <c r="K64" s="504"/>
      <c r="L64" s="504"/>
      <c r="M64" s="504"/>
      <c r="N64" s="504"/>
      <c r="O64" s="504"/>
      <c r="P64" s="504"/>
      <c r="Q64" s="504"/>
      <c r="R64" s="504"/>
      <c r="S64" s="611"/>
      <c r="T64" s="622">
        <f>X64*AA31</f>
        <v>0</v>
      </c>
      <c r="U64" s="623"/>
      <c r="V64" s="623"/>
      <c r="W64" s="272"/>
      <c r="X64" s="624">
        <v>1</v>
      </c>
      <c r="Y64" s="625"/>
      <c r="Z64" s="626"/>
      <c r="AA64" s="615"/>
      <c r="AB64" s="616"/>
      <c r="AC64" s="617"/>
      <c r="AD64" s="620"/>
      <c r="AE64" s="621"/>
      <c r="AF64" s="41"/>
      <c r="AG64" s="41"/>
      <c r="AH64" s="41"/>
      <c r="AI64" s="41"/>
      <c r="AJ64" s="41"/>
      <c r="AK64" s="41"/>
      <c r="AL64" s="41"/>
      <c r="AM64" s="41"/>
    </row>
    <row r="65" spans="1:39" s="4" customFormat="1" ht="11" customHeight="1">
      <c r="A65" s="286" t="s">
        <v>108</v>
      </c>
      <c r="B65" s="287"/>
      <c r="C65" s="287"/>
      <c r="D65" s="287"/>
      <c r="E65" s="287"/>
      <c r="F65" s="287"/>
      <c r="G65" s="287"/>
      <c r="H65" s="287"/>
      <c r="I65" s="287"/>
      <c r="J65" s="287"/>
      <c r="K65" s="287"/>
      <c r="L65" s="287"/>
      <c r="M65" s="287"/>
      <c r="N65" s="287"/>
      <c r="O65" s="287"/>
      <c r="P65" s="287"/>
      <c r="Q65" s="287"/>
      <c r="R65" s="287"/>
      <c r="S65" s="288"/>
      <c r="T65" s="562">
        <f>(X65*AA32)*1.2</f>
        <v>0</v>
      </c>
      <c r="U65" s="563"/>
      <c r="V65" s="563"/>
      <c r="W65" s="12"/>
      <c r="X65" s="498">
        <v>0.59499999999999997</v>
      </c>
      <c r="Y65" s="499"/>
      <c r="Z65" s="500"/>
      <c r="AA65" s="41"/>
      <c r="AB65" s="41"/>
      <c r="AC65" s="41"/>
      <c r="AD65" s="273"/>
      <c r="AE65" s="273"/>
      <c r="AF65" s="41"/>
      <c r="AG65" s="41"/>
      <c r="AH65" s="41"/>
      <c r="AI65" s="41"/>
      <c r="AJ65" s="41"/>
      <c r="AK65" s="41"/>
      <c r="AL65" s="41"/>
      <c r="AM65" s="41"/>
    </row>
    <row r="66" spans="1:39" s="4" customFormat="1" ht="11" customHeight="1">
      <c r="A66" s="286" t="s">
        <v>71</v>
      </c>
      <c r="B66" s="287"/>
      <c r="C66" s="287"/>
      <c r="D66" s="287"/>
      <c r="E66" s="287"/>
      <c r="F66" s="287"/>
      <c r="G66" s="287"/>
      <c r="H66" s="287"/>
      <c r="I66" s="287"/>
      <c r="J66" s="287"/>
      <c r="K66" s="287"/>
      <c r="L66" s="287"/>
      <c r="M66" s="287"/>
      <c r="N66" s="287"/>
      <c r="O66" s="287"/>
      <c r="P66" s="287"/>
      <c r="Q66" s="287"/>
      <c r="R66" s="287"/>
      <c r="S66" s="288"/>
      <c r="T66" s="552">
        <v>0</v>
      </c>
      <c r="U66" s="553"/>
      <c r="V66" s="553"/>
      <c r="W66" s="12"/>
      <c r="X66" s="133"/>
      <c r="Y66" s="134"/>
      <c r="Z66" s="135"/>
      <c r="AA66" s="41"/>
      <c r="AB66" s="41"/>
      <c r="AC66" s="41"/>
      <c r="AD66" s="41"/>
      <c r="AE66" s="41"/>
      <c r="AF66" s="41"/>
      <c r="AG66" s="41"/>
      <c r="AH66" s="41"/>
      <c r="AI66" s="41"/>
      <c r="AJ66" s="41"/>
      <c r="AK66" s="41"/>
      <c r="AL66" s="41"/>
      <c r="AM66" s="41"/>
    </row>
    <row r="67" spans="1:39" s="4" customFormat="1" ht="11" customHeight="1">
      <c r="A67" s="554" t="s">
        <v>44</v>
      </c>
      <c r="B67" s="555"/>
      <c r="C67" s="555"/>
      <c r="D67" s="555"/>
      <c r="E67" s="555"/>
      <c r="F67" s="555"/>
      <c r="G67" s="555"/>
      <c r="H67" s="555"/>
      <c r="I67" s="555"/>
      <c r="J67" s="555"/>
      <c r="K67" s="555"/>
      <c r="L67" s="555"/>
      <c r="M67" s="555"/>
      <c r="N67" s="555"/>
      <c r="O67" s="555"/>
      <c r="P67" s="555"/>
      <c r="Q67" s="555"/>
      <c r="R67" s="555"/>
      <c r="S67" s="556"/>
      <c r="T67" s="557">
        <f>T58+T60+T61+T62+T63+T64+T65+T66</f>
        <v>840.0338999999999</v>
      </c>
      <c r="U67" s="558"/>
      <c r="V67" s="558"/>
      <c r="W67" s="289"/>
      <c r="X67" s="559"/>
      <c r="Y67" s="560"/>
      <c r="Z67" s="561"/>
      <c r="AA67" s="41"/>
      <c r="AB67" s="41"/>
      <c r="AC67" s="41"/>
      <c r="AD67" s="41"/>
      <c r="AE67" s="41"/>
      <c r="AF67" s="41"/>
      <c r="AG67" s="41"/>
      <c r="AH67" s="41"/>
      <c r="AI67" s="41"/>
      <c r="AJ67" s="41"/>
      <c r="AK67" s="41"/>
      <c r="AL67" s="41"/>
      <c r="AM67" s="41"/>
    </row>
    <row r="68" spans="1:39" s="4" customFormat="1" ht="11" customHeight="1">
      <c r="A68" s="543"/>
      <c r="B68" s="543"/>
      <c r="C68" s="543"/>
      <c r="D68" s="543"/>
      <c r="E68" s="543"/>
      <c r="F68" s="543"/>
      <c r="G68" s="543"/>
      <c r="H68" s="543"/>
      <c r="I68" s="543"/>
      <c r="J68" s="543"/>
      <c r="K68" s="543"/>
      <c r="L68" s="543"/>
      <c r="M68" s="543"/>
      <c r="N68" s="543"/>
      <c r="O68" s="543"/>
      <c r="P68" s="543"/>
      <c r="Q68" s="543"/>
      <c r="R68" s="543"/>
      <c r="S68" s="543"/>
      <c r="T68" s="541"/>
      <c r="U68" s="544"/>
      <c r="V68" s="544"/>
      <c r="W68" s="544"/>
      <c r="X68" s="545"/>
      <c r="Y68" s="545"/>
      <c r="Z68" s="545"/>
      <c r="AA68" s="41"/>
      <c r="AB68" s="41"/>
      <c r="AC68" s="41"/>
      <c r="AD68" s="41"/>
      <c r="AE68" s="41"/>
      <c r="AF68" s="41"/>
      <c r="AG68" s="41"/>
      <c r="AH68" s="41"/>
      <c r="AI68" s="41"/>
      <c r="AJ68" s="41"/>
      <c r="AK68" s="41"/>
      <c r="AL68" s="41"/>
      <c r="AM68" s="41"/>
    </row>
    <row r="69" spans="1:39" s="4" customFormat="1" ht="11" customHeight="1">
      <c r="A69" s="538" t="s">
        <v>7</v>
      </c>
      <c r="B69" s="539"/>
      <c r="C69" s="546" t="s">
        <v>47</v>
      </c>
      <c r="D69" s="547"/>
      <c r="E69" s="547"/>
      <c r="F69" s="547"/>
      <c r="G69" s="547"/>
      <c r="H69" s="548"/>
      <c r="I69" s="546" t="s">
        <v>45</v>
      </c>
      <c r="J69" s="547"/>
      <c r="K69" s="547"/>
      <c r="L69" s="547"/>
      <c r="M69" s="547"/>
      <c r="N69" s="548"/>
      <c r="O69" s="549" t="s">
        <v>46</v>
      </c>
      <c r="P69" s="550"/>
      <c r="Q69" s="550"/>
      <c r="R69" s="550"/>
      <c r="S69" s="550"/>
      <c r="T69" s="551"/>
      <c r="U69" s="19"/>
      <c r="V69" s="2"/>
      <c r="W69" s="2"/>
      <c r="X69" s="2"/>
      <c r="Y69" s="2"/>
      <c r="Z69" s="2"/>
      <c r="AH69" s="41"/>
      <c r="AI69" s="41"/>
      <c r="AJ69" s="41"/>
      <c r="AK69" s="41"/>
      <c r="AL69" s="41"/>
      <c r="AM69" s="41"/>
    </row>
    <row r="70" spans="1:39" s="4" customFormat="1" ht="11" customHeight="1">
      <c r="A70" s="538" t="s">
        <v>49</v>
      </c>
      <c r="B70" s="539"/>
      <c r="C70" s="540">
        <f>U43</f>
        <v>1017.5624999999999</v>
      </c>
      <c r="D70" s="541"/>
      <c r="E70" s="541"/>
      <c r="F70" s="541"/>
      <c r="G70" s="541"/>
      <c r="H70" s="542"/>
      <c r="I70" s="540">
        <f>T56</f>
        <v>237.70259999999999</v>
      </c>
      <c r="J70" s="541"/>
      <c r="K70" s="541"/>
      <c r="L70" s="541"/>
      <c r="M70" s="541"/>
      <c r="N70" s="542"/>
      <c r="O70" s="540">
        <f>T58</f>
        <v>779.85989999999993</v>
      </c>
      <c r="P70" s="541"/>
      <c r="Q70" s="541"/>
      <c r="R70" s="541"/>
      <c r="S70" s="541"/>
      <c r="T70" s="542"/>
      <c r="AH70" s="41"/>
      <c r="AI70" s="41"/>
      <c r="AJ70" s="41"/>
      <c r="AK70" s="41"/>
      <c r="AL70" s="41"/>
      <c r="AM70" s="41"/>
    </row>
    <row r="71" spans="1:39" s="4" customFormat="1" ht="11" customHeight="1">
      <c r="A71" s="538" t="s">
        <v>24</v>
      </c>
      <c r="B71" s="539"/>
      <c r="C71" s="540" t="e">
        <f>C70+'17-09-Lucie'!C71:H71</f>
        <v>#REF!</v>
      </c>
      <c r="D71" s="541"/>
      <c r="E71" s="541"/>
      <c r="F71" s="541"/>
      <c r="G71" s="541"/>
      <c r="H71" s="542"/>
      <c r="I71" s="540" t="e">
        <f>I70+'17-09-Lucie'!I71:N71</f>
        <v>#REF!</v>
      </c>
      <c r="J71" s="541"/>
      <c r="K71" s="541"/>
      <c r="L71" s="541"/>
      <c r="M71" s="541"/>
      <c r="N71" s="542"/>
      <c r="O71" s="540" t="e">
        <f>O70+'17-09-Lucie'!O71:T71</f>
        <v>#REF!</v>
      </c>
      <c r="P71" s="541"/>
      <c r="Q71" s="541"/>
      <c r="R71" s="541"/>
      <c r="S71" s="541"/>
      <c r="T71" s="542"/>
      <c r="AH71" s="41"/>
      <c r="AI71" s="41"/>
      <c r="AJ71" s="41"/>
      <c r="AK71" s="41"/>
      <c r="AL71" s="41"/>
      <c r="AM71" s="41"/>
    </row>
    <row r="72" spans="1:39" s="4" customFormat="1" ht="11" customHeight="1">
      <c r="A72" s="545" t="s">
        <v>48</v>
      </c>
      <c r="B72" s="545"/>
      <c r="C72" s="545"/>
      <c r="D72" s="567"/>
      <c r="E72" s="567"/>
      <c r="F72" s="567"/>
      <c r="G72" s="567"/>
      <c r="H72" s="545" t="s">
        <v>16</v>
      </c>
      <c r="I72" s="545"/>
      <c r="J72" s="545" t="s">
        <v>8</v>
      </c>
      <c r="K72" s="545"/>
      <c r="L72" s="545"/>
      <c r="M72" s="545"/>
      <c r="N72" s="545"/>
      <c r="O72" s="41"/>
      <c r="P72" s="41"/>
      <c r="Q72" s="41"/>
      <c r="R72" s="41"/>
      <c r="S72" s="41"/>
      <c r="T72" s="41"/>
      <c r="U72" s="41"/>
      <c r="V72" s="41"/>
      <c r="W72" s="41"/>
      <c r="X72" s="41"/>
      <c r="Y72" s="41"/>
      <c r="Z72" s="41"/>
      <c r="AA72" s="41"/>
      <c r="AB72" s="41"/>
      <c r="AC72" s="41"/>
      <c r="AD72" s="41"/>
      <c r="AE72" s="41"/>
      <c r="AF72" s="41"/>
      <c r="AG72" s="41"/>
      <c r="AH72" s="41"/>
      <c r="AI72" s="41"/>
      <c r="AJ72" s="41"/>
      <c r="AK72" s="41"/>
      <c r="AL72" s="41"/>
      <c r="AM72" s="41"/>
    </row>
    <row r="73" spans="1:39" s="4" customFormat="1" ht="11" customHeight="1">
      <c r="A73" s="534" t="s">
        <v>9</v>
      </c>
      <c r="B73" s="534"/>
      <c r="C73" s="534"/>
      <c r="D73" s="534"/>
      <c r="E73" s="534"/>
      <c r="F73" s="534"/>
      <c r="G73" s="534"/>
      <c r="H73" s="534"/>
      <c r="I73" s="534"/>
      <c r="J73" s="534"/>
      <c r="K73" s="534"/>
      <c r="L73" s="534"/>
      <c r="M73" s="534"/>
      <c r="N73" s="534"/>
      <c r="O73" s="534"/>
      <c r="P73" s="534"/>
      <c r="Q73" s="534"/>
      <c r="R73" s="534"/>
      <c r="S73" s="534"/>
      <c r="T73" s="534"/>
      <c r="U73" s="534"/>
      <c r="V73" s="534"/>
      <c r="W73" s="534"/>
      <c r="X73" s="534"/>
      <c r="Y73" s="534"/>
      <c r="Z73" s="534"/>
      <c r="AA73" s="534"/>
      <c r="AB73" s="534"/>
      <c r="AC73" s="534"/>
      <c r="AD73" s="41"/>
      <c r="AE73" s="41"/>
      <c r="AF73" s="41"/>
      <c r="AG73" s="41"/>
      <c r="AH73" s="41"/>
      <c r="AI73" s="41"/>
      <c r="AJ73" s="41"/>
      <c r="AK73" s="41"/>
      <c r="AL73" s="41"/>
      <c r="AM73" s="41"/>
    </row>
    <row r="77" spans="1:39" s="40" customFormat="1" ht="11" customHeight="1"/>
    <row r="78" spans="1:39" s="40" customFormat="1" ht="11" customHeight="1"/>
    <row r="79" spans="1:39" s="40" customFormat="1" ht="11" customHeight="1"/>
    <row r="80" spans="1:39" s="40" customFormat="1" ht="11" customHeight="1"/>
    <row r="81" s="40" customFormat="1" ht="11" customHeight="1"/>
    <row r="82" s="40" customFormat="1" ht="11" customHeight="1"/>
    <row r="83" s="40" customFormat="1" ht="11" customHeight="1"/>
    <row r="84" s="40" customFormat="1" ht="11" customHeight="1"/>
    <row r="85" s="40" customFormat="1" ht="11" customHeight="1"/>
    <row r="86" s="40" customFormat="1" ht="11" customHeight="1"/>
    <row r="87" s="40" customFormat="1" ht="11" customHeight="1"/>
    <row r="88" s="40" customFormat="1" ht="11" customHeight="1"/>
    <row r="89" s="40" customFormat="1" ht="11" customHeight="1"/>
    <row r="90" s="40" customFormat="1" ht="11" customHeight="1"/>
    <row r="91" s="40" customFormat="1" ht="11" customHeight="1"/>
    <row r="92" s="40" customFormat="1" ht="11" customHeight="1"/>
    <row r="93" s="40" customFormat="1" ht="11" customHeight="1"/>
    <row r="94" s="40" customFormat="1" ht="11" customHeight="1"/>
    <row r="95" s="40" customFormat="1" ht="11" customHeight="1"/>
    <row r="96" s="40" customFormat="1" ht="11" customHeight="1"/>
    <row r="97" s="40" customFormat="1" ht="11" customHeight="1"/>
    <row r="98" s="40" customFormat="1" ht="11" customHeight="1"/>
    <row r="99" s="40" customFormat="1" ht="11" customHeight="1"/>
    <row r="100" s="40" customFormat="1" ht="11" customHeight="1"/>
    <row r="101" s="40" customFormat="1" ht="11" customHeight="1"/>
    <row r="102" s="40" customFormat="1" ht="11" customHeight="1"/>
    <row r="103" s="40" customFormat="1" ht="11" customHeight="1"/>
    <row r="104" s="40" customFormat="1" ht="11" customHeight="1"/>
    <row r="105" s="40" customFormat="1" ht="11" customHeight="1"/>
    <row r="106" s="40" customFormat="1" ht="11" customHeight="1"/>
    <row r="107" s="40" customFormat="1" ht="11" customHeight="1"/>
    <row r="108" s="40" customFormat="1" ht="11" customHeight="1"/>
    <row r="109" s="40" customFormat="1" ht="11" customHeight="1"/>
    <row r="110" s="40" customFormat="1" ht="11" customHeight="1"/>
    <row r="111" s="40" customFormat="1" ht="11" customHeight="1"/>
    <row r="112" s="40" customFormat="1" ht="11" customHeight="1"/>
    <row r="113" s="40" customFormat="1" ht="11" customHeight="1"/>
    <row r="114" s="40" customFormat="1" ht="11" customHeight="1"/>
    <row r="115" s="40" customFormat="1" ht="11" customHeight="1"/>
    <row r="116" s="40" customFormat="1" ht="11" customHeight="1"/>
    <row r="117" s="40" customFormat="1" ht="11" customHeight="1"/>
    <row r="118" s="40" customFormat="1" ht="11" customHeight="1"/>
    <row r="119" s="40" customFormat="1" ht="11" customHeight="1"/>
    <row r="120" s="40" customFormat="1" ht="11" customHeight="1"/>
    <row r="121" s="40" customFormat="1" ht="11" customHeight="1"/>
    <row r="122" s="40" customFormat="1" ht="11" customHeight="1"/>
    <row r="123" s="40" customFormat="1" ht="11" customHeight="1"/>
    <row r="124" s="40" customFormat="1" ht="11" customHeight="1"/>
    <row r="125" s="40" customFormat="1" ht="11" customHeight="1"/>
    <row r="126" s="40" customFormat="1" ht="11" customHeight="1"/>
    <row r="127" s="40" customFormat="1" ht="11" customHeight="1"/>
    <row r="128" s="40" customFormat="1" ht="11" customHeight="1"/>
    <row r="129" s="40" customFormat="1" ht="11" customHeight="1"/>
    <row r="130" s="40" customFormat="1" ht="11" customHeight="1"/>
    <row r="131" s="40" customFormat="1" ht="11" customHeight="1"/>
    <row r="132" s="40" customFormat="1" ht="11" customHeight="1"/>
    <row r="133" s="40" customFormat="1" ht="11" customHeight="1"/>
    <row r="134" s="40" customFormat="1" ht="11" customHeight="1"/>
    <row r="135" s="40" customFormat="1" ht="11" customHeight="1"/>
    <row r="136" s="40" customFormat="1" ht="11" customHeight="1"/>
    <row r="137" s="40" customFormat="1" ht="11" customHeight="1"/>
    <row r="138" s="40" customFormat="1" ht="11" customHeight="1"/>
    <row r="139" s="40" customFormat="1" ht="11" customHeight="1"/>
    <row r="140" s="40" customFormat="1" ht="11" customHeight="1"/>
    <row r="141" s="40" customFormat="1" ht="11" customHeight="1"/>
    <row r="142" s="40" customFormat="1" ht="11" customHeight="1"/>
    <row r="143" s="40" customFormat="1" ht="11" customHeight="1"/>
    <row r="144" s="40" customFormat="1" ht="11" customHeight="1"/>
    <row r="145" s="40" customFormat="1" ht="11" customHeight="1"/>
    <row r="146" s="40" customFormat="1" ht="11" customHeight="1"/>
    <row r="147" s="40" customFormat="1" ht="11" customHeight="1"/>
    <row r="148" s="40" customFormat="1" ht="11" customHeight="1"/>
    <row r="149" s="40" customFormat="1" ht="11" customHeight="1"/>
    <row r="150" s="40" customFormat="1" ht="11" customHeight="1"/>
    <row r="151" s="40" customFormat="1" ht="11" customHeight="1"/>
    <row r="152" s="40" customFormat="1" ht="11" customHeight="1"/>
    <row r="153" s="40" customFormat="1" ht="11" customHeight="1"/>
    <row r="154" s="40" customFormat="1" ht="11" customHeight="1"/>
    <row r="155" s="40" customFormat="1" ht="11" customHeight="1"/>
    <row r="156" s="40" customFormat="1" ht="11" customHeight="1"/>
    <row r="157" s="40" customFormat="1" ht="11" customHeight="1"/>
    <row r="158" s="40" customFormat="1" ht="11" customHeight="1"/>
    <row r="159" s="40" customFormat="1" ht="11" customHeight="1"/>
    <row r="160" s="40" customFormat="1" ht="11" customHeight="1"/>
    <row r="161" s="40" customFormat="1" ht="11" customHeight="1"/>
    <row r="162" s="40" customFormat="1" ht="11" customHeight="1"/>
    <row r="163" s="40" customFormat="1" ht="11" customHeight="1"/>
    <row r="164" s="40" customFormat="1" ht="11" customHeight="1"/>
    <row r="165" s="40" customFormat="1" ht="11" customHeight="1"/>
    <row r="166" s="40" customFormat="1" ht="11" customHeight="1"/>
    <row r="167" s="40" customFormat="1" ht="11" customHeight="1"/>
    <row r="168" s="40" customFormat="1" ht="11" customHeight="1"/>
    <row r="169" s="40" customFormat="1" ht="11" customHeight="1"/>
    <row r="170" s="40" customFormat="1" ht="11" customHeight="1"/>
    <row r="171" s="40" customFormat="1" ht="11" customHeight="1"/>
    <row r="172" s="40" customFormat="1" ht="11" customHeight="1"/>
    <row r="173" s="40" customFormat="1" ht="11" customHeight="1"/>
    <row r="174" s="40" customFormat="1" ht="11" customHeight="1"/>
    <row r="175" s="40" customFormat="1" ht="11" customHeight="1"/>
    <row r="176" s="40" customFormat="1" ht="11" customHeight="1"/>
    <row r="177" s="40" customFormat="1" ht="11" customHeight="1"/>
    <row r="178" s="40" customFormat="1" ht="11" customHeight="1"/>
    <row r="179" s="40" customFormat="1" ht="11" customHeight="1"/>
    <row r="180" s="40" customFormat="1" ht="11" customHeight="1"/>
  </sheetData>
  <mergeCells count="232">
    <mergeCell ref="AD46:AH46"/>
    <mergeCell ref="AD63:AE64"/>
    <mergeCell ref="A64:S64"/>
    <mergeCell ref="T64:V64"/>
    <mergeCell ref="X64:Z64"/>
    <mergeCell ref="T65:V65"/>
    <mergeCell ref="X65:Z65"/>
    <mergeCell ref="AA28:AB28"/>
    <mergeCell ref="D30:I30"/>
    <mergeCell ref="A29:I29"/>
    <mergeCell ref="A28:I28"/>
    <mergeCell ref="J28:S28"/>
    <mergeCell ref="J29:S29"/>
    <mergeCell ref="A30:C30"/>
    <mergeCell ref="A31:C31"/>
    <mergeCell ref="A32:C32"/>
    <mergeCell ref="J30:M30"/>
    <mergeCell ref="J31:M31"/>
    <mergeCell ref="J32:M32"/>
    <mergeCell ref="N30:S30"/>
    <mergeCell ref="N32:S32"/>
    <mergeCell ref="D32:I32"/>
    <mergeCell ref="AD38:AG38"/>
    <mergeCell ref="A36:K36"/>
    <mergeCell ref="P12:Q12"/>
    <mergeCell ref="V11:AG11"/>
    <mergeCell ref="V5:X5"/>
    <mergeCell ref="Y5:AC5"/>
    <mergeCell ref="Y6:AD6"/>
    <mergeCell ref="D5:K5"/>
    <mergeCell ref="A6:D6"/>
    <mergeCell ref="F6:J6"/>
    <mergeCell ref="P7:T7"/>
    <mergeCell ref="P8:Q8"/>
    <mergeCell ref="P9:Q9"/>
    <mergeCell ref="P10:Q10"/>
    <mergeCell ref="P11:Q11"/>
    <mergeCell ref="A2:T2"/>
    <mergeCell ref="U2:AM2"/>
    <mergeCell ref="V4:Z4"/>
    <mergeCell ref="AD1:AE1"/>
    <mergeCell ref="AJ1:AK1"/>
    <mergeCell ref="AF1:AG1"/>
    <mergeCell ref="AL1:AM1"/>
    <mergeCell ref="A3:F3"/>
    <mergeCell ref="N3:O3"/>
    <mergeCell ref="P3:R3"/>
    <mergeCell ref="A4:B4"/>
    <mergeCell ref="D4:H4"/>
    <mergeCell ref="AI18:AJ18"/>
    <mergeCell ref="AL18:AM18"/>
    <mergeCell ref="G18:H18"/>
    <mergeCell ref="J18:K18"/>
    <mergeCell ref="N18:O18"/>
    <mergeCell ref="Q18:R18"/>
    <mergeCell ref="P13:Q13"/>
    <mergeCell ref="U18:V18"/>
    <mergeCell ref="X18:Y18"/>
    <mergeCell ref="AB18:AC18"/>
    <mergeCell ref="AE18:AF18"/>
    <mergeCell ref="P14:Q14"/>
    <mergeCell ref="AI19:AM19"/>
    <mergeCell ref="A23:B24"/>
    <mergeCell ref="C23:G23"/>
    <mergeCell ref="H23:J23"/>
    <mergeCell ref="K23:O23"/>
    <mergeCell ref="P23:T23"/>
    <mergeCell ref="U23:W23"/>
    <mergeCell ref="X23:AB23"/>
    <mergeCell ref="AD23:AM23"/>
    <mergeCell ref="C24:G24"/>
    <mergeCell ref="H24:J24"/>
    <mergeCell ref="K24:O24"/>
    <mergeCell ref="P24:T24"/>
    <mergeCell ref="U24:W24"/>
    <mergeCell ref="X24:AB24"/>
    <mergeCell ref="AD24:AG24"/>
    <mergeCell ref="AH24:AI24"/>
    <mergeCell ref="AJ24:AM24"/>
    <mergeCell ref="G19:K19"/>
    <mergeCell ref="N19:R19"/>
    <mergeCell ref="U19:Y19"/>
    <mergeCell ref="AB19:AF19"/>
    <mergeCell ref="C25:G25"/>
    <mergeCell ref="H25:J25"/>
    <mergeCell ref="K25:O25"/>
    <mergeCell ref="P25:T25"/>
    <mergeCell ref="U25:W25"/>
    <mergeCell ref="X25:AB25"/>
    <mergeCell ref="X26:AB26"/>
    <mergeCell ref="AD26:AF26"/>
    <mergeCell ref="A26:B26"/>
    <mergeCell ref="A25:B25"/>
    <mergeCell ref="AL32:AM32"/>
    <mergeCell ref="AC32:AK32"/>
    <mergeCell ref="AA32:AB32"/>
    <mergeCell ref="C26:G26"/>
    <mergeCell ref="H26:J26"/>
    <mergeCell ref="K26:O26"/>
    <mergeCell ref="P26:T26"/>
    <mergeCell ref="U26:W26"/>
    <mergeCell ref="A35:K35"/>
    <mergeCell ref="L35:N35"/>
    <mergeCell ref="O35:Q35"/>
    <mergeCell ref="R35:T35"/>
    <mergeCell ref="U35:W35"/>
    <mergeCell ref="AL33:AM33"/>
    <mergeCell ref="A34:K34"/>
    <mergeCell ref="L34:N34"/>
    <mergeCell ref="O34:Q34"/>
    <mergeCell ref="R34:T34"/>
    <mergeCell ref="U34:X34"/>
    <mergeCell ref="AC35:AD35"/>
    <mergeCell ref="Z35:AA35"/>
    <mergeCell ref="AI28:AM28"/>
    <mergeCell ref="AG26:AI26"/>
    <mergeCell ref="AJ26:AL26"/>
    <mergeCell ref="O36:Q36"/>
    <mergeCell ref="R36:T36"/>
    <mergeCell ref="U36:W36"/>
    <mergeCell ref="L37:N37"/>
    <mergeCell ref="O37:Q37"/>
    <mergeCell ref="U37:W37"/>
    <mergeCell ref="L40:N40"/>
    <mergeCell ref="O40:Q40"/>
    <mergeCell ref="R40:T40"/>
    <mergeCell ref="U40:W40"/>
    <mergeCell ref="L36:N36"/>
    <mergeCell ref="R37:T37"/>
    <mergeCell ref="A41:K41"/>
    <mergeCell ref="R41:T41"/>
    <mergeCell ref="U41:W41"/>
    <mergeCell ref="A38:K38"/>
    <mergeCell ref="L38:N38"/>
    <mergeCell ref="O38:Q38"/>
    <mergeCell ref="U38:W38"/>
    <mergeCell ref="L39:N39"/>
    <mergeCell ref="O39:Q39"/>
    <mergeCell ref="R39:T39"/>
    <mergeCell ref="U39:W39"/>
    <mergeCell ref="A45:W45"/>
    <mergeCell ref="A46:L47"/>
    <mergeCell ref="M46:O47"/>
    <mergeCell ref="P46:W46"/>
    <mergeCell ref="P47:S47"/>
    <mergeCell ref="T47:W47"/>
    <mergeCell ref="L42:N42"/>
    <mergeCell ref="O42:Q42"/>
    <mergeCell ref="R42:T42"/>
    <mergeCell ref="U42:W42"/>
    <mergeCell ref="A43:K43"/>
    <mergeCell ref="L43:N43"/>
    <mergeCell ref="O43:Q43"/>
    <mergeCell ref="R43:T43"/>
    <mergeCell ref="U43:W43"/>
    <mergeCell ref="T50:V50"/>
    <mergeCell ref="A51:H51"/>
    <mergeCell ref="M51:O51"/>
    <mergeCell ref="P51:S51"/>
    <mergeCell ref="T51:V51"/>
    <mergeCell ref="M48:O48"/>
    <mergeCell ref="P48:S48"/>
    <mergeCell ref="T48:V48"/>
    <mergeCell ref="A49:H49"/>
    <mergeCell ref="M49:O49"/>
    <mergeCell ref="P49:S49"/>
    <mergeCell ref="T49:V49"/>
    <mergeCell ref="A69:B69"/>
    <mergeCell ref="M54:O54"/>
    <mergeCell ref="P54:S54"/>
    <mergeCell ref="T54:V54"/>
    <mergeCell ref="M55:O55"/>
    <mergeCell ref="P55:S55"/>
    <mergeCell ref="T55:V55"/>
    <mergeCell ref="X67:Z67"/>
    <mergeCell ref="A68:S68"/>
    <mergeCell ref="A63:S63"/>
    <mergeCell ref="C69:H69"/>
    <mergeCell ref="I69:N69"/>
    <mergeCell ref="O69:T69"/>
    <mergeCell ref="T63:V63"/>
    <mergeCell ref="T68:W68"/>
    <mergeCell ref="X68:Z68"/>
    <mergeCell ref="X63:Z63"/>
    <mergeCell ref="AO28:AR28"/>
    <mergeCell ref="A73:AC73"/>
    <mergeCell ref="A71:B71"/>
    <mergeCell ref="C71:H71"/>
    <mergeCell ref="I71:N71"/>
    <mergeCell ref="O71:T71"/>
    <mergeCell ref="A72:C72"/>
    <mergeCell ref="D72:G72"/>
    <mergeCell ref="H72:I72"/>
    <mergeCell ref="J72:N72"/>
    <mergeCell ref="O70:T70"/>
    <mergeCell ref="T66:V66"/>
    <mergeCell ref="A67:S67"/>
    <mergeCell ref="T67:V67"/>
    <mergeCell ref="T61:V61"/>
    <mergeCell ref="X61:Z61"/>
    <mergeCell ref="A70:B70"/>
    <mergeCell ref="C70:H70"/>
    <mergeCell ref="I70:N70"/>
    <mergeCell ref="AA60:AC60"/>
    <mergeCell ref="T62:V62"/>
    <mergeCell ref="X62:Z62"/>
    <mergeCell ref="AA62:AC62"/>
    <mergeCell ref="AA63:AC64"/>
    <mergeCell ref="AI29:AM29"/>
    <mergeCell ref="AD29:AH29"/>
    <mergeCell ref="AD28:AH28"/>
    <mergeCell ref="AA61:AC61"/>
    <mergeCell ref="A56:H56"/>
    <mergeCell ref="T56:V56"/>
    <mergeCell ref="A57:H57"/>
    <mergeCell ref="A58:S58"/>
    <mergeCell ref="T58:V58"/>
    <mergeCell ref="X58:Z58"/>
    <mergeCell ref="X59:Z59"/>
    <mergeCell ref="A60:S60"/>
    <mergeCell ref="T60:V60"/>
    <mergeCell ref="X60:Z60"/>
    <mergeCell ref="A52:H52"/>
    <mergeCell ref="M52:O52"/>
    <mergeCell ref="P52:S52"/>
    <mergeCell ref="T52:V52"/>
    <mergeCell ref="M53:O53"/>
    <mergeCell ref="P53:S53"/>
    <mergeCell ref="T53:V53"/>
    <mergeCell ref="A50:H50"/>
    <mergeCell ref="M50:O50"/>
    <mergeCell ref="P50:S50"/>
  </mergeCells>
  <phoneticPr fontId="8" type="noConversion"/>
  <pageMargins left="0" right="0" top="0" bottom="0" header="0.31" footer="0.31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R180"/>
  <sheetViews>
    <sheetView tabSelected="1" zoomScale="200" zoomScaleNormal="200" zoomScalePageLayoutView="200" workbookViewId="0">
      <selection activeCell="C26" sqref="C26:G26"/>
    </sheetView>
  </sheetViews>
  <sheetFormatPr baseColWidth="10" defaultColWidth="10.83203125" defaultRowHeight="11" customHeight="1" x14ac:dyDescent="0"/>
  <cols>
    <col min="1" max="1" width="4" style="5" customWidth="1"/>
    <col min="2" max="39" width="2.33203125" style="5" customWidth="1"/>
    <col min="40" max="16384" width="10.83203125" style="5"/>
  </cols>
  <sheetData>
    <row r="1" spans="1:39" s="332" customFormat="1" ht="11" customHeight="1">
      <c r="A1" s="331" t="s">
        <v>2</v>
      </c>
      <c r="B1" s="331"/>
      <c r="C1" s="331"/>
      <c r="D1" s="331"/>
      <c r="Z1" s="333" t="s">
        <v>3</v>
      </c>
      <c r="AD1" s="632" t="s">
        <v>127</v>
      </c>
      <c r="AE1" s="632"/>
      <c r="AF1" s="419">
        <v>2017</v>
      </c>
      <c r="AG1" s="419"/>
      <c r="AH1" s="172" t="s">
        <v>4</v>
      </c>
      <c r="AI1" s="172"/>
      <c r="AJ1" s="632" t="s">
        <v>128</v>
      </c>
      <c r="AK1" s="632"/>
      <c r="AL1" s="419">
        <v>2017</v>
      </c>
      <c r="AM1" s="419"/>
    </row>
    <row r="2" spans="1:39" s="4" customFormat="1" ht="11" customHeight="1">
      <c r="A2" s="411" t="s">
        <v>23</v>
      </c>
      <c r="B2" s="412"/>
      <c r="C2" s="412"/>
      <c r="D2" s="412"/>
      <c r="E2" s="412"/>
      <c r="F2" s="412"/>
      <c r="G2" s="412"/>
      <c r="H2" s="412"/>
      <c r="I2" s="412"/>
      <c r="J2" s="412"/>
      <c r="K2" s="412"/>
      <c r="L2" s="412"/>
      <c r="M2" s="412"/>
      <c r="N2" s="412"/>
      <c r="O2" s="412"/>
      <c r="P2" s="412"/>
      <c r="Q2" s="412"/>
      <c r="R2" s="412"/>
      <c r="S2" s="412"/>
      <c r="T2" s="413"/>
      <c r="U2" s="411" t="s">
        <v>22</v>
      </c>
      <c r="V2" s="412"/>
      <c r="W2" s="412"/>
      <c r="X2" s="412"/>
      <c r="Y2" s="412"/>
      <c r="Z2" s="412"/>
      <c r="AA2" s="412"/>
      <c r="AB2" s="412"/>
      <c r="AC2" s="412"/>
      <c r="AD2" s="412"/>
      <c r="AE2" s="412"/>
      <c r="AF2" s="412"/>
      <c r="AG2" s="412"/>
      <c r="AH2" s="412"/>
      <c r="AI2" s="412"/>
      <c r="AJ2" s="412"/>
      <c r="AK2" s="412"/>
      <c r="AL2" s="412"/>
      <c r="AM2" s="413"/>
    </row>
    <row r="3" spans="1:39" s="4" customFormat="1" ht="11" customHeight="1">
      <c r="A3" s="420"/>
      <c r="B3" s="421"/>
      <c r="C3" s="421"/>
      <c r="D3" s="421"/>
      <c r="E3" s="421"/>
      <c r="F3" s="421"/>
      <c r="G3" s="323"/>
      <c r="H3" s="323"/>
      <c r="I3" s="323"/>
      <c r="J3" s="323"/>
      <c r="K3" s="323"/>
      <c r="L3" s="291"/>
      <c r="M3" s="2"/>
      <c r="N3" s="422" t="s">
        <v>72</v>
      </c>
      <c r="O3" s="422"/>
      <c r="P3" s="423"/>
      <c r="Q3" s="423"/>
      <c r="R3" s="423"/>
      <c r="S3" s="291"/>
      <c r="T3" s="291"/>
      <c r="U3" s="32"/>
      <c r="V3" s="33"/>
      <c r="W3" s="33"/>
      <c r="X3" s="33"/>
      <c r="Y3" s="33"/>
      <c r="Z3" s="33"/>
      <c r="AA3" s="33"/>
      <c r="AB3" s="33"/>
      <c r="AC3" s="33"/>
      <c r="AD3" s="33"/>
      <c r="AE3" s="33"/>
      <c r="AF3" s="33"/>
      <c r="AG3" s="33"/>
      <c r="AH3" s="33"/>
      <c r="AI3" s="33"/>
      <c r="AJ3" s="33"/>
      <c r="AK3" s="33"/>
      <c r="AL3" s="33"/>
      <c r="AM3" s="34"/>
    </row>
    <row r="4" spans="1:39" s="4" customFormat="1" ht="11" customHeight="1">
      <c r="A4" s="424" t="s">
        <v>61</v>
      </c>
      <c r="B4" s="418"/>
      <c r="C4" s="320"/>
      <c r="D4" s="418"/>
      <c r="E4" s="418"/>
      <c r="F4" s="418"/>
      <c r="G4" s="418"/>
      <c r="H4" s="418"/>
      <c r="I4" s="320"/>
      <c r="J4" s="320"/>
      <c r="K4" s="320"/>
      <c r="L4" s="291"/>
      <c r="M4" s="2"/>
      <c r="N4" s="291"/>
      <c r="O4" s="291"/>
      <c r="P4" s="291"/>
      <c r="Q4" s="291"/>
      <c r="R4" s="291"/>
      <c r="S4" s="291"/>
      <c r="T4" s="291"/>
      <c r="U4" s="38"/>
      <c r="V4" s="417" t="s">
        <v>63</v>
      </c>
      <c r="W4" s="417"/>
      <c r="X4" s="417"/>
      <c r="Y4" s="417"/>
      <c r="Z4" s="417"/>
      <c r="AA4" s="70"/>
      <c r="AB4" s="70"/>
      <c r="AC4" s="70"/>
      <c r="AD4" s="70"/>
      <c r="AE4" s="70"/>
      <c r="AF4" s="70"/>
      <c r="AG4" s="70"/>
      <c r="AH4" s="70"/>
      <c r="AI4" s="70"/>
      <c r="AJ4" s="70"/>
      <c r="AK4" s="70"/>
      <c r="AL4" s="70"/>
      <c r="AM4" s="35"/>
    </row>
    <row r="5" spans="1:39" s="4" customFormat="1" ht="11" customHeight="1">
      <c r="A5" s="321"/>
      <c r="B5" s="320"/>
      <c r="C5" s="320"/>
      <c r="D5" s="417"/>
      <c r="E5" s="417"/>
      <c r="F5" s="417"/>
      <c r="G5" s="417"/>
      <c r="H5" s="417"/>
      <c r="I5" s="417"/>
      <c r="J5" s="417"/>
      <c r="K5" s="417"/>
      <c r="L5" s="291"/>
      <c r="M5" s="2"/>
      <c r="N5" s="291"/>
      <c r="O5" s="291"/>
      <c r="P5" s="291"/>
      <c r="Q5" s="291"/>
      <c r="R5" s="291"/>
      <c r="S5" s="291"/>
      <c r="T5" s="291"/>
      <c r="U5" s="38"/>
      <c r="V5" s="417" t="s">
        <v>61</v>
      </c>
      <c r="W5" s="417"/>
      <c r="X5" s="417"/>
      <c r="Y5" s="418" t="s">
        <v>64</v>
      </c>
      <c r="Z5" s="418"/>
      <c r="AA5" s="418"/>
      <c r="AB5" s="418"/>
      <c r="AC5" s="418"/>
      <c r="AD5" s="70"/>
      <c r="AE5" s="70"/>
      <c r="AF5" s="70"/>
      <c r="AG5" s="70"/>
      <c r="AH5" s="70"/>
      <c r="AI5" s="70"/>
      <c r="AJ5" s="70"/>
      <c r="AK5" s="70"/>
      <c r="AL5" s="70"/>
      <c r="AM5" s="35"/>
    </row>
    <row r="6" spans="1:39" s="4" customFormat="1" ht="11" customHeight="1">
      <c r="A6" s="424" t="s">
        <v>62</v>
      </c>
      <c r="B6" s="418"/>
      <c r="C6" s="418"/>
      <c r="D6" s="418"/>
      <c r="E6" s="320"/>
      <c r="F6" s="418"/>
      <c r="G6" s="418"/>
      <c r="H6" s="418"/>
      <c r="I6" s="418"/>
      <c r="J6" s="418"/>
      <c r="K6" s="320"/>
      <c r="L6" s="291"/>
      <c r="M6" s="2"/>
      <c r="N6" s="291"/>
      <c r="O6" s="291"/>
      <c r="P6" s="291"/>
      <c r="Q6" s="291"/>
      <c r="R6" s="291"/>
      <c r="S6" s="291"/>
      <c r="T6" s="291"/>
      <c r="U6" s="38"/>
      <c r="V6" s="70"/>
      <c r="W6" s="70"/>
      <c r="X6" s="70"/>
      <c r="Y6" s="417" t="s">
        <v>111</v>
      </c>
      <c r="Z6" s="417"/>
      <c r="AA6" s="417"/>
      <c r="AB6" s="417"/>
      <c r="AC6" s="417"/>
      <c r="AD6" s="417"/>
      <c r="AE6" s="70"/>
      <c r="AF6" s="70"/>
      <c r="AG6" s="70"/>
      <c r="AH6" s="70"/>
      <c r="AI6" s="70"/>
      <c r="AJ6" s="70"/>
      <c r="AK6" s="70"/>
      <c r="AL6" s="70"/>
      <c r="AM6" s="35"/>
    </row>
    <row r="7" spans="1:39" s="4" customFormat="1" ht="11" customHeight="1">
      <c r="A7" s="19"/>
      <c r="B7" s="314"/>
      <c r="C7" s="314"/>
      <c r="D7" s="314"/>
      <c r="E7" s="314"/>
      <c r="F7" s="314"/>
      <c r="G7" s="314"/>
      <c r="H7" s="314"/>
      <c r="I7" s="314"/>
      <c r="J7" s="314"/>
      <c r="K7" s="314"/>
      <c r="L7" s="314"/>
      <c r="M7" s="314"/>
      <c r="N7" s="317" t="s">
        <v>150</v>
      </c>
      <c r="O7" s="291"/>
      <c r="P7" s="417" t="s">
        <v>154</v>
      </c>
      <c r="Q7" s="417"/>
      <c r="R7" s="417"/>
      <c r="S7" s="417"/>
      <c r="T7" s="425"/>
      <c r="U7" s="38"/>
      <c r="AH7" s="70"/>
      <c r="AI7" s="70"/>
      <c r="AJ7" s="70"/>
      <c r="AK7" s="70"/>
      <c r="AL7" s="70"/>
      <c r="AM7" s="35"/>
    </row>
    <row r="8" spans="1:39" s="4" customFormat="1" ht="11" customHeight="1">
      <c r="A8" s="19"/>
      <c r="B8" s="280"/>
      <c r="C8" s="280"/>
      <c r="D8" s="280"/>
      <c r="E8" s="280"/>
      <c r="F8" s="280"/>
      <c r="G8" s="280"/>
      <c r="H8" s="280"/>
      <c r="I8" s="280"/>
      <c r="J8" s="2"/>
      <c r="K8" s="280"/>
      <c r="L8" s="280"/>
      <c r="M8" s="280"/>
      <c r="N8" s="309" t="s">
        <v>151</v>
      </c>
      <c r="O8" s="295"/>
      <c r="P8" s="426">
        <v>46</v>
      </c>
      <c r="Q8" s="426"/>
      <c r="R8" s="296" t="s">
        <v>83</v>
      </c>
      <c r="S8" s="295"/>
      <c r="T8" s="297"/>
      <c r="U8" s="38"/>
      <c r="AH8" s="290"/>
      <c r="AI8" s="290"/>
      <c r="AJ8" s="290"/>
      <c r="AK8" s="290"/>
      <c r="AL8" s="290"/>
      <c r="AM8" s="292"/>
    </row>
    <row r="9" spans="1:39" s="4" customFormat="1" ht="11" customHeight="1">
      <c r="A9" s="303"/>
      <c r="B9" s="304"/>
      <c r="C9" s="304"/>
      <c r="D9" s="304"/>
      <c r="E9" s="324"/>
      <c r="F9" s="324"/>
      <c r="G9" s="324"/>
      <c r="H9" s="304"/>
      <c r="I9" s="304"/>
      <c r="J9" s="325"/>
      <c r="K9" s="304"/>
      <c r="L9" s="305"/>
      <c r="M9" s="305"/>
      <c r="N9" s="307" t="s">
        <v>146</v>
      </c>
      <c r="O9" s="296"/>
      <c r="P9" s="426">
        <v>35</v>
      </c>
      <c r="Q9" s="426"/>
      <c r="R9" s="296" t="s">
        <v>83</v>
      </c>
      <c r="S9" s="296"/>
      <c r="T9" s="302"/>
      <c r="U9" s="38"/>
      <c r="V9" s="322"/>
      <c r="W9" s="322"/>
      <c r="X9" s="322"/>
      <c r="Y9" s="322"/>
      <c r="Z9" s="322"/>
      <c r="AA9" s="322"/>
      <c r="AH9" s="290"/>
      <c r="AI9" s="290"/>
      <c r="AJ9" s="290"/>
      <c r="AK9" s="290"/>
      <c r="AL9" s="290"/>
      <c r="AM9" s="292"/>
    </row>
    <row r="10" spans="1:39" s="4" customFormat="1" ht="11" customHeight="1">
      <c r="A10" s="303"/>
      <c r="B10" s="304"/>
      <c r="C10" s="304"/>
      <c r="D10" s="304"/>
      <c r="E10" s="304"/>
      <c r="F10" s="325"/>
      <c r="G10" s="325"/>
      <c r="H10" s="304"/>
      <c r="I10" s="304"/>
      <c r="J10" s="307"/>
      <c r="K10" s="304"/>
      <c r="L10" s="305"/>
      <c r="M10" s="308"/>
      <c r="N10" s="307" t="s">
        <v>147</v>
      </c>
      <c r="O10" s="296"/>
      <c r="P10" s="426">
        <v>19</v>
      </c>
      <c r="Q10" s="426"/>
      <c r="R10" s="296" t="s">
        <v>85</v>
      </c>
      <c r="S10" s="296"/>
      <c r="T10" s="302"/>
      <c r="U10" s="38"/>
      <c r="AH10" s="159"/>
      <c r="AI10" s="159"/>
      <c r="AJ10" s="159"/>
      <c r="AK10" s="159"/>
      <c r="AL10" s="159"/>
      <c r="AM10" s="162"/>
    </row>
    <row r="11" spans="1:39" s="2" customFormat="1" ht="11" customHeight="1">
      <c r="A11" s="303"/>
      <c r="B11" s="304"/>
      <c r="C11" s="304"/>
      <c r="D11" s="304"/>
      <c r="E11" s="304"/>
      <c r="F11" s="325"/>
      <c r="G11" s="324"/>
      <c r="H11" s="304"/>
      <c r="I11" s="325"/>
      <c r="J11" s="325"/>
      <c r="K11" s="304"/>
      <c r="L11" s="304"/>
      <c r="M11" s="305"/>
      <c r="N11" s="307" t="s">
        <v>148</v>
      </c>
      <c r="O11" s="296"/>
      <c r="P11" s="426">
        <v>48</v>
      </c>
      <c r="Q11" s="426"/>
      <c r="R11" s="296" t="s">
        <v>83</v>
      </c>
      <c r="S11" s="296"/>
      <c r="T11" s="302"/>
      <c r="U11" s="22"/>
      <c r="V11" s="418" t="s">
        <v>65</v>
      </c>
      <c r="W11" s="418"/>
      <c r="X11" s="418"/>
      <c r="Y11" s="418"/>
      <c r="Z11" s="418"/>
      <c r="AA11" s="418"/>
      <c r="AB11" s="418"/>
      <c r="AC11" s="418"/>
      <c r="AD11" s="418"/>
      <c r="AE11" s="418"/>
      <c r="AF11" s="418"/>
      <c r="AG11" s="418"/>
      <c r="AH11" s="41"/>
      <c r="AI11" s="41"/>
      <c r="AJ11" s="41"/>
      <c r="AK11" s="41"/>
      <c r="AL11" s="41"/>
      <c r="AM11" s="8"/>
    </row>
    <row r="12" spans="1:39" s="4" customFormat="1" ht="11" customHeight="1">
      <c r="A12" s="303"/>
      <c r="B12" s="304"/>
      <c r="C12" s="304"/>
      <c r="D12" s="304"/>
      <c r="E12" s="325"/>
      <c r="F12" s="325"/>
      <c r="G12" s="324"/>
      <c r="H12" s="304"/>
      <c r="I12" s="304"/>
      <c r="J12" s="307"/>
      <c r="K12" s="304"/>
      <c r="L12" s="304"/>
      <c r="M12" s="305"/>
      <c r="N12" s="307" t="s">
        <v>149</v>
      </c>
      <c r="O12" s="296"/>
      <c r="P12" s="426">
        <v>48</v>
      </c>
      <c r="Q12" s="426"/>
      <c r="R12" s="296" t="s">
        <v>85</v>
      </c>
      <c r="S12" s="296"/>
      <c r="T12" s="302"/>
      <c r="U12" s="38"/>
      <c r="V12" s="9" t="s">
        <v>66</v>
      </c>
      <c r="W12" s="70"/>
      <c r="X12" s="70"/>
      <c r="Y12" s="70"/>
      <c r="Z12" s="70"/>
      <c r="AA12" s="70"/>
      <c r="AB12" s="70"/>
      <c r="AC12" s="70"/>
      <c r="AD12" s="70"/>
      <c r="AE12" s="70"/>
      <c r="AF12" s="70"/>
      <c r="AG12" s="70"/>
      <c r="AH12" s="70"/>
      <c r="AI12" s="70"/>
      <c r="AJ12" s="70"/>
      <c r="AK12" s="70"/>
      <c r="AL12" s="70"/>
      <c r="AM12" s="35"/>
    </row>
    <row r="13" spans="1:39" s="4" customFormat="1" ht="11" customHeight="1">
      <c r="A13" s="326"/>
      <c r="B13" s="280"/>
      <c r="C13" s="280"/>
      <c r="D13" s="280"/>
      <c r="E13" s="280"/>
      <c r="F13" s="280"/>
      <c r="G13" s="280"/>
      <c r="H13" s="280"/>
      <c r="I13" s="280"/>
      <c r="J13" s="280"/>
      <c r="K13" s="280"/>
      <c r="L13" s="280"/>
      <c r="M13" s="280"/>
      <c r="N13" s="309" t="s">
        <v>152</v>
      </c>
      <c r="O13" s="298"/>
      <c r="P13" s="353">
        <f>ROUNDUP(((P9*P10)+(P11*P12))/46,0)</f>
        <v>65</v>
      </c>
      <c r="Q13" s="353"/>
      <c r="R13" s="295" t="s">
        <v>85</v>
      </c>
      <c r="S13" s="295"/>
      <c r="T13" s="297"/>
      <c r="U13" s="38"/>
      <c r="V13" s="9" t="s">
        <v>67</v>
      </c>
      <c r="W13" s="70"/>
      <c r="X13" s="70"/>
      <c r="Y13" s="70"/>
      <c r="Z13" s="70"/>
      <c r="AA13" s="70"/>
      <c r="AB13" s="70"/>
      <c r="AC13" s="70"/>
      <c r="AD13" s="70"/>
      <c r="AE13" s="70"/>
      <c r="AF13" s="70"/>
      <c r="AG13" s="70"/>
      <c r="AH13" s="70"/>
      <c r="AI13" s="70"/>
      <c r="AJ13" s="70"/>
      <c r="AK13" s="70"/>
      <c r="AL13" s="70"/>
      <c r="AM13" s="35"/>
    </row>
    <row r="14" spans="1:39" s="4" customFormat="1" ht="11" customHeight="1">
      <c r="A14" s="342" t="s">
        <v>153</v>
      </c>
      <c r="B14" s="343"/>
      <c r="C14" s="343"/>
      <c r="D14" s="343"/>
      <c r="E14" s="343"/>
      <c r="F14" s="343"/>
      <c r="G14" s="343"/>
      <c r="H14" s="343"/>
      <c r="I14" s="344"/>
      <c r="J14" s="345">
        <f>P13</f>
        <v>65</v>
      </c>
      <c r="K14" s="346" t="s">
        <v>87</v>
      </c>
      <c r="L14" s="347">
        <f>P8</f>
        <v>46</v>
      </c>
      <c r="M14" s="336"/>
      <c r="N14" s="347" t="s">
        <v>88</v>
      </c>
      <c r="O14" s="336"/>
      <c r="P14" s="604">
        <f>ROUNDDOWN(P13*P8/12,0)</f>
        <v>249</v>
      </c>
      <c r="Q14" s="604"/>
      <c r="R14" s="348" t="s">
        <v>85</v>
      </c>
      <c r="S14" s="337"/>
      <c r="T14" s="338"/>
      <c r="U14" s="339"/>
      <c r="V14" s="340"/>
      <c r="W14" s="340"/>
      <c r="X14" s="340"/>
      <c r="Y14" s="340"/>
      <c r="Z14" s="340"/>
      <c r="AA14" s="340"/>
      <c r="AB14" s="340"/>
      <c r="AC14" s="340"/>
      <c r="AD14" s="340"/>
      <c r="AE14" s="340"/>
      <c r="AF14" s="340"/>
      <c r="AG14" s="340"/>
      <c r="AH14" s="340"/>
      <c r="AI14" s="340"/>
      <c r="AJ14" s="340"/>
      <c r="AK14" s="340"/>
      <c r="AL14" s="340"/>
      <c r="AM14" s="341"/>
    </row>
    <row r="15" spans="1:39" ht="5" customHeight="1"/>
    <row r="16" spans="1:39" ht="11" customHeight="1">
      <c r="A16" s="63" t="s">
        <v>11</v>
      </c>
      <c r="B16" s="89">
        <v>25</v>
      </c>
      <c r="C16" s="89">
        <v>26</v>
      </c>
      <c r="D16" s="89">
        <v>27</v>
      </c>
      <c r="E16" s="89">
        <v>28</v>
      </c>
      <c r="F16" s="89">
        <v>29</v>
      </c>
      <c r="G16" s="89">
        <v>30</v>
      </c>
      <c r="H16" s="89" t="s">
        <v>13</v>
      </c>
      <c r="I16" s="175">
        <v>1</v>
      </c>
      <c r="J16" s="175">
        <v>2</v>
      </c>
      <c r="K16" s="175">
        <v>3</v>
      </c>
      <c r="L16" s="222">
        <v>4</v>
      </c>
      <c r="M16" s="222">
        <v>5</v>
      </c>
      <c r="N16" s="222">
        <v>6</v>
      </c>
      <c r="O16" s="90">
        <v>7</v>
      </c>
      <c r="P16" s="90">
        <v>8</v>
      </c>
      <c r="Q16" s="90">
        <v>9</v>
      </c>
      <c r="R16" s="90">
        <v>10</v>
      </c>
      <c r="S16" s="90">
        <v>11</v>
      </c>
      <c r="T16" s="90">
        <v>12</v>
      </c>
      <c r="U16" s="90">
        <v>13</v>
      </c>
      <c r="V16" s="90">
        <v>14</v>
      </c>
      <c r="W16" s="90">
        <v>15</v>
      </c>
      <c r="X16" s="90">
        <v>16</v>
      </c>
      <c r="Y16" s="90">
        <v>17</v>
      </c>
      <c r="Z16" s="90">
        <v>18</v>
      </c>
      <c r="AA16" s="90">
        <v>19</v>
      </c>
      <c r="AB16" s="90">
        <v>20</v>
      </c>
      <c r="AC16" s="90">
        <v>21</v>
      </c>
      <c r="AD16" s="90">
        <v>22</v>
      </c>
      <c r="AE16" s="90">
        <v>23</v>
      </c>
      <c r="AF16" s="90">
        <v>24</v>
      </c>
      <c r="AG16" s="90">
        <v>25</v>
      </c>
      <c r="AH16" s="90">
        <v>26</v>
      </c>
      <c r="AI16" s="90">
        <v>27</v>
      </c>
      <c r="AJ16" s="90">
        <v>28</v>
      </c>
      <c r="AK16" s="90">
        <v>29</v>
      </c>
      <c r="AL16" s="90" t="s">
        <v>12</v>
      </c>
      <c r="AM16" s="88" t="s">
        <v>13</v>
      </c>
    </row>
    <row r="17" spans="1:44" s="64" customFormat="1" ht="11" customHeight="1">
      <c r="A17" s="236" t="s">
        <v>14</v>
      </c>
      <c r="B17" s="247"/>
      <c r="C17" s="220"/>
      <c r="D17" s="220"/>
      <c r="E17" s="237"/>
      <c r="F17" s="237" t="str">
        <f>'[1]17-08-Lina'!AK16</f>
        <v>CA</v>
      </c>
      <c r="G17" s="237" t="str">
        <f>'[1]17-08-Lina'!AL16</f>
        <v>CA</v>
      </c>
      <c r="H17" s="220" t="str">
        <f>+'[1]17-08-Lina'!AM16</f>
        <v>CA</v>
      </c>
      <c r="I17" s="225" t="s">
        <v>103</v>
      </c>
      <c r="J17" s="225" t="s">
        <v>103</v>
      </c>
      <c r="K17" s="216">
        <v>12</v>
      </c>
      <c r="L17" s="216">
        <v>12</v>
      </c>
      <c r="M17" s="216"/>
      <c r="N17" s="216">
        <v>12</v>
      </c>
      <c r="O17" s="216">
        <v>12</v>
      </c>
      <c r="P17" s="216"/>
      <c r="Q17" s="216"/>
      <c r="R17" s="216">
        <v>12</v>
      </c>
      <c r="S17" s="216">
        <v>12</v>
      </c>
      <c r="T17" s="216"/>
      <c r="U17" s="216">
        <v>12</v>
      </c>
      <c r="V17" s="216">
        <v>12</v>
      </c>
      <c r="W17" s="216"/>
      <c r="X17" s="216"/>
      <c r="Y17" s="216"/>
      <c r="Z17" s="216">
        <v>12</v>
      </c>
      <c r="AA17" s="216"/>
      <c r="AB17" s="216">
        <v>12</v>
      </c>
      <c r="AC17" s="216">
        <v>12</v>
      </c>
      <c r="AD17" s="216"/>
      <c r="AE17" s="216"/>
      <c r="AF17" s="216">
        <v>12</v>
      </c>
      <c r="AG17" s="216">
        <v>12</v>
      </c>
      <c r="AH17" s="216"/>
      <c r="AI17" s="216">
        <v>12</v>
      </c>
      <c r="AJ17" s="216">
        <v>12</v>
      </c>
      <c r="AK17" s="216"/>
      <c r="AL17" s="216"/>
      <c r="AM17" s="217"/>
    </row>
    <row r="18" spans="1:44" ht="11" customHeight="1" thickBot="1">
      <c r="A18" s="48" t="s">
        <v>73</v>
      </c>
      <c r="B18" s="243"/>
      <c r="C18" s="244"/>
      <c r="D18" s="245"/>
      <c r="E18" s="244"/>
      <c r="F18" s="49"/>
      <c r="G18" s="382">
        <f>SUM(E17:J17)</f>
        <v>0</v>
      </c>
      <c r="H18" s="368"/>
      <c r="I18" s="93" t="s">
        <v>15</v>
      </c>
      <c r="J18" s="368">
        <f>IF(G18&gt;P13,G18-P13,0)</f>
        <v>0</v>
      </c>
      <c r="K18" s="380"/>
      <c r="L18" s="50"/>
      <c r="M18" s="51"/>
      <c r="N18" s="362">
        <f>SUM(K17:O17)</f>
        <v>48</v>
      </c>
      <c r="O18" s="363"/>
      <c r="P18" s="294" t="s">
        <v>15</v>
      </c>
      <c r="Q18" s="363">
        <f>IF(N18&gt;P13,N18-P13,0)</f>
        <v>0</v>
      </c>
      <c r="R18" s="364"/>
      <c r="S18" s="52"/>
      <c r="T18" s="51"/>
      <c r="U18" s="368">
        <f>SUM(R17:V17)</f>
        <v>48</v>
      </c>
      <c r="V18" s="368"/>
      <c r="W18" s="293" t="s">
        <v>15</v>
      </c>
      <c r="X18" s="368">
        <f>IF(U18&gt;P13,U18-P13,0)</f>
        <v>0</v>
      </c>
      <c r="Y18" s="380"/>
      <c r="Z18" s="50"/>
      <c r="AA18" s="53"/>
      <c r="AB18" s="382">
        <f>SUM(Y17:AC17)</f>
        <v>36</v>
      </c>
      <c r="AC18" s="368"/>
      <c r="AD18" s="293" t="s">
        <v>15</v>
      </c>
      <c r="AE18" s="368">
        <f>IF(AB18&gt;P13,AB18-P13,0)</f>
        <v>0</v>
      </c>
      <c r="AF18" s="380"/>
      <c r="AG18" s="50"/>
      <c r="AH18" s="53"/>
      <c r="AI18" s="382">
        <f>SUM(AF17:AJ17)</f>
        <v>48</v>
      </c>
      <c r="AJ18" s="368"/>
      <c r="AK18" s="293" t="s">
        <v>15</v>
      </c>
      <c r="AL18" s="368">
        <f>IF(AI18&gt;P13,AI18-P13,0)</f>
        <v>0</v>
      </c>
      <c r="AM18" s="369"/>
    </row>
    <row r="19" spans="1:44" ht="11" customHeight="1">
      <c r="A19" s="54" t="s">
        <v>74</v>
      </c>
      <c r="B19" s="55"/>
      <c r="C19" s="56"/>
      <c r="D19" s="57"/>
      <c r="E19" s="56"/>
      <c r="F19" s="58"/>
      <c r="G19" s="370">
        <f>IF(G18&gt;45,G18-45,0)</f>
        <v>0</v>
      </c>
      <c r="H19" s="371"/>
      <c r="I19" s="371"/>
      <c r="J19" s="371"/>
      <c r="K19" s="372"/>
      <c r="L19" s="59"/>
      <c r="M19" s="60"/>
      <c r="N19" s="433">
        <f>IF(N18&gt;45,N18-45,0)</f>
        <v>3</v>
      </c>
      <c r="O19" s="434"/>
      <c r="P19" s="434"/>
      <c r="Q19" s="434"/>
      <c r="R19" s="435"/>
      <c r="S19" s="61"/>
      <c r="T19" s="60"/>
      <c r="U19" s="371">
        <f>IF(U18&gt;45,U18-45,0)</f>
        <v>3</v>
      </c>
      <c r="V19" s="371"/>
      <c r="W19" s="371"/>
      <c r="X19" s="371"/>
      <c r="Y19" s="372"/>
      <c r="Z19" s="59"/>
      <c r="AA19" s="62"/>
      <c r="AB19" s="370">
        <f>IF(AB18&gt;45,AB18-45,0)</f>
        <v>0</v>
      </c>
      <c r="AC19" s="371"/>
      <c r="AD19" s="371"/>
      <c r="AE19" s="371"/>
      <c r="AF19" s="372"/>
      <c r="AG19" s="59"/>
      <c r="AH19" s="62"/>
      <c r="AI19" s="370">
        <f>IF(AI18&gt;45,AI18-45,0)</f>
        <v>3</v>
      </c>
      <c r="AJ19" s="371"/>
      <c r="AK19" s="371"/>
      <c r="AL19" s="371"/>
      <c r="AM19" s="381"/>
    </row>
    <row r="20" spans="1:44" ht="11" customHeight="1">
      <c r="A20" s="47" t="s">
        <v>18</v>
      </c>
      <c r="B20" s="85"/>
      <c r="C20" s="85"/>
      <c r="D20" s="85"/>
      <c r="E20" s="85"/>
      <c r="F20" s="85"/>
      <c r="G20" s="85"/>
      <c r="H20" s="45"/>
      <c r="I20" s="163"/>
      <c r="J20" s="163"/>
      <c r="K20" s="163"/>
      <c r="L20" s="163"/>
      <c r="M20" s="163"/>
      <c r="N20" s="163"/>
      <c r="O20" s="163"/>
      <c r="P20" s="163"/>
      <c r="Q20" s="163"/>
      <c r="R20" s="163"/>
      <c r="S20" s="163"/>
      <c r="T20" s="163"/>
      <c r="U20" s="163"/>
      <c r="V20" s="163"/>
      <c r="W20" s="163"/>
      <c r="X20" s="163"/>
      <c r="Y20" s="163"/>
      <c r="Z20" s="163"/>
      <c r="AA20" s="163"/>
      <c r="AB20" s="163"/>
      <c r="AC20" s="163"/>
      <c r="AD20" s="163"/>
      <c r="AE20" s="163"/>
      <c r="AF20" s="163"/>
      <c r="AG20" s="163"/>
      <c r="AH20" s="163"/>
      <c r="AI20" s="163"/>
      <c r="AJ20" s="163"/>
      <c r="AK20" s="163"/>
      <c r="AL20" s="163"/>
      <c r="AM20" s="164"/>
    </row>
    <row r="21" spans="1:44" ht="11" customHeight="1">
      <c r="A21" s="47" t="s">
        <v>19</v>
      </c>
      <c r="B21" s="85"/>
      <c r="C21" s="85"/>
      <c r="D21" s="85"/>
      <c r="E21" s="85"/>
      <c r="F21" s="85"/>
      <c r="G21" s="85"/>
      <c r="H21" s="46"/>
      <c r="I21" s="163"/>
      <c r="J21" s="163"/>
      <c r="K21" s="163"/>
      <c r="L21" s="163"/>
      <c r="M21" s="163"/>
      <c r="N21" s="163"/>
      <c r="O21" s="163"/>
      <c r="P21" s="163"/>
      <c r="Q21" s="163"/>
      <c r="R21" s="163"/>
      <c r="S21" s="163"/>
      <c r="T21" s="163"/>
      <c r="U21" s="163"/>
      <c r="V21" s="163"/>
      <c r="W21" s="163"/>
      <c r="X21" s="163"/>
      <c r="Y21" s="163"/>
      <c r="Z21" s="163"/>
      <c r="AA21" s="163"/>
      <c r="AB21" s="163"/>
      <c r="AC21" s="163"/>
      <c r="AD21" s="163"/>
      <c r="AE21" s="163"/>
      <c r="AF21" s="163"/>
      <c r="AG21" s="163"/>
      <c r="AH21" s="163"/>
      <c r="AI21" s="163"/>
      <c r="AJ21" s="163"/>
      <c r="AK21" s="163"/>
      <c r="AL21" s="163"/>
      <c r="AM21" s="164"/>
    </row>
    <row r="22" spans="1:44" ht="11" customHeight="1" thickBot="1">
      <c r="A22" s="91"/>
      <c r="B22" s="86"/>
      <c r="C22" s="86"/>
      <c r="D22" s="86"/>
      <c r="E22" s="86"/>
      <c r="F22" s="86"/>
      <c r="G22" s="86"/>
      <c r="H22" s="82"/>
      <c r="I22" s="82"/>
      <c r="J22" s="82"/>
      <c r="K22" s="82"/>
      <c r="L22" s="275" t="s">
        <v>137</v>
      </c>
      <c r="M22" s="82"/>
      <c r="N22" s="82"/>
      <c r="O22" s="82"/>
      <c r="P22" s="82"/>
      <c r="Q22" s="82"/>
      <c r="R22" s="82"/>
      <c r="S22" s="82"/>
      <c r="T22" s="82"/>
      <c r="U22" s="82"/>
      <c r="V22" s="83"/>
      <c r="W22" s="83"/>
      <c r="X22" s="83"/>
      <c r="Y22" s="83"/>
      <c r="Z22" s="83"/>
      <c r="AA22" s="83"/>
      <c r="AB22" s="83"/>
      <c r="AC22" s="87"/>
      <c r="AD22" s="87"/>
      <c r="AE22" s="87"/>
      <c r="AF22" s="87"/>
      <c r="AG22" s="87"/>
      <c r="AH22" s="87"/>
      <c r="AI22" s="87"/>
      <c r="AJ22" s="87"/>
      <c r="AK22" s="87"/>
      <c r="AL22" s="87"/>
      <c r="AM22" s="87"/>
    </row>
    <row r="23" spans="1:44" ht="11" customHeight="1">
      <c r="A23" s="436" t="s">
        <v>7</v>
      </c>
      <c r="B23" s="438"/>
      <c r="C23" s="436" t="s">
        <v>25</v>
      </c>
      <c r="D23" s="437"/>
      <c r="E23" s="437"/>
      <c r="F23" s="437"/>
      <c r="G23" s="438"/>
      <c r="H23" s="439" t="s">
        <v>91</v>
      </c>
      <c r="I23" s="440"/>
      <c r="J23" s="441"/>
      <c r="K23" s="383" t="s">
        <v>77</v>
      </c>
      <c r="L23" s="384"/>
      <c r="M23" s="384"/>
      <c r="N23" s="384"/>
      <c r="O23" s="385"/>
      <c r="P23" s="383" t="s">
        <v>75</v>
      </c>
      <c r="Q23" s="384"/>
      <c r="R23" s="384"/>
      <c r="S23" s="384"/>
      <c r="T23" s="385"/>
      <c r="U23" s="383" t="s">
        <v>27</v>
      </c>
      <c r="V23" s="384"/>
      <c r="W23" s="385"/>
      <c r="X23" s="383" t="s">
        <v>25</v>
      </c>
      <c r="Y23" s="384"/>
      <c r="Z23" s="384"/>
      <c r="AA23" s="384"/>
      <c r="AB23" s="385"/>
      <c r="AC23" s="270"/>
      <c r="AD23" s="386" t="s">
        <v>17</v>
      </c>
      <c r="AE23" s="387"/>
      <c r="AF23" s="387"/>
      <c r="AG23" s="387"/>
      <c r="AH23" s="387"/>
      <c r="AI23" s="387"/>
      <c r="AJ23" s="387"/>
      <c r="AK23" s="387"/>
      <c r="AL23" s="387"/>
      <c r="AM23" s="388"/>
    </row>
    <row r="24" spans="1:44" ht="11" customHeight="1" thickBot="1">
      <c r="A24" s="391"/>
      <c r="B24" s="393"/>
      <c r="C24" s="391" t="s">
        <v>26</v>
      </c>
      <c r="D24" s="392"/>
      <c r="E24" s="392"/>
      <c r="F24" s="392"/>
      <c r="G24" s="393"/>
      <c r="H24" s="442" t="s">
        <v>161</v>
      </c>
      <c r="I24" s="443"/>
      <c r="J24" s="444"/>
      <c r="K24" s="365" t="s">
        <v>159</v>
      </c>
      <c r="L24" s="366"/>
      <c r="M24" s="366"/>
      <c r="N24" s="366"/>
      <c r="O24" s="367"/>
      <c r="P24" s="445" t="s">
        <v>76</v>
      </c>
      <c r="Q24" s="446"/>
      <c r="R24" s="446"/>
      <c r="S24" s="446"/>
      <c r="T24" s="446"/>
      <c r="U24" s="391" t="s">
        <v>28</v>
      </c>
      <c r="V24" s="392"/>
      <c r="W24" s="393"/>
      <c r="X24" s="391" t="s">
        <v>29</v>
      </c>
      <c r="Y24" s="392"/>
      <c r="Z24" s="392"/>
      <c r="AA24" s="392"/>
      <c r="AB24" s="393"/>
      <c r="AC24" s="270"/>
      <c r="AD24" s="357">
        <v>42979</v>
      </c>
      <c r="AE24" s="358"/>
      <c r="AF24" s="358"/>
      <c r="AG24" s="359"/>
      <c r="AH24" s="394" t="s">
        <v>4</v>
      </c>
      <c r="AI24" s="395"/>
      <c r="AJ24" s="360">
        <v>42980</v>
      </c>
      <c r="AK24" s="358"/>
      <c r="AL24" s="358"/>
      <c r="AM24" s="361"/>
    </row>
    <row r="25" spans="1:44" ht="11" customHeight="1">
      <c r="A25" s="427" t="s">
        <v>50</v>
      </c>
      <c r="B25" s="428"/>
      <c r="C25" s="429">
        <f>SUM(I17:AM17)+SUM(I20:AM20)+SUM(I21:AM21)</f>
        <v>180</v>
      </c>
      <c r="D25" s="430"/>
      <c r="E25" s="430"/>
      <c r="F25" s="430"/>
      <c r="G25" s="431"/>
      <c r="H25" s="429">
        <f>SUM(I17:AM17)-K25-P25</f>
        <v>171</v>
      </c>
      <c r="I25" s="430"/>
      <c r="J25" s="431"/>
      <c r="K25" s="432">
        <f>SUM(J18+Q18+X18+AE18+AL18)</f>
        <v>0</v>
      </c>
      <c r="L25" s="430"/>
      <c r="M25" s="430"/>
      <c r="N25" s="430"/>
      <c r="O25" s="431"/>
      <c r="P25" s="429">
        <f>SUM(G19+N19+U19+AB19+AI19)</f>
        <v>9</v>
      </c>
      <c r="Q25" s="430"/>
      <c r="R25" s="430"/>
      <c r="S25" s="430"/>
      <c r="T25" s="431"/>
      <c r="U25" s="429">
        <f>SUM(I20:AM20)</f>
        <v>0</v>
      </c>
      <c r="V25" s="430"/>
      <c r="W25" s="431"/>
      <c r="X25" s="429">
        <f>SUM(I21:AM21)</f>
        <v>0</v>
      </c>
      <c r="Y25" s="430"/>
      <c r="Z25" s="430"/>
      <c r="AA25" s="430"/>
      <c r="AB25" s="431"/>
      <c r="AC25" s="41"/>
      <c r="AD25" s="41"/>
      <c r="AE25" s="41"/>
      <c r="AF25" s="41"/>
      <c r="AG25" s="41"/>
      <c r="AH25" s="41"/>
      <c r="AI25" s="41"/>
      <c r="AJ25" s="41"/>
      <c r="AK25" s="41"/>
      <c r="AL25" s="41"/>
      <c r="AM25" s="41"/>
    </row>
    <row r="26" spans="1:44" s="81" customFormat="1" ht="11" customHeight="1" thickBot="1">
      <c r="A26" s="447" t="s">
        <v>24</v>
      </c>
      <c r="B26" s="448"/>
      <c r="C26" s="449">
        <f>C25</f>
        <v>180</v>
      </c>
      <c r="D26" s="450"/>
      <c r="E26" s="450"/>
      <c r="F26" s="450"/>
      <c r="G26" s="451"/>
      <c r="H26" s="449">
        <f>H25</f>
        <v>171</v>
      </c>
      <c r="I26" s="450"/>
      <c r="J26" s="451"/>
      <c r="K26" s="449">
        <f>K25</f>
        <v>0</v>
      </c>
      <c r="L26" s="450"/>
      <c r="M26" s="450"/>
      <c r="N26" s="450"/>
      <c r="O26" s="451"/>
      <c r="P26" s="449">
        <f>P25</f>
        <v>9</v>
      </c>
      <c r="Q26" s="450"/>
      <c r="R26" s="450"/>
      <c r="S26" s="450"/>
      <c r="T26" s="451"/>
      <c r="U26" s="449">
        <f>U25</f>
        <v>0</v>
      </c>
      <c r="V26" s="450"/>
      <c r="W26" s="451"/>
      <c r="X26" s="449">
        <f>X25</f>
        <v>0</v>
      </c>
      <c r="Y26" s="450"/>
      <c r="Z26" s="450"/>
      <c r="AA26" s="450"/>
      <c r="AB26" s="451"/>
      <c r="AC26" s="1"/>
      <c r="AD26" s="376"/>
      <c r="AE26" s="376"/>
      <c r="AF26" s="376"/>
      <c r="AG26" s="376"/>
      <c r="AH26" s="376"/>
      <c r="AI26" s="376"/>
      <c r="AJ26" s="377"/>
      <c r="AK26" s="377"/>
      <c r="AL26" s="377"/>
      <c r="AM26" s="1"/>
    </row>
    <row r="27" spans="1:44" s="81" customFormat="1" ht="11" customHeight="1" thickBot="1">
      <c r="A27" s="255"/>
      <c r="B27" s="255"/>
      <c r="C27" s="256"/>
      <c r="D27" s="256"/>
      <c r="E27" s="256"/>
      <c r="F27" s="256"/>
      <c r="G27" s="251"/>
      <c r="H27" s="251"/>
      <c r="I27" s="251"/>
      <c r="J27" s="251"/>
      <c r="K27" s="251"/>
      <c r="L27" s="251"/>
      <c r="M27" s="257"/>
      <c r="N27" s="257"/>
      <c r="O27" s="257"/>
      <c r="P27" s="257"/>
      <c r="Q27" s="92"/>
      <c r="R27" s="92"/>
      <c r="S27" s="92"/>
      <c r="T27" s="92"/>
      <c r="U27" s="92"/>
      <c r="V27" s="92"/>
      <c r="W27" s="92"/>
      <c r="X27" s="92"/>
      <c r="Y27" s="92"/>
      <c r="Z27" s="92"/>
      <c r="AA27" s="92"/>
      <c r="AB27" s="17"/>
      <c r="AC27" s="278"/>
      <c r="AD27" s="282"/>
      <c r="AE27" s="281"/>
      <c r="AF27" s="281" t="s">
        <v>68</v>
      </c>
      <c r="AG27" s="276"/>
      <c r="AH27" s="276"/>
      <c r="AI27" s="281"/>
      <c r="AJ27" s="281"/>
      <c r="AK27" s="276"/>
      <c r="AL27" s="276"/>
      <c r="AM27" s="277"/>
    </row>
    <row r="28" spans="1:44" s="4" customFormat="1" ht="11" customHeight="1">
      <c r="A28" s="457" t="s">
        <v>51</v>
      </c>
      <c r="B28" s="458"/>
      <c r="C28" s="458"/>
      <c r="D28" s="458"/>
      <c r="E28" s="458"/>
      <c r="F28" s="458"/>
      <c r="G28" s="458"/>
      <c r="H28" s="458"/>
      <c r="I28" s="459"/>
      <c r="J28" s="460" t="s">
        <v>52</v>
      </c>
      <c r="K28" s="458"/>
      <c r="L28" s="458"/>
      <c r="M28" s="458"/>
      <c r="N28" s="458"/>
      <c r="O28" s="458"/>
      <c r="P28" s="458"/>
      <c r="Q28" s="458"/>
      <c r="R28" s="458"/>
      <c r="S28" s="461"/>
      <c r="T28" s="261" t="s">
        <v>33</v>
      </c>
      <c r="U28" s="262"/>
      <c r="V28" s="262"/>
      <c r="W28" s="262"/>
      <c r="X28" s="262"/>
      <c r="Y28" s="262"/>
      <c r="Z28" s="262"/>
      <c r="AA28" s="452">
        <f>COUNTIF(I17:AM17,"&gt;0")</f>
        <v>15</v>
      </c>
      <c r="AB28" s="453"/>
      <c r="AC28" s="279"/>
      <c r="AD28" s="405" t="s">
        <v>138</v>
      </c>
      <c r="AE28" s="406"/>
      <c r="AF28" s="406"/>
      <c r="AG28" s="406"/>
      <c r="AH28" s="407"/>
      <c r="AI28" s="396" t="s">
        <v>141</v>
      </c>
      <c r="AJ28" s="397"/>
      <c r="AK28" s="397"/>
      <c r="AL28" s="397"/>
      <c r="AM28" s="398"/>
      <c r="AO28" s="352"/>
      <c r="AP28" s="352"/>
      <c r="AQ28" s="352"/>
      <c r="AR28" s="352"/>
    </row>
    <row r="29" spans="1:44" s="4" customFormat="1" ht="11" customHeight="1" thickBot="1">
      <c r="A29" s="454" t="s">
        <v>157</v>
      </c>
      <c r="B29" s="455"/>
      <c r="C29" s="455"/>
      <c r="D29" s="455"/>
      <c r="E29" s="455"/>
      <c r="F29" s="455"/>
      <c r="G29" s="455"/>
      <c r="H29" s="455"/>
      <c r="I29" s="456"/>
      <c r="J29" s="462" t="s">
        <v>135</v>
      </c>
      <c r="K29" s="455"/>
      <c r="L29" s="455"/>
      <c r="M29" s="455"/>
      <c r="N29" s="455"/>
      <c r="O29" s="455"/>
      <c r="P29" s="455"/>
      <c r="Q29" s="455"/>
      <c r="R29" s="455"/>
      <c r="S29" s="463"/>
      <c r="T29" s="263" t="s">
        <v>104</v>
      </c>
      <c r="U29" s="248"/>
      <c r="V29" s="248"/>
      <c r="W29" s="248"/>
      <c r="X29" s="248"/>
      <c r="Y29" s="248"/>
      <c r="Z29" s="248"/>
      <c r="AA29" s="234"/>
      <c r="AB29" s="264"/>
      <c r="AC29" s="280"/>
      <c r="AD29" s="402">
        <f>COUNTIFS(I17:AM17,"&gt;0",I17:AM17,"&lt;7,92")</f>
        <v>0</v>
      </c>
      <c r="AE29" s="403"/>
      <c r="AF29" s="403"/>
      <c r="AG29" s="403"/>
      <c r="AH29" s="404"/>
      <c r="AI29" s="399">
        <f>SUMIF(I17:AM17,"&gt;7,92",I17:AM17)</f>
        <v>180</v>
      </c>
      <c r="AJ29" s="400"/>
      <c r="AK29" s="400"/>
      <c r="AL29" s="400"/>
      <c r="AM29" s="401"/>
    </row>
    <row r="30" spans="1:44" s="4" customFormat="1" ht="11" customHeight="1">
      <c r="A30" s="469" t="s">
        <v>32</v>
      </c>
      <c r="B30" s="470"/>
      <c r="C30" s="471"/>
      <c r="D30" s="475">
        <f>2.5</f>
        <v>2.5</v>
      </c>
      <c r="E30" s="476"/>
      <c r="F30" s="476"/>
      <c r="G30" s="476"/>
      <c r="H30" s="476"/>
      <c r="I30" s="497"/>
      <c r="J30" s="474" t="s">
        <v>32</v>
      </c>
      <c r="K30" s="470"/>
      <c r="L30" s="470"/>
      <c r="M30" s="471"/>
      <c r="N30" s="475">
        <f>2.5+'17-08-Lucie'!N30:Q30</f>
        <v>10</v>
      </c>
      <c r="O30" s="476"/>
      <c r="P30" s="476"/>
      <c r="Q30" s="476"/>
      <c r="R30" s="476"/>
      <c r="S30" s="477"/>
      <c r="T30" s="263" t="s">
        <v>107</v>
      </c>
      <c r="U30" s="248"/>
      <c r="V30" s="248"/>
      <c r="W30" s="248"/>
      <c r="X30" s="248"/>
      <c r="Y30" s="248"/>
      <c r="Z30" s="248"/>
      <c r="AA30" s="235"/>
      <c r="AB30" s="265"/>
      <c r="AM30" s="41"/>
    </row>
    <row r="31" spans="1:44" s="4" customFormat="1" ht="11" customHeight="1">
      <c r="A31" s="469" t="s">
        <v>30</v>
      </c>
      <c r="B31" s="470"/>
      <c r="C31" s="471"/>
      <c r="D31" s="211">
        <v>0</v>
      </c>
      <c r="E31" s="254">
        <v>0</v>
      </c>
      <c r="F31" s="249">
        <v>0</v>
      </c>
      <c r="G31" s="211">
        <v>0</v>
      </c>
      <c r="H31" s="249">
        <v>0</v>
      </c>
      <c r="I31" s="258">
        <v>0</v>
      </c>
      <c r="J31" s="474" t="s">
        <v>30</v>
      </c>
      <c r="K31" s="470"/>
      <c r="L31" s="470"/>
      <c r="M31" s="471"/>
      <c r="N31" s="211">
        <f>'17-08-Lucie'!N31</f>
        <v>0</v>
      </c>
      <c r="O31" s="211">
        <f>'17-08-Lucie'!O31</f>
        <v>0</v>
      </c>
      <c r="P31" s="211">
        <f>'17-08-Lucie'!P31</f>
        <v>0</v>
      </c>
      <c r="Q31" s="211">
        <f>'17-08-Lucie'!Q31</f>
        <v>0</v>
      </c>
      <c r="R31" s="252">
        <f>'17-08-Lucie'!R31</f>
        <v>0</v>
      </c>
      <c r="S31" s="259">
        <f>'17-08-Lucie'!S31</f>
        <v>0</v>
      </c>
      <c r="T31" s="263" t="s">
        <v>105</v>
      </c>
      <c r="U31" s="248"/>
      <c r="V31" s="248"/>
      <c r="W31" s="248"/>
      <c r="X31" s="248"/>
      <c r="Y31" s="248"/>
      <c r="Z31" s="248"/>
      <c r="AA31" s="234"/>
      <c r="AB31" s="264"/>
      <c r="AJ31" s="2"/>
      <c r="AK31" s="2"/>
      <c r="AL31" s="123"/>
      <c r="AM31" s="123"/>
    </row>
    <row r="32" spans="1:44" s="4" customFormat="1" ht="11" customHeight="1" thickBot="1">
      <c r="A32" s="472" t="s">
        <v>31</v>
      </c>
      <c r="B32" s="473"/>
      <c r="C32" s="395"/>
      <c r="D32" s="478">
        <f>D30-D31-E31-F31-G31-H31</f>
        <v>2.5</v>
      </c>
      <c r="E32" s="479"/>
      <c r="F32" s="479"/>
      <c r="G32" s="479"/>
      <c r="H32" s="479"/>
      <c r="I32" s="493"/>
      <c r="J32" s="394" t="s">
        <v>31</v>
      </c>
      <c r="K32" s="473"/>
      <c r="L32" s="473"/>
      <c r="M32" s="395"/>
      <c r="N32" s="478">
        <f>N30-O31-P31-Q31-R31-S31</f>
        <v>10</v>
      </c>
      <c r="O32" s="479"/>
      <c r="P32" s="479"/>
      <c r="Q32" s="479"/>
      <c r="R32" s="479"/>
      <c r="S32" s="480"/>
      <c r="T32" s="266" t="s">
        <v>109</v>
      </c>
      <c r="U32" s="267"/>
      <c r="V32" s="268"/>
      <c r="W32" s="268"/>
      <c r="X32" s="268"/>
      <c r="Y32" s="269"/>
      <c r="Z32" s="268"/>
      <c r="AA32" s="374"/>
      <c r="AB32" s="375"/>
      <c r="AC32" s="408" t="s">
        <v>70</v>
      </c>
      <c r="AD32" s="409"/>
      <c r="AE32" s="409"/>
      <c r="AF32" s="409"/>
      <c r="AG32" s="409"/>
      <c r="AH32" s="409"/>
      <c r="AI32" s="409"/>
      <c r="AJ32" s="409"/>
      <c r="AK32" s="409"/>
      <c r="AL32" s="373">
        <f>SUMIF(I17:AM17,"&lt;8",I17:AM17)</f>
        <v>0</v>
      </c>
      <c r="AM32" s="373"/>
    </row>
    <row r="33" spans="1:39" s="4" customFormat="1" ht="11" customHeight="1">
      <c r="A33" s="72"/>
      <c r="B33" s="72"/>
      <c r="C33" s="73"/>
      <c r="D33" s="73"/>
      <c r="E33" s="73"/>
      <c r="F33" s="73"/>
      <c r="G33" s="72"/>
      <c r="H33" s="72"/>
      <c r="I33" s="72"/>
      <c r="J33" s="72"/>
      <c r="K33" s="72"/>
      <c r="L33" s="72"/>
      <c r="M33" s="72"/>
      <c r="N33" s="72"/>
      <c r="O33" s="72"/>
      <c r="P33" s="41"/>
      <c r="Q33" s="41"/>
      <c r="R33" s="73"/>
      <c r="S33" s="73"/>
      <c r="T33" s="73"/>
      <c r="U33" s="73"/>
      <c r="V33" s="73"/>
      <c r="W33" s="73"/>
      <c r="X33" s="73"/>
      <c r="AC33" s="65" t="s">
        <v>69</v>
      </c>
      <c r="AD33" s="66"/>
      <c r="AE33" s="66"/>
      <c r="AF33" s="66"/>
      <c r="AG33" s="66"/>
      <c r="AH33" s="66"/>
      <c r="AI33" s="66"/>
      <c r="AJ33" s="66"/>
      <c r="AK33" s="67"/>
      <c r="AL33" s="389">
        <f>COUNTIF(I17:AM17,"&gt;=8")</f>
        <v>15</v>
      </c>
      <c r="AM33" s="390"/>
    </row>
    <row r="34" spans="1:39" s="4" customFormat="1" ht="11" customHeight="1">
      <c r="A34" s="494" t="s">
        <v>10</v>
      </c>
      <c r="B34" s="495"/>
      <c r="C34" s="495"/>
      <c r="D34" s="495"/>
      <c r="E34" s="495"/>
      <c r="F34" s="495"/>
      <c r="G34" s="495"/>
      <c r="H34" s="495"/>
      <c r="I34" s="495"/>
      <c r="J34" s="495"/>
      <c r="K34" s="496"/>
      <c r="L34" s="494" t="s">
        <v>34</v>
      </c>
      <c r="M34" s="495"/>
      <c r="N34" s="496"/>
      <c r="O34" s="494" t="s">
        <v>0</v>
      </c>
      <c r="P34" s="495"/>
      <c r="Q34" s="496"/>
      <c r="R34" s="494" t="s">
        <v>35</v>
      </c>
      <c r="S34" s="495"/>
      <c r="T34" s="496"/>
      <c r="U34" s="605"/>
      <c r="V34" s="606"/>
      <c r="W34" s="606"/>
      <c r="X34" s="606"/>
      <c r="Y34" s="41"/>
      <c r="Z34" s="41"/>
      <c r="AA34" s="41"/>
      <c r="AB34" s="41"/>
      <c r="AC34" s="84"/>
      <c r="AD34" s="41"/>
      <c r="AE34" s="41"/>
      <c r="AF34" s="41"/>
      <c r="AG34" s="41"/>
      <c r="AH34" s="41"/>
      <c r="AI34" s="41"/>
      <c r="AJ34" s="41"/>
      <c r="AK34" s="41"/>
      <c r="AL34" s="41"/>
      <c r="AM34" s="41"/>
    </row>
    <row r="35" spans="1:39" s="4" customFormat="1" ht="11" customHeight="1">
      <c r="A35" s="481" t="s">
        <v>81</v>
      </c>
      <c r="B35" s="482"/>
      <c r="C35" s="482"/>
      <c r="D35" s="482"/>
      <c r="E35" s="482"/>
      <c r="F35" s="482"/>
      <c r="G35" s="482"/>
      <c r="H35" s="482"/>
      <c r="I35" s="482"/>
      <c r="J35" s="482"/>
      <c r="K35" s="483"/>
      <c r="L35" s="484">
        <f>P14</f>
        <v>249</v>
      </c>
      <c r="M35" s="485"/>
      <c r="N35" s="486"/>
      <c r="O35" s="487">
        <v>4.05</v>
      </c>
      <c r="P35" s="488"/>
      <c r="Q35" s="489"/>
      <c r="R35" s="490"/>
      <c r="S35" s="491"/>
      <c r="T35" s="492"/>
      <c r="U35" s="378">
        <f>L35*O35</f>
        <v>1008.4499999999999</v>
      </c>
      <c r="V35" s="379"/>
      <c r="W35" s="379"/>
      <c r="X35" s="95"/>
      <c r="Y35" s="41"/>
      <c r="Z35" s="589"/>
      <c r="AA35" s="589"/>
      <c r="AB35" s="198"/>
      <c r="AC35" s="588"/>
      <c r="AD35" s="588"/>
      <c r="AE35" s="198"/>
      <c r="AF35" s="199"/>
      <c r="AG35" s="200"/>
      <c r="AH35" s="200"/>
      <c r="AJ35" s="41"/>
      <c r="AK35" s="41"/>
      <c r="AL35" s="41"/>
      <c r="AM35" s="41"/>
    </row>
    <row r="36" spans="1:39" s="4" customFormat="1" ht="11" customHeight="1">
      <c r="A36" s="575" t="s">
        <v>37</v>
      </c>
      <c r="B36" s="576"/>
      <c r="C36" s="576"/>
      <c r="D36" s="576"/>
      <c r="E36" s="576"/>
      <c r="F36" s="576"/>
      <c r="G36" s="576"/>
      <c r="H36" s="576"/>
      <c r="I36" s="576"/>
      <c r="J36" s="576"/>
      <c r="K36" s="577"/>
      <c r="L36" s="535">
        <f>K25</f>
        <v>0</v>
      </c>
      <c r="M36" s="536"/>
      <c r="N36" s="537"/>
      <c r="O36" s="535">
        <f>O35</f>
        <v>4.05</v>
      </c>
      <c r="P36" s="536"/>
      <c r="Q36" s="537"/>
      <c r="R36" s="578"/>
      <c r="S36" s="579"/>
      <c r="T36" s="580"/>
      <c r="U36" s="464">
        <f>L36*O36</f>
        <v>0</v>
      </c>
      <c r="V36" s="465"/>
      <c r="W36" s="465"/>
      <c r="X36" s="95"/>
      <c r="Y36" s="41"/>
      <c r="Z36" s="73"/>
      <c r="AA36" s="73"/>
      <c r="AB36" s="73"/>
      <c r="AC36" s="41"/>
      <c r="AH36" s="41"/>
      <c r="AI36" s="41"/>
      <c r="AJ36" s="41"/>
      <c r="AK36" s="41"/>
      <c r="AL36" s="41"/>
      <c r="AM36" s="41"/>
    </row>
    <row r="37" spans="1:39" s="4" customFormat="1" ht="11" customHeight="1">
      <c r="A37" s="215" t="s">
        <v>155</v>
      </c>
      <c r="B37" s="84"/>
      <c r="C37" s="84"/>
      <c r="D37" s="84"/>
      <c r="E37" s="84"/>
      <c r="F37" s="84"/>
      <c r="G37" s="94"/>
      <c r="H37" s="94"/>
      <c r="I37" s="94"/>
      <c r="J37" s="230">
        <v>0.25</v>
      </c>
      <c r="K37" s="84" t="s">
        <v>156</v>
      </c>
      <c r="L37" s="535">
        <f>P25</f>
        <v>9</v>
      </c>
      <c r="M37" s="536"/>
      <c r="N37" s="537"/>
      <c r="O37" s="535">
        <f>O35</f>
        <v>4.05</v>
      </c>
      <c r="P37" s="536"/>
      <c r="Q37" s="537"/>
      <c r="R37" s="466" t="s">
        <v>160</v>
      </c>
      <c r="S37" s="467"/>
      <c r="T37" s="468"/>
      <c r="U37" s="464">
        <f>L37*O37*R37</f>
        <v>9.1124999999999989</v>
      </c>
      <c r="V37" s="465"/>
      <c r="W37" s="465"/>
      <c r="X37" s="95"/>
      <c r="Y37" s="41"/>
      <c r="Z37" s="41"/>
      <c r="AA37" s="41"/>
      <c r="AB37" s="41"/>
      <c r="AC37" s="41"/>
      <c r="AD37" s="41"/>
      <c r="AE37" s="41"/>
      <c r="AF37" s="41"/>
      <c r="AG37" s="41"/>
      <c r="AH37" s="41"/>
      <c r="AI37" s="41"/>
      <c r="AJ37" s="41"/>
      <c r="AK37" s="41"/>
      <c r="AL37" s="41"/>
      <c r="AM37" s="41"/>
    </row>
    <row r="38" spans="1:39" s="4" customFormat="1" ht="11" customHeight="1">
      <c r="A38" s="575" t="s">
        <v>99</v>
      </c>
      <c r="B38" s="576"/>
      <c r="C38" s="576"/>
      <c r="D38" s="576"/>
      <c r="E38" s="576"/>
      <c r="F38" s="576"/>
      <c r="G38" s="576"/>
      <c r="H38" s="576"/>
      <c r="I38" s="576"/>
      <c r="J38" s="576"/>
      <c r="K38" s="577"/>
      <c r="L38" s="535">
        <f>U25</f>
        <v>0</v>
      </c>
      <c r="M38" s="536"/>
      <c r="N38" s="537"/>
      <c r="O38" s="535">
        <f>O35</f>
        <v>4.05</v>
      </c>
      <c r="P38" s="536"/>
      <c r="Q38" s="537"/>
      <c r="R38" s="104"/>
      <c r="S38" s="105"/>
      <c r="T38" s="106"/>
      <c r="U38" s="464">
        <f>L38*O38</f>
        <v>0</v>
      </c>
      <c r="V38" s="465"/>
      <c r="W38" s="465"/>
      <c r="X38" s="97"/>
      <c r="Y38" s="41"/>
      <c r="Z38" s="41"/>
      <c r="AA38" s="41"/>
      <c r="AB38" s="41"/>
      <c r="AC38" s="41"/>
      <c r="AD38" s="607"/>
      <c r="AE38" s="607"/>
      <c r="AF38" s="607"/>
      <c r="AG38" s="607"/>
      <c r="AH38" s="41"/>
      <c r="AI38" s="41"/>
      <c r="AJ38" s="41"/>
      <c r="AK38" s="41"/>
      <c r="AL38" s="41"/>
      <c r="AM38" s="41"/>
    </row>
    <row r="39" spans="1:39" s="4" customFormat="1" ht="11" customHeight="1">
      <c r="A39" s="215" t="s">
        <v>93</v>
      </c>
      <c r="B39" s="84"/>
      <c r="C39" s="84"/>
      <c r="D39" s="84"/>
      <c r="E39" s="84"/>
      <c r="F39" s="84"/>
      <c r="G39" s="84"/>
      <c r="H39" s="84"/>
      <c r="I39" s="230">
        <v>0.5</v>
      </c>
      <c r="J39" s="94" t="s">
        <v>158</v>
      </c>
      <c r="K39" s="212"/>
      <c r="L39" s="535">
        <f>X25</f>
        <v>0</v>
      </c>
      <c r="M39" s="536"/>
      <c r="N39" s="537"/>
      <c r="O39" s="535">
        <f>O35*50%+O35</f>
        <v>6.0749999999999993</v>
      </c>
      <c r="P39" s="536"/>
      <c r="Q39" s="537"/>
      <c r="R39" s="572"/>
      <c r="S39" s="573"/>
      <c r="T39" s="574"/>
      <c r="U39" s="464">
        <f>L39*O39</f>
        <v>0</v>
      </c>
      <c r="V39" s="465"/>
      <c r="W39" s="465"/>
      <c r="X39" s="95"/>
      <c r="Y39" s="41"/>
      <c r="Z39" s="41"/>
      <c r="AA39" s="41"/>
      <c r="AB39" s="41"/>
    </row>
    <row r="40" spans="1:39" s="4" customFormat="1" ht="11" customHeight="1">
      <c r="A40" s="215" t="s">
        <v>89</v>
      </c>
      <c r="B40" s="84"/>
      <c r="C40" s="84"/>
      <c r="D40" s="84"/>
      <c r="E40" s="84"/>
      <c r="F40" s="84"/>
      <c r="G40" s="84"/>
      <c r="H40" s="84"/>
      <c r="I40" s="84"/>
      <c r="J40" s="84"/>
      <c r="K40" s="212"/>
      <c r="L40" s="535"/>
      <c r="M40" s="536"/>
      <c r="N40" s="537"/>
      <c r="O40" s="535"/>
      <c r="P40" s="536"/>
      <c r="Q40" s="537"/>
      <c r="R40" s="572"/>
      <c r="S40" s="573"/>
      <c r="T40" s="574"/>
      <c r="U40" s="464"/>
      <c r="V40" s="465"/>
      <c r="W40" s="465"/>
      <c r="X40" s="95"/>
      <c r="Y40" s="41"/>
      <c r="Z40" s="41"/>
      <c r="AA40" s="41"/>
      <c r="AB40" s="41"/>
    </row>
    <row r="41" spans="1:39" s="4" customFormat="1" ht="11" customHeight="1">
      <c r="A41" s="568" t="s">
        <v>36</v>
      </c>
      <c r="B41" s="569"/>
      <c r="C41" s="569"/>
      <c r="D41" s="569"/>
      <c r="E41" s="569"/>
      <c r="F41" s="569"/>
      <c r="G41" s="569"/>
      <c r="H41" s="569"/>
      <c r="I41" s="569"/>
      <c r="J41" s="569"/>
      <c r="K41" s="570"/>
      <c r="L41" s="94"/>
      <c r="M41" s="94"/>
      <c r="N41" s="94"/>
      <c r="O41" s="228"/>
      <c r="P41" s="229"/>
      <c r="Q41" s="229"/>
      <c r="R41" s="572"/>
      <c r="S41" s="573"/>
      <c r="T41" s="574"/>
      <c r="U41" s="571">
        <v>0</v>
      </c>
      <c r="V41" s="571"/>
      <c r="W41" s="571"/>
      <c r="X41" s="97"/>
      <c r="Y41" s="41"/>
      <c r="Z41" s="223"/>
      <c r="AA41" s="41"/>
      <c r="AB41" s="41"/>
      <c r="AC41" s="41"/>
      <c r="AD41" s="41"/>
      <c r="AE41" s="41"/>
      <c r="AF41" s="41"/>
      <c r="AG41" s="41"/>
      <c r="AH41" s="41"/>
      <c r="AI41" s="41"/>
      <c r="AJ41" s="41"/>
      <c r="AK41" s="41"/>
      <c r="AL41" s="41"/>
      <c r="AM41" s="41"/>
    </row>
    <row r="42" spans="1:39" s="4" customFormat="1" ht="11" customHeight="1">
      <c r="A42" s="102" t="s">
        <v>80</v>
      </c>
      <c r="B42" s="98"/>
      <c r="C42" s="98"/>
      <c r="D42" s="98"/>
      <c r="E42" s="98"/>
      <c r="F42" s="98"/>
      <c r="G42" s="98"/>
      <c r="H42" s="98"/>
      <c r="I42" s="98"/>
      <c r="J42" s="318"/>
      <c r="K42" s="319"/>
      <c r="L42" s="584"/>
      <c r="M42" s="585"/>
      <c r="N42" s="585"/>
      <c r="O42" s="586">
        <f>O35</f>
        <v>4.05</v>
      </c>
      <c r="P42" s="586"/>
      <c r="Q42" s="586"/>
      <c r="R42" s="587"/>
      <c r="S42" s="587"/>
      <c r="T42" s="587"/>
      <c r="U42" s="593">
        <f>L42*O42</f>
        <v>0</v>
      </c>
      <c r="V42" s="594"/>
      <c r="W42" s="594"/>
      <c r="X42" s="101"/>
      <c r="Y42" s="41"/>
      <c r="Z42" s="41"/>
      <c r="AA42" s="41"/>
      <c r="AB42" s="41"/>
      <c r="AC42" s="41"/>
      <c r="AD42" s="41"/>
      <c r="AE42" s="41"/>
      <c r="AF42" s="41"/>
      <c r="AG42" s="41"/>
      <c r="AH42" s="41"/>
      <c r="AI42" s="41"/>
      <c r="AJ42" s="41"/>
      <c r="AK42" s="41"/>
      <c r="AL42" s="41"/>
      <c r="AM42" s="41"/>
    </row>
    <row r="43" spans="1:39" s="4" customFormat="1" ht="11" customHeight="1">
      <c r="A43" s="601" t="s">
        <v>21</v>
      </c>
      <c r="B43" s="602"/>
      <c r="C43" s="602"/>
      <c r="D43" s="602"/>
      <c r="E43" s="602"/>
      <c r="F43" s="602"/>
      <c r="G43" s="602"/>
      <c r="H43" s="602"/>
      <c r="I43" s="602"/>
      <c r="J43" s="602"/>
      <c r="K43" s="603"/>
      <c r="L43" s="581"/>
      <c r="M43" s="582"/>
      <c r="N43" s="583"/>
      <c r="O43" s="581"/>
      <c r="P43" s="582"/>
      <c r="Q43" s="583"/>
      <c r="R43" s="581"/>
      <c r="S43" s="582"/>
      <c r="T43" s="583"/>
      <c r="U43" s="564">
        <f>SUM(U35:W42)</f>
        <v>1017.5624999999999</v>
      </c>
      <c r="V43" s="565"/>
      <c r="W43" s="565"/>
      <c r="X43" s="103"/>
      <c r="Y43" s="41"/>
      <c r="Z43" s="41"/>
      <c r="AA43" s="41"/>
      <c r="AB43" s="41"/>
      <c r="AC43" s="41"/>
      <c r="AD43" s="41"/>
      <c r="AE43" s="41"/>
      <c r="AF43" s="41"/>
      <c r="AG43" s="41"/>
      <c r="AH43" s="41"/>
      <c r="AI43" s="41"/>
      <c r="AJ43" s="41"/>
      <c r="AK43" s="41"/>
      <c r="AL43" s="41"/>
      <c r="AM43" s="41"/>
    </row>
    <row r="44" spans="1:39" s="4" customFormat="1" ht="7" customHeight="1">
      <c r="A44" s="71"/>
      <c r="B44" s="73"/>
      <c r="C44" s="73"/>
      <c r="D44" s="73"/>
      <c r="E44" s="73"/>
      <c r="F44" s="73"/>
      <c r="G44" s="73"/>
      <c r="H44" s="73"/>
      <c r="I44" s="73"/>
      <c r="J44" s="73"/>
      <c r="K44" s="73"/>
      <c r="L44" s="73"/>
      <c r="M44" s="73"/>
      <c r="N44" s="73"/>
      <c r="O44" s="73"/>
      <c r="P44" s="73"/>
      <c r="Q44" s="73"/>
      <c r="R44" s="73"/>
      <c r="S44" s="73"/>
      <c r="T44" s="73"/>
      <c r="U44" s="11"/>
      <c r="V44" s="73"/>
      <c r="W44" s="73"/>
      <c r="X44" s="73"/>
      <c r="Y44" s="41"/>
      <c r="Z44" s="41"/>
      <c r="AA44" s="41"/>
      <c r="AB44" s="41"/>
      <c r="AC44" s="41"/>
      <c r="AD44" s="41"/>
      <c r="AE44" s="41"/>
      <c r="AF44" s="41"/>
      <c r="AG44" s="41"/>
      <c r="AH44" s="41"/>
      <c r="AI44" s="41"/>
      <c r="AJ44" s="41"/>
      <c r="AK44" s="41"/>
      <c r="AL44" s="41"/>
      <c r="AM44" s="41"/>
    </row>
    <row r="45" spans="1:39" s="4" customFormat="1" ht="11" customHeight="1">
      <c r="A45" s="538" t="s">
        <v>39</v>
      </c>
      <c r="B45" s="566"/>
      <c r="C45" s="566"/>
      <c r="D45" s="566"/>
      <c r="E45" s="566"/>
      <c r="F45" s="566"/>
      <c r="G45" s="566"/>
      <c r="H45" s="566"/>
      <c r="I45" s="566"/>
      <c r="J45" s="566"/>
      <c r="K45" s="566"/>
      <c r="L45" s="566"/>
      <c r="M45" s="566"/>
      <c r="N45" s="566"/>
      <c r="O45" s="566"/>
      <c r="P45" s="566"/>
      <c r="Q45" s="566"/>
      <c r="R45" s="566"/>
      <c r="S45" s="566"/>
      <c r="T45" s="566"/>
      <c r="U45" s="566"/>
      <c r="V45" s="566"/>
      <c r="W45" s="539"/>
      <c r="X45" s="22"/>
      <c r="Y45" s="9"/>
      <c r="Z45" s="9"/>
      <c r="AA45" s="9"/>
      <c r="AB45" s="41"/>
      <c r="AC45" s="41"/>
      <c r="AD45" s="41"/>
      <c r="AE45" s="41"/>
      <c r="AF45" s="41"/>
      <c r="AG45" s="41"/>
      <c r="AH45" s="41"/>
      <c r="AI45" s="41"/>
      <c r="AJ45" s="41"/>
      <c r="AK45" s="41"/>
      <c r="AL45" s="41"/>
      <c r="AM45" s="41"/>
    </row>
    <row r="46" spans="1:39" s="4" customFormat="1" ht="11" customHeight="1">
      <c r="A46" s="595" t="s">
        <v>53</v>
      </c>
      <c r="B46" s="596"/>
      <c r="C46" s="596"/>
      <c r="D46" s="596"/>
      <c r="E46" s="596"/>
      <c r="F46" s="596"/>
      <c r="G46" s="596"/>
      <c r="H46" s="596"/>
      <c r="I46" s="596"/>
      <c r="J46" s="596"/>
      <c r="K46" s="596"/>
      <c r="L46" s="597"/>
      <c r="M46" s="383" t="s">
        <v>0</v>
      </c>
      <c r="N46" s="384"/>
      <c r="O46" s="385"/>
      <c r="P46" s="538" t="s">
        <v>40</v>
      </c>
      <c r="Q46" s="566"/>
      <c r="R46" s="566"/>
      <c r="S46" s="566"/>
      <c r="T46" s="566"/>
      <c r="U46" s="566"/>
      <c r="V46" s="566"/>
      <c r="W46" s="539"/>
      <c r="AB46" s="41"/>
      <c r="AC46" s="41"/>
      <c r="AD46" s="506"/>
      <c r="AE46" s="506"/>
      <c r="AF46" s="506"/>
      <c r="AG46" s="506"/>
      <c r="AH46" s="506"/>
      <c r="AI46" s="41"/>
      <c r="AJ46" s="41"/>
      <c r="AK46" s="41"/>
      <c r="AL46" s="41"/>
      <c r="AM46" s="41"/>
    </row>
    <row r="47" spans="1:39" s="4" customFormat="1" ht="11" customHeight="1">
      <c r="A47" s="598"/>
      <c r="B47" s="599"/>
      <c r="C47" s="599"/>
      <c r="D47" s="599"/>
      <c r="E47" s="599"/>
      <c r="F47" s="599"/>
      <c r="G47" s="599"/>
      <c r="H47" s="599"/>
      <c r="I47" s="599"/>
      <c r="J47" s="599"/>
      <c r="K47" s="599"/>
      <c r="L47" s="600"/>
      <c r="M47" s="391"/>
      <c r="N47" s="392"/>
      <c r="O47" s="393"/>
      <c r="P47" s="538" t="s">
        <v>35</v>
      </c>
      <c r="Q47" s="566"/>
      <c r="R47" s="566"/>
      <c r="S47" s="539"/>
      <c r="T47" s="538" t="s">
        <v>1</v>
      </c>
      <c r="U47" s="566"/>
      <c r="V47" s="566"/>
      <c r="W47" s="539"/>
      <c r="AB47" s="41"/>
      <c r="AC47" s="41"/>
      <c r="AD47" s="41"/>
      <c r="AE47" s="41"/>
      <c r="AF47" s="41"/>
      <c r="AG47" s="41"/>
      <c r="AH47" s="41"/>
      <c r="AI47" s="41"/>
      <c r="AJ47" s="41"/>
      <c r="AK47" s="41"/>
      <c r="AL47" s="41"/>
      <c r="AM47" s="41"/>
    </row>
    <row r="48" spans="1:39" s="4" customFormat="1" ht="11" customHeight="1">
      <c r="A48" s="23" t="s">
        <v>54</v>
      </c>
      <c r="B48" s="24"/>
      <c r="C48" s="24"/>
      <c r="D48" s="24"/>
      <c r="E48" s="24"/>
      <c r="F48" s="24"/>
      <c r="G48" s="24"/>
      <c r="H48" s="24"/>
      <c r="I48" s="2"/>
      <c r="J48" s="2"/>
      <c r="K48" s="2"/>
      <c r="L48" s="2"/>
      <c r="M48" s="627">
        <f>U43</f>
        <v>1017.5624999999999</v>
      </c>
      <c r="N48" s="544"/>
      <c r="O48" s="628"/>
      <c r="P48" s="627">
        <v>8.0500000000000007</v>
      </c>
      <c r="Q48" s="544"/>
      <c r="R48" s="544"/>
      <c r="S48" s="628"/>
      <c r="T48" s="629">
        <f t="shared" ref="T48:T55" si="0">P48*M48/100</f>
        <v>81.91378125</v>
      </c>
      <c r="U48" s="630"/>
      <c r="V48" s="630"/>
      <c r="W48" s="10"/>
      <c r="AB48" s="41"/>
      <c r="AC48" s="41"/>
      <c r="AD48" s="41"/>
      <c r="AE48" s="41"/>
      <c r="AF48" s="41"/>
      <c r="AG48" s="41"/>
      <c r="AH48" s="41"/>
      <c r="AI48" s="41"/>
      <c r="AJ48" s="41"/>
      <c r="AK48" s="41"/>
      <c r="AL48" s="41"/>
      <c r="AM48" s="41"/>
    </row>
    <row r="49" spans="1:39" s="4" customFormat="1" ht="11" customHeight="1">
      <c r="A49" s="503" t="s">
        <v>55</v>
      </c>
      <c r="B49" s="504"/>
      <c r="C49" s="504"/>
      <c r="D49" s="504"/>
      <c r="E49" s="504"/>
      <c r="F49" s="504"/>
      <c r="G49" s="504"/>
      <c r="H49" s="504"/>
      <c r="I49" s="2"/>
      <c r="J49" s="2"/>
      <c r="K49" s="2"/>
      <c r="L49" s="2"/>
      <c r="M49" s="505">
        <f>U43</f>
        <v>1017.5624999999999</v>
      </c>
      <c r="N49" s="506"/>
      <c r="O49" s="507"/>
      <c r="P49" s="505">
        <v>2.4</v>
      </c>
      <c r="Q49" s="506"/>
      <c r="R49" s="506"/>
      <c r="S49" s="507"/>
      <c r="T49" s="501">
        <f t="shared" si="0"/>
        <v>24.421499999999995</v>
      </c>
      <c r="U49" s="502"/>
      <c r="V49" s="502"/>
      <c r="W49" s="10"/>
      <c r="AB49" s="41"/>
      <c r="AC49" s="41"/>
      <c r="AD49" s="41"/>
      <c r="AE49" s="41"/>
      <c r="AF49" s="41"/>
      <c r="AG49" s="41"/>
      <c r="AH49" s="41"/>
      <c r="AI49" s="41"/>
      <c r="AJ49" s="41"/>
      <c r="AK49" s="41"/>
      <c r="AL49" s="41"/>
      <c r="AM49" s="41"/>
    </row>
    <row r="50" spans="1:39" s="4" customFormat="1" ht="11" customHeight="1">
      <c r="A50" s="503" t="s">
        <v>5</v>
      </c>
      <c r="B50" s="504"/>
      <c r="C50" s="504"/>
      <c r="D50" s="504"/>
      <c r="E50" s="504"/>
      <c r="F50" s="504"/>
      <c r="G50" s="504"/>
      <c r="H50" s="504"/>
      <c r="I50" s="2"/>
      <c r="J50" s="2"/>
      <c r="K50" s="2"/>
      <c r="L50" s="2"/>
      <c r="M50" s="505">
        <f>U43</f>
        <v>1017.5624999999999</v>
      </c>
      <c r="N50" s="506"/>
      <c r="O50" s="507"/>
      <c r="P50" s="505">
        <v>0.8</v>
      </c>
      <c r="Q50" s="506"/>
      <c r="R50" s="506"/>
      <c r="S50" s="507"/>
      <c r="T50" s="501">
        <f t="shared" si="0"/>
        <v>8.1404999999999994</v>
      </c>
      <c r="U50" s="502"/>
      <c r="V50" s="502"/>
      <c r="W50" s="10"/>
      <c r="AB50" s="41"/>
      <c r="AC50" s="41"/>
      <c r="AD50" s="41"/>
      <c r="AE50" s="41"/>
      <c r="AF50" s="41"/>
      <c r="AG50" s="41"/>
      <c r="AH50" s="41"/>
      <c r="AI50" s="41"/>
      <c r="AJ50" s="41"/>
      <c r="AK50" s="41"/>
      <c r="AL50" s="41"/>
      <c r="AM50" s="41"/>
    </row>
    <row r="51" spans="1:39" s="4" customFormat="1" ht="11" customHeight="1">
      <c r="A51" s="503" t="s">
        <v>56</v>
      </c>
      <c r="B51" s="504"/>
      <c r="C51" s="504"/>
      <c r="D51" s="504"/>
      <c r="E51" s="504"/>
      <c r="F51" s="504"/>
      <c r="G51" s="504"/>
      <c r="H51" s="504"/>
      <c r="I51" s="2"/>
      <c r="J51" s="2"/>
      <c r="K51" s="2"/>
      <c r="L51" s="2"/>
      <c r="M51" s="505">
        <f>U43</f>
        <v>1017.5624999999999</v>
      </c>
      <c r="N51" s="506"/>
      <c r="O51" s="507"/>
      <c r="P51" s="505">
        <v>3.1</v>
      </c>
      <c r="Q51" s="506"/>
      <c r="R51" s="506"/>
      <c r="S51" s="507"/>
      <c r="T51" s="501">
        <f t="shared" si="0"/>
        <v>31.544437500000001</v>
      </c>
      <c r="U51" s="502"/>
      <c r="V51" s="502"/>
      <c r="W51" s="10"/>
      <c r="AB51" s="41"/>
      <c r="AC51" s="41"/>
      <c r="AD51" s="41"/>
      <c r="AE51" s="41"/>
      <c r="AF51" s="41"/>
      <c r="AG51" s="41"/>
      <c r="AH51" s="41"/>
      <c r="AI51" s="41"/>
      <c r="AJ51" s="41"/>
      <c r="AK51" s="41"/>
      <c r="AL51" s="41"/>
      <c r="AM51" s="41"/>
    </row>
    <row r="52" spans="1:39" s="4" customFormat="1" ht="11" customHeight="1">
      <c r="A52" s="503" t="s">
        <v>57</v>
      </c>
      <c r="B52" s="504"/>
      <c r="C52" s="504"/>
      <c r="D52" s="504"/>
      <c r="E52" s="504"/>
      <c r="F52" s="504"/>
      <c r="G52" s="504"/>
      <c r="H52" s="504"/>
      <c r="I52" s="2"/>
      <c r="J52" s="2"/>
      <c r="K52" s="2"/>
      <c r="L52" s="2"/>
      <c r="M52" s="505">
        <f>U43</f>
        <v>1017.5624999999999</v>
      </c>
      <c r="N52" s="506"/>
      <c r="O52" s="507"/>
      <c r="P52" s="505">
        <v>1.1499999999999999</v>
      </c>
      <c r="Q52" s="506"/>
      <c r="R52" s="506"/>
      <c r="S52" s="507"/>
      <c r="T52" s="501">
        <f t="shared" si="0"/>
        <v>11.701968749999999</v>
      </c>
      <c r="U52" s="502"/>
      <c r="V52" s="502"/>
      <c r="W52" s="10"/>
      <c r="AB52" s="41"/>
      <c r="AC52" s="41"/>
      <c r="AD52" s="41"/>
      <c r="AE52" s="41"/>
      <c r="AF52" s="41"/>
      <c r="AG52" s="41"/>
      <c r="AH52" s="41"/>
      <c r="AI52" s="41"/>
      <c r="AJ52" s="41"/>
      <c r="AK52" s="41"/>
      <c r="AL52" s="41"/>
      <c r="AM52" s="41"/>
    </row>
    <row r="53" spans="1:39" s="4" customFormat="1" ht="11" customHeight="1">
      <c r="A53" s="22" t="s">
        <v>58</v>
      </c>
      <c r="B53" s="9"/>
      <c r="C53" s="9"/>
      <c r="D53" s="9"/>
      <c r="E53" s="9"/>
      <c r="F53" s="9"/>
      <c r="G53" s="9"/>
      <c r="H53" s="9"/>
      <c r="I53" s="2"/>
      <c r="J53" s="2"/>
      <c r="K53" s="2"/>
      <c r="L53" s="2"/>
      <c r="M53" s="505">
        <f>U43*98.25/100</f>
        <v>999.7551562499998</v>
      </c>
      <c r="N53" s="506"/>
      <c r="O53" s="507"/>
      <c r="P53" s="505">
        <v>5.0999999999999996</v>
      </c>
      <c r="Q53" s="506"/>
      <c r="R53" s="506"/>
      <c r="S53" s="507"/>
      <c r="T53" s="501">
        <f t="shared" si="0"/>
        <v>50.987512968749989</v>
      </c>
      <c r="U53" s="502"/>
      <c r="V53" s="502"/>
      <c r="W53" s="10"/>
      <c r="AB53" s="41"/>
      <c r="AC53" s="41"/>
      <c r="AD53" s="41"/>
      <c r="AE53" s="41"/>
      <c r="AF53" s="41"/>
      <c r="AG53" s="41"/>
      <c r="AH53" s="41"/>
      <c r="AI53" s="41"/>
      <c r="AJ53" s="41"/>
      <c r="AK53" s="41"/>
      <c r="AL53" s="41"/>
      <c r="AM53" s="41"/>
    </row>
    <row r="54" spans="1:39" s="4" customFormat="1" ht="11" customHeight="1">
      <c r="A54" s="22" t="s">
        <v>59</v>
      </c>
      <c r="B54" s="9"/>
      <c r="C54" s="9"/>
      <c r="D54" s="9"/>
      <c r="E54" s="9"/>
      <c r="F54" s="9"/>
      <c r="G54" s="9"/>
      <c r="H54" s="9"/>
      <c r="I54" s="2"/>
      <c r="J54" s="2"/>
      <c r="K54" s="2"/>
      <c r="L54" s="2"/>
      <c r="M54" s="505">
        <f>U43*98.25/100</f>
        <v>999.7551562499998</v>
      </c>
      <c r="N54" s="506"/>
      <c r="O54" s="507"/>
      <c r="P54" s="505">
        <v>2.4</v>
      </c>
      <c r="Q54" s="506"/>
      <c r="R54" s="506"/>
      <c r="S54" s="507"/>
      <c r="T54" s="501">
        <f t="shared" si="0"/>
        <v>23.994123749999993</v>
      </c>
      <c r="U54" s="502"/>
      <c r="V54" s="502"/>
      <c r="W54" s="10"/>
      <c r="AB54" s="41"/>
      <c r="AC54" s="41"/>
      <c r="AD54" s="41"/>
      <c r="AE54" s="41"/>
      <c r="AF54" s="41"/>
      <c r="AG54" s="41"/>
      <c r="AH54" s="41"/>
      <c r="AI54" s="41"/>
      <c r="AJ54" s="41"/>
      <c r="AK54" s="41"/>
      <c r="AL54" s="41"/>
      <c r="AM54" s="41"/>
    </row>
    <row r="55" spans="1:39" s="4" customFormat="1" ht="11" customHeight="1">
      <c r="A55" s="25" t="s">
        <v>60</v>
      </c>
      <c r="B55" s="26"/>
      <c r="C55" s="26"/>
      <c r="D55" s="26"/>
      <c r="E55" s="26"/>
      <c r="F55" s="26"/>
      <c r="G55" s="26"/>
      <c r="H55" s="26"/>
      <c r="I55" s="21"/>
      <c r="J55" s="21"/>
      <c r="K55" s="21"/>
      <c r="L55" s="21"/>
      <c r="M55" s="522">
        <f>U43*98.25/100</f>
        <v>999.7551562499998</v>
      </c>
      <c r="N55" s="523"/>
      <c r="O55" s="590"/>
      <c r="P55" s="522">
        <v>0.5</v>
      </c>
      <c r="Q55" s="523"/>
      <c r="R55" s="523"/>
      <c r="S55" s="590"/>
      <c r="T55" s="591">
        <f t="shared" si="0"/>
        <v>4.9987757812499991</v>
      </c>
      <c r="U55" s="592"/>
      <c r="V55" s="592"/>
      <c r="W55" s="10"/>
      <c r="AB55" s="41"/>
      <c r="AC55" s="41"/>
      <c r="AD55" s="41"/>
      <c r="AE55" s="41"/>
      <c r="AF55" s="41"/>
      <c r="AG55" s="41"/>
      <c r="AH55" s="41"/>
      <c r="AI55" s="41"/>
      <c r="AJ55" s="41"/>
      <c r="AK55" s="41"/>
      <c r="AL55" s="41"/>
      <c r="AM55" s="41"/>
    </row>
    <row r="56" spans="1:39" s="4" customFormat="1" ht="11" customHeight="1">
      <c r="A56" s="530" t="s">
        <v>41</v>
      </c>
      <c r="B56" s="531"/>
      <c r="C56" s="531"/>
      <c r="D56" s="531"/>
      <c r="E56" s="531"/>
      <c r="F56" s="531"/>
      <c r="G56" s="531"/>
      <c r="H56" s="531"/>
      <c r="I56" s="27"/>
      <c r="J56" s="7"/>
      <c r="K56" s="7"/>
      <c r="L56" s="7"/>
      <c r="M56" s="28"/>
      <c r="N56" s="28"/>
      <c r="O56" s="28"/>
      <c r="P56" s="18"/>
      <c r="Q56" s="29"/>
      <c r="R56" s="29"/>
      <c r="S56" s="14"/>
      <c r="T56" s="532">
        <f>SUM(T48:T55)</f>
        <v>237.70259999999999</v>
      </c>
      <c r="U56" s="533"/>
      <c r="V56" s="533"/>
      <c r="W56" s="328"/>
      <c r="AB56" s="41"/>
      <c r="AC56" s="41"/>
      <c r="AD56" s="41"/>
      <c r="AE56" s="41"/>
      <c r="AF56" s="41"/>
      <c r="AG56" s="41"/>
      <c r="AH56" s="41"/>
      <c r="AI56" s="41"/>
      <c r="AJ56" s="41"/>
      <c r="AK56" s="41"/>
      <c r="AL56" s="41"/>
      <c r="AM56" s="41"/>
    </row>
    <row r="57" spans="1:39" s="4" customFormat="1" ht="7" customHeight="1">
      <c r="A57" s="543"/>
      <c r="B57" s="543"/>
      <c r="C57" s="543"/>
      <c r="D57" s="543"/>
      <c r="E57" s="543"/>
      <c r="F57" s="543"/>
      <c r="G57" s="543"/>
      <c r="H57" s="543"/>
      <c r="I57" s="29"/>
      <c r="J57" s="29"/>
      <c r="K57" s="20"/>
      <c r="L57" s="20"/>
      <c r="M57" s="74"/>
      <c r="N57" s="74"/>
      <c r="O57" s="74"/>
      <c r="P57" s="29"/>
      <c r="Q57" s="29"/>
      <c r="R57" s="29"/>
      <c r="S57" s="74"/>
      <c r="T57" s="29"/>
      <c r="U57" s="29"/>
      <c r="V57" s="29"/>
      <c r="W57" s="330"/>
      <c r="AB57" s="41"/>
      <c r="AC57" s="41"/>
      <c r="AD57" s="41"/>
      <c r="AE57" s="41"/>
      <c r="AF57" s="41"/>
      <c r="AG57" s="41"/>
      <c r="AH57" s="41"/>
      <c r="AI57" s="41"/>
      <c r="AJ57" s="41"/>
      <c r="AK57" s="41"/>
      <c r="AL57" s="41"/>
      <c r="AM57" s="41"/>
    </row>
    <row r="58" spans="1:39" s="4" customFormat="1" ht="11" customHeight="1">
      <c r="A58" s="517" t="s">
        <v>42</v>
      </c>
      <c r="B58" s="518"/>
      <c r="C58" s="518"/>
      <c r="D58" s="518"/>
      <c r="E58" s="518"/>
      <c r="F58" s="518"/>
      <c r="G58" s="518"/>
      <c r="H58" s="518"/>
      <c r="I58" s="518"/>
      <c r="J58" s="518"/>
      <c r="K58" s="518"/>
      <c r="L58" s="518"/>
      <c r="M58" s="518"/>
      <c r="N58" s="518"/>
      <c r="O58" s="518"/>
      <c r="P58" s="518"/>
      <c r="Q58" s="518"/>
      <c r="R58" s="518"/>
      <c r="S58" s="519"/>
      <c r="T58" s="520">
        <f>U43-T56</f>
        <v>779.85989999999993</v>
      </c>
      <c r="U58" s="521"/>
      <c r="V58" s="521"/>
      <c r="W58" s="329"/>
      <c r="X58" s="522"/>
      <c r="Y58" s="523"/>
      <c r="Z58" s="523"/>
      <c r="AA58" s="41"/>
      <c r="AB58" s="41"/>
      <c r="AC58" s="41"/>
      <c r="AD58" s="41"/>
      <c r="AE58" s="41"/>
      <c r="AF58" s="41"/>
      <c r="AG58" s="41"/>
      <c r="AH58" s="41"/>
      <c r="AI58" s="41"/>
      <c r="AJ58" s="41"/>
      <c r="AK58" s="41"/>
      <c r="AL58" s="41"/>
      <c r="AM58" s="41"/>
    </row>
    <row r="59" spans="1:39" s="4" customFormat="1" ht="11" customHeight="1">
      <c r="A59" s="77"/>
      <c r="B59" s="77"/>
      <c r="C59" s="77"/>
      <c r="D59" s="77"/>
      <c r="E59" s="77"/>
      <c r="F59" s="77"/>
      <c r="G59" s="77"/>
      <c r="H59" s="77"/>
      <c r="I59" s="77"/>
      <c r="J59" s="77"/>
      <c r="K59" s="77"/>
      <c r="L59" s="77"/>
      <c r="M59" s="77"/>
      <c r="N59" s="77"/>
      <c r="O59" s="77"/>
      <c r="P59" s="77"/>
      <c r="Q59" s="77"/>
      <c r="R59" s="77"/>
      <c r="S59" s="77"/>
      <c r="T59" s="227"/>
      <c r="U59" s="227"/>
      <c r="V59" s="227"/>
      <c r="W59" s="79"/>
      <c r="X59" s="474" t="s">
        <v>0</v>
      </c>
      <c r="Y59" s="470"/>
      <c r="Z59" s="471"/>
      <c r="AA59" s="41"/>
      <c r="AB59" s="41"/>
      <c r="AC59" s="41"/>
      <c r="AD59" s="41"/>
      <c r="AE59" s="41"/>
      <c r="AF59" s="41"/>
      <c r="AG59" s="41"/>
      <c r="AH59" s="41"/>
      <c r="AI59" s="41"/>
      <c r="AJ59" s="41"/>
      <c r="AK59" s="41"/>
      <c r="AL59" s="41"/>
      <c r="AM59" s="41"/>
    </row>
    <row r="60" spans="1:39" s="4" customFormat="1" ht="11" customHeight="1">
      <c r="A60" s="524" t="s">
        <v>139</v>
      </c>
      <c r="B60" s="525"/>
      <c r="C60" s="525"/>
      <c r="D60" s="525"/>
      <c r="E60" s="525"/>
      <c r="F60" s="525"/>
      <c r="G60" s="525"/>
      <c r="H60" s="525"/>
      <c r="I60" s="525"/>
      <c r="J60" s="525"/>
      <c r="K60" s="525"/>
      <c r="L60" s="525"/>
      <c r="M60" s="525"/>
      <c r="N60" s="525"/>
      <c r="O60" s="525"/>
      <c r="P60" s="525"/>
      <c r="Q60" s="525"/>
      <c r="R60" s="525"/>
      <c r="S60" s="526"/>
      <c r="T60" s="513">
        <f>X60*AD29</f>
        <v>0</v>
      </c>
      <c r="U60" s="514"/>
      <c r="V60" s="514"/>
      <c r="W60" s="14"/>
      <c r="X60" s="527">
        <v>2.65</v>
      </c>
      <c r="Y60" s="528"/>
      <c r="Z60" s="529"/>
      <c r="AA60" s="354" t="s">
        <v>90</v>
      </c>
      <c r="AB60" s="355"/>
      <c r="AC60" s="356"/>
      <c r="AE60" s="13"/>
      <c r="AF60" s="13"/>
      <c r="AG60" s="13"/>
      <c r="AH60" s="41"/>
      <c r="AI60" s="41"/>
      <c r="AJ60" s="41"/>
      <c r="AK60" s="41"/>
      <c r="AL60" s="41"/>
      <c r="AM60" s="41"/>
    </row>
    <row r="61" spans="1:39" s="4" customFormat="1" ht="11" customHeight="1">
      <c r="A61" s="75" t="s">
        <v>140</v>
      </c>
      <c r="B61" s="76"/>
      <c r="C61" s="76"/>
      <c r="D61" s="76"/>
      <c r="E61" s="76"/>
      <c r="F61" s="76"/>
      <c r="G61" s="76"/>
      <c r="H61" s="76"/>
      <c r="I61" s="76"/>
      <c r="J61" s="76"/>
      <c r="K61" s="76"/>
      <c r="L61" s="76"/>
      <c r="M61" s="76"/>
      <c r="N61" s="76"/>
      <c r="O61" s="76"/>
      <c r="P61" s="76"/>
      <c r="Q61" s="76"/>
      <c r="R61" s="76"/>
      <c r="S61" s="78"/>
      <c r="T61" s="513">
        <f>AI29*X61</f>
        <v>60.173999999999999</v>
      </c>
      <c r="U61" s="514"/>
      <c r="V61" s="514"/>
      <c r="W61" s="12"/>
      <c r="X61" s="515">
        <v>0.33429999999999999</v>
      </c>
      <c r="Y61" s="516"/>
      <c r="Z61" s="516"/>
      <c r="AA61" s="349">
        <f>T60+T61</f>
        <v>60.173999999999999</v>
      </c>
      <c r="AB61" s="350"/>
      <c r="AC61" s="351"/>
      <c r="AD61" s="13"/>
      <c r="AE61" s="13"/>
      <c r="AF61" s="13"/>
      <c r="AG61" s="13"/>
      <c r="AH61" s="41"/>
      <c r="AI61" s="41"/>
      <c r="AJ61" s="41"/>
      <c r="AK61" s="41"/>
      <c r="AL61" s="41"/>
      <c r="AM61" s="41"/>
    </row>
    <row r="62" spans="1:39" s="4" customFormat="1" ht="11" customHeight="1">
      <c r="A62" s="238" t="s">
        <v>106</v>
      </c>
      <c r="B62" s="239"/>
      <c r="C62" s="239"/>
      <c r="D62" s="239"/>
      <c r="E62" s="239"/>
      <c r="F62" s="239"/>
      <c r="G62" s="239"/>
      <c r="H62" s="239"/>
      <c r="I62" s="239"/>
      <c r="J62" s="239"/>
      <c r="K62" s="239"/>
      <c r="L62" s="239"/>
      <c r="M62" s="239"/>
      <c r="N62" s="239"/>
      <c r="O62" s="239"/>
      <c r="P62" s="239"/>
      <c r="Q62" s="239"/>
      <c r="R62" s="239"/>
      <c r="S62" s="240"/>
      <c r="T62" s="508">
        <f>AA29*X62</f>
        <v>0</v>
      </c>
      <c r="U62" s="509"/>
      <c r="V62" s="509"/>
      <c r="W62" s="271"/>
      <c r="X62" s="510">
        <v>1</v>
      </c>
      <c r="Y62" s="511"/>
      <c r="Z62" s="512"/>
      <c r="AA62" s="608" t="s">
        <v>133</v>
      </c>
      <c r="AB62" s="609"/>
      <c r="AC62" s="610"/>
      <c r="AD62" s="13"/>
      <c r="AE62" s="13"/>
      <c r="AF62" s="13"/>
      <c r="AG62" s="13"/>
      <c r="AH62" s="41"/>
      <c r="AI62" s="41"/>
      <c r="AJ62" s="41"/>
      <c r="AK62" s="41"/>
      <c r="AL62" s="41"/>
      <c r="AM62" s="41"/>
    </row>
    <row r="63" spans="1:39" s="4" customFormat="1" ht="11" customHeight="1">
      <c r="A63" s="503" t="s">
        <v>6</v>
      </c>
      <c r="B63" s="504"/>
      <c r="C63" s="504"/>
      <c r="D63" s="504"/>
      <c r="E63" s="504"/>
      <c r="F63" s="504"/>
      <c r="G63" s="504"/>
      <c r="H63" s="504"/>
      <c r="I63" s="504"/>
      <c r="J63" s="504"/>
      <c r="K63" s="504"/>
      <c r="L63" s="504"/>
      <c r="M63" s="504"/>
      <c r="N63" s="504"/>
      <c r="O63" s="504"/>
      <c r="P63" s="504"/>
      <c r="Q63" s="504"/>
      <c r="R63" s="504"/>
      <c r="S63" s="611"/>
      <c r="T63" s="513">
        <f>X63*AA30</f>
        <v>0</v>
      </c>
      <c r="U63" s="514"/>
      <c r="V63" s="514"/>
      <c r="W63" s="12"/>
      <c r="X63" s="505">
        <v>3</v>
      </c>
      <c r="Y63" s="506"/>
      <c r="Z63" s="507"/>
      <c r="AA63" s="612">
        <f>T62+T63+T64</f>
        <v>0</v>
      </c>
      <c r="AB63" s="613"/>
      <c r="AC63" s="614"/>
      <c r="AD63" s="618">
        <f>(AB29*X62)+(AB30*X63)+(AB31*X64)+T62+T63+T64</f>
        <v>0</v>
      </c>
      <c r="AE63" s="619"/>
      <c r="AF63" s="41"/>
      <c r="AG63" s="41"/>
      <c r="AH63" s="41"/>
      <c r="AI63" s="41"/>
      <c r="AJ63" s="41"/>
      <c r="AK63" s="41"/>
      <c r="AL63" s="41"/>
      <c r="AM63" s="41"/>
    </row>
    <row r="64" spans="1:39" s="4" customFormat="1" ht="11" customHeight="1">
      <c r="A64" s="503" t="s">
        <v>43</v>
      </c>
      <c r="B64" s="504"/>
      <c r="C64" s="504"/>
      <c r="D64" s="504"/>
      <c r="E64" s="504"/>
      <c r="F64" s="504"/>
      <c r="G64" s="504"/>
      <c r="H64" s="504"/>
      <c r="I64" s="504"/>
      <c r="J64" s="504"/>
      <c r="K64" s="504"/>
      <c r="L64" s="504"/>
      <c r="M64" s="504"/>
      <c r="N64" s="504"/>
      <c r="O64" s="504"/>
      <c r="P64" s="504"/>
      <c r="Q64" s="504"/>
      <c r="R64" s="504"/>
      <c r="S64" s="611"/>
      <c r="T64" s="622">
        <f>X64*AA31</f>
        <v>0</v>
      </c>
      <c r="U64" s="623"/>
      <c r="V64" s="623"/>
      <c r="W64" s="272"/>
      <c r="X64" s="624">
        <v>1</v>
      </c>
      <c r="Y64" s="625"/>
      <c r="Z64" s="626"/>
      <c r="AA64" s="615"/>
      <c r="AB64" s="616"/>
      <c r="AC64" s="617"/>
      <c r="AD64" s="620"/>
      <c r="AE64" s="621"/>
      <c r="AF64" s="41"/>
      <c r="AG64" s="41"/>
      <c r="AH64" s="41"/>
      <c r="AI64" s="41"/>
      <c r="AJ64" s="41"/>
      <c r="AK64" s="41"/>
      <c r="AL64" s="41"/>
      <c r="AM64" s="41"/>
    </row>
    <row r="65" spans="1:39" s="4" customFormat="1" ht="11" customHeight="1">
      <c r="A65" s="286" t="s">
        <v>108</v>
      </c>
      <c r="B65" s="287"/>
      <c r="C65" s="287"/>
      <c r="D65" s="287"/>
      <c r="E65" s="287"/>
      <c r="F65" s="287"/>
      <c r="G65" s="287"/>
      <c r="H65" s="287"/>
      <c r="I65" s="287"/>
      <c r="J65" s="287"/>
      <c r="K65" s="287"/>
      <c r="L65" s="287"/>
      <c r="M65" s="287"/>
      <c r="N65" s="287"/>
      <c r="O65" s="287"/>
      <c r="P65" s="287"/>
      <c r="Q65" s="287"/>
      <c r="R65" s="287"/>
      <c r="S65" s="288"/>
      <c r="T65" s="562">
        <f>(X65*AA32)*1.2</f>
        <v>0</v>
      </c>
      <c r="U65" s="563"/>
      <c r="V65" s="563"/>
      <c r="W65" s="12"/>
      <c r="X65" s="498">
        <v>0.59499999999999997</v>
      </c>
      <c r="Y65" s="499"/>
      <c r="Z65" s="500"/>
      <c r="AA65" s="41"/>
      <c r="AB65" s="41"/>
      <c r="AC65" s="41"/>
      <c r="AD65" s="273"/>
      <c r="AE65" s="273"/>
      <c r="AF65" s="41"/>
      <c r="AG65" s="41"/>
      <c r="AH65" s="41"/>
      <c r="AI65" s="41"/>
      <c r="AJ65" s="41"/>
      <c r="AK65" s="41"/>
      <c r="AL65" s="41"/>
      <c r="AM65" s="41"/>
    </row>
    <row r="66" spans="1:39" s="4" customFormat="1" ht="11" customHeight="1">
      <c r="A66" s="286" t="s">
        <v>71</v>
      </c>
      <c r="B66" s="287"/>
      <c r="C66" s="287"/>
      <c r="D66" s="287"/>
      <c r="E66" s="287"/>
      <c r="F66" s="287"/>
      <c r="G66" s="287"/>
      <c r="H66" s="287"/>
      <c r="I66" s="287"/>
      <c r="J66" s="287"/>
      <c r="K66" s="287"/>
      <c r="L66" s="287"/>
      <c r="M66" s="287"/>
      <c r="N66" s="287"/>
      <c r="O66" s="287"/>
      <c r="P66" s="287"/>
      <c r="Q66" s="287"/>
      <c r="R66" s="287"/>
      <c r="S66" s="288"/>
      <c r="T66" s="552">
        <v>0</v>
      </c>
      <c r="U66" s="553"/>
      <c r="V66" s="553"/>
      <c r="W66" s="12"/>
      <c r="X66" s="133"/>
      <c r="Y66" s="134"/>
      <c r="Z66" s="135"/>
      <c r="AA66" s="41"/>
      <c r="AB66" s="41"/>
      <c r="AC66" s="41"/>
      <c r="AD66" s="41"/>
      <c r="AE66" s="41"/>
      <c r="AF66" s="41"/>
      <c r="AG66" s="41"/>
      <c r="AH66" s="41"/>
      <c r="AI66" s="41"/>
      <c r="AJ66" s="41"/>
      <c r="AK66" s="41"/>
      <c r="AL66" s="41"/>
      <c r="AM66" s="41"/>
    </row>
    <row r="67" spans="1:39" s="4" customFormat="1" ht="11" customHeight="1">
      <c r="A67" s="554" t="s">
        <v>44</v>
      </c>
      <c r="B67" s="555"/>
      <c r="C67" s="555"/>
      <c r="D67" s="555"/>
      <c r="E67" s="555"/>
      <c r="F67" s="555"/>
      <c r="G67" s="555"/>
      <c r="H67" s="555"/>
      <c r="I67" s="555"/>
      <c r="J67" s="555"/>
      <c r="K67" s="555"/>
      <c r="L67" s="555"/>
      <c r="M67" s="555"/>
      <c r="N67" s="555"/>
      <c r="O67" s="555"/>
      <c r="P67" s="555"/>
      <c r="Q67" s="555"/>
      <c r="R67" s="555"/>
      <c r="S67" s="556"/>
      <c r="T67" s="557">
        <f>T58+T60+T61+T62+T63+T64+T65+T66</f>
        <v>840.0338999999999</v>
      </c>
      <c r="U67" s="558"/>
      <c r="V67" s="558"/>
      <c r="W67" s="289"/>
      <c r="X67" s="559"/>
      <c r="Y67" s="560"/>
      <c r="Z67" s="561"/>
      <c r="AA67" s="41"/>
      <c r="AB67" s="41"/>
      <c r="AC67" s="41"/>
      <c r="AD67" s="41"/>
      <c r="AE67" s="41"/>
      <c r="AF67" s="41"/>
      <c r="AG67" s="41"/>
      <c r="AH67" s="41"/>
      <c r="AI67" s="41"/>
      <c r="AJ67" s="41"/>
      <c r="AK67" s="41"/>
      <c r="AL67" s="41"/>
      <c r="AM67" s="41"/>
    </row>
    <row r="68" spans="1:39" s="4" customFormat="1" ht="11" customHeight="1">
      <c r="A68" s="543"/>
      <c r="B68" s="543"/>
      <c r="C68" s="543"/>
      <c r="D68" s="543"/>
      <c r="E68" s="543"/>
      <c r="F68" s="543"/>
      <c r="G68" s="543"/>
      <c r="H68" s="543"/>
      <c r="I68" s="543"/>
      <c r="J68" s="543"/>
      <c r="K68" s="543"/>
      <c r="L68" s="543"/>
      <c r="M68" s="543"/>
      <c r="N68" s="543"/>
      <c r="O68" s="543"/>
      <c r="P68" s="543"/>
      <c r="Q68" s="543"/>
      <c r="R68" s="543"/>
      <c r="S68" s="543"/>
      <c r="T68" s="541"/>
      <c r="U68" s="544"/>
      <c r="V68" s="544"/>
      <c r="W68" s="544"/>
      <c r="X68" s="545"/>
      <c r="Y68" s="545"/>
      <c r="Z68" s="545"/>
      <c r="AA68" s="41"/>
      <c r="AB68" s="41"/>
      <c r="AC68" s="41"/>
      <c r="AD68" s="41"/>
      <c r="AE68" s="41"/>
      <c r="AF68" s="41"/>
      <c r="AG68" s="41"/>
      <c r="AH68" s="41"/>
      <c r="AI68" s="41"/>
      <c r="AJ68" s="41"/>
      <c r="AK68" s="41"/>
      <c r="AL68" s="41"/>
      <c r="AM68" s="41"/>
    </row>
    <row r="69" spans="1:39" s="4" customFormat="1" ht="11" customHeight="1">
      <c r="A69" s="538" t="s">
        <v>7</v>
      </c>
      <c r="B69" s="539"/>
      <c r="C69" s="546" t="s">
        <v>47</v>
      </c>
      <c r="D69" s="547"/>
      <c r="E69" s="547"/>
      <c r="F69" s="547"/>
      <c r="G69" s="547"/>
      <c r="H69" s="548"/>
      <c r="I69" s="546" t="s">
        <v>45</v>
      </c>
      <c r="J69" s="547"/>
      <c r="K69" s="547"/>
      <c r="L69" s="547"/>
      <c r="M69" s="547"/>
      <c r="N69" s="548"/>
      <c r="O69" s="549" t="s">
        <v>46</v>
      </c>
      <c r="P69" s="550"/>
      <c r="Q69" s="550"/>
      <c r="R69" s="550"/>
      <c r="S69" s="550"/>
      <c r="T69" s="551"/>
      <c r="U69" s="19"/>
      <c r="V69" s="2"/>
      <c r="W69" s="2"/>
      <c r="X69" s="2"/>
      <c r="Y69" s="2"/>
      <c r="Z69" s="2"/>
      <c r="AH69" s="41"/>
      <c r="AI69" s="41"/>
      <c r="AJ69" s="41"/>
      <c r="AK69" s="41"/>
      <c r="AL69" s="41"/>
      <c r="AM69" s="41"/>
    </row>
    <row r="70" spans="1:39" s="4" customFormat="1" ht="11" customHeight="1">
      <c r="A70" s="538" t="s">
        <v>49</v>
      </c>
      <c r="B70" s="539"/>
      <c r="C70" s="540">
        <f>U43</f>
        <v>1017.5624999999999</v>
      </c>
      <c r="D70" s="541"/>
      <c r="E70" s="541"/>
      <c r="F70" s="541"/>
      <c r="G70" s="541"/>
      <c r="H70" s="542"/>
      <c r="I70" s="540">
        <f>T56</f>
        <v>237.70259999999999</v>
      </c>
      <c r="J70" s="541"/>
      <c r="K70" s="541"/>
      <c r="L70" s="541"/>
      <c r="M70" s="541"/>
      <c r="N70" s="542"/>
      <c r="O70" s="540">
        <f>T58</f>
        <v>779.85989999999993</v>
      </c>
      <c r="P70" s="541"/>
      <c r="Q70" s="541"/>
      <c r="R70" s="541"/>
      <c r="S70" s="541"/>
      <c r="T70" s="542"/>
      <c r="AH70" s="41"/>
      <c r="AI70" s="41"/>
      <c r="AJ70" s="41"/>
      <c r="AK70" s="41"/>
      <c r="AL70" s="41"/>
      <c r="AM70" s="41"/>
    </row>
    <row r="71" spans="1:39" s="4" customFormat="1" ht="11" customHeight="1">
      <c r="A71" s="538" t="s">
        <v>24</v>
      </c>
      <c r="B71" s="539"/>
      <c r="C71" s="540" t="e">
        <f>C70+'17-08-Lucie'!C70:H70</f>
        <v>#REF!</v>
      </c>
      <c r="D71" s="541"/>
      <c r="E71" s="541"/>
      <c r="F71" s="541"/>
      <c r="G71" s="541"/>
      <c r="H71" s="542"/>
      <c r="I71" s="540" t="e">
        <f>I70+'17-08-Lucie'!I70:N70</f>
        <v>#REF!</v>
      </c>
      <c r="J71" s="541"/>
      <c r="K71" s="541"/>
      <c r="L71" s="541"/>
      <c r="M71" s="541"/>
      <c r="N71" s="542"/>
      <c r="O71" s="540" t="e">
        <f>O70+'17-08-Lucie'!O70:T70</f>
        <v>#REF!</v>
      </c>
      <c r="P71" s="541"/>
      <c r="Q71" s="541"/>
      <c r="R71" s="541"/>
      <c r="S71" s="541"/>
      <c r="T71" s="542"/>
      <c r="AH71" s="41"/>
      <c r="AI71" s="41"/>
      <c r="AJ71" s="41"/>
      <c r="AK71" s="41"/>
      <c r="AL71" s="41"/>
      <c r="AM71" s="41"/>
    </row>
    <row r="72" spans="1:39" s="4" customFormat="1" ht="11" customHeight="1">
      <c r="A72" s="545" t="s">
        <v>48</v>
      </c>
      <c r="B72" s="545"/>
      <c r="C72" s="545"/>
      <c r="D72" s="567"/>
      <c r="E72" s="567"/>
      <c r="F72" s="567"/>
      <c r="G72" s="567"/>
      <c r="H72" s="545" t="s">
        <v>16</v>
      </c>
      <c r="I72" s="545"/>
      <c r="J72" s="545" t="s">
        <v>8</v>
      </c>
      <c r="K72" s="545"/>
      <c r="L72" s="545"/>
      <c r="M72" s="545"/>
      <c r="N72" s="545"/>
      <c r="O72" s="41"/>
      <c r="P72" s="41"/>
      <c r="Q72" s="41"/>
      <c r="R72" s="41"/>
      <c r="S72" s="41"/>
      <c r="T72" s="41"/>
      <c r="U72" s="41"/>
      <c r="V72" s="41"/>
      <c r="W72" s="41"/>
      <c r="X72" s="41"/>
      <c r="Y72" s="41"/>
      <c r="Z72" s="41"/>
      <c r="AA72" s="41"/>
      <c r="AB72" s="41"/>
      <c r="AC72" s="41"/>
      <c r="AD72" s="41"/>
      <c r="AE72" s="41"/>
      <c r="AF72" s="41"/>
      <c r="AG72" s="41"/>
      <c r="AH72" s="41"/>
      <c r="AI72" s="41"/>
      <c r="AJ72" s="41"/>
      <c r="AK72" s="41"/>
      <c r="AL72" s="41"/>
      <c r="AM72" s="41"/>
    </row>
    <row r="73" spans="1:39" s="4" customFormat="1" ht="11" customHeight="1">
      <c r="A73" s="534" t="s">
        <v>9</v>
      </c>
      <c r="B73" s="534"/>
      <c r="C73" s="534"/>
      <c r="D73" s="534"/>
      <c r="E73" s="534"/>
      <c r="F73" s="534"/>
      <c r="G73" s="534"/>
      <c r="H73" s="534"/>
      <c r="I73" s="534"/>
      <c r="J73" s="534"/>
      <c r="K73" s="534"/>
      <c r="L73" s="534"/>
      <c r="M73" s="534"/>
      <c r="N73" s="534"/>
      <c r="O73" s="534"/>
      <c r="P73" s="534"/>
      <c r="Q73" s="534"/>
      <c r="R73" s="534"/>
      <c r="S73" s="534"/>
      <c r="T73" s="534"/>
      <c r="U73" s="534"/>
      <c r="V73" s="534"/>
      <c r="W73" s="534"/>
      <c r="X73" s="534"/>
      <c r="Y73" s="534"/>
      <c r="Z73" s="534"/>
      <c r="AA73" s="534"/>
      <c r="AB73" s="534"/>
      <c r="AC73" s="534"/>
      <c r="AD73" s="41"/>
      <c r="AE73" s="41"/>
      <c r="AF73" s="41"/>
      <c r="AG73" s="41"/>
      <c r="AH73" s="41"/>
      <c r="AI73" s="41"/>
      <c r="AJ73" s="41"/>
      <c r="AK73" s="41"/>
      <c r="AL73" s="41"/>
      <c r="AM73" s="41"/>
    </row>
    <row r="77" spans="1:39" s="40" customFormat="1" ht="11" customHeight="1"/>
    <row r="78" spans="1:39" s="40" customFormat="1" ht="11" customHeight="1"/>
    <row r="79" spans="1:39" s="40" customFormat="1" ht="11" customHeight="1"/>
    <row r="80" spans="1:39" s="40" customFormat="1" ht="11" customHeight="1"/>
    <row r="81" s="40" customFormat="1" ht="11" customHeight="1"/>
    <row r="82" s="40" customFormat="1" ht="11" customHeight="1"/>
    <row r="83" s="40" customFormat="1" ht="11" customHeight="1"/>
    <row r="84" s="40" customFormat="1" ht="11" customHeight="1"/>
    <row r="85" s="40" customFormat="1" ht="11" customHeight="1"/>
    <row r="86" s="40" customFormat="1" ht="11" customHeight="1"/>
    <row r="87" s="40" customFormat="1" ht="11" customHeight="1"/>
    <row r="88" s="40" customFormat="1" ht="11" customHeight="1"/>
    <row r="89" s="40" customFormat="1" ht="11" customHeight="1"/>
    <row r="90" s="40" customFormat="1" ht="11" customHeight="1"/>
    <row r="91" s="40" customFormat="1" ht="11" customHeight="1"/>
    <row r="92" s="40" customFormat="1" ht="11" customHeight="1"/>
    <row r="93" s="40" customFormat="1" ht="11" customHeight="1"/>
    <row r="94" s="40" customFormat="1" ht="11" customHeight="1"/>
    <row r="95" s="40" customFormat="1" ht="11" customHeight="1"/>
    <row r="96" s="40" customFormat="1" ht="11" customHeight="1"/>
    <row r="97" s="40" customFormat="1" ht="11" customHeight="1"/>
    <row r="98" s="40" customFormat="1" ht="11" customHeight="1"/>
    <row r="99" s="40" customFormat="1" ht="11" customHeight="1"/>
    <row r="100" s="40" customFormat="1" ht="11" customHeight="1"/>
    <row r="101" s="40" customFormat="1" ht="11" customHeight="1"/>
    <row r="102" s="40" customFormat="1" ht="11" customHeight="1"/>
    <row r="103" s="40" customFormat="1" ht="11" customHeight="1"/>
    <row r="104" s="40" customFormat="1" ht="11" customHeight="1"/>
    <row r="105" s="40" customFormat="1" ht="11" customHeight="1"/>
    <row r="106" s="40" customFormat="1" ht="11" customHeight="1"/>
    <row r="107" s="40" customFormat="1" ht="11" customHeight="1"/>
    <row r="108" s="40" customFormat="1" ht="11" customHeight="1"/>
    <row r="109" s="40" customFormat="1" ht="11" customHeight="1"/>
    <row r="110" s="40" customFormat="1" ht="11" customHeight="1"/>
    <row r="111" s="40" customFormat="1" ht="11" customHeight="1"/>
    <row r="112" s="40" customFormat="1" ht="11" customHeight="1"/>
    <row r="113" s="40" customFormat="1" ht="11" customHeight="1"/>
    <row r="114" s="40" customFormat="1" ht="11" customHeight="1"/>
    <row r="115" s="40" customFormat="1" ht="11" customHeight="1"/>
    <row r="116" s="40" customFormat="1" ht="11" customHeight="1"/>
    <row r="117" s="40" customFormat="1" ht="11" customHeight="1"/>
    <row r="118" s="40" customFormat="1" ht="11" customHeight="1"/>
    <row r="119" s="40" customFormat="1" ht="11" customHeight="1"/>
    <row r="120" s="40" customFormat="1" ht="11" customHeight="1"/>
    <row r="121" s="40" customFormat="1" ht="11" customHeight="1"/>
    <row r="122" s="40" customFormat="1" ht="11" customHeight="1"/>
    <row r="123" s="40" customFormat="1" ht="11" customHeight="1"/>
    <row r="124" s="40" customFormat="1" ht="11" customHeight="1"/>
    <row r="125" s="40" customFormat="1" ht="11" customHeight="1"/>
    <row r="126" s="40" customFormat="1" ht="11" customHeight="1"/>
    <row r="127" s="40" customFormat="1" ht="11" customHeight="1"/>
    <row r="128" s="40" customFormat="1" ht="11" customHeight="1"/>
    <row r="129" s="40" customFormat="1" ht="11" customHeight="1"/>
    <row r="130" s="40" customFormat="1" ht="11" customHeight="1"/>
    <row r="131" s="40" customFormat="1" ht="11" customHeight="1"/>
    <row r="132" s="40" customFormat="1" ht="11" customHeight="1"/>
    <row r="133" s="40" customFormat="1" ht="11" customHeight="1"/>
    <row r="134" s="40" customFormat="1" ht="11" customHeight="1"/>
    <row r="135" s="40" customFormat="1" ht="11" customHeight="1"/>
    <row r="136" s="40" customFormat="1" ht="11" customHeight="1"/>
    <row r="137" s="40" customFormat="1" ht="11" customHeight="1"/>
    <row r="138" s="40" customFormat="1" ht="11" customHeight="1"/>
    <row r="139" s="40" customFormat="1" ht="11" customHeight="1"/>
    <row r="140" s="40" customFormat="1" ht="11" customHeight="1"/>
    <row r="141" s="40" customFormat="1" ht="11" customHeight="1"/>
    <row r="142" s="40" customFormat="1" ht="11" customHeight="1"/>
    <row r="143" s="40" customFormat="1" ht="11" customHeight="1"/>
    <row r="144" s="40" customFormat="1" ht="11" customHeight="1"/>
    <row r="145" s="40" customFormat="1" ht="11" customHeight="1"/>
    <row r="146" s="40" customFormat="1" ht="11" customHeight="1"/>
    <row r="147" s="40" customFormat="1" ht="11" customHeight="1"/>
    <row r="148" s="40" customFormat="1" ht="11" customHeight="1"/>
    <row r="149" s="40" customFormat="1" ht="11" customHeight="1"/>
    <row r="150" s="40" customFormat="1" ht="11" customHeight="1"/>
    <row r="151" s="40" customFormat="1" ht="11" customHeight="1"/>
    <row r="152" s="40" customFormat="1" ht="11" customHeight="1"/>
    <row r="153" s="40" customFormat="1" ht="11" customHeight="1"/>
    <row r="154" s="40" customFormat="1" ht="11" customHeight="1"/>
    <row r="155" s="40" customFormat="1" ht="11" customHeight="1"/>
    <row r="156" s="40" customFormat="1" ht="11" customHeight="1"/>
    <row r="157" s="40" customFormat="1" ht="11" customHeight="1"/>
    <row r="158" s="40" customFormat="1" ht="11" customHeight="1"/>
    <row r="159" s="40" customFormat="1" ht="11" customHeight="1"/>
    <row r="160" s="40" customFormat="1" ht="11" customHeight="1"/>
    <row r="161" s="40" customFormat="1" ht="11" customHeight="1"/>
    <row r="162" s="40" customFormat="1" ht="11" customHeight="1"/>
    <row r="163" s="40" customFormat="1" ht="11" customHeight="1"/>
    <row r="164" s="40" customFormat="1" ht="11" customHeight="1"/>
    <row r="165" s="40" customFormat="1" ht="11" customHeight="1"/>
    <row r="166" s="40" customFormat="1" ht="11" customHeight="1"/>
    <row r="167" s="40" customFormat="1" ht="11" customHeight="1"/>
    <row r="168" s="40" customFormat="1" ht="11" customHeight="1"/>
    <row r="169" s="40" customFormat="1" ht="11" customHeight="1"/>
    <row r="170" s="40" customFormat="1" ht="11" customHeight="1"/>
    <row r="171" s="40" customFormat="1" ht="11" customHeight="1"/>
    <row r="172" s="40" customFormat="1" ht="11" customHeight="1"/>
    <row r="173" s="40" customFormat="1" ht="11" customHeight="1"/>
    <row r="174" s="40" customFormat="1" ht="11" customHeight="1"/>
    <row r="175" s="40" customFormat="1" ht="11" customHeight="1"/>
    <row r="176" s="40" customFormat="1" ht="11" customHeight="1"/>
    <row r="177" s="40" customFormat="1" ht="11" customHeight="1"/>
    <row r="178" s="40" customFormat="1" ht="11" customHeight="1"/>
    <row r="179" s="40" customFormat="1" ht="11" customHeight="1"/>
    <row r="180" s="40" customFormat="1" ht="11" customHeight="1"/>
  </sheetData>
  <mergeCells count="232">
    <mergeCell ref="AL33:AM33"/>
    <mergeCell ref="A34:K34"/>
    <mergeCell ref="L34:N34"/>
    <mergeCell ref="O34:Q34"/>
    <mergeCell ref="R34:T34"/>
    <mergeCell ref="U34:X34"/>
    <mergeCell ref="P7:T7"/>
    <mergeCell ref="P8:Q8"/>
    <mergeCell ref="P9:Q9"/>
    <mergeCell ref="P10:Q10"/>
    <mergeCell ref="P11:Q11"/>
    <mergeCell ref="P12:Q12"/>
    <mergeCell ref="P14:Q14"/>
    <mergeCell ref="G18:H18"/>
    <mergeCell ref="C23:G23"/>
    <mergeCell ref="H23:J23"/>
    <mergeCell ref="J18:K18"/>
    <mergeCell ref="N18:O18"/>
    <mergeCell ref="Q18:R18"/>
    <mergeCell ref="P13:Q13"/>
    <mergeCell ref="U18:V18"/>
    <mergeCell ref="X18:Y18"/>
    <mergeCell ref="AB18:AC18"/>
    <mergeCell ref="AE18:AF18"/>
    <mergeCell ref="AD63:AE64"/>
    <mergeCell ref="A64:S64"/>
    <mergeCell ref="T64:V64"/>
    <mergeCell ref="X64:Z64"/>
    <mergeCell ref="J29:S29"/>
    <mergeCell ref="AC32:AK32"/>
    <mergeCell ref="AH24:AI24"/>
    <mergeCell ref="AJ24:AM24"/>
    <mergeCell ref="X26:AB26"/>
    <mergeCell ref="AD26:AF26"/>
    <mergeCell ref="AG26:AI26"/>
    <mergeCell ref="AJ26:AL26"/>
    <mergeCell ref="AI28:AM28"/>
    <mergeCell ref="AD46:AH46"/>
    <mergeCell ref="C24:G24"/>
    <mergeCell ref="H24:J24"/>
    <mergeCell ref="K24:O24"/>
    <mergeCell ref="P24:T24"/>
    <mergeCell ref="U24:W24"/>
    <mergeCell ref="X24:AB24"/>
    <mergeCell ref="AD24:AG24"/>
    <mergeCell ref="A26:B26"/>
    <mergeCell ref="C26:G26"/>
    <mergeCell ref="H26:J26"/>
    <mergeCell ref="A6:D6"/>
    <mergeCell ref="F6:J6"/>
    <mergeCell ref="AI18:AJ18"/>
    <mergeCell ref="G19:K19"/>
    <mergeCell ref="N19:R19"/>
    <mergeCell ref="U19:Y19"/>
    <mergeCell ref="AB19:AF19"/>
    <mergeCell ref="A25:B25"/>
    <mergeCell ref="C25:G25"/>
    <mergeCell ref="H25:J25"/>
    <mergeCell ref="A23:B24"/>
    <mergeCell ref="K25:O25"/>
    <mergeCell ref="P25:T25"/>
    <mergeCell ref="U25:W25"/>
    <mergeCell ref="X25:AB25"/>
    <mergeCell ref="K23:O23"/>
    <mergeCell ref="P23:T23"/>
    <mergeCell ref="U23:W23"/>
    <mergeCell ref="X23:AB23"/>
    <mergeCell ref="AD23:AM23"/>
    <mergeCell ref="A2:T2"/>
    <mergeCell ref="U2:AM2"/>
    <mergeCell ref="V4:Z4"/>
    <mergeCell ref="A3:F3"/>
    <mergeCell ref="N3:O3"/>
    <mergeCell ref="P3:R3"/>
    <mergeCell ref="A4:B4"/>
    <mergeCell ref="D4:H4"/>
    <mergeCell ref="D5:K5"/>
    <mergeCell ref="AD1:AE1"/>
    <mergeCell ref="AJ1:AK1"/>
    <mergeCell ref="AF1:AG1"/>
    <mergeCell ref="AL1:AM1"/>
    <mergeCell ref="AI19:AM19"/>
    <mergeCell ref="AL32:AM32"/>
    <mergeCell ref="AI29:AM29"/>
    <mergeCell ref="AD29:AH29"/>
    <mergeCell ref="AD28:AH28"/>
    <mergeCell ref="V11:AG11"/>
    <mergeCell ref="AL18:AM18"/>
    <mergeCell ref="V5:X5"/>
    <mergeCell ref="Y5:AC5"/>
    <mergeCell ref="Y6:AD6"/>
    <mergeCell ref="K26:O26"/>
    <mergeCell ref="P26:T26"/>
    <mergeCell ref="U26:W26"/>
    <mergeCell ref="AA32:AB32"/>
    <mergeCell ref="D30:I30"/>
    <mergeCell ref="A29:I29"/>
    <mergeCell ref="A28:I28"/>
    <mergeCell ref="J28:S28"/>
    <mergeCell ref="A30:C30"/>
    <mergeCell ref="A31:C31"/>
    <mergeCell ref="A32:C32"/>
    <mergeCell ref="J30:M30"/>
    <mergeCell ref="J31:M31"/>
    <mergeCell ref="J32:M32"/>
    <mergeCell ref="N30:S30"/>
    <mergeCell ref="N32:S32"/>
    <mergeCell ref="D32:I32"/>
    <mergeCell ref="AA28:AB28"/>
    <mergeCell ref="AC35:AD35"/>
    <mergeCell ref="Z35:AA35"/>
    <mergeCell ref="L35:N35"/>
    <mergeCell ref="A35:K35"/>
    <mergeCell ref="AD38:AG38"/>
    <mergeCell ref="L39:N39"/>
    <mergeCell ref="O39:Q39"/>
    <mergeCell ref="R39:T39"/>
    <mergeCell ref="U39:W39"/>
    <mergeCell ref="A36:K36"/>
    <mergeCell ref="L36:N36"/>
    <mergeCell ref="O36:Q36"/>
    <mergeCell ref="R36:T36"/>
    <mergeCell ref="U36:W36"/>
    <mergeCell ref="L37:N37"/>
    <mergeCell ref="O37:Q37"/>
    <mergeCell ref="U37:W37"/>
    <mergeCell ref="R37:T37"/>
    <mergeCell ref="O35:Q35"/>
    <mergeCell ref="R35:T35"/>
    <mergeCell ref="U35:W35"/>
    <mergeCell ref="L40:N40"/>
    <mergeCell ref="O40:Q40"/>
    <mergeCell ref="R40:T40"/>
    <mergeCell ref="U40:W40"/>
    <mergeCell ref="A41:K41"/>
    <mergeCell ref="R41:T41"/>
    <mergeCell ref="U41:W41"/>
    <mergeCell ref="A38:K38"/>
    <mergeCell ref="L38:N38"/>
    <mergeCell ref="O38:Q38"/>
    <mergeCell ref="U38:W38"/>
    <mergeCell ref="A45:W45"/>
    <mergeCell ref="A46:L47"/>
    <mergeCell ref="M46:O47"/>
    <mergeCell ref="P46:W46"/>
    <mergeCell ref="P47:S47"/>
    <mergeCell ref="T47:W47"/>
    <mergeCell ref="L42:N42"/>
    <mergeCell ref="O42:Q42"/>
    <mergeCell ref="R42:T42"/>
    <mergeCell ref="U42:W42"/>
    <mergeCell ref="A43:K43"/>
    <mergeCell ref="L43:N43"/>
    <mergeCell ref="O43:Q43"/>
    <mergeCell ref="R43:T43"/>
    <mergeCell ref="U43:W43"/>
    <mergeCell ref="A50:H50"/>
    <mergeCell ref="M50:O50"/>
    <mergeCell ref="P50:S50"/>
    <mergeCell ref="T50:V50"/>
    <mergeCell ref="A51:H51"/>
    <mergeCell ref="M51:O51"/>
    <mergeCell ref="P51:S51"/>
    <mergeCell ref="T51:V51"/>
    <mergeCell ref="M48:O48"/>
    <mergeCell ref="P48:S48"/>
    <mergeCell ref="T48:V48"/>
    <mergeCell ref="A49:H49"/>
    <mergeCell ref="M49:O49"/>
    <mergeCell ref="P49:S49"/>
    <mergeCell ref="T49:V49"/>
    <mergeCell ref="M54:O54"/>
    <mergeCell ref="P54:S54"/>
    <mergeCell ref="T54:V54"/>
    <mergeCell ref="M55:O55"/>
    <mergeCell ref="P55:S55"/>
    <mergeCell ref="T55:V55"/>
    <mergeCell ref="A52:H52"/>
    <mergeCell ref="M52:O52"/>
    <mergeCell ref="P52:S52"/>
    <mergeCell ref="T52:V52"/>
    <mergeCell ref="M53:O53"/>
    <mergeCell ref="P53:S53"/>
    <mergeCell ref="T53:V53"/>
    <mergeCell ref="T61:V61"/>
    <mergeCell ref="X61:Z61"/>
    <mergeCell ref="T62:V62"/>
    <mergeCell ref="X62:Z62"/>
    <mergeCell ref="AA61:AC61"/>
    <mergeCell ref="A56:H56"/>
    <mergeCell ref="T56:V56"/>
    <mergeCell ref="A57:H57"/>
    <mergeCell ref="A58:S58"/>
    <mergeCell ref="T58:V58"/>
    <mergeCell ref="X58:Z58"/>
    <mergeCell ref="A72:C72"/>
    <mergeCell ref="D72:G72"/>
    <mergeCell ref="H72:I72"/>
    <mergeCell ref="J72:N72"/>
    <mergeCell ref="A73:AC73"/>
    <mergeCell ref="A70:B70"/>
    <mergeCell ref="C70:H70"/>
    <mergeCell ref="I70:N70"/>
    <mergeCell ref="O70:T70"/>
    <mergeCell ref="A71:B71"/>
    <mergeCell ref="C71:H71"/>
    <mergeCell ref="I71:N71"/>
    <mergeCell ref="O71:T71"/>
    <mergeCell ref="AO28:AR28"/>
    <mergeCell ref="A68:S68"/>
    <mergeCell ref="T68:W68"/>
    <mergeCell ref="X68:Z68"/>
    <mergeCell ref="A69:B69"/>
    <mergeCell ref="C69:H69"/>
    <mergeCell ref="I69:N69"/>
    <mergeCell ref="O69:T69"/>
    <mergeCell ref="T65:V65"/>
    <mergeCell ref="X65:Z65"/>
    <mergeCell ref="T66:V66"/>
    <mergeCell ref="A67:S67"/>
    <mergeCell ref="T67:V67"/>
    <mergeCell ref="X67:Z67"/>
    <mergeCell ref="AA60:AC60"/>
    <mergeCell ref="AA62:AC62"/>
    <mergeCell ref="A63:S63"/>
    <mergeCell ref="T63:V63"/>
    <mergeCell ref="X63:Z63"/>
    <mergeCell ref="AA63:AC64"/>
    <mergeCell ref="X59:Z59"/>
    <mergeCell ref="A60:S60"/>
    <mergeCell ref="T60:V60"/>
    <mergeCell ref="X60:Z60"/>
  </mergeCells>
  <phoneticPr fontId="8" type="noConversion"/>
  <pageMargins left="0" right="0" top="0" bottom="0" header="0.31" footer="0.31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R179"/>
  <sheetViews>
    <sheetView tabSelected="1" zoomScale="200" zoomScaleNormal="200" zoomScalePageLayoutView="200" workbookViewId="0">
      <selection activeCell="C26" sqref="C26:G26"/>
    </sheetView>
  </sheetViews>
  <sheetFormatPr baseColWidth="10" defaultColWidth="10.83203125" defaultRowHeight="11" customHeight="1" x14ac:dyDescent="0"/>
  <cols>
    <col min="1" max="1" width="4" style="5" customWidth="1"/>
    <col min="2" max="39" width="2.33203125" style="5" customWidth="1"/>
    <col min="40" max="16384" width="10.83203125" style="5"/>
  </cols>
  <sheetData>
    <row r="1" spans="1:39" s="332" customFormat="1" ht="11" customHeight="1">
      <c r="A1" s="331" t="s">
        <v>2</v>
      </c>
      <c r="B1" s="331"/>
      <c r="C1" s="331"/>
      <c r="D1" s="331"/>
      <c r="Z1" s="333" t="s">
        <v>3</v>
      </c>
      <c r="AD1" s="632" t="s">
        <v>125</v>
      </c>
      <c r="AE1" s="632"/>
      <c r="AF1" s="419">
        <v>2017</v>
      </c>
      <c r="AG1" s="419"/>
      <c r="AH1" s="172" t="s">
        <v>4</v>
      </c>
      <c r="AI1" s="172"/>
      <c r="AJ1" s="632" t="s">
        <v>126</v>
      </c>
      <c r="AK1" s="632"/>
      <c r="AL1" s="419">
        <v>2017</v>
      </c>
      <c r="AM1" s="419"/>
    </row>
    <row r="2" spans="1:39" s="4" customFormat="1" ht="11" customHeight="1">
      <c r="A2" s="411" t="s">
        <v>23</v>
      </c>
      <c r="B2" s="412"/>
      <c r="C2" s="412"/>
      <c r="D2" s="412"/>
      <c r="E2" s="412"/>
      <c r="F2" s="412"/>
      <c r="G2" s="412"/>
      <c r="H2" s="412"/>
      <c r="I2" s="412"/>
      <c r="J2" s="412"/>
      <c r="K2" s="412"/>
      <c r="L2" s="412"/>
      <c r="M2" s="412"/>
      <c r="N2" s="412"/>
      <c r="O2" s="412"/>
      <c r="P2" s="412"/>
      <c r="Q2" s="412"/>
      <c r="R2" s="412"/>
      <c r="S2" s="412"/>
      <c r="T2" s="413"/>
      <c r="U2" s="411" t="s">
        <v>22</v>
      </c>
      <c r="V2" s="412"/>
      <c r="W2" s="412"/>
      <c r="X2" s="412"/>
      <c r="Y2" s="412"/>
      <c r="Z2" s="412"/>
      <c r="AA2" s="412"/>
      <c r="AB2" s="412"/>
      <c r="AC2" s="412"/>
      <c r="AD2" s="412"/>
      <c r="AE2" s="412"/>
      <c r="AF2" s="412"/>
      <c r="AG2" s="412"/>
      <c r="AH2" s="412"/>
      <c r="AI2" s="412"/>
      <c r="AJ2" s="412"/>
      <c r="AK2" s="412"/>
      <c r="AL2" s="412"/>
      <c r="AM2" s="413"/>
    </row>
    <row r="3" spans="1:39" s="4" customFormat="1" ht="11" customHeight="1">
      <c r="A3" s="420"/>
      <c r="B3" s="421"/>
      <c r="C3" s="421"/>
      <c r="D3" s="421"/>
      <c r="E3" s="421"/>
      <c r="F3" s="421"/>
      <c r="G3" s="323"/>
      <c r="H3" s="323"/>
      <c r="I3" s="323"/>
      <c r="J3" s="323"/>
      <c r="K3" s="323"/>
      <c r="L3" s="291"/>
      <c r="M3" s="2"/>
      <c r="N3" s="422" t="s">
        <v>72</v>
      </c>
      <c r="O3" s="422"/>
      <c r="P3" s="423"/>
      <c r="Q3" s="423"/>
      <c r="R3" s="423"/>
      <c r="S3" s="291"/>
      <c r="T3" s="291"/>
      <c r="U3" s="32"/>
      <c r="V3" s="33"/>
      <c r="W3" s="33"/>
      <c r="X3" s="33"/>
      <c r="Y3" s="33"/>
      <c r="Z3" s="33"/>
      <c r="AA3" s="33"/>
      <c r="AB3" s="33"/>
      <c r="AC3" s="33"/>
      <c r="AD3" s="33"/>
      <c r="AE3" s="33"/>
      <c r="AF3" s="33"/>
      <c r="AG3" s="33"/>
      <c r="AH3" s="33"/>
      <c r="AI3" s="33"/>
      <c r="AJ3" s="33"/>
      <c r="AK3" s="33"/>
      <c r="AL3" s="33"/>
      <c r="AM3" s="34"/>
    </row>
    <row r="4" spans="1:39" s="4" customFormat="1" ht="11" customHeight="1">
      <c r="A4" s="424" t="s">
        <v>61</v>
      </c>
      <c r="B4" s="418"/>
      <c r="C4" s="320"/>
      <c r="D4" s="418"/>
      <c r="E4" s="418"/>
      <c r="F4" s="418"/>
      <c r="G4" s="418"/>
      <c r="H4" s="418"/>
      <c r="I4" s="320"/>
      <c r="J4" s="320"/>
      <c r="K4" s="320"/>
      <c r="L4" s="291"/>
      <c r="M4" s="2"/>
      <c r="N4" s="291"/>
      <c r="O4" s="291"/>
      <c r="P4" s="291"/>
      <c r="Q4" s="291"/>
      <c r="R4" s="291"/>
      <c r="S4" s="291"/>
      <c r="T4" s="291"/>
      <c r="U4" s="38"/>
      <c r="V4" s="417" t="s">
        <v>63</v>
      </c>
      <c r="W4" s="417"/>
      <c r="X4" s="417"/>
      <c r="Y4" s="417"/>
      <c r="Z4" s="417"/>
      <c r="AA4" s="70"/>
      <c r="AB4" s="70"/>
      <c r="AC4" s="70"/>
      <c r="AD4" s="70"/>
      <c r="AE4" s="70"/>
      <c r="AF4" s="70"/>
      <c r="AG4" s="70"/>
      <c r="AH4" s="70"/>
      <c r="AI4" s="70"/>
      <c r="AJ4" s="70"/>
      <c r="AK4" s="70"/>
      <c r="AL4" s="70"/>
      <c r="AM4" s="35"/>
    </row>
    <row r="5" spans="1:39" s="4" customFormat="1" ht="11" customHeight="1">
      <c r="A5" s="321"/>
      <c r="B5" s="320"/>
      <c r="C5" s="320"/>
      <c r="D5" s="417"/>
      <c r="E5" s="417"/>
      <c r="F5" s="417"/>
      <c r="G5" s="417"/>
      <c r="H5" s="417"/>
      <c r="I5" s="417"/>
      <c r="J5" s="417"/>
      <c r="K5" s="417"/>
      <c r="L5" s="291"/>
      <c r="M5" s="2"/>
      <c r="N5" s="291"/>
      <c r="O5" s="291"/>
      <c r="P5" s="291"/>
      <c r="Q5" s="291"/>
      <c r="R5" s="291"/>
      <c r="S5" s="291"/>
      <c r="T5" s="291"/>
      <c r="U5" s="38"/>
      <c r="V5" s="417" t="s">
        <v>61</v>
      </c>
      <c r="W5" s="417"/>
      <c r="X5" s="417"/>
      <c r="Y5" s="418" t="s">
        <v>64</v>
      </c>
      <c r="Z5" s="418"/>
      <c r="AA5" s="418"/>
      <c r="AB5" s="418"/>
      <c r="AC5" s="418"/>
      <c r="AD5" s="70"/>
      <c r="AE5" s="70"/>
      <c r="AF5" s="70"/>
      <c r="AG5" s="70"/>
      <c r="AH5" s="70"/>
      <c r="AI5" s="70"/>
      <c r="AJ5" s="70"/>
      <c r="AK5" s="70"/>
      <c r="AL5" s="70"/>
      <c r="AM5" s="35"/>
    </row>
    <row r="6" spans="1:39" s="4" customFormat="1" ht="11" customHeight="1">
      <c r="A6" s="424" t="s">
        <v>62</v>
      </c>
      <c r="B6" s="418"/>
      <c r="C6" s="418"/>
      <c r="D6" s="418"/>
      <c r="E6" s="320"/>
      <c r="F6" s="418"/>
      <c r="G6" s="418"/>
      <c r="H6" s="418"/>
      <c r="I6" s="418"/>
      <c r="J6" s="418"/>
      <c r="K6" s="320"/>
      <c r="L6" s="291"/>
      <c r="M6" s="2"/>
      <c r="N6" s="291"/>
      <c r="O6" s="291"/>
      <c r="P6" s="291"/>
      <c r="Q6" s="291"/>
      <c r="R6" s="291"/>
      <c r="S6" s="291"/>
      <c r="T6" s="291"/>
      <c r="U6" s="38"/>
      <c r="V6" s="70"/>
      <c r="W6" s="70"/>
      <c r="X6" s="70"/>
      <c r="Y6" s="417" t="s">
        <v>111</v>
      </c>
      <c r="Z6" s="417"/>
      <c r="AA6" s="417"/>
      <c r="AB6" s="417"/>
      <c r="AC6" s="417"/>
      <c r="AD6" s="417"/>
      <c r="AE6" s="70"/>
      <c r="AF6" s="70"/>
      <c r="AG6" s="70"/>
      <c r="AH6" s="70"/>
      <c r="AI6" s="70"/>
      <c r="AJ6" s="70"/>
      <c r="AK6" s="70"/>
      <c r="AL6" s="70"/>
      <c r="AM6" s="35"/>
    </row>
    <row r="7" spans="1:39" s="4" customFormat="1" ht="11" customHeight="1">
      <c r="A7" s="19"/>
      <c r="B7" s="314"/>
      <c r="C7" s="314"/>
      <c r="D7" s="314"/>
      <c r="E7" s="314"/>
      <c r="F7" s="314"/>
      <c r="G7" s="314"/>
      <c r="H7" s="314"/>
      <c r="I7" s="314"/>
      <c r="J7" s="314"/>
      <c r="K7" s="314"/>
      <c r="L7" s="314"/>
      <c r="M7" s="314"/>
      <c r="N7" s="317" t="s">
        <v>150</v>
      </c>
      <c r="O7" s="291"/>
      <c r="P7" s="417" t="s">
        <v>154</v>
      </c>
      <c r="Q7" s="417"/>
      <c r="R7" s="417"/>
      <c r="S7" s="417"/>
      <c r="T7" s="425"/>
      <c r="U7" s="38"/>
      <c r="AH7" s="70"/>
      <c r="AI7" s="70"/>
      <c r="AJ7" s="70"/>
      <c r="AK7" s="70"/>
      <c r="AL7" s="70"/>
      <c r="AM7" s="35"/>
    </row>
    <row r="8" spans="1:39" s="4" customFormat="1" ht="11" customHeight="1">
      <c r="A8" s="19"/>
      <c r="B8" s="280"/>
      <c r="C8" s="280"/>
      <c r="D8" s="280"/>
      <c r="E8" s="280"/>
      <c r="F8" s="280"/>
      <c r="G8" s="280"/>
      <c r="H8" s="280"/>
      <c r="I8" s="280"/>
      <c r="J8" s="2"/>
      <c r="K8" s="280"/>
      <c r="L8" s="280"/>
      <c r="M8" s="280"/>
      <c r="N8" s="309" t="s">
        <v>151</v>
      </c>
      <c r="O8" s="295"/>
      <c r="P8" s="426">
        <v>46</v>
      </c>
      <c r="Q8" s="426"/>
      <c r="R8" s="296" t="s">
        <v>83</v>
      </c>
      <c r="S8" s="295"/>
      <c r="T8" s="297"/>
      <c r="U8" s="38"/>
      <c r="AH8" s="290"/>
      <c r="AI8" s="290"/>
      <c r="AJ8" s="290"/>
      <c r="AK8" s="290"/>
      <c r="AL8" s="290"/>
      <c r="AM8" s="292"/>
    </row>
    <row r="9" spans="1:39" s="4" customFormat="1" ht="11" customHeight="1">
      <c r="A9" s="303"/>
      <c r="B9" s="304"/>
      <c r="C9" s="304"/>
      <c r="D9" s="304"/>
      <c r="E9" s="324"/>
      <c r="F9" s="324"/>
      <c r="G9" s="324"/>
      <c r="H9" s="304"/>
      <c r="I9" s="304"/>
      <c r="J9" s="325"/>
      <c r="K9" s="304"/>
      <c r="L9" s="305"/>
      <c r="M9" s="305"/>
      <c r="N9" s="307" t="s">
        <v>146</v>
      </c>
      <c r="O9" s="296"/>
      <c r="P9" s="426">
        <v>35</v>
      </c>
      <c r="Q9" s="426"/>
      <c r="R9" s="296" t="s">
        <v>83</v>
      </c>
      <c r="S9" s="296"/>
      <c r="T9" s="302"/>
      <c r="U9" s="38"/>
      <c r="V9" s="322"/>
      <c r="W9" s="322"/>
      <c r="X9" s="322"/>
      <c r="Y9" s="322"/>
      <c r="Z9" s="322"/>
      <c r="AA9" s="322"/>
      <c r="AH9" s="290"/>
      <c r="AI9" s="290"/>
      <c r="AJ9" s="290"/>
      <c r="AK9" s="290"/>
      <c r="AL9" s="290"/>
      <c r="AM9" s="292"/>
    </row>
    <row r="10" spans="1:39" s="4" customFormat="1" ht="11" customHeight="1">
      <c r="A10" s="303"/>
      <c r="B10" s="304"/>
      <c r="C10" s="304"/>
      <c r="D10" s="304"/>
      <c r="E10" s="304"/>
      <c r="F10" s="325"/>
      <c r="G10" s="325"/>
      <c r="H10" s="304"/>
      <c r="I10" s="304"/>
      <c r="J10" s="307"/>
      <c r="K10" s="304"/>
      <c r="L10" s="305"/>
      <c r="M10" s="308"/>
      <c r="N10" s="307" t="s">
        <v>147</v>
      </c>
      <c r="O10" s="296"/>
      <c r="P10" s="426">
        <v>19</v>
      </c>
      <c r="Q10" s="426"/>
      <c r="R10" s="296" t="s">
        <v>85</v>
      </c>
      <c r="S10" s="296"/>
      <c r="T10" s="302"/>
      <c r="U10" s="38"/>
      <c r="AH10" s="159"/>
      <c r="AI10" s="159"/>
      <c r="AJ10" s="159"/>
      <c r="AK10" s="159"/>
      <c r="AL10" s="159"/>
      <c r="AM10" s="162"/>
    </row>
    <row r="11" spans="1:39" s="2" customFormat="1" ht="11" customHeight="1">
      <c r="A11" s="303"/>
      <c r="B11" s="304"/>
      <c r="C11" s="304"/>
      <c r="D11" s="304"/>
      <c r="E11" s="304"/>
      <c r="F11" s="325"/>
      <c r="G11" s="324"/>
      <c r="H11" s="304"/>
      <c r="I11" s="325"/>
      <c r="J11" s="325"/>
      <c r="K11" s="304"/>
      <c r="L11" s="304"/>
      <c r="M11" s="305"/>
      <c r="N11" s="307" t="s">
        <v>148</v>
      </c>
      <c r="O11" s="296"/>
      <c r="P11" s="426">
        <v>48</v>
      </c>
      <c r="Q11" s="426"/>
      <c r="R11" s="296" t="s">
        <v>83</v>
      </c>
      <c r="S11" s="296"/>
      <c r="T11" s="302"/>
      <c r="U11" s="22"/>
      <c r="V11" s="418" t="s">
        <v>65</v>
      </c>
      <c r="W11" s="418"/>
      <c r="X11" s="418"/>
      <c r="Y11" s="418"/>
      <c r="Z11" s="418"/>
      <c r="AA11" s="418"/>
      <c r="AB11" s="418"/>
      <c r="AC11" s="418"/>
      <c r="AD11" s="418"/>
      <c r="AE11" s="418"/>
      <c r="AF11" s="418"/>
      <c r="AG11" s="418"/>
      <c r="AH11" s="41"/>
      <c r="AI11" s="41"/>
      <c r="AJ11" s="41"/>
      <c r="AK11" s="41"/>
      <c r="AL11" s="41"/>
      <c r="AM11" s="8"/>
    </row>
    <row r="12" spans="1:39" s="4" customFormat="1" ht="11" customHeight="1">
      <c r="A12" s="303"/>
      <c r="B12" s="304"/>
      <c r="C12" s="304"/>
      <c r="D12" s="304"/>
      <c r="E12" s="325"/>
      <c r="F12" s="325"/>
      <c r="G12" s="324"/>
      <c r="H12" s="304"/>
      <c r="I12" s="304"/>
      <c r="J12" s="307"/>
      <c r="K12" s="304"/>
      <c r="L12" s="304"/>
      <c r="M12" s="305"/>
      <c r="N12" s="307" t="s">
        <v>149</v>
      </c>
      <c r="O12" s="296"/>
      <c r="P12" s="426">
        <v>48</v>
      </c>
      <c r="Q12" s="426"/>
      <c r="R12" s="296" t="s">
        <v>85</v>
      </c>
      <c r="S12" s="296"/>
      <c r="T12" s="302"/>
      <c r="U12" s="38"/>
      <c r="V12" s="9" t="s">
        <v>66</v>
      </c>
      <c r="W12" s="70"/>
      <c r="X12" s="70"/>
      <c r="Y12" s="70"/>
      <c r="Z12" s="70"/>
      <c r="AA12" s="70"/>
      <c r="AB12" s="70"/>
      <c r="AC12" s="70"/>
      <c r="AD12" s="70"/>
      <c r="AE12" s="70"/>
      <c r="AF12" s="70"/>
      <c r="AG12" s="70"/>
      <c r="AH12" s="70"/>
      <c r="AI12" s="70"/>
      <c r="AJ12" s="70"/>
      <c r="AK12" s="70"/>
      <c r="AL12" s="70"/>
      <c r="AM12" s="35"/>
    </row>
    <row r="13" spans="1:39" s="4" customFormat="1" ht="11" customHeight="1">
      <c r="A13" s="326"/>
      <c r="B13" s="280"/>
      <c r="C13" s="280"/>
      <c r="D13" s="280"/>
      <c r="E13" s="280"/>
      <c r="F13" s="280"/>
      <c r="G13" s="280"/>
      <c r="H13" s="280"/>
      <c r="I13" s="280"/>
      <c r="J13" s="280"/>
      <c r="K13" s="280"/>
      <c r="L13" s="280"/>
      <c r="M13" s="280"/>
      <c r="N13" s="309" t="s">
        <v>152</v>
      </c>
      <c r="O13" s="298"/>
      <c r="P13" s="353">
        <f>ROUNDUP(((P9*P10)+(P11*P12))/46,0)</f>
        <v>65</v>
      </c>
      <c r="Q13" s="353"/>
      <c r="R13" s="295" t="s">
        <v>85</v>
      </c>
      <c r="S13" s="295"/>
      <c r="T13" s="297"/>
      <c r="U13" s="38"/>
      <c r="V13" s="9" t="s">
        <v>67</v>
      </c>
      <c r="W13" s="70"/>
      <c r="X13" s="70"/>
      <c r="Y13" s="70"/>
      <c r="Z13" s="70"/>
      <c r="AA13" s="70"/>
      <c r="AB13" s="70"/>
      <c r="AC13" s="70"/>
      <c r="AD13" s="70"/>
      <c r="AE13" s="70"/>
      <c r="AF13" s="70"/>
      <c r="AG13" s="70"/>
      <c r="AH13" s="70"/>
      <c r="AI13" s="70"/>
      <c r="AJ13" s="70"/>
      <c r="AK13" s="70"/>
      <c r="AL13" s="70"/>
      <c r="AM13" s="35"/>
    </row>
    <row r="14" spans="1:39" s="4" customFormat="1" ht="11" customHeight="1">
      <c r="A14" s="342" t="s">
        <v>153</v>
      </c>
      <c r="B14" s="343"/>
      <c r="C14" s="343"/>
      <c r="D14" s="343"/>
      <c r="E14" s="343"/>
      <c r="F14" s="343"/>
      <c r="G14" s="343"/>
      <c r="H14" s="343"/>
      <c r="I14" s="344"/>
      <c r="J14" s="345">
        <f>P13</f>
        <v>65</v>
      </c>
      <c r="K14" s="346" t="s">
        <v>87</v>
      </c>
      <c r="L14" s="347">
        <f>P8</f>
        <v>46</v>
      </c>
      <c r="M14" s="336"/>
      <c r="N14" s="347" t="s">
        <v>88</v>
      </c>
      <c r="O14" s="336"/>
      <c r="P14" s="604">
        <f>ROUNDDOWN(P13*P8/12,0)</f>
        <v>249</v>
      </c>
      <c r="Q14" s="604"/>
      <c r="R14" s="348" t="s">
        <v>85</v>
      </c>
      <c r="S14" s="337"/>
      <c r="T14" s="338"/>
      <c r="U14" s="339"/>
      <c r="V14" s="340"/>
      <c r="W14" s="340"/>
      <c r="X14" s="340"/>
      <c r="Y14" s="340"/>
      <c r="Z14" s="340"/>
      <c r="AA14" s="340"/>
      <c r="AB14" s="340"/>
      <c r="AC14" s="340"/>
      <c r="AD14" s="340"/>
      <c r="AE14" s="340"/>
      <c r="AF14" s="340"/>
      <c r="AG14" s="340"/>
      <c r="AH14" s="340"/>
      <c r="AI14" s="340"/>
      <c r="AJ14" s="340"/>
      <c r="AK14" s="340"/>
      <c r="AL14" s="340"/>
      <c r="AM14" s="341"/>
    </row>
    <row r="15" spans="1:39" ht="5" customHeight="1"/>
    <row r="16" spans="1:39" ht="11" customHeight="1">
      <c r="A16" s="63" t="s">
        <v>11</v>
      </c>
      <c r="B16" s="89">
        <v>25</v>
      </c>
      <c r="C16" s="89">
        <v>26</v>
      </c>
      <c r="D16" s="89">
        <v>27</v>
      </c>
      <c r="E16" s="89">
        <v>28</v>
      </c>
      <c r="F16" s="89">
        <v>29</v>
      </c>
      <c r="G16" s="89">
        <v>30</v>
      </c>
      <c r="H16" s="89" t="s">
        <v>13</v>
      </c>
      <c r="I16" s="175">
        <v>1</v>
      </c>
      <c r="J16" s="175">
        <v>2</v>
      </c>
      <c r="K16" s="175">
        <v>3</v>
      </c>
      <c r="L16" s="175">
        <v>4</v>
      </c>
      <c r="M16" s="175">
        <v>5</v>
      </c>
      <c r="N16" s="175">
        <v>6</v>
      </c>
      <c r="O16" s="175">
        <v>7</v>
      </c>
      <c r="P16" s="175">
        <v>8</v>
      </c>
      <c r="Q16" s="175">
        <v>9</v>
      </c>
      <c r="R16" s="175">
        <v>10</v>
      </c>
      <c r="S16" s="175">
        <v>11</v>
      </c>
      <c r="T16" s="175">
        <v>12</v>
      </c>
      <c r="U16" s="175">
        <v>13</v>
      </c>
      <c r="V16" s="175">
        <v>14</v>
      </c>
      <c r="W16" s="158">
        <v>15</v>
      </c>
      <c r="X16" s="175">
        <v>16</v>
      </c>
      <c r="Y16" s="175">
        <v>17</v>
      </c>
      <c r="Z16" s="175">
        <v>18</v>
      </c>
      <c r="AA16" s="175">
        <v>19</v>
      </c>
      <c r="AB16" s="175">
        <v>20</v>
      </c>
      <c r="AC16" s="175">
        <v>21</v>
      </c>
      <c r="AD16" s="175">
        <v>22</v>
      </c>
      <c r="AE16" s="175">
        <v>23</v>
      </c>
      <c r="AF16" s="175">
        <v>24</v>
      </c>
      <c r="AG16" s="175">
        <v>25</v>
      </c>
      <c r="AH16" s="175">
        <v>26</v>
      </c>
      <c r="AI16" s="175">
        <v>27</v>
      </c>
      <c r="AJ16" s="175">
        <v>28</v>
      </c>
      <c r="AK16" s="175">
        <v>29</v>
      </c>
      <c r="AL16" s="175" t="s">
        <v>12</v>
      </c>
      <c r="AM16" s="176" t="s">
        <v>13</v>
      </c>
    </row>
    <row r="17" spans="1:44" ht="11" customHeight="1">
      <c r="A17" s="47" t="s">
        <v>14</v>
      </c>
      <c r="B17" s="246"/>
      <c r="C17" s="218"/>
      <c r="D17" s="218"/>
      <c r="E17" s="219"/>
      <c r="F17" s="219"/>
      <c r="G17" s="219"/>
      <c r="H17" s="220" t="e">
        <f>'[1]17-07-Lina'!AM16</f>
        <v>#REF!</v>
      </c>
      <c r="I17" s="216"/>
      <c r="J17" s="216"/>
      <c r="K17" s="216">
        <v>12</v>
      </c>
      <c r="L17" s="216">
        <v>12</v>
      </c>
      <c r="M17" s="216"/>
      <c r="N17" s="216">
        <v>12</v>
      </c>
      <c r="O17" s="216">
        <v>12</v>
      </c>
      <c r="P17" s="216"/>
      <c r="Q17" s="216"/>
      <c r="R17" s="216">
        <v>12</v>
      </c>
      <c r="S17" s="216">
        <v>12</v>
      </c>
      <c r="T17" s="216"/>
      <c r="U17" s="216">
        <v>12</v>
      </c>
      <c r="V17" s="225">
        <v>12</v>
      </c>
      <c r="W17" s="221"/>
      <c r="X17" s="225" t="s">
        <v>103</v>
      </c>
      <c r="Y17" s="225" t="s">
        <v>103</v>
      </c>
      <c r="Z17" s="225">
        <v>12</v>
      </c>
      <c r="AA17" s="225"/>
      <c r="AB17" s="225">
        <v>12</v>
      </c>
      <c r="AC17" s="225">
        <v>12</v>
      </c>
      <c r="AD17" s="225"/>
      <c r="AE17" s="225" t="s">
        <v>103</v>
      </c>
      <c r="AF17" s="225">
        <v>12</v>
      </c>
      <c r="AG17" s="225">
        <v>12</v>
      </c>
      <c r="AH17" s="225" t="s">
        <v>103</v>
      </c>
      <c r="AI17" s="225">
        <v>12</v>
      </c>
      <c r="AJ17" s="225">
        <v>12</v>
      </c>
      <c r="AK17" s="225" t="s">
        <v>103</v>
      </c>
      <c r="AL17" s="225" t="s">
        <v>103</v>
      </c>
      <c r="AM17" s="226" t="s">
        <v>103</v>
      </c>
    </row>
    <row r="18" spans="1:44" ht="11" customHeight="1" thickBot="1">
      <c r="A18" s="48" t="s">
        <v>73</v>
      </c>
      <c r="B18" s="243"/>
      <c r="C18" s="244"/>
      <c r="D18" s="245"/>
      <c r="E18" s="244"/>
      <c r="F18" s="49"/>
      <c r="G18" s="382" t="e">
        <f>SUM(E17:J17)</f>
        <v>#REF!</v>
      </c>
      <c r="H18" s="368"/>
      <c r="I18" s="93" t="s">
        <v>15</v>
      </c>
      <c r="J18" s="368" t="e">
        <f>IF(G18&gt;P13,G18-P13,0)</f>
        <v>#REF!</v>
      </c>
      <c r="K18" s="380"/>
      <c r="L18" s="50"/>
      <c r="M18" s="51"/>
      <c r="N18" s="362">
        <f>SUM(K17:O17)</f>
        <v>48</v>
      </c>
      <c r="O18" s="363"/>
      <c r="P18" s="294" t="s">
        <v>15</v>
      </c>
      <c r="Q18" s="363">
        <f>IF(N18&gt;P13,N18-P13,0)</f>
        <v>0</v>
      </c>
      <c r="R18" s="364"/>
      <c r="S18" s="52"/>
      <c r="T18" s="51"/>
      <c r="U18" s="368">
        <f>SUM(R17:V17)</f>
        <v>48</v>
      </c>
      <c r="V18" s="368"/>
      <c r="W18" s="293" t="s">
        <v>15</v>
      </c>
      <c r="X18" s="368">
        <f>IF(U18&gt;P13,U18-P13,0)</f>
        <v>0</v>
      </c>
      <c r="Y18" s="380"/>
      <c r="Z18" s="50"/>
      <c r="AA18" s="53"/>
      <c r="AB18" s="382">
        <f>SUM(Y17:AC17)</f>
        <v>36</v>
      </c>
      <c r="AC18" s="368"/>
      <c r="AD18" s="293" t="s">
        <v>15</v>
      </c>
      <c r="AE18" s="368">
        <f>IF(AB18&gt;P13,AB18-P13,0)</f>
        <v>0</v>
      </c>
      <c r="AF18" s="380"/>
      <c r="AG18" s="50"/>
      <c r="AH18" s="53"/>
      <c r="AI18" s="382">
        <f>SUM(AF17:AJ17)</f>
        <v>48</v>
      </c>
      <c r="AJ18" s="368"/>
      <c r="AK18" s="293" t="s">
        <v>15</v>
      </c>
      <c r="AL18" s="368">
        <f>IF(AI18&gt;P13,AI18-P13,0)</f>
        <v>0</v>
      </c>
      <c r="AM18" s="369"/>
    </row>
    <row r="19" spans="1:44" ht="11" customHeight="1">
      <c r="A19" s="54" t="s">
        <v>74</v>
      </c>
      <c r="B19" s="55"/>
      <c r="C19" s="56"/>
      <c r="D19" s="57"/>
      <c r="E19" s="56"/>
      <c r="F19" s="58"/>
      <c r="G19" s="370" t="e">
        <f>IF(G18&gt;45,G18-45,0)</f>
        <v>#REF!</v>
      </c>
      <c r="H19" s="371"/>
      <c r="I19" s="371"/>
      <c r="J19" s="371"/>
      <c r="K19" s="372"/>
      <c r="L19" s="59"/>
      <c r="M19" s="60"/>
      <c r="N19" s="433">
        <f>IF(N18&gt;45,N18-45,0)</f>
        <v>3</v>
      </c>
      <c r="O19" s="434"/>
      <c r="P19" s="434"/>
      <c r="Q19" s="434"/>
      <c r="R19" s="435"/>
      <c r="S19" s="61"/>
      <c r="T19" s="60"/>
      <c r="U19" s="371">
        <f>IF(U18&gt;45,U18-45,0)</f>
        <v>3</v>
      </c>
      <c r="V19" s="371"/>
      <c r="W19" s="371"/>
      <c r="X19" s="371"/>
      <c r="Y19" s="372"/>
      <c r="Z19" s="59"/>
      <c r="AA19" s="62"/>
      <c r="AB19" s="370">
        <f>IF(AB18&gt;45,AB18-45,0)</f>
        <v>0</v>
      </c>
      <c r="AC19" s="371"/>
      <c r="AD19" s="371"/>
      <c r="AE19" s="371"/>
      <c r="AF19" s="372"/>
      <c r="AG19" s="59"/>
      <c r="AH19" s="62"/>
      <c r="AI19" s="370">
        <f>IF(AI18&gt;45,AI18-45,0)</f>
        <v>3</v>
      </c>
      <c r="AJ19" s="371"/>
      <c r="AK19" s="371"/>
      <c r="AL19" s="371"/>
      <c r="AM19" s="381"/>
    </row>
    <row r="20" spans="1:44" ht="11" customHeight="1">
      <c r="A20" s="47" t="s">
        <v>18</v>
      </c>
      <c r="B20" s="85"/>
      <c r="C20" s="85"/>
      <c r="D20" s="85"/>
      <c r="E20" s="85"/>
      <c r="F20" s="85"/>
      <c r="G20" s="85"/>
      <c r="H20" s="45"/>
      <c r="I20" s="163"/>
      <c r="J20" s="163"/>
      <c r="K20" s="163"/>
      <c r="L20" s="163"/>
      <c r="M20" s="163"/>
      <c r="N20" s="163"/>
      <c r="O20" s="163"/>
      <c r="P20" s="163"/>
      <c r="Q20" s="163"/>
      <c r="R20" s="163"/>
      <c r="S20" s="163"/>
      <c r="T20" s="163"/>
      <c r="U20" s="163"/>
      <c r="V20" s="163"/>
      <c r="W20" s="163"/>
      <c r="X20" s="163"/>
      <c r="Y20" s="163"/>
      <c r="Z20" s="163"/>
      <c r="AA20" s="163"/>
      <c r="AB20" s="163"/>
      <c r="AC20" s="163"/>
      <c r="AD20" s="163"/>
      <c r="AE20" s="163"/>
      <c r="AF20" s="163"/>
      <c r="AG20" s="163"/>
      <c r="AH20" s="163"/>
      <c r="AI20" s="163"/>
      <c r="AJ20" s="163"/>
      <c r="AK20" s="163"/>
      <c r="AL20" s="163"/>
      <c r="AM20" s="164"/>
    </row>
    <row r="21" spans="1:44" ht="11" customHeight="1">
      <c r="A21" s="47" t="s">
        <v>19</v>
      </c>
      <c r="B21" s="85"/>
      <c r="C21" s="85"/>
      <c r="D21" s="85"/>
      <c r="E21" s="85"/>
      <c r="F21" s="85"/>
      <c r="G21" s="85"/>
      <c r="H21" s="46"/>
      <c r="I21" s="163"/>
      <c r="J21" s="163"/>
      <c r="K21" s="163"/>
      <c r="L21" s="163"/>
      <c r="M21" s="163"/>
      <c r="N21" s="163"/>
      <c r="O21" s="163"/>
      <c r="P21" s="163"/>
      <c r="Q21" s="163"/>
      <c r="R21" s="163"/>
      <c r="S21" s="163"/>
      <c r="T21" s="163"/>
      <c r="U21" s="163"/>
      <c r="V21" s="163"/>
      <c r="W21" s="163"/>
      <c r="X21" s="163"/>
      <c r="Y21" s="163"/>
      <c r="Z21" s="163"/>
      <c r="AA21" s="163"/>
      <c r="AB21" s="163"/>
      <c r="AC21" s="163"/>
      <c r="AD21" s="163"/>
      <c r="AE21" s="163"/>
      <c r="AF21" s="163"/>
      <c r="AG21" s="163"/>
      <c r="AH21" s="163"/>
      <c r="AI21" s="163"/>
      <c r="AJ21" s="163"/>
      <c r="AK21" s="163"/>
      <c r="AL21" s="163"/>
      <c r="AM21" s="164"/>
    </row>
    <row r="22" spans="1:44" ht="11" customHeight="1" thickBot="1">
      <c r="A22" s="91"/>
      <c r="B22" s="86"/>
      <c r="C22" s="86"/>
      <c r="D22" s="86"/>
      <c r="E22" s="86"/>
      <c r="F22" s="86"/>
      <c r="G22" s="86"/>
      <c r="H22" s="82"/>
      <c r="I22" s="82"/>
      <c r="J22" s="82"/>
      <c r="K22" s="82"/>
      <c r="L22" s="275" t="s">
        <v>137</v>
      </c>
      <c r="M22" s="82"/>
      <c r="N22" s="82"/>
      <c r="O22" s="82"/>
      <c r="P22" s="82"/>
      <c r="Q22" s="82"/>
      <c r="R22" s="82"/>
      <c r="S22" s="82"/>
      <c r="T22" s="82"/>
      <c r="U22" s="82"/>
      <c r="V22" s="83"/>
      <c r="W22" s="83"/>
      <c r="X22" s="83"/>
      <c r="Y22" s="83"/>
      <c r="Z22" s="83"/>
      <c r="AA22" s="83"/>
      <c r="AB22" s="83"/>
      <c r="AC22" s="87"/>
      <c r="AD22" s="87"/>
      <c r="AE22" s="87"/>
      <c r="AF22" s="87"/>
      <c r="AG22" s="87"/>
      <c r="AH22" s="87"/>
      <c r="AI22" s="87"/>
      <c r="AJ22" s="87"/>
      <c r="AK22" s="87"/>
      <c r="AL22" s="87"/>
      <c r="AM22" s="87"/>
    </row>
    <row r="23" spans="1:44" ht="11" customHeight="1">
      <c r="A23" s="436" t="s">
        <v>7</v>
      </c>
      <c r="B23" s="438"/>
      <c r="C23" s="436" t="s">
        <v>25</v>
      </c>
      <c r="D23" s="437"/>
      <c r="E23" s="437"/>
      <c r="F23" s="437"/>
      <c r="G23" s="438"/>
      <c r="H23" s="439" t="s">
        <v>91</v>
      </c>
      <c r="I23" s="440"/>
      <c r="J23" s="441"/>
      <c r="K23" s="383" t="s">
        <v>77</v>
      </c>
      <c r="L23" s="384"/>
      <c r="M23" s="384"/>
      <c r="N23" s="384"/>
      <c r="O23" s="385"/>
      <c r="P23" s="383" t="s">
        <v>75</v>
      </c>
      <c r="Q23" s="384"/>
      <c r="R23" s="384"/>
      <c r="S23" s="384"/>
      <c r="T23" s="385"/>
      <c r="U23" s="383" t="s">
        <v>27</v>
      </c>
      <c r="V23" s="384"/>
      <c r="W23" s="385"/>
      <c r="X23" s="383" t="s">
        <v>25</v>
      </c>
      <c r="Y23" s="384"/>
      <c r="Z23" s="384"/>
      <c r="AA23" s="384"/>
      <c r="AB23" s="385"/>
      <c r="AC23" s="270"/>
      <c r="AD23" s="386" t="s">
        <v>17</v>
      </c>
      <c r="AE23" s="387"/>
      <c r="AF23" s="387"/>
      <c r="AG23" s="387"/>
      <c r="AH23" s="387"/>
      <c r="AI23" s="387"/>
      <c r="AJ23" s="387"/>
      <c r="AK23" s="387"/>
      <c r="AL23" s="387"/>
      <c r="AM23" s="388"/>
    </row>
    <row r="24" spans="1:44" ht="11" customHeight="1" thickBot="1">
      <c r="A24" s="391"/>
      <c r="B24" s="393"/>
      <c r="C24" s="391" t="s">
        <v>26</v>
      </c>
      <c r="D24" s="392"/>
      <c r="E24" s="392"/>
      <c r="F24" s="392"/>
      <c r="G24" s="393"/>
      <c r="H24" s="442" t="s">
        <v>161</v>
      </c>
      <c r="I24" s="443"/>
      <c r="J24" s="444"/>
      <c r="K24" s="365" t="s">
        <v>159</v>
      </c>
      <c r="L24" s="366"/>
      <c r="M24" s="366"/>
      <c r="N24" s="366"/>
      <c r="O24" s="367"/>
      <c r="P24" s="445" t="s">
        <v>76</v>
      </c>
      <c r="Q24" s="446"/>
      <c r="R24" s="446"/>
      <c r="S24" s="446"/>
      <c r="T24" s="446"/>
      <c r="U24" s="391" t="s">
        <v>28</v>
      </c>
      <c r="V24" s="392"/>
      <c r="W24" s="393"/>
      <c r="X24" s="391" t="s">
        <v>29</v>
      </c>
      <c r="Y24" s="392"/>
      <c r="Z24" s="392"/>
      <c r="AA24" s="392"/>
      <c r="AB24" s="393"/>
      <c r="AC24" s="270"/>
      <c r="AD24" s="357">
        <v>42596</v>
      </c>
      <c r="AE24" s="358"/>
      <c r="AF24" s="358"/>
      <c r="AG24" s="359"/>
      <c r="AH24" s="394" t="s">
        <v>4</v>
      </c>
      <c r="AI24" s="395"/>
      <c r="AJ24" s="360">
        <v>42613</v>
      </c>
      <c r="AK24" s="358"/>
      <c r="AL24" s="358"/>
      <c r="AM24" s="361"/>
    </row>
    <row r="25" spans="1:44" ht="11" customHeight="1">
      <c r="A25" s="427" t="s">
        <v>50</v>
      </c>
      <c r="B25" s="428"/>
      <c r="C25" s="429">
        <f>SUM(I17:AM17)+SUM(I20:AM20)+SUM(I21:AM21)</f>
        <v>180</v>
      </c>
      <c r="D25" s="430"/>
      <c r="E25" s="430"/>
      <c r="F25" s="430"/>
      <c r="G25" s="431"/>
      <c r="H25" s="429" t="e">
        <f>SUM(I17:AM17)-K25-P25</f>
        <v>#REF!</v>
      </c>
      <c r="I25" s="430"/>
      <c r="J25" s="431"/>
      <c r="K25" s="432" t="e">
        <f>SUM(J18+Q18+X18+AE18+AL18)</f>
        <v>#REF!</v>
      </c>
      <c r="L25" s="430"/>
      <c r="M25" s="430"/>
      <c r="N25" s="430"/>
      <c r="O25" s="431"/>
      <c r="P25" s="429" t="e">
        <f>SUM(G19+N19+U19+AB19+AI19)</f>
        <v>#REF!</v>
      </c>
      <c r="Q25" s="430"/>
      <c r="R25" s="430"/>
      <c r="S25" s="430"/>
      <c r="T25" s="431"/>
      <c r="U25" s="429">
        <f>SUM(I20:AM20)</f>
        <v>0</v>
      </c>
      <c r="V25" s="430"/>
      <c r="W25" s="431"/>
      <c r="X25" s="429">
        <f>SUM(I21:AM21)</f>
        <v>0</v>
      </c>
      <c r="Y25" s="430"/>
      <c r="Z25" s="430"/>
      <c r="AA25" s="430"/>
      <c r="AB25" s="431"/>
      <c r="AC25" s="41"/>
      <c r="AD25" s="41"/>
      <c r="AE25" s="41"/>
      <c r="AF25" s="41"/>
      <c r="AG25" s="41"/>
      <c r="AH25" s="41"/>
      <c r="AI25" s="41"/>
      <c r="AJ25" s="41"/>
      <c r="AK25" s="41"/>
      <c r="AL25" s="41"/>
      <c r="AM25" s="41"/>
    </row>
    <row r="26" spans="1:44" s="81" customFormat="1" ht="11" customHeight="1" thickBot="1">
      <c r="A26" s="447" t="s">
        <v>24</v>
      </c>
      <c r="B26" s="448"/>
      <c r="C26" s="449">
        <f>C25</f>
        <v>180</v>
      </c>
      <c r="D26" s="450"/>
      <c r="E26" s="450"/>
      <c r="F26" s="450"/>
      <c r="G26" s="451"/>
      <c r="H26" s="449" t="e">
        <f>H25</f>
        <v>#REF!</v>
      </c>
      <c r="I26" s="450"/>
      <c r="J26" s="451"/>
      <c r="K26" s="449" t="e">
        <f>K25</f>
        <v>#REF!</v>
      </c>
      <c r="L26" s="450"/>
      <c r="M26" s="450"/>
      <c r="N26" s="450"/>
      <c r="O26" s="451"/>
      <c r="P26" s="449" t="e">
        <f>P25</f>
        <v>#REF!</v>
      </c>
      <c r="Q26" s="450"/>
      <c r="R26" s="450"/>
      <c r="S26" s="450"/>
      <c r="T26" s="451"/>
      <c r="U26" s="449">
        <f>U25</f>
        <v>0</v>
      </c>
      <c r="V26" s="450"/>
      <c r="W26" s="451"/>
      <c r="X26" s="449">
        <f>X25</f>
        <v>0</v>
      </c>
      <c r="Y26" s="450"/>
      <c r="Z26" s="450"/>
      <c r="AA26" s="450"/>
      <c r="AB26" s="451"/>
      <c r="AC26" s="1"/>
      <c r="AD26" s="376"/>
      <c r="AE26" s="376"/>
      <c r="AF26" s="376"/>
      <c r="AG26" s="376"/>
      <c r="AH26" s="376"/>
      <c r="AI26" s="376"/>
      <c r="AJ26" s="377"/>
      <c r="AK26" s="377"/>
      <c r="AL26" s="377"/>
      <c r="AM26" s="1"/>
    </row>
    <row r="27" spans="1:44" s="81" customFormat="1" ht="11" customHeight="1" thickBot="1">
      <c r="A27" s="255"/>
      <c r="B27" s="255"/>
      <c r="C27" s="256"/>
      <c r="D27" s="256"/>
      <c r="E27" s="256"/>
      <c r="F27" s="256"/>
      <c r="G27" s="251"/>
      <c r="H27" s="251"/>
      <c r="I27" s="251"/>
      <c r="J27" s="251"/>
      <c r="K27" s="251"/>
      <c r="L27" s="251"/>
      <c r="M27" s="257"/>
      <c r="N27" s="257"/>
      <c r="O27" s="257"/>
      <c r="P27" s="257"/>
      <c r="Q27" s="92"/>
      <c r="R27" s="92"/>
      <c r="S27" s="92"/>
      <c r="T27" s="92"/>
      <c r="U27" s="92"/>
      <c r="V27" s="92"/>
      <c r="W27" s="92"/>
      <c r="X27" s="92"/>
      <c r="Y27" s="92"/>
      <c r="Z27" s="92"/>
      <c r="AA27" s="92"/>
      <c r="AB27" s="17"/>
      <c r="AC27" s="278"/>
      <c r="AD27" s="282"/>
      <c r="AE27" s="281"/>
      <c r="AF27" s="281" t="s">
        <v>68</v>
      </c>
      <c r="AG27" s="276"/>
      <c r="AH27" s="276"/>
      <c r="AI27" s="281"/>
      <c r="AJ27" s="281"/>
      <c r="AK27" s="276"/>
      <c r="AL27" s="276"/>
      <c r="AM27" s="277"/>
    </row>
    <row r="28" spans="1:44" s="4" customFormat="1" ht="11" customHeight="1">
      <c r="A28" s="457" t="s">
        <v>51</v>
      </c>
      <c r="B28" s="458"/>
      <c r="C28" s="458"/>
      <c r="D28" s="458"/>
      <c r="E28" s="458"/>
      <c r="F28" s="458"/>
      <c r="G28" s="458"/>
      <c r="H28" s="458"/>
      <c r="I28" s="459"/>
      <c r="J28" s="460" t="s">
        <v>52</v>
      </c>
      <c r="K28" s="458"/>
      <c r="L28" s="458"/>
      <c r="M28" s="458"/>
      <c r="N28" s="458"/>
      <c r="O28" s="458"/>
      <c r="P28" s="458"/>
      <c r="Q28" s="458"/>
      <c r="R28" s="458"/>
      <c r="S28" s="461"/>
      <c r="T28" s="261" t="s">
        <v>33</v>
      </c>
      <c r="U28" s="262"/>
      <c r="V28" s="262"/>
      <c r="W28" s="262"/>
      <c r="X28" s="262"/>
      <c r="Y28" s="262"/>
      <c r="Z28" s="262"/>
      <c r="AA28" s="452">
        <f>COUNTIF(I17:AM17,"&gt;0")</f>
        <v>15</v>
      </c>
      <c r="AB28" s="453"/>
      <c r="AC28" s="279"/>
      <c r="AD28" s="405" t="s">
        <v>138</v>
      </c>
      <c r="AE28" s="406"/>
      <c r="AF28" s="406"/>
      <c r="AG28" s="406"/>
      <c r="AH28" s="407"/>
      <c r="AI28" s="396" t="s">
        <v>141</v>
      </c>
      <c r="AJ28" s="397"/>
      <c r="AK28" s="397"/>
      <c r="AL28" s="397"/>
      <c r="AM28" s="398"/>
      <c r="AO28" s="352"/>
      <c r="AP28" s="352"/>
      <c r="AQ28" s="352"/>
      <c r="AR28" s="352"/>
    </row>
    <row r="29" spans="1:44" s="4" customFormat="1" ht="11" customHeight="1" thickBot="1">
      <c r="A29" s="454" t="s">
        <v>157</v>
      </c>
      <c r="B29" s="455"/>
      <c r="C29" s="455"/>
      <c r="D29" s="455"/>
      <c r="E29" s="455"/>
      <c r="F29" s="455"/>
      <c r="G29" s="455"/>
      <c r="H29" s="455"/>
      <c r="I29" s="456"/>
      <c r="J29" s="462" t="s">
        <v>135</v>
      </c>
      <c r="K29" s="455"/>
      <c r="L29" s="455"/>
      <c r="M29" s="455"/>
      <c r="N29" s="455"/>
      <c r="O29" s="455"/>
      <c r="P29" s="455"/>
      <c r="Q29" s="455"/>
      <c r="R29" s="455"/>
      <c r="S29" s="463"/>
      <c r="T29" s="263" t="s">
        <v>104</v>
      </c>
      <c r="U29" s="248"/>
      <c r="V29" s="248"/>
      <c r="W29" s="248"/>
      <c r="X29" s="248"/>
      <c r="Y29" s="248"/>
      <c r="Z29" s="248"/>
      <c r="AA29" s="234"/>
      <c r="AB29" s="264"/>
      <c r="AC29" s="280"/>
      <c r="AD29" s="402">
        <f>COUNTIFS(I17:AM17,"&gt;0",I17:AM17,"&lt;7,92")</f>
        <v>0</v>
      </c>
      <c r="AE29" s="403"/>
      <c r="AF29" s="403"/>
      <c r="AG29" s="403"/>
      <c r="AH29" s="404"/>
      <c r="AI29" s="399">
        <f>SUMIF(I17:AM17,"&gt;7,92",I17:AM17)</f>
        <v>180</v>
      </c>
      <c r="AJ29" s="400"/>
      <c r="AK29" s="400"/>
      <c r="AL29" s="400"/>
      <c r="AM29" s="401"/>
    </row>
    <row r="30" spans="1:44" s="4" customFormat="1" ht="11" customHeight="1">
      <c r="A30" s="469" t="s">
        <v>32</v>
      </c>
      <c r="B30" s="470"/>
      <c r="C30" s="471"/>
      <c r="D30" s="475">
        <f>2.5</f>
        <v>2.5</v>
      </c>
      <c r="E30" s="476"/>
      <c r="F30" s="476"/>
      <c r="G30" s="476"/>
      <c r="H30" s="476"/>
      <c r="I30" s="497"/>
      <c r="J30" s="474" t="s">
        <v>32</v>
      </c>
      <c r="K30" s="470"/>
      <c r="L30" s="470"/>
      <c r="M30" s="471"/>
      <c r="N30" s="475">
        <f>2.5+'17-07-Lucie'!N30:Q30</f>
        <v>7.5</v>
      </c>
      <c r="O30" s="476"/>
      <c r="P30" s="476"/>
      <c r="Q30" s="476"/>
      <c r="R30" s="476"/>
      <c r="S30" s="477"/>
      <c r="T30" s="263" t="s">
        <v>107</v>
      </c>
      <c r="U30" s="248"/>
      <c r="V30" s="248"/>
      <c r="W30" s="248"/>
      <c r="X30" s="248"/>
      <c r="Y30" s="248"/>
      <c r="Z30" s="248"/>
      <c r="AA30" s="235"/>
      <c r="AB30" s="265"/>
      <c r="AM30" s="41"/>
    </row>
    <row r="31" spans="1:44" s="4" customFormat="1" ht="11" customHeight="1">
      <c r="A31" s="469" t="s">
        <v>30</v>
      </c>
      <c r="B31" s="470"/>
      <c r="C31" s="471"/>
      <c r="D31" s="211">
        <v>0</v>
      </c>
      <c r="E31" s="254">
        <v>0</v>
      </c>
      <c r="F31" s="249">
        <v>0</v>
      </c>
      <c r="G31" s="211">
        <v>0</v>
      </c>
      <c r="H31" s="249">
        <v>0</v>
      </c>
      <c r="I31" s="211">
        <v>0</v>
      </c>
      <c r="J31" s="474" t="s">
        <v>30</v>
      </c>
      <c r="K31" s="470"/>
      <c r="L31" s="470"/>
      <c r="M31" s="471"/>
      <c r="N31" s="211">
        <f>'17-07-Lucie'!N31</f>
        <v>0</v>
      </c>
      <c r="O31" s="211">
        <f>'17-07-Lucie'!O31</f>
        <v>0</v>
      </c>
      <c r="P31" s="211">
        <f>'17-07-Lucie'!P31</f>
        <v>0</v>
      </c>
      <c r="Q31" s="211">
        <f>'17-07-Lucie'!Q31</f>
        <v>0</v>
      </c>
      <c r="R31" s="252">
        <f>'17-07-Lucie'!R31</f>
        <v>0</v>
      </c>
      <c r="S31" s="259">
        <f>'17-07-Lucie'!S31</f>
        <v>0</v>
      </c>
      <c r="T31" s="263" t="s">
        <v>105</v>
      </c>
      <c r="U31" s="248"/>
      <c r="V31" s="248"/>
      <c r="W31" s="248"/>
      <c r="X31" s="248"/>
      <c r="Y31" s="248"/>
      <c r="Z31" s="248"/>
      <c r="AA31" s="234"/>
      <c r="AB31" s="264"/>
      <c r="AJ31" s="2"/>
      <c r="AK31" s="2"/>
      <c r="AL31" s="123"/>
      <c r="AM31" s="123"/>
    </row>
    <row r="32" spans="1:44" s="4" customFormat="1" ht="11" customHeight="1" thickBot="1">
      <c r="A32" s="472" t="s">
        <v>31</v>
      </c>
      <c r="B32" s="473"/>
      <c r="C32" s="395"/>
      <c r="D32" s="478">
        <f>D30-D31-E31-F31-G31-H31</f>
        <v>2.5</v>
      </c>
      <c r="E32" s="479"/>
      <c r="F32" s="479"/>
      <c r="G32" s="479"/>
      <c r="H32" s="479"/>
      <c r="I32" s="493"/>
      <c r="J32" s="394" t="s">
        <v>31</v>
      </c>
      <c r="K32" s="473"/>
      <c r="L32" s="473"/>
      <c r="M32" s="395"/>
      <c r="N32" s="478">
        <f>N30-O31-P31-Q31-R31-S31</f>
        <v>7.5</v>
      </c>
      <c r="O32" s="479"/>
      <c r="P32" s="479"/>
      <c r="Q32" s="479"/>
      <c r="R32" s="479"/>
      <c r="S32" s="480"/>
      <c r="T32" s="266" t="s">
        <v>109</v>
      </c>
      <c r="U32" s="267"/>
      <c r="V32" s="268"/>
      <c r="W32" s="268"/>
      <c r="X32" s="268"/>
      <c r="Y32" s="269"/>
      <c r="Z32" s="268"/>
      <c r="AA32" s="374"/>
      <c r="AB32" s="375"/>
      <c r="AC32" s="408" t="s">
        <v>70</v>
      </c>
      <c r="AD32" s="409"/>
      <c r="AE32" s="409"/>
      <c r="AF32" s="409"/>
      <c r="AG32" s="409"/>
      <c r="AH32" s="409"/>
      <c r="AI32" s="409"/>
      <c r="AJ32" s="409"/>
      <c r="AK32" s="409"/>
      <c r="AL32" s="373">
        <f>SUMIF(I17:AM17,"&lt;8",I17:AM17)</f>
        <v>0</v>
      </c>
      <c r="AM32" s="373"/>
    </row>
    <row r="33" spans="1:39" s="4" customFormat="1" ht="11" customHeight="1">
      <c r="A33" s="72"/>
      <c r="B33" s="72"/>
      <c r="C33" s="73"/>
      <c r="D33" s="73"/>
      <c r="E33" s="73"/>
      <c r="F33" s="73"/>
      <c r="G33" s="72"/>
      <c r="H33" s="72"/>
      <c r="I33" s="72"/>
      <c r="J33" s="72"/>
      <c r="K33" s="72"/>
      <c r="L33" s="72"/>
      <c r="M33" s="72"/>
      <c r="N33" s="72"/>
      <c r="O33" s="72"/>
      <c r="P33" s="41"/>
      <c r="Q33" s="41"/>
      <c r="R33" s="73"/>
      <c r="S33" s="73"/>
      <c r="T33" s="73"/>
      <c r="U33" s="73"/>
      <c r="V33" s="73"/>
      <c r="W33" s="73"/>
      <c r="X33" s="73"/>
      <c r="AC33" s="65" t="s">
        <v>69</v>
      </c>
      <c r="AD33" s="66"/>
      <c r="AE33" s="66"/>
      <c r="AF33" s="66"/>
      <c r="AG33" s="66"/>
      <c r="AH33" s="66"/>
      <c r="AI33" s="66"/>
      <c r="AJ33" s="66"/>
      <c r="AK33" s="67"/>
      <c r="AL33" s="389">
        <f>COUNTIF(I17:AM17,"&gt;=8")</f>
        <v>15</v>
      </c>
      <c r="AM33" s="390"/>
    </row>
    <row r="34" spans="1:39" s="4" customFormat="1" ht="11" customHeight="1">
      <c r="A34" s="494" t="s">
        <v>10</v>
      </c>
      <c r="B34" s="495"/>
      <c r="C34" s="495"/>
      <c r="D34" s="495"/>
      <c r="E34" s="495"/>
      <c r="F34" s="495"/>
      <c r="G34" s="495"/>
      <c r="H34" s="495"/>
      <c r="I34" s="495"/>
      <c r="J34" s="495"/>
      <c r="K34" s="496"/>
      <c r="L34" s="494" t="s">
        <v>34</v>
      </c>
      <c r="M34" s="495"/>
      <c r="N34" s="496"/>
      <c r="O34" s="494" t="s">
        <v>0</v>
      </c>
      <c r="P34" s="495"/>
      <c r="Q34" s="496"/>
      <c r="R34" s="494" t="s">
        <v>35</v>
      </c>
      <c r="S34" s="495"/>
      <c r="T34" s="496"/>
      <c r="U34" s="605"/>
      <c r="V34" s="606"/>
      <c r="W34" s="606"/>
      <c r="X34" s="606"/>
      <c r="Y34" s="41"/>
      <c r="Z34" s="41"/>
      <c r="AA34" s="41"/>
      <c r="AB34" s="41"/>
      <c r="AC34" s="84"/>
      <c r="AD34" s="41"/>
      <c r="AE34" s="41"/>
      <c r="AF34" s="41"/>
      <c r="AG34" s="41"/>
      <c r="AH34" s="41"/>
      <c r="AI34" s="41"/>
      <c r="AJ34" s="41"/>
      <c r="AK34" s="41"/>
      <c r="AL34" s="41"/>
      <c r="AM34" s="41"/>
    </row>
    <row r="35" spans="1:39" s="4" customFormat="1" ht="11" customHeight="1">
      <c r="A35" s="481" t="s">
        <v>81</v>
      </c>
      <c r="B35" s="482"/>
      <c r="C35" s="482"/>
      <c r="D35" s="482"/>
      <c r="E35" s="482"/>
      <c r="F35" s="482"/>
      <c r="G35" s="482"/>
      <c r="H35" s="482"/>
      <c r="I35" s="482"/>
      <c r="J35" s="482"/>
      <c r="K35" s="483"/>
      <c r="L35" s="484">
        <f>P14</f>
        <v>249</v>
      </c>
      <c r="M35" s="485"/>
      <c r="N35" s="486"/>
      <c r="O35" s="634">
        <v>4.05</v>
      </c>
      <c r="P35" s="485"/>
      <c r="Q35" s="486"/>
      <c r="R35" s="490"/>
      <c r="S35" s="491"/>
      <c r="T35" s="492"/>
      <c r="U35" s="378">
        <f>L35*O35</f>
        <v>1008.4499999999999</v>
      </c>
      <c r="V35" s="379"/>
      <c r="W35" s="379"/>
      <c r="X35" s="95"/>
      <c r="Y35" s="41"/>
      <c r="Z35" s="589"/>
      <c r="AA35" s="589"/>
      <c r="AB35" s="195"/>
      <c r="AC35" s="588"/>
      <c r="AD35" s="588"/>
      <c r="AE35" s="195"/>
      <c r="AF35" s="196"/>
      <c r="AG35" s="197"/>
      <c r="AH35" s="197"/>
      <c r="AJ35" s="41"/>
      <c r="AK35" s="41"/>
      <c r="AL35" s="41"/>
      <c r="AM35" s="41"/>
    </row>
    <row r="36" spans="1:39" s="4" customFormat="1" ht="11" customHeight="1">
      <c r="A36" s="575" t="s">
        <v>37</v>
      </c>
      <c r="B36" s="576"/>
      <c r="C36" s="576"/>
      <c r="D36" s="576"/>
      <c r="E36" s="576"/>
      <c r="F36" s="576"/>
      <c r="G36" s="576"/>
      <c r="H36" s="576"/>
      <c r="I36" s="576"/>
      <c r="J36" s="576"/>
      <c r="K36" s="577"/>
      <c r="L36" s="535" t="e">
        <f>K25</f>
        <v>#REF!</v>
      </c>
      <c r="M36" s="536"/>
      <c r="N36" s="537"/>
      <c r="O36" s="535">
        <f>O35</f>
        <v>4.05</v>
      </c>
      <c r="P36" s="536"/>
      <c r="Q36" s="537"/>
      <c r="R36" s="578"/>
      <c r="S36" s="579"/>
      <c r="T36" s="580"/>
      <c r="U36" s="464" t="e">
        <f>L36*O36</f>
        <v>#REF!</v>
      </c>
      <c r="V36" s="465"/>
      <c r="W36" s="465"/>
      <c r="X36" s="95"/>
      <c r="Y36" s="41"/>
      <c r="Z36" s="73"/>
      <c r="AA36" s="73"/>
      <c r="AB36" s="73"/>
      <c r="AC36" s="41"/>
      <c r="AH36" s="41"/>
      <c r="AI36" s="41"/>
      <c r="AJ36" s="41"/>
      <c r="AK36" s="41"/>
      <c r="AL36" s="41"/>
      <c r="AM36" s="41"/>
    </row>
    <row r="37" spans="1:39" s="4" customFormat="1" ht="11" customHeight="1">
      <c r="A37" s="215" t="s">
        <v>155</v>
      </c>
      <c r="B37" s="84"/>
      <c r="C37" s="84"/>
      <c r="D37" s="84"/>
      <c r="E37" s="84"/>
      <c r="F37" s="84"/>
      <c r="G37" s="94"/>
      <c r="H37" s="94"/>
      <c r="I37" s="94"/>
      <c r="J37" s="230">
        <v>0.25</v>
      </c>
      <c r="K37" s="84" t="s">
        <v>156</v>
      </c>
      <c r="L37" s="535" t="e">
        <f>P25</f>
        <v>#REF!</v>
      </c>
      <c r="M37" s="536"/>
      <c r="N37" s="537"/>
      <c r="O37" s="535">
        <f>O35</f>
        <v>4.05</v>
      </c>
      <c r="P37" s="536"/>
      <c r="Q37" s="537"/>
      <c r="R37" s="466" t="s">
        <v>160</v>
      </c>
      <c r="S37" s="467"/>
      <c r="T37" s="468"/>
      <c r="U37" s="464" t="e">
        <f>L37*O37*R37</f>
        <v>#REF!</v>
      </c>
      <c r="V37" s="465"/>
      <c r="W37" s="465"/>
      <c r="X37" s="95"/>
      <c r="Y37" s="41"/>
      <c r="Z37" s="41"/>
      <c r="AA37" s="41"/>
      <c r="AB37" s="41"/>
      <c r="AC37" s="41"/>
      <c r="AD37" s="41"/>
      <c r="AE37" s="41"/>
      <c r="AF37" s="41"/>
      <c r="AG37" s="41"/>
      <c r="AH37" s="41"/>
      <c r="AI37" s="41"/>
      <c r="AJ37" s="41"/>
      <c r="AK37" s="41"/>
      <c r="AL37" s="41"/>
      <c r="AM37" s="41"/>
    </row>
    <row r="38" spans="1:39" s="4" customFormat="1" ht="11" customHeight="1">
      <c r="A38" s="575" t="s">
        <v>99</v>
      </c>
      <c r="B38" s="576"/>
      <c r="C38" s="576"/>
      <c r="D38" s="576"/>
      <c r="E38" s="576"/>
      <c r="F38" s="576"/>
      <c r="G38" s="576"/>
      <c r="H38" s="576"/>
      <c r="I38" s="576"/>
      <c r="J38" s="576"/>
      <c r="K38" s="577"/>
      <c r="L38" s="535">
        <f>U25</f>
        <v>0</v>
      </c>
      <c r="M38" s="536"/>
      <c r="N38" s="537"/>
      <c r="O38" s="535">
        <f>O35</f>
        <v>4.05</v>
      </c>
      <c r="P38" s="536"/>
      <c r="Q38" s="537"/>
      <c r="R38" s="104"/>
      <c r="S38" s="105"/>
      <c r="T38" s="106"/>
      <c r="U38" s="464">
        <f>L38*O38</f>
        <v>0</v>
      </c>
      <c r="V38" s="465"/>
      <c r="W38" s="465"/>
      <c r="X38" s="97"/>
      <c r="Y38" s="41"/>
      <c r="Z38" s="41"/>
      <c r="AA38" s="41"/>
      <c r="AB38" s="41"/>
      <c r="AC38" s="41"/>
      <c r="AD38" s="607"/>
      <c r="AE38" s="607"/>
      <c r="AF38" s="607"/>
      <c r="AG38" s="607"/>
      <c r="AH38" s="41"/>
      <c r="AI38" s="41"/>
      <c r="AJ38" s="41"/>
      <c r="AK38" s="41"/>
      <c r="AL38" s="41"/>
      <c r="AM38" s="41"/>
    </row>
    <row r="39" spans="1:39" s="4" customFormat="1" ht="11" customHeight="1">
      <c r="A39" s="215" t="s">
        <v>93</v>
      </c>
      <c r="B39" s="84"/>
      <c r="C39" s="84"/>
      <c r="D39" s="84"/>
      <c r="E39" s="84"/>
      <c r="F39" s="84"/>
      <c r="G39" s="84"/>
      <c r="H39" s="84"/>
      <c r="I39" s="230">
        <v>0.5</v>
      </c>
      <c r="J39" s="94" t="s">
        <v>158</v>
      </c>
      <c r="K39" s="212"/>
      <c r="L39" s="535">
        <f>X25</f>
        <v>0</v>
      </c>
      <c r="M39" s="536"/>
      <c r="N39" s="537"/>
      <c r="O39" s="535">
        <f>O35*50%+O35</f>
        <v>6.0749999999999993</v>
      </c>
      <c r="P39" s="536"/>
      <c r="Q39" s="537"/>
      <c r="R39" s="572"/>
      <c r="S39" s="573"/>
      <c r="T39" s="574"/>
      <c r="U39" s="464">
        <f>L39*O39</f>
        <v>0</v>
      </c>
      <c r="V39" s="465"/>
      <c r="W39" s="465"/>
      <c r="X39" s="95"/>
      <c r="Y39" s="41"/>
      <c r="Z39" s="41"/>
      <c r="AA39" s="41"/>
      <c r="AB39" s="41"/>
    </row>
    <row r="40" spans="1:39" s="4" customFormat="1" ht="11" customHeight="1">
      <c r="A40" s="215" t="s">
        <v>89</v>
      </c>
      <c r="B40" s="84"/>
      <c r="C40" s="84"/>
      <c r="D40" s="84"/>
      <c r="E40" s="84"/>
      <c r="F40" s="84"/>
      <c r="G40" s="84"/>
      <c r="H40" s="84"/>
      <c r="I40" s="84"/>
      <c r="J40" s="84"/>
      <c r="K40" s="212"/>
      <c r="L40" s="535"/>
      <c r="M40" s="536"/>
      <c r="N40" s="537"/>
      <c r="O40" s="535"/>
      <c r="P40" s="536"/>
      <c r="Q40" s="537"/>
      <c r="R40" s="572"/>
      <c r="S40" s="573"/>
      <c r="T40" s="574"/>
      <c r="U40" s="464"/>
      <c r="V40" s="465"/>
      <c r="W40" s="465"/>
      <c r="X40" s="95"/>
      <c r="Y40" s="41"/>
      <c r="Z40" s="41"/>
      <c r="AA40" s="41"/>
      <c r="AB40" s="41"/>
    </row>
    <row r="41" spans="1:39" s="4" customFormat="1" ht="11" customHeight="1">
      <c r="A41" s="568" t="s">
        <v>36</v>
      </c>
      <c r="B41" s="569"/>
      <c r="C41" s="569"/>
      <c r="D41" s="569"/>
      <c r="E41" s="569"/>
      <c r="F41" s="569"/>
      <c r="G41" s="569"/>
      <c r="H41" s="569"/>
      <c r="I41" s="569"/>
      <c r="J41" s="569"/>
      <c r="K41" s="570"/>
      <c r="L41" s="94"/>
      <c r="M41" s="94"/>
      <c r="N41" s="94"/>
      <c r="O41" s="228"/>
      <c r="P41" s="229"/>
      <c r="Q41" s="229"/>
      <c r="R41" s="572"/>
      <c r="S41" s="573"/>
      <c r="T41" s="574"/>
      <c r="U41" s="571">
        <v>0</v>
      </c>
      <c r="V41" s="571"/>
      <c r="W41" s="571"/>
      <c r="X41" s="97"/>
      <c r="Y41" s="41"/>
      <c r="Z41" s="41"/>
      <c r="AA41" s="41"/>
      <c r="AB41" s="41"/>
      <c r="AC41" s="41"/>
      <c r="AD41" s="41"/>
      <c r="AE41" s="41"/>
      <c r="AF41" s="41"/>
      <c r="AG41" s="41"/>
      <c r="AH41" s="41"/>
      <c r="AI41" s="41"/>
      <c r="AJ41" s="41"/>
      <c r="AK41" s="41"/>
      <c r="AL41" s="41"/>
      <c r="AM41" s="41"/>
    </row>
    <row r="42" spans="1:39" s="4" customFormat="1" ht="11" customHeight="1">
      <c r="A42" s="102" t="s">
        <v>80</v>
      </c>
      <c r="B42" s="98"/>
      <c r="C42" s="98"/>
      <c r="D42" s="98"/>
      <c r="E42" s="98"/>
      <c r="F42" s="98"/>
      <c r="G42" s="98"/>
      <c r="H42" s="98"/>
      <c r="I42" s="98"/>
      <c r="J42" s="318"/>
      <c r="K42" s="319"/>
      <c r="L42" s="584"/>
      <c r="M42" s="585"/>
      <c r="N42" s="585"/>
      <c r="O42" s="586">
        <f>O35</f>
        <v>4.05</v>
      </c>
      <c r="P42" s="586"/>
      <c r="Q42" s="586"/>
      <c r="R42" s="587"/>
      <c r="S42" s="587"/>
      <c r="T42" s="587"/>
      <c r="U42" s="593">
        <f>L42*O42</f>
        <v>0</v>
      </c>
      <c r="V42" s="594"/>
      <c r="W42" s="594"/>
      <c r="X42" s="101"/>
      <c r="Y42" s="41"/>
      <c r="Z42" s="41"/>
      <c r="AA42" s="41"/>
      <c r="AB42" s="41"/>
      <c r="AC42" s="41"/>
      <c r="AD42" s="41"/>
      <c r="AE42" s="41"/>
      <c r="AF42" s="41"/>
      <c r="AG42" s="41"/>
      <c r="AH42" s="41"/>
      <c r="AI42" s="41"/>
      <c r="AJ42" s="41"/>
      <c r="AK42" s="41"/>
      <c r="AL42" s="41"/>
      <c r="AM42" s="41"/>
    </row>
    <row r="43" spans="1:39" s="4" customFormat="1" ht="11" customHeight="1">
      <c r="A43" s="601" t="s">
        <v>21</v>
      </c>
      <c r="B43" s="602"/>
      <c r="C43" s="602"/>
      <c r="D43" s="602"/>
      <c r="E43" s="602"/>
      <c r="F43" s="602"/>
      <c r="G43" s="602"/>
      <c r="H43" s="602"/>
      <c r="I43" s="602"/>
      <c r="J43" s="602"/>
      <c r="K43" s="603"/>
      <c r="L43" s="581"/>
      <c r="M43" s="582"/>
      <c r="N43" s="583"/>
      <c r="O43" s="581"/>
      <c r="P43" s="582"/>
      <c r="Q43" s="583"/>
      <c r="R43" s="581"/>
      <c r="S43" s="582"/>
      <c r="T43" s="583"/>
      <c r="U43" s="564" t="e">
        <f>SUM(U35:W42)</f>
        <v>#REF!</v>
      </c>
      <c r="V43" s="565"/>
      <c r="W43" s="565"/>
      <c r="X43" s="103"/>
      <c r="Y43" s="41"/>
      <c r="Z43" s="41"/>
      <c r="AA43" s="41"/>
      <c r="AB43" s="41"/>
      <c r="AC43" s="41"/>
      <c r="AD43" s="41"/>
      <c r="AE43" s="41"/>
      <c r="AF43" s="41"/>
      <c r="AG43" s="41"/>
      <c r="AH43" s="41"/>
      <c r="AI43" s="41"/>
      <c r="AJ43" s="41"/>
      <c r="AK43" s="41"/>
      <c r="AL43" s="41"/>
      <c r="AM43" s="41"/>
    </row>
    <row r="44" spans="1:39" s="4" customFormat="1" ht="7" customHeight="1">
      <c r="A44" s="71"/>
      <c r="B44" s="73"/>
      <c r="C44" s="73"/>
      <c r="D44" s="73"/>
      <c r="E44" s="73"/>
      <c r="F44" s="73"/>
      <c r="G44" s="73"/>
      <c r="H44" s="73"/>
      <c r="I44" s="73"/>
      <c r="J44" s="73"/>
      <c r="K44" s="73"/>
      <c r="L44" s="73"/>
      <c r="M44" s="73"/>
      <c r="N44" s="73"/>
      <c r="O44" s="73"/>
      <c r="P44" s="73"/>
      <c r="Q44" s="73"/>
      <c r="R44" s="73"/>
      <c r="S44" s="73"/>
      <c r="T44" s="73"/>
      <c r="U44" s="11"/>
      <c r="V44" s="73"/>
      <c r="W44" s="73"/>
      <c r="X44" s="73"/>
      <c r="Y44" s="41"/>
      <c r="Z44" s="41"/>
      <c r="AA44" s="41"/>
      <c r="AB44" s="41"/>
      <c r="AC44" s="41"/>
      <c r="AD44" s="41"/>
      <c r="AE44" s="41"/>
      <c r="AF44" s="41"/>
      <c r="AG44" s="41"/>
      <c r="AH44" s="41"/>
      <c r="AI44" s="41"/>
      <c r="AJ44" s="41"/>
      <c r="AK44" s="41"/>
      <c r="AL44" s="41"/>
      <c r="AM44" s="41"/>
    </row>
    <row r="45" spans="1:39" s="4" customFormat="1" ht="11" customHeight="1">
      <c r="A45" s="538" t="s">
        <v>39</v>
      </c>
      <c r="B45" s="566"/>
      <c r="C45" s="566"/>
      <c r="D45" s="566"/>
      <c r="E45" s="566"/>
      <c r="F45" s="566"/>
      <c r="G45" s="566"/>
      <c r="H45" s="566"/>
      <c r="I45" s="566"/>
      <c r="J45" s="566"/>
      <c r="K45" s="566"/>
      <c r="L45" s="566"/>
      <c r="M45" s="566"/>
      <c r="N45" s="566"/>
      <c r="O45" s="566"/>
      <c r="P45" s="566"/>
      <c r="Q45" s="566"/>
      <c r="R45" s="566"/>
      <c r="S45" s="566"/>
      <c r="T45" s="566"/>
      <c r="U45" s="566"/>
      <c r="V45" s="566"/>
      <c r="W45" s="539"/>
      <c r="X45" s="22"/>
      <c r="Y45" s="9"/>
      <c r="Z45" s="9"/>
      <c r="AA45" s="9"/>
      <c r="AB45" s="41"/>
      <c r="AC45" s="41"/>
      <c r="AD45" s="41"/>
      <c r="AE45" s="41"/>
      <c r="AF45" s="41"/>
      <c r="AG45" s="41"/>
      <c r="AH45" s="41"/>
      <c r="AI45" s="41"/>
      <c r="AJ45" s="41"/>
      <c r="AK45" s="41"/>
      <c r="AL45" s="41"/>
      <c r="AM45" s="41"/>
    </row>
    <row r="46" spans="1:39" s="4" customFormat="1" ht="11" customHeight="1">
      <c r="A46" s="595" t="s">
        <v>53</v>
      </c>
      <c r="B46" s="596"/>
      <c r="C46" s="596"/>
      <c r="D46" s="596"/>
      <c r="E46" s="596"/>
      <c r="F46" s="596"/>
      <c r="G46" s="596"/>
      <c r="H46" s="596"/>
      <c r="I46" s="596"/>
      <c r="J46" s="596"/>
      <c r="K46" s="596"/>
      <c r="L46" s="597"/>
      <c r="M46" s="383" t="s">
        <v>0</v>
      </c>
      <c r="N46" s="384"/>
      <c r="O46" s="385"/>
      <c r="P46" s="538" t="s">
        <v>40</v>
      </c>
      <c r="Q46" s="566"/>
      <c r="R46" s="566"/>
      <c r="S46" s="566"/>
      <c r="T46" s="566"/>
      <c r="U46" s="566"/>
      <c r="V46" s="566"/>
      <c r="W46" s="539"/>
      <c r="AB46" s="41"/>
      <c r="AC46" s="41"/>
      <c r="AD46" s="506"/>
      <c r="AE46" s="506"/>
      <c r="AF46" s="506"/>
      <c r="AG46" s="506"/>
      <c r="AH46" s="506"/>
      <c r="AI46" s="41"/>
      <c r="AJ46" s="41"/>
      <c r="AK46" s="41"/>
      <c r="AL46" s="41"/>
      <c r="AM46" s="41"/>
    </row>
    <row r="47" spans="1:39" s="4" customFormat="1" ht="11" customHeight="1">
      <c r="A47" s="598"/>
      <c r="B47" s="599"/>
      <c r="C47" s="599"/>
      <c r="D47" s="599"/>
      <c r="E47" s="599"/>
      <c r="F47" s="599"/>
      <c r="G47" s="599"/>
      <c r="H47" s="599"/>
      <c r="I47" s="599"/>
      <c r="J47" s="599"/>
      <c r="K47" s="599"/>
      <c r="L47" s="600"/>
      <c r="M47" s="391"/>
      <c r="N47" s="392"/>
      <c r="O47" s="393"/>
      <c r="P47" s="538" t="s">
        <v>35</v>
      </c>
      <c r="Q47" s="566"/>
      <c r="R47" s="566"/>
      <c r="S47" s="539"/>
      <c r="T47" s="538" t="s">
        <v>1</v>
      </c>
      <c r="U47" s="566"/>
      <c r="V47" s="566"/>
      <c r="W47" s="539"/>
      <c r="AB47" s="41"/>
      <c r="AC47" s="41"/>
      <c r="AD47" s="41"/>
      <c r="AE47" s="41"/>
      <c r="AF47" s="41"/>
      <c r="AG47" s="41"/>
      <c r="AH47" s="41"/>
      <c r="AI47" s="41"/>
      <c r="AJ47" s="41"/>
      <c r="AK47" s="41"/>
      <c r="AL47" s="41"/>
      <c r="AM47" s="41"/>
    </row>
    <row r="48" spans="1:39" s="4" customFormat="1" ht="11" customHeight="1">
      <c r="A48" s="23" t="s">
        <v>54</v>
      </c>
      <c r="B48" s="24"/>
      <c r="C48" s="24"/>
      <c r="D48" s="24"/>
      <c r="E48" s="24"/>
      <c r="F48" s="24"/>
      <c r="G48" s="24"/>
      <c r="H48" s="24"/>
      <c r="I48" s="2"/>
      <c r="J48" s="2"/>
      <c r="K48" s="2"/>
      <c r="L48" s="2"/>
      <c r="M48" s="627" t="e">
        <f>U43</f>
        <v>#REF!</v>
      </c>
      <c r="N48" s="544"/>
      <c r="O48" s="628"/>
      <c r="P48" s="627">
        <v>8.0500000000000007</v>
      </c>
      <c r="Q48" s="544"/>
      <c r="R48" s="544"/>
      <c r="S48" s="628"/>
      <c r="T48" s="629" t="e">
        <f t="shared" ref="T48:T55" si="0">P48*M48/100</f>
        <v>#REF!</v>
      </c>
      <c r="U48" s="630"/>
      <c r="V48" s="630"/>
      <c r="W48" s="10"/>
      <c r="AB48" s="41"/>
      <c r="AC48" s="41"/>
      <c r="AD48" s="41"/>
      <c r="AE48" s="41"/>
      <c r="AF48" s="41"/>
      <c r="AG48" s="41"/>
      <c r="AH48" s="41"/>
      <c r="AI48" s="41"/>
      <c r="AJ48" s="41"/>
      <c r="AK48" s="41"/>
      <c r="AL48" s="41"/>
      <c r="AM48" s="41"/>
    </row>
    <row r="49" spans="1:39" s="4" customFormat="1" ht="11" customHeight="1">
      <c r="A49" s="503" t="s">
        <v>55</v>
      </c>
      <c r="B49" s="504"/>
      <c r="C49" s="504"/>
      <c r="D49" s="504"/>
      <c r="E49" s="504"/>
      <c r="F49" s="504"/>
      <c r="G49" s="504"/>
      <c r="H49" s="504"/>
      <c r="I49" s="2"/>
      <c r="J49" s="2"/>
      <c r="K49" s="2"/>
      <c r="L49" s="2"/>
      <c r="M49" s="505" t="e">
        <f>U43</f>
        <v>#REF!</v>
      </c>
      <c r="N49" s="506"/>
      <c r="O49" s="507"/>
      <c r="P49" s="505">
        <v>2.4</v>
      </c>
      <c r="Q49" s="506"/>
      <c r="R49" s="506"/>
      <c r="S49" s="507"/>
      <c r="T49" s="501" t="e">
        <f t="shared" si="0"/>
        <v>#REF!</v>
      </c>
      <c r="U49" s="502"/>
      <c r="V49" s="502"/>
      <c r="W49" s="10"/>
      <c r="AB49" s="41"/>
      <c r="AC49" s="41"/>
      <c r="AD49" s="41"/>
      <c r="AE49" s="41"/>
      <c r="AF49" s="41"/>
      <c r="AG49" s="41"/>
      <c r="AH49" s="41"/>
      <c r="AI49" s="41"/>
      <c r="AJ49" s="41"/>
      <c r="AK49" s="41"/>
      <c r="AL49" s="41"/>
      <c r="AM49" s="41"/>
    </row>
    <row r="50" spans="1:39" s="4" customFormat="1" ht="11" customHeight="1">
      <c r="A50" s="503" t="s">
        <v>5</v>
      </c>
      <c r="B50" s="504"/>
      <c r="C50" s="504"/>
      <c r="D50" s="504"/>
      <c r="E50" s="504"/>
      <c r="F50" s="504"/>
      <c r="G50" s="504"/>
      <c r="H50" s="504"/>
      <c r="I50" s="2"/>
      <c r="J50" s="2"/>
      <c r="K50" s="2"/>
      <c r="L50" s="2"/>
      <c r="M50" s="505" t="e">
        <f>U43</f>
        <v>#REF!</v>
      </c>
      <c r="N50" s="506"/>
      <c r="O50" s="507"/>
      <c r="P50" s="505">
        <v>0.8</v>
      </c>
      <c r="Q50" s="506"/>
      <c r="R50" s="506"/>
      <c r="S50" s="507"/>
      <c r="T50" s="501" t="e">
        <f t="shared" si="0"/>
        <v>#REF!</v>
      </c>
      <c r="U50" s="502"/>
      <c r="V50" s="502"/>
      <c r="W50" s="10"/>
      <c r="AB50" s="41"/>
      <c r="AC50" s="41"/>
      <c r="AD50" s="41"/>
      <c r="AE50" s="41"/>
      <c r="AF50" s="41"/>
      <c r="AG50" s="41"/>
      <c r="AH50" s="41"/>
      <c r="AI50" s="41"/>
      <c r="AJ50" s="41"/>
      <c r="AK50" s="41"/>
      <c r="AL50" s="41"/>
      <c r="AM50" s="41"/>
    </row>
    <row r="51" spans="1:39" s="4" customFormat="1" ht="11" customHeight="1">
      <c r="A51" s="503" t="s">
        <v>56</v>
      </c>
      <c r="B51" s="504"/>
      <c r="C51" s="504"/>
      <c r="D51" s="504"/>
      <c r="E51" s="504"/>
      <c r="F51" s="504"/>
      <c r="G51" s="504"/>
      <c r="H51" s="504"/>
      <c r="I51" s="2"/>
      <c r="J51" s="2"/>
      <c r="K51" s="2"/>
      <c r="L51" s="2"/>
      <c r="M51" s="505" t="e">
        <f>U43</f>
        <v>#REF!</v>
      </c>
      <c r="N51" s="506"/>
      <c r="O51" s="507"/>
      <c r="P51" s="505">
        <v>3.1</v>
      </c>
      <c r="Q51" s="506"/>
      <c r="R51" s="506"/>
      <c r="S51" s="507"/>
      <c r="T51" s="501" t="e">
        <f t="shared" si="0"/>
        <v>#REF!</v>
      </c>
      <c r="U51" s="502"/>
      <c r="V51" s="502"/>
      <c r="W51" s="10"/>
      <c r="AB51" s="41"/>
      <c r="AC51" s="41"/>
      <c r="AD51" s="41"/>
      <c r="AE51" s="41"/>
      <c r="AF51" s="41"/>
      <c r="AG51" s="41"/>
      <c r="AH51" s="41"/>
      <c r="AI51" s="41"/>
      <c r="AJ51" s="41"/>
      <c r="AK51" s="41"/>
      <c r="AL51" s="41"/>
      <c r="AM51" s="41"/>
    </row>
    <row r="52" spans="1:39" s="4" customFormat="1" ht="11" customHeight="1">
      <c r="A52" s="503" t="s">
        <v>57</v>
      </c>
      <c r="B52" s="504"/>
      <c r="C52" s="504"/>
      <c r="D52" s="504"/>
      <c r="E52" s="504"/>
      <c r="F52" s="504"/>
      <c r="G52" s="504"/>
      <c r="H52" s="504"/>
      <c r="I52" s="2"/>
      <c r="J52" s="2"/>
      <c r="K52" s="2"/>
      <c r="L52" s="2"/>
      <c r="M52" s="505" t="e">
        <f>U43</f>
        <v>#REF!</v>
      </c>
      <c r="N52" s="506"/>
      <c r="O52" s="507"/>
      <c r="P52" s="505">
        <v>1.1499999999999999</v>
      </c>
      <c r="Q52" s="506"/>
      <c r="R52" s="506"/>
      <c r="S52" s="507"/>
      <c r="T52" s="501" t="e">
        <f t="shared" si="0"/>
        <v>#REF!</v>
      </c>
      <c r="U52" s="502"/>
      <c r="V52" s="502"/>
      <c r="W52" s="10"/>
      <c r="AB52" s="41"/>
      <c r="AC52" s="41"/>
      <c r="AD52" s="41"/>
      <c r="AE52" s="41"/>
      <c r="AF52" s="41"/>
      <c r="AG52" s="41"/>
      <c r="AH52" s="41"/>
      <c r="AI52" s="41"/>
      <c r="AJ52" s="41"/>
      <c r="AK52" s="41"/>
      <c r="AL52" s="41"/>
      <c r="AM52" s="41"/>
    </row>
    <row r="53" spans="1:39" s="4" customFormat="1" ht="11" customHeight="1">
      <c r="A53" s="22" t="s">
        <v>58</v>
      </c>
      <c r="B53" s="9"/>
      <c r="C53" s="9"/>
      <c r="D53" s="9"/>
      <c r="E53" s="9"/>
      <c r="F53" s="9"/>
      <c r="G53" s="9"/>
      <c r="H53" s="9"/>
      <c r="I53" s="2"/>
      <c r="J53" s="2"/>
      <c r="K53" s="2"/>
      <c r="L53" s="2"/>
      <c r="M53" s="505" t="e">
        <f>U43*98.25/100</f>
        <v>#REF!</v>
      </c>
      <c r="N53" s="506"/>
      <c r="O53" s="507"/>
      <c r="P53" s="505">
        <v>5.0999999999999996</v>
      </c>
      <c r="Q53" s="506"/>
      <c r="R53" s="506"/>
      <c r="S53" s="507"/>
      <c r="T53" s="501" t="e">
        <f t="shared" si="0"/>
        <v>#REF!</v>
      </c>
      <c r="U53" s="502"/>
      <c r="V53" s="502"/>
      <c r="W53" s="10"/>
      <c r="AB53" s="41"/>
      <c r="AC53" s="41"/>
      <c r="AD53" s="41"/>
      <c r="AE53" s="41"/>
      <c r="AF53" s="41"/>
      <c r="AG53" s="41"/>
      <c r="AH53" s="41"/>
      <c r="AI53" s="41"/>
      <c r="AJ53" s="41"/>
      <c r="AK53" s="41"/>
      <c r="AL53" s="41"/>
      <c r="AM53" s="41"/>
    </row>
    <row r="54" spans="1:39" s="4" customFormat="1" ht="11" customHeight="1">
      <c r="A54" s="22" t="s">
        <v>59</v>
      </c>
      <c r="B54" s="9"/>
      <c r="C54" s="9"/>
      <c r="D54" s="9"/>
      <c r="E54" s="9"/>
      <c r="F54" s="9"/>
      <c r="G54" s="9"/>
      <c r="H54" s="9"/>
      <c r="I54" s="2"/>
      <c r="J54" s="2"/>
      <c r="K54" s="2"/>
      <c r="L54" s="2"/>
      <c r="M54" s="505" t="e">
        <f>U43*98.25/100</f>
        <v>#REF!</v>
      </c>
      <c r="N54" s="506"/>
      <c r="O54" s="507"/>
      <c r="P54" s="505">
        <v>2.4</v>
      </c>
      <c r="Q54" s="506"/>
      <c r="R54" s="506"/>
      <c r="S54" s="507"/>
      <c r="T54" s="501" t="e">
        <f t="shared" si="0"/>
        <v>#REF!</v>
      </c>
      <c r="U54" s="502"/>
      <c r="V54" s="502"/>
      <c r="W54" s="10"/>
      <c r="AB54" s="41"/>
      <c r="AC54" s="41"/>
      <c r="AD54" s="41"/>
      <c r="AE54" s="41"/>
      <c r="AF54" s="41"/>
      <c r="AG54" s="41"/>
      <c r="AH54" s="41"/>
      <c r="AI54" s="41"/>
      <c r="AJ54" s="41"/>
      <c r="AK54" s="41"/>
      <c r="AL54" s="41"/>
      <c r="AM54" s="41"/>
    </row>
    <row r="55" spans="1:39" s="4" customFormat="1" ht="11" customHeight="1">
      <c r="A55" s="25" t="s">
        <v>60</v>
      </c>
      <c r="B55" s="26"/>
      <c r="C55" s="26"/>
      <c r="D55" s="26"/>
      <c r="E55" s="26"/>
      <c r="F55" s="26"/>
      <c r="G55" s="26"/>
      <c r="H55" s="26"/>
      <c r="I55" s="21"/>
      <c r="J55" s="21"/>
      <c r="K55" s="21"/>
      <c r="L55" s="21"/>
      <c r="M55" s="522" t="e">
        <f>U43*98.25/100</f>
        <v>#REF!</v>
      </c>
      <c r="N55" s="523"/>
      <c r="O55" s="590"/>
      <c r="P55" s="522">
        <v>0.5</v>
      </c>
      <c r="Q55" s="523"/>
      <c r="R55" s="523"/>
      <c r="S55" s="590"/>
      <c r="T55" s="591" t="e">
        <f t="shared" si="0"/>
        <v>#REF!</v>
      </c>
      <c r="U55" s="592"/>
      <c r="V55" s="592"/>
      <c r="W55" s="10"/>
      <c r="AB55" s="41"/>
      <c r="AC55" s="41"/>
      <c r="AD55" s="41"/>
      <c r="AE55" s="41"/>
      <c r="AF55" s="41"/>
      <c r="AG55" s="41"/>
      <c r="AH55" s="41"/>
      <c r="AI55" s="41"/>
      <c r="AJ55" s="41"/>
      <c r="AK55" s="41"/>
      <c r="AL55" s="41"/>
      <c r="AM55" s="41"/>
    </row>
    <row r="56" spans="1:39" s="4" customFormat="1" ht="11" customHeight="1">
      <c r="A56" s="530" t="s">
        <v>41</v>
      </c>
      <c r="B56" s="531"/>
      <c r="C56" s="531"/>
      <c r="D56" s="531"/>
      <c r="E56" s="531"/>
      <c r="F56" s="531"/>
      <c r="G56" s="531"/>
      <c r="H56" s="531"/>
      <c r="I56" s="27"/>
      <c r="J56" s="7"/>
      <c r="K56" s="7"/>
      <c r="L56" s="7"/>
      <c r="M56" s="28"/>
      <c r="N56" s="28"/>
      <c r="O56" s="28"/>
      <c r="P56" s="18"/>
      <c r="Q56" s="29"/>
      <c r="R56" s="29"/>
      <c r="S56" s="14"/>
      <c r="T56" s="532" t="e">
        <f>SUM(T48:T55)</f>
        <v>#REF!</v>
      </c>
      <c r="U56" s="533"/>
      <c r="V56" s="533"/>
      <c r="W56" s="328"/>
      <c r="AB56" s="41"/>
      <c r="AC56" s="41"/>
      <c r="AD56" s="41"/>
      <c r="AE56" s="41"/>
      <c r="AF56" s="41"/>
      <c r="AG56" s="41"/>
      <c r="AH56" s="41"/>
      <c r="AI56" s="41"/>
      <c r="AJ56" s="41"/>
      <c r="AK56" s="41"/>
      <c r="AL56" s="41"/>
      <c r="AM56" s="41"/>
    </row>
    <row r="57" spans="1:39" s="4" customFormat="1" ht="7" customHeight="1">
      <c r="A57" s="543"/>
      <c r="B57" s="543"/>
      <c r="C57" s="543"/>
      <c r="D57" s="543"/>
      <c r="E57" s="543"/>
      <c r="F57" s="543"/>
      <c r="G57" s="543"/>
      <c r="H57" s="543"/>
      <c r="I57" s="29"/>
      <c r="J57" s="29"/>
      <c r="K57" s="20"/>
      <c r="L57" s="20"/>
      <c r="M57" s="74"/>
      <c r="N57" s="74"/>
      <c r="O57" s="74"/>
      <c r="P57" s="29"/>
      <c r="Q57" s="29"/>
      <c r="R57" s="29"/>
      <c r="S57" s="74"/>
      <c r="T57" s="29"/>
      <c r="U57" s="29"/>
      <c r="V57" s="29"/>
      <c r="W57" s="330"/>
      <c r="AB57" s="41"/>
      <c r="AC57" s="41"/>
      <c r="AD57" s="41"/>
      <c r="AE57" s="41"/>
      <c r="AF57" s="41"/>
      <c r="AG57" s="41"/>
      <c r="AH57" s="41"/>
      <c r="AI57" s="41"/>
      <c r="AJ57" s="41"/>
      <c r="AK57" s="41"/>
      <c r="AL57" s="41"/>
      <c r="AM57" s="41"/>
    </row>
    <row r="58" spans="1:39" s="4" customFormat="1" ht="11" customHeight="1">
      <c r="A58" s="517" t="s">
        <v>42</v>
      </c>
      <c r="B58" s="518"/>
      <c r="C58" s="518"/>
      <c r="D58" s="518"/>
      <c r="E58" s="518"/>
      <c r="F58" s="518"/>
      <c r="G58" s="518"/>
      <c r="H58" s="518"/>
      <c r="I58" s="518"/>
      <c r="J58" s="518"/>
      <c r="K58" s="518"/>
      <c r="L58" s="518"/>
      <c r="M58" s="518"/>
      <c r="N58" s="518"/>
      <c r="O58" s="518"/>
      <c r="P58" s="518"/>
      <c r="Q58" s="518"/>
      <c r="R58" s="518"/>
      <c r="S58" s="519"/>
      <c r="T58" s="520" t="e">
        <f>U43-T56</f>
        <v>#REF!</v>
      </c>
      <c r="U58" s="521"/>
      <c r="V58" s="521"/>
      <c r="W58" s="329"/>
      <c r="X58" s="522"/>
      <c r="Y58" s="523"/>
      <c r="Z58" s="523"/>
      <c r="AA58" s="41"/>
      <c r="AB58" s="41"/>
      <c r="AC58" s="41"/>
      <c r="AD58" s="41"/>
      <c r="AE58" s="41"/>
      <c r="AF58" s="41"/>
      <c r="AG58" s="41"/>
      <c r="AH58" s="41"/>
      <c r="AI58" s="41"/>
      <c r="AJ58" s="41"/>
      <c r="AK58" s="41"/>
      <c r="AL58" s="41"/>
      <c r="AM58" s="41"/>
    </row>
    <row r="59" spans="1:39" s="4" customFormat="1" ht="11" customHeight="1">
      <c r="A59" s="77"/>
      <c r="B59" s="77"/>
      <c r="C59" s="77"/>
      <c r="D59" s="77"/>
      <c r="E59" s="77"/>
      <c r="F59" s="77"/>
      <c r="G59" s="77"/>
      <c r="H59" s="77"/>
      <c r="I59" s="77"/>
      <c r="J59" s="77"/>
      <c r="K59" s="77"/>
      <c r="L59" s="77"/>
      <c r="M59" s="77"/>
      <c r="N59" s="77"/>
      <c r="O59" s="77"/>
      <c r="P59" s="77"/>
      <c r="Q59" s="77"/>
      <c r="R59" s="77"/>
      <c r="S59" s="77"/>
      <c r="T59" s="227"/>
      <c r="U59" s="227"/>
      <c r="V59" s="227"/>
      <c r="W59" s="79"/>
      <c r="X59" s="474" t="s">
        <v>0</v>
      </c>
      <c r="Y59" s="470"/>
      <c r="Z59" s="471"/>
      <c r="AA59" s="41"/>
      <c r="AB59" s="41"/>
      <c r="AC59" s="41"/>
      <c r="AD59" s="41"/>
      <c r="AE59" s="41"/>
      <c r="AF59" s="41"/>
      <c r="AG59" s="41"/>
      <c r="AH59" s="41"/>
      <c r="AI59" s="41"/>
      <c r="AJ59" s="41"/>
      <c r="AK59" s="41"/>
      <c r="AL59" s="41"/>
      <c r="AM59" s="41"/>
    </row>
    <row r="60" spans="1:39" s="4" customFormat="1" ht="11" customHeight="1">
      <c r="A60" s="524" t="s">
        <v>139</v>
      </c>
      <c r="B60" s="525"/>
      <c r="C60" s="525"/>
      <c r="D60" s="525"/>
      <c r="E60" s="525"/>
      <c r="F60" s="525"/>
      <c r="G60" s="525"/>
      <c r="H60" s="525"/>
      <c r="I60" s="525"/>
      <c r="J60" s="525"/>
      <c r="K60" s="525"/>
      <c r="L60" s="525"/>
      <c r="M60" s="525"/>
      <c r="N60" s="525"/>
      <c r="O60" s="525"/>
      <c r="P60" s="525"/>
      <c r="Q60" s="525"/>
      <c r="R60" s="525"/>
      <c r="S60" s="526"/>
      <c r="T60" s="513">
        <f>X60*AD29</f>
        <v>0</v>
      </c>
      <c r="U60" s="514"/>
      <c r="V60" s="514"/>
      <c r="W60" s="14"/>
      <c r="X60" s="527">
        <v>2.65</v>
      </c>
      <c r="Y60" s="528"/>
      <c r="Z60" s="529"/>
      <c r="AA60" s="354" t="s">
        <v>90</v>
      </c>
      <c r="AB60" s="355"/>
      <c r="AC60" s="356"/>
      <c r="AE60" s="13"/>
      <c r="AF60" s="13"/>
      <c r="AG60" s="13"/>
      <c r="AH60" s="41"/>
      <c r="AI60" s="41"/>
      <c r="AJ60" s="41"/>
      <c r="AK60" s="41"/>
      <c r="AL60" s="41"/>
      <c r="AM60" s="41"/>
    </row>
    <row r="61" spans="1:39" s="4" customFormat="1" ht="11" customHeight="1">
      <c r="A61" s="75" t="s">
        <v>140</v>
      </c>
      <c r="B61" s="76"/>
      <c r="C61" s="76"/>
      <c r="D61" s="76"/>
      <c r="E61" s="76"/>
      <c r="F61" s="76"/>
      <c r="G61" s="76"/>
      <c r="H61" s="76"/>
      <c r="I61" s="76"/>
      <c r="J61" s="76"/>
      <c r="K61" s="76"/>
      <c r="L61" s="76"/>
      <c r="M61" s="76"/>
      <c r="N61" s="76"/>
      <c r="O61" s="76"/>
      <c r="P61" s="76"/>
      <c r="Q61" s="76"/>
      <c r="R61" s="76"/>
      <c r="S61" s="78"/>
      <c r="T61" s="513">
        <f>AI29*X61</f>
        <v>60.173999999999999</v>
      </c>
      <c r="U61" s="514"/>
      <c r="V61" s="514"/>
      <c r="W61" s="12"/>
      <c r="X61" s="515">
        <v>0.33429999999999999</v>
      </c>
      <c r="Y61" s="516"/>
      <c r="Z61" s="516"/>
      <c r="AA61" s="349">
        <f>T60+T61</f>
        <v>60.173999999999999</v>
      </c>
      <c r="AB61" s="350"/>
      <c r="AC61" s="351"/>
      <c r="AD61" s="13"/>
      <c r="AE61" s="13"/>
      <c r="AF61" s="13"/>
      <c r="AG61" s="13"/>
      <c r="AH61" s="41"/>
      <c r="AI61" s="41"/>
      <c r="AJ61" s="41"/>
      <c r="AK61" s="41"/>
      <c r="AL61" s="41"/>
      <c r="AM61" s="41"/>
    </row>
    <row r="62" spans="1:39" s="4" customFormat="1" ht="11" customHeight="1">
      <c r="A62" s="238" t="s">
        <v>106</v>
      </c>
      <c r="B62" s="239"/>
      <c r="C62" s="239"/>
      <c r="D62" s="239"/>
      <c r="E62" s="239"/>
      <c r="F62" s="239"/>
      <c r="G62" s="239"/>
      <c r="H62" s="239"/>
      <c r="I62" s="239"/>
      <c r="J62" s="239"/>
      <c r="K62" s="239"/>
      <c r="L62" s="239"/>
      <c r="M62" s="239"/>
      <c r="N62" s="239"/>
      <c r="O62" s="239"/>
      <c r="P62" s="239"/>
      <c r="Q62" s="239"/>
      <c r="R62" s="239"/>
      <c r="S62" s="240"/>
      <c r="T62" s="508">
        <f>AA29*X62</f>
        <v>0</v>
      </c>
      <c r="U62" s="509"/>
      <c r="V62" s="509"/>
      <c r="W62" s="271"/>
      <c r="X62" s="510">
        <v>1</v>
      </c>
      <c r="Y62" s="511"/>
      <c r="Z62" s="512"/>
      <c r="AA62" s="608" t="s">
        <v>133</v>
      </c>
      <c r="AB62" s="609"/>
      <c r="AC62" s="610"/>
      <c r="AD62" s="13"/>
      <c r="AE62" s="13"/>
      <c r="AF62" s="13"/>
      <c r="AG62" s="13"/>
      <c r="AH62" s="41"/>
      <c r="AI62" s="41"/>
      <c r="AJ62" s="41"/>
      <c r="AK62" s="41"/>
      <c r="AL62" s="41"/>
      <c r="AM62" s="41"/>
    </row>
    <row r="63" spans="1:39" s="4" customFormat="1" ht="11" customHeight="1">
      <c r="A63" s="503" t="s">
        <v>6</v>
      </c>
      <c r="B63" s="504"/>
      <c r="C63" s="504"/>
      <c r="D63" s="504"/>
      <c r="E63" s="504"/>
      <c r="F63" s="504"/>
      <c r="G63" s="504"/>
      <c r="H63" s="504"/>
      <c r="I63" s="504"/>
      <c r="J63" s="504"/>
      <c r="K63" s="504"/>
      <c r="L63" s="504"/>
      <c r="M63" s="504"/>
      <c r="N63" s="504"/>
      <c r="O63" s="504"/>
      <c r="P63" s="504"/>
      <c r="Q63" s="504"/>
      <c r="R63" s="504"/>
      <c r="S63" s="611"/>
      <c r="T63" s="513">
        <f>X63*AA30</f>
        <v>0</v>
      </c>
      <c r="U63" s="514"/>
      <c r="V63" s="514"/>
      <c r="W63" s="12"/>
      <c r="X63" s="505">
        <v>3</v>
      </c>
      <c r="Y63" s="506"/>
      <c r="Z63" s="507"/>
      <c r="AA63" s="612">
        <f>T62+T63+T64</f>
        <v>0</v>
      </c>
      <c r="AB63" s="613"/>
      <c r="AC63" s="614"/>
      <c r="AD63" s="618">
        <f>(AB29*X62)+(AB30*X63)+(AB31*X64)+T62+T63+T64</f>
        <v>0</v>
      </c>
      <c r="AE63" s="619"/>
      <c r="AF63" s="41"/>
      <c r="AG63" s="41"/>
      <c r="AH63" s="41"/>
      <c r="AI63" s="41"/>
      <c r="AJ63" s="41"/>
      <c r="AK63" s="41"/>
      <c r="AL63" s="41"/>
      <c r="AM63" s="41"/>
    </row>
    <row r="64" spans="1:39" s="4" customFormat="1" ht="11" customHeight="1">
      <c r="A64" s="503" t="s">
        <v>43</v>
      </c>
      <c r="B64" s="504"/>
      <c r="C64" s="504"/>
      <c r="D64" s="504"/>
      <c r="E64" s="504"/>
      <c r="F64" s="504"/>
      <c r="G64" s="504"/>
      <c r="H64" s="504"/>
      <c r="I64" s="504"/>
      <c r="J64" s="504"/>
      <c r="K64" s="504"/>
      <c r="L64" s="504"/>
      <c r="M64" s="504"/>
      <c r="N64" s="504"/>
      <c r="O64" s="504"/>
      <c r="P64" s="504"/>
      <c r="Q64" s="504"/>
      <c r="R64" s="504"/>
      <c r="S64" s="611"/>
      <c r="T64" s="622">
        <f>X64*AA31</f>
        <v>0</v>
      </c>
      <c r="U64" s="623"/>
      <c r="V64" s="623"/>
      <c r="W64" s="272"/>
      <c r="X64" s="624">
        <v>1</v>
      </c>
      <c r="Y64" s="625"/>
      <c r="Z64" s="626"/>
      <c r="AA64" s="615"/>
      <c r="AB64" s="616"/>
      <c r="AC64" s="617"/>
      <c r="AD64" s="620"/>
      <c r="AE64" s="621"/>
      <c r="AF64" s="41"/>
      <c r="AG64" s="41"/>
      <c r="AH64" s="41"/>
      <c r="AI64" s="41"/>
      <c r="AJ64" s="41"/>
      <c r="AK64" s="41"/>
      <c r="AL64" s="41"/>
      <c r="AM64" s="41"/>
    </row>
    <row r="65" spans="1:39" s="4" customFormat="1" ht="11" customHeight="1">
      <c r="A65" s="286" t="s">
        <v>108</v>
      </c>
      <c r="B65" s="287"/>
      <c r="C65" s="287"/>
      <c r="D65" s="287"/>
      <c r="E65" s="287"/>
      <c r="F65" s="287"/>
      <c r="G65" s="287"/>
      <c r="H65" s="287"/>
      <c r="I65" s="287"/>
      <c r="J65" s="287"/>
      <c r="K65" s="287"/>
      <c r="L65" s="287"/>
      <c r="M65" s="287"/>
      <c r="N65" s="287"/>
      <c r="O65" s="287"/>
      <c r="P65" s="287"/>
      <c r="Q65" s="287"/>
      <c r="R65" s="287"/>
      <c r="S65" s="288"/>
      <c r="T65" s="562">
        <f>(X65*AA32)*1.2</f>
        <v>0</v>
      </c>
      <c r="U65" s="563"/>
      <c r="V65" s="563"/>
      <c r="W65" s="12"/>
      <c r="X65" s="498">
        <v>0.59499999999999997</v>
      </c>
      <c r="Y65" s="499"/>
      <c r="Z65" s="500"/>
      <c r="AA65" s="41"/>
      <c r="AB65" s="41"/>
      <c r="AC65" s="41"/>
      <c r="AD65" s="273"/>
      <c r="AE65" s="273"/>
      <c r="AF65" s="41"/>
      <c r="AG65" s="41"/>
      <c r="AH65" s="41"/>
      <c r="AI65" s="41"/>
      <c r="AJ65" s="41"/>
      <c r="AK65" s="41"/>
      <c r="AL65" s="41"/>
      <c r="AM65" s="41"/>
    </row>
    <row r="66" spans="1:39" s="4" customFormat="1" ht="11" customHeight="1">
      <c r="A66" s="286" t="s">
        <v>71</v>
      </c>
      <c r="B66" s="287"/>
      <c r="C66" s="287"/>
      <c r="D66" s="287"/>
      <c r="E66" s="287"/>
      <c r="F66" s="287"/>
      <c r="G66" s="287"/>
      <c r="H66" s="287"/>
      <c r="I66" s="287"/>
      <c r="J66" s="287"/>
      <c r="K66" s="287"/>
      <c r="L66" s="287"/>
      <c r="M66" s="287"/>
      <c r="N66" s="287"/>
      <c r="O66" s="287"/>
      <c r="P66" s="287"/>
      <c r="Q66" s="287"/>
      <c r="R66" s="287"/>
      <c r="S66" s="288"/>
      <c r="T66" s="552">
        <v>0</v>
      </c>
      <c r="U66" s="553"/>
      <c r="V66" s="553"/>
      <c r="W66" s="12"/>
      <c r="X66" s="133"/>
      <c r="Y66" s="134"/>
      <c r="Z66" s="135"/>
      <c r="AA66" s="41"/>
      <c r="AB66" s="41"/>
      <c r="AC66" s="41"/>
      <c r="AD66" s="41"/>
      <c r="AE66" s="41"/>
      <c r="AF66" s="41"/>
      <c r="AG66" s="41"/>
      <c r="AH66" s="41"/>
      <c r="AI66" s="41"/>
      <c r="AJ66" s="41"/>
      <c r="AK66" s="41"/>
      <c r="AL66" s="41"/>
      <c r="AM66" s="41"/>
    </row>
    <row r="67" spans="1:39" s="4" customFormat="1" ht="11" customHeight="1">
      <c r="A67" s="554" t="s">
        <v>44</v>
      </c>
      <c r="B67" s="555"/>
      <c r="C67" s="555"/>
      <c r="D67" s="555"/>
      <c r="E67" s="555"/>
      <c r="F67" s="555"/>
      <c r="G67" s="555"/>
      <c r="H67" s="555"/>
      <c r="I67" s="555"/>
      <c r="J67" s="555"/>
      <c r="K67" s="555"/>
      <c r="L67" s="555"/>
      <c r="M67" s="555"/>
      <c r="N67" s="555"/>
      <c r="O67" s="555"/>
      <c r="P67" s="555"/>
      <c r="Q67" s="555"/>
      <c r="R67" s="555"/>
      <c r="S67" s="556"/>
      <c r="T67" s="557" t="e">
        <f>T58+T60+T61+T62+T63+T64+T65+T66</f>
        <v>#REF!</v>
      </c>
      <c r="U67" s="558"/>
      <c r="V67" s="558"/>
      <c r="W67" s="289"/>
      <c r="X67" s="559"/>
      <c r="Y67" s="560"/>
      <c r="Z67" s="561"/>
      <c r="AA67" s="41"/>
      <c r="AB67" s="41"/>
      <c r="AC67" s="41"/>
      <c r="AD67" s="41"/>
      <c r="AE67" s="41"/>
      <c r="AF67" s="41"/>
      <c r="AG67" s="41"/>
      <c r="AH67" s="41"/>
      <c r="AI67" s="41"/>
      <c r="AJ67" s="41"/>
      <c r="AK67" s="41"/>
      <c r="AL67" s="41"/>
      <c r="AM67" s="41"/>
    </row>
    <row r="68" spans="1:39" s="4" customFormat="1" ht="11" customHeight="1">
      <c r="A68" s="538" t="s">
        <v>7</v>
      </c>
      <c r="B68" s="539"/>
      <c r="C68" s="546" t="s">
        <v>47</v>
      </c>
      <c r="D68" s="547"/>
      <c r="E68" s="547"/>
      <c r="F68" s="547"/>
      <c r="G68" s="547"/>
      <c r="H68" s="548"/>
      <c r="I68" s="546" t="s">
        <v>45</v>
      </c>
      <c r="J68" s="547"/>
      <c r="K68" s="547"/>
      <c r="L68" s="547"/>
      <c r="M68" s="547"/>
      <c r="N68" s="548"/>
      <c r="O68" s="549" t="s">
        <v>46</v>
      </c>
      <c r="P68" s="550"/>
      <c r="Q68" s="550"/>
      <c r="R68" s="550"/>
      <c r="S68" s="550"/>
      <c r="T68" s="551"/>
      <c r="U68" s="19"/>
      <c r="V68" s="2"/>
      <c r="W68" s="2"/>
      <c r="X68" s="2"/>
      <c r="Y68" s="2"/>
      <c r="Z68" s="2"/>
      <c r="AH68" s="41"/>
      <c r="AI68" s="41"/>
      <c r="AJ68" s="41"/>
      <c r="AK68" s="41"/>
      <c r="AL68" s="41"/>
      <c r="AM68" s="41"/>
    </row>
    <row r="69" spans="1:39" s="4" customFormat="1" ht="11" customHeight="1">
      <c r="A69" s="538" t="s">
        <v>49</v>
      </c>
      <c r="B69" s="539"/>
      <c r="C69" s="540" t="e">
        <f>U43</f>
        <v>#REF!</v>
      </c>
      <c r="D69" s="541"/>
      <c r="E69" s="541"/>
      <c r="F69" s="541"/>
      <c r="G69" s="541"/>
      <c r="H69" s="542"/>
      <c r="I69" s="540" t="e">
        <f>T56</f>
        <v>#REF!</v>
      </c>
      <c r="J69" s="541"/>
      <c r="K69" s="541"/>
      <c r="L69" s="541"/>
      <c r="M69" s="541"/>
      <c r="N69" s="542"/>
      <c r="O69" s="540" t="e">
        <f>T58</f>
        <v>#REF!</v>
      </c>
      <c r="P69" s="541"/>
      <c r="Q69" s="541"/>
      <c r="R69" s="541"/>
      <c r="S69" s="541"/>
      <c r="T69" s="542"/>
      <c r="AH69" s="41"/>
      <c r="AI69" s="41"/>
      <c r="AJ69" s="41"/>
      <c r="AK69" s="41"/>
      <c r="AL69" s="41"/>
      <c r="AM69" s="41"/>
    </row>
    <row r="70" spans="1:39" s="4" customFormat="1" ht="11" customHeight="1">
      <c r="A70" s="538" t="s">
        <v>24</v>
      </c>
      <c r="B70" s="539"/>
      <c r="C70" s="540" t="e">
        <f>C69+'17-07-Lucie'!C70:H70</f>
        <v>#REF!</v>
      </c>
      <c r="D70" s="541"/>
      <c r="E70" s="541"/>
      <c r="F70" s="541"/>
      <c r="G70" s="541"/>
      <c r="H70" s="542"/>
      <c r="I70" s="540" t="e">
        <f>I69+'17-07-Lucie'!I70:N70</f>
        <v>#REF!</v>
      </c>
      <c r="J70" s="541"/>
      <c r="K70" s="541"/>
      <c r="L70" s="541"/>
      <c r="M70" s="541"/>
      <c r="N70" s="542"/>
      <c r="O70" s="540" t="e">
        <f>O69+'17-07-Lucie'!O70:T70</f>
        <v>#REF!</v>
      </c>
      <c r="P70" s="541"/>
      <c r="Q70" s="541"/>
      <c r="R70" s="541"/>
      <c r="S70" s="541"/>
      <c r="T70" s="542"/>
      <c r="AH70" s="41"/>
      <c r="AI70" s="41"/>
      <c r="AJ70" s="41"/>
      <c r="AK70" s="41"/>
      <c r="AL70" s="41"/>
      <c r="AM70" s="41"/>
    </row>
    <row r="71" spans="1:39" s="4" customFormat="1" ht="11" customHeight="1">
      <c r="A71" s="545" t="s">
        <v>48</v>
      </c>
      <c r="B71" s="545"/>
      <c r="C71" s="545"/>
      <c r="D71" s="567"/>
      <c r="E71" s="567"/>
      <c r="F71" s="567"/>
      <c r="G71" s="567"/>
      <c r="H71" s="545" t="s">
        <v>16</v>
      </c>
      <c r="I71" s="545"/>
      <c r="J71" s="545" t="s">
        <v>8</v>
      </c>
      <c r="K71" s="545"/>
      <c r="L71" s="545"/>
      <c r="M71" s="545"/>
      <c r="N71" s="545"/>
      <c r="O71" s="41"/>
      <c r="P71" s="41"/>
      <c r="Q71" s="41"/>
      <c r="R71" s="41"/>
      <c r="S71" s="41"/>
      <c r="T71" s="41"/>
      <c r="U71" s="41"/>
      <c r="V71" s="41"/>
      <c r="W71" s="41"/>
      <c r="X71" s="41"/>
      <c r="Y71" s="41"/>
      <c r="Z71" s="41"/>
      <c r="AA71" s="41"/>
      <c r="AB71" s="41"/>
      <c r="AC71" s="41"/>
      <c r="AD71" s="41"/>
      <c r="AE71" s="41"/>
      <c r="AF71" s="41"/>
      <c r="AG71" s="41"/>
      <c r="AH71" s="41"/>
      <c r="AI71" s="41"/>
      <c r="AJ71" s="41"/>
      <c r="AK71" s="41"/>
      <c r="AL71" s="41"/>
      <c r="AM71" s="41"/>
    </row>
    <row r="72" spans="1:39" s="4" customFormat="1" ht="11" customHeight="1">
      <c r="A72" s="534" t="s">
        <v>9</v>
      </c>
      <c r="B72" s="534"/>
      <c r="C72" s="534"/>
      <c r="D72" s="534"/>
      <c r="E72" s="534"/>
      <c r="F72" s="534"/>
      <c r="G72" s="534"/>
      <c r="H72" s="534"/>
      <c r="I72" s="534"/>
      <c r="J72" s="534"/>
      <c r="K72" s="534"/>
      <c r="L72" s="534"/>
      <c r="M72" s="534"/>
      <c r="N72" s="534"/>
      <c r="O72" s="534"/>
      <c r="P72" s="534"/>
      <c r="Q72" s="534"/>
      <c r="R72" s="534"/>
      <c r="S72" s="534"/>
      <c r="T72" s="534"/>
      <c r="U72" s="534"/>
      <c r="V72" s="534"/>
      <c r="W72" s="534"/>
      <c r="X72" s="534"/>
      <c r="Y72" s="534"/>
      <c r="Z72" s="534"/>
      <c r="AA72" s="534"/>
      <c r="AB72" s="534"/>
      <c r="AC72" s="534"/>
      <c r="AD72" s="41"/>
      <c r="AE72" s="41"/>
      <c r="AF72" s="41"/>
      <c r="AG72" s="41"/>
      <c r="AH72" s="41"/>
      <c r="AI72" s="41"/>
      <c r="AJ72" s="41"/>
      <c r="AK72" s="41"/>
      <c r="AL72" s="41"/>
      <c r="AM72" s="41"/>
    </row>
    <row r="76" spans="1:39" s="40" customFormat="1" ht="11" customHeight="1"/>
    <row r="77" spans="1:39" s="40" customFormat="1" ht="11" customHeight="1"/>
    <row r="78" spans="1:39" s="40" customFormat="1" ht="11" customHeight="1"/>
    <row r="79" spans="1:39" s="40" customFormat="1" ht="11" customHeight="1"/>
    <row r="80" spans="1:39" s="40" customFormat="1" ht="11" customHeight="1"/>
    <row r="81" s="40" customFormat="1" ht="11" customHeight="1"/>
    <row r="82" s="40" customFormat="1" ht="11" customHeight="1"/>
    <row r="83" s="40" customFormat="1" ht="11" customHeight="1"/>
    <row r="84" s="40" customFormat="1" ht="11" customHeight="1"/>
    <row r="85" s="40" customFormat="1" ht="11" customHeight="1"/>
    <row r="86" s="40" customFormat="1" ht="11" customHeight="1"/>
    <row r="87" s="40" customFormat="1" ht="11" customHeight="1"/>
    <row r="88" s="40" customFormat="1" ht="11" customHeight="1"/>
    <row r="89" s="40" customFormat="1" ht="11" customHeight="1"/>
    <row r="90" s="40" customFormat="1" ht="11" customHeight="1"/>
    <row r="91" s="40" customFormat="1" ht="11" customHeight="1"/>
    <row r="92" s="40" customFormat="1" ht="11" customHeight="1"/>
    <row r="93" s="40" customFormat="1" ht="11" customHeight="1"/>
    <row r="94" s="40" customFormat="1" ht="11" customHeight="1"/>
    <row r="95" s="40" customFormat="1" ht="11" customHeight="1"/>
    <row r="96" s="40" customFormat="1" ht="11" customHeight="1"/>
    <row r="97" s="40" customFormat="1" ht="11" customHeight="1"/>
    <row r="98" s="40" customFormat="1" ht="11" customHeight="1"/>
    <row r="99" s="40" customFormat="1" ht="11" customHeight="1"/>
    <row r="100" s="40" customFormat="1" ht="11" customHeight="1"/>
    <row r="101" s="40" customFormat="1" ht="11" customHeight="1"/>
    <row r="102" s="40" customFormat="1" ht="11" customHeight="1"/>
    <row r="103" s="40" customFormat="1" ht="11" customHeight="1"/>
    <row r="104" s="40" customFormat="1" ht="11" customHeight="1"/>
    <row r="105" s="40" customFormat="1" ht="11" customHeight="1"/>
    <row r="106" s="40" customFormat="1" ht="11" customHeight="1"/>
    <row r="107" s="40" customFormat="1" ht="11" customHeight="1"/>
    <row r="108" s="40" customFormat="1" ht="11" customHeight="1"/>
    <row r="109" s="40" customFormat="1" ht="11" customHeight="1"/>
    <row r="110" s="40" customFormat="1" ht="11" customHeight="1"/>
    <row r="111" s="40" customFormat="1" ht="11" customHeight="1"/>
    <row r="112" s="40" customFormat="1" ht="11" customHeight="1"/>
    <row r="113" s="40" customFormat="1" ht="11" customHeight="1"/>
    <row r="114" s="40" customFormat="1" ht="11" customHeight="1"/>
    <row r="115" s="40" customFormat="1" ht="11" customHeight="1"/>
    <row r="116" s="40" customFormat="1" ht="11" customHeight="1"/>
    <row r="117" s="40" customFormat="1" ht="11" customHeight="1"/>
    <row r="118" s="40" customFormat="1" ht="11" customHeight="1"/>
    <row r="119" s="40" customFormat="1" ht="11" customHeight="1"/>
    <row r="120" s="40" customFormat="1" ht="11" customHeight="1"/>
    <row r="121" s="40" customFormat="1" ht="11" customHeight="1"/>
    <row r="122" s="40" customFormat="1" ht="11" customHeight="1"/>
    <row r="123" s="40" customFormat="1" ht="11" customHeight="1"/>
    <row r="124" s="40" customFormat="1" ht="11" customHeight="1"/>
    <row r="125" s="40" customFormat="1" ht="11" customHeight="1"/>
    <row r="126" s="40" customFormat="1" ht="11" customHeight="1"/>
    <row r="127" s="40" customFormat="1" ht="11" customHeight="1"/>
    <row r="128" s="40" customFormat="1" ht="11" customHeight="1"/>
    <row r="129" s="40" customFormat="1" ht="11" customHeight="1"/>
    <row r="130" s="40" customFormat="1" ht="11" customHeight="1"/>
    <row r="131" s="40" customFormat="1" ht="11" customHeight="1"/>
    <row r="132" s="40" customFormat="1" ht="11" customHeight="1"/>
    <row r="133" s="40" customFormat="1" ht="11" customHeight="1"/>
    <row r="134" s="40" customFormat="1" ht="11" customHeight="1"/>
    <row r="135" s="40" customFormat="1" ht="11" customHeight="1"/>
    <row r="136" s="40" customFormat="1" ht="11" customHeight="1"/>
    <row r="137" s="40" customFormat="1" ht="11" customHeight="1"/>
    <row r="138" s="40" customFormat="1" ht="11" customHeight="1"/>
    <row r="139" s="40" customFormat="1" ht="11" customHeight="1"/>
    <row r="140" s="40" customFormat="1" ht="11" customHeight="1"/>
    <row r="141" s="40" customFormat="1" ht="11" customHeight="1"/>
    <row r="142" s="40" customFormat="1" ht="11" customHeight="1"/>
    <row r="143" s="40" customFormat="1" ht="11" customHeight="1"/>
    <row r="144" s="40" customFormat="1" ht="11" customHeight="1"/>
    <row r="145" s="40" customFormat="1" ht="11" customHeight="1"/>
    <row r="146" s="40" customFormat="1" ht="11" customHeight="1"/>
    <row r="147" s="40" customFormat="1" ht="11" customHeight="1"/>
    <row r="148" s="40" customFormat="1" ht="11" customHeight="1"/>
    <row r="149" s="40" customFormat="1" ht="11" customHeight="1"/>
    <row r="150" s="40" customFormat="1" ht="11" customHeight="1"/>
    <row r="151" s="40" customFormat="1" ht="11" customHeight="1"/>
    <row r="152" s="40" customFormat="1" ht="11" customHeight="1"/>
    <row r="153" s="40" customFormat="1" ht="11" customHeight="1"/>
    <row r="154" s="40" customFormat="1" ht="11" customHeight="1"/>
    <row r="155" s="40" customFormat="1" ht="11" customHeight="1"/>
    <row r="156" s="40" customFormat="1" ht="11" customHeight="1"/>
    <row r="157" s="40" customFormat="1" ht="11" customHeight="1"/>
    <row r="158" s="40" customFormat="1" ht="11" customHeight="1"/>
    <row r="159" s="40" customFormat="1" ht="11" customHeight="1"/>
    <row r="160" s="40" customFormat="1" ht="11" customHeight="1"/>
    <row r="161" s="40" customFormat="1" ht="11" customHeight="1"/>
    <row r="162" s="40" customFormat="1" ht="11" customHeight="1"/>
    <row r="163" s="40" customFormat="1" ht="11" customHeight="1"/>
    <row r="164" s="40" customFormat="1" ht="11" customHeight="1"/>
    <row r="165" s="40" customFormat="1" ht="11" customHeight="1"/>
    <row r="166" s="40" customFormat="1" ht="11" customHeight="1"/>
    <row r="167" s="40" customFormat="1" ht="11" customHeight="1"/>
    <row r="168" s="40" customFormat="1" ht="11" customHeight="1"/>
    <row r="169" s="40" customFormat="1" ht="11" customHeight="1"/>
    <row r="170" s="40" customFormat="1" ht="11" customHeight="1"/>
    <row r="171" s="40" customFormat="1" ht="11" customHeight="1"/>
    <row r="172" s="40" customFormat="1" ht="11" customHeight="1"/>
    <row r="173" s="40" customFormat="1" ht="11" customHeight="1"/>
    <row r="174" s="40" customFormat="1" ht="11" customHeight="1"/>
    <row r="175" s="40" customFormat="1" ht="11" customHeight="1"/>
    <row r="176" s="40" customFormat="1" ht="11" customHeight="1"/>
    <row r="177" s="40" customFormat="1" ht="11" customHeight="1"/>
    <row r="178" s="40" customFormat="1" ht="11" customHeight="1"/>
    <row r="179" s="40" customFormat="1" ht="11" customHeight="1"/>
  </sheetData>
  <mergeCells count="229">
    <mergeCell ref="AD63:AE64"/>
    <mergeCell ref="A64:S64"/>
    <mergeCell ref="T64:V64"/>
    <mergeCell ref="X64:Z64"/>
    <mergeCell ref="AD1:AE1"/>
    <mergeCell ref="AJ1:AK1"/>
    <mergeCell ref="AF1:AG1"/>
    <mergeCell ref="V4:Z4"/>
    <mergeCell ref="V5:X5"/>
    <mergeCell ref="Y5:AC5"/>
    <mergeCell ref="P12:Q12"/>
    <mergeCell ref="U18:V18"/>
    <mergeCell ref="P13:Q13"/>
    <mergeCell ref="A31:C31"/>
    <mergeCell ref="A32:C32"/>
    <mergeCell ref="J30:M30"/>
    <mergeCell ref="J31:M31"/>
    <mergeCell ref="J32:M32"/>
    <mergeCell ref="N30:S30"/>
    <mergeCell ref="N32:S32"/>
    <mergeCell ref="D32:I32"/>
    <mergeCell ref="AD46:AH46"/>
    <mergeCell ref="G18:H18"/>
    <mergeCell ref="A25:B25"/>
    <mergeCell ref="C25:G25"/>
    <mergeCell ref="H25:J25"/>
    <mergeCell ref="K25:O25"/>
    <mergeCell ref="P25:T25"/>
    <mergeCell ref="U25:W25"/>
    <mergeCell ref="X25:AB25"/>
    <mergeCell ref="AL1:AM1"/>
    <mergeCell ref="A2:T2"/>
    <mergeCell ref="U2:AM2"/>
    <mergeCell ref="Y6:AD6"/>
    <mergeCell ref="V11:AG11"/>
    <mergeCell ref="A3:F3"/>
    <mergeCell ref="N3:O3"/>
    <mergeCell ref="P3:R3"/>
    <mergeCell ref="A4:B4"/>
    <mergeCell ref="D4:H4"/>
    <mergeCell ref="D5:K5"/>
    <mergeCell ref="A6:D6"/>
    <mergeCell ref="F6:J6"/>
    <mergeCell ref="P7:T7"/>
    <mergeCell ref="P8:Q8"/>
    <mergeCell ref="P9:Q9"/>
    <mergeCell ref="P14:Q14"/>
    <mergeCell ref="P10:Q10"/>
    <mergeCell ref="P11:Q11"/>
    <mergeCell ref="AB18:AC18"/>
    <mergeCell ref="AE18:AF18"/>
    <mergeCell ref="AI18:AJ18"/>
    <mergeCell ref="AL18:AM18"/>
    <mergeCell ref="G19:K19"/>
    <mergeCell ref="N19:R19"/>
    <mergeCell ref="U19:Y19"/>
    <mergeCell ref="AB19:AF19"/>
    <mergeCell ref="AI19:AM19"/>
    <mergeCell ref="X18:Y18"/>
    <mergeCell ref="N18:O18"/>
    <mergeCell ref="Q18:R18"/>
    <mergeCell ref="J18:K18"/>
    <mergeCell ref="A23:B24"/>
    <mergeCell ref="C23:G23"/>
    <mergeCell ref="H23:J23"/>
    <mergeCell ref="K23:O23"/>
    <mergeCell ref="P23:T23"/>
    <mergeCell ref="U23:W23"/>
    <mergeCell ref="X23:AB23"/>
    <mergeCell ref="AD23:AM23"/>
    <mergeCell ref="C24:G24"/>
    <mergeCell ref="H24:J24"/>
    <mergeCell ref="K24:O24"/>
    <mergeCell ref="AJ24:AM24"/>
    <mergeCell ref="P24:T24"/>
    <mergeCell ref="U24:W24"/>
    <mergeCell ref="X24:AB24"/>
    <mergeCell ref="AD24:AG24"/>
    <mergeCell ref="AH24:AI24"/>
    <mergeCell ref="X26:AB26"/>
    <mergeCell ref="AD26:AF26"/>
    <mergeCell ref="AC32:AK32"/>
    <mergeCell ref="AL32:AM32"/>
    <mergeCell ref="A26:B26"/>
    <mergeCell ref="C26:G26"/>
    <mergeCell ref="H26:J26"/>
    <mergeCell ref="K26:O26"/>
    <mergeCell ref="P26:T26"/>
    <mergeCell ref="U26:W26"/>
    <mergeCell ref="AI28:AM28"/>
    <mergeCell ref="AG26:AI26"/>
    <mergeCell ref="AJ26:AL26"/>
    <mergeCell ref="AI29:AM29"/>
    <mergeCell ref="AD29:AH29"/>
    <mergeCell ref="AD28:AH28"/>
    <mergeCell ref="AA32:AB32"/>
    <mergeCell ref="AA28:AB28"/>
    <mergeCell ref="D30:I30"/>
    <mergeCell ref="A29:I29"/>
    <mergeCell ref="A28:I28"/>
    <mergeCell ref="J28:S28"/>
    <mergeCell ref="J29:S29"/>
    <mergeCell ref="A30:C30"/>
    <mergeCell ref="A35:K35"/>
    <mergeCell ref="L35:N35"/>
    <mergeCell ref="O35:Q35"/>
    <mergeCell ref="R35:T35"/>
    <mergeCell ref="U35:W35"/>
    <mergeCell ref="AL33:AM33"/>
    <mergeCell ref="A34:K34"/>
    <mergeCell ref="L34:N34"/>
    <mergeCell ref="O34:Q34"/>
    <mergeCell ref="R34:T34"/>
    <mergeCell ref="U34:X34"/>
    <mergeCell ref="AC35:AD35"/>
    <mergeCell ref="Z35:AA35"/>
    <mergeCell ref="AD38:AG38"/>
    <mergeCell ref="L39:N39"/>
    <mergeCell ref="O39:Q39"/>
    <mergeCell ref="R39:T39"/>
    <mergeCell ref="U39:W39"/>
    <mergeCell ref="A36:K36"/>
    <mergeCell ref="L36:N36"/>
    <mergeCell ref="O36:Q36"/>
    <mergeCell ref="R36:T36"/>
    <mergeCell ref="U36:W36"/>
    <mergeCell ref="L37:N37"/>
    <mergeCell ref="O37:Q37"/>
    <mergeCell ref="U37:W37"/>
    <mergeCell ref="R37:T37"/>
    <mergeCell ref="L40:N40"/>
    <mergeCell ref="O40:Q40"/>
    <mergeCell ref="R40:T40"/>
    <mergeCell ref="U40:W40"/>
    <mergeCell ref="A41:K41"/>
    <mergeCell ref="R41:T41"/>
    <mergeCell ref="U41:W41"/>
    <mergeCell ref="A38:K38"/>
    <mergeCell ref="L38:N38"/>
    <mergeCell ref="O38:Q38"/>
    <mergeCell ref="U38:W38"/>
    <mergeCell ref="L42:N42"/>
    <mergeCell ref="O42:Q42"/>
    <mergeCell ref="R42:T42"/>
    <mergeCell ref="U42:W42"/>
    <mergeCell ref="A43:K43"/>
    <mergeCell ref="L43:N43"/>
    <mergeCell ref="O43:Q43"/>
    <mergeCell ref="R43:T43"/>
    <mergeCell ref="U43:W43"/>
    <mergeCell ref="M48:O48"/>
    <mergeCell ref="P48:S48"/>
    <mergeCell ref="T48:V48"/>
    <mergeCell ref="A49:H49"/>
    <mergeCell ref="M49:O49"/>
    <mergeCell ref="P49:S49"/>
    <mergeCell ref="T49:V49"/>
    <mergeCell ref="A45:W45"/>
    <mergeCell ref="A46:L47"/>
    <mergeCell ref="M46:O47"/>
    <mergeCell ref="P46:W46"/>
    <mergeCell ref="P47:S47"/>
    <mergeCell ref="T47:W47"/>
    <mergeCell ref="A52:H52"/>
    <mergeCell ref="M52:O52"/>
    <mergeCell ref="P52:S52"/>
    <mergeCell ref="T52:V52"/>
    <mergeCell ref="M53:O53"/>
    <mergeCell ref="P53:S53"/>
    <mergeCell ref="T53:V53"/>
    <mergeCell ref="A50:H50"/>
    <mergeCell ref="M50:O50"/>
    <mergeCell ref="P50:S50"/>
    <mergeCell ref="T50:V50"/>
    <mergeCell ref="A51:H51"/>
    <mergeCell ref="M51:O51"/>
    <mergeCell ref="P51:S51"/>
    <mergeCell ref="T51:V51"/>
    <mergeCell ref="A56:H56"/>
    <mergeCell ref="T56:V56"/>
    <mergeCell ref="A57:H57"/>
    <mergeCell ref="A58:S58"/>
    <mergeCell ref="T58:V58"/>
    <mergeCell ref="X58:Z58"/>
    <mergeCell ref="M54:O54"/>
    <mergeCell ref="P54:S54"/>
    <mergeCell ref="T54:V54"/>
    <mergeCell ref="M55:O55"/>
    <mergeCell ref="P55:S55"/>
    <mergeCell ref="T55:V55"/>
    <mergeCell ref="O68:T68"/>
    <mergeCell ref="AA62:AC62"/>
    <mergeCell ref="A63:S63"/>
    <mergeCell ref="T63:V63"/>
    <mergeCell ref="X63:Z63"/>
    <mergeCell ref="AA63:AC64"/>
    <mergeCell ref="X59:Z59"/>
    <mergeCell ref="A60:S60"/>
    <mergeCell ref="T60:V60"/>
    <mergeCell ref="X60:Z60"/>
    <mergeCell ref="T61:V61"/>
    <mergeCell ref="X61:Z61"/>
    <mergeCell ref="T62:V62"/>
    <mergeCell ref="X62:Z62"/>
    <mergeCell ref="AA61:AC61"/>
    <mergeCell ref="AO28:AR28"/>
    <mergeCell ref="A72:AC72"/>
    <mergeCell ref="A69:B69"/>
    <mergeCell ref="C69:H69"/>
    <mergeCell ref="I69:N69"/>
    <mergeCell ref="O69:T69"/>
    <mergeCell ref="A70:B70"/>
    <mergeCell ref="C70:H70"/>
    <mergeCell ref="I70:N70"/>
    <mergeCell ref="O70:T70"/>
    <mergeCell ref="T65:V65"/>
    <mergeCell ref="X65:Z65"/>
    <mergeCell ref="T66:V66"/>
    <mergeCell ref="AA60:AC60"/>
    <mergeCell ref="A71:C71"/>
    <mergeCell ref="D71:G71"/>
    <mergeCell ref="H71:I71"/>
    <mergeCell ref="T67:V67"/>
    <mergeCell ref="J71:N71"/>
    <mergeCell ref="A67:S67"/>
    <mergeCell ref="X67:Z67"/>
    <mergeCell ref="A68:B68"/>
    <mergeCell ref="C68:H68"/>
    <mergeCell ref="I68:N68"/>
  </mergeCells>
  <phoneticPr fontId="8" type="noConversion"/>
  <pageMargins left="0" right="0" top="0" bottom="0" header="0.31" footer="0.31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R179"/>
  <sheetViews>
    <sheetView tabSelected="1" zoomScale="200" zoomScaleNormal="200" zoomScalePageLayoutView="200" workbookViewId="0">
      <selection activeCell="C26" sqref="C26:G26"/>
    </sheetView>
  </sheetViews>
  <sheetFormatPr baseColWidth="10" defaultColWidth="10.83203125" defaultRowHeight="11" customHeight="1" x14ac:dyDescent="0"/>
  <cols>
    <col min="1" max="1" width="4" style="5" customWidth="1"/>
    <col min="2" max="39" width="2.33203125" style="5" customWidth="1"/>
    <col min="40" max="16384" width="10.83203125" style="5"/>
  </cols>
  <sheetData>
    <row r="1" spans="1:39" s="332" customFormat="1" ht="11" customHeight="1">
      <c r="A1" s="333" t="s">
        <v>2</v>
      </c>
      <c r="B1" s="333"/>
      <c r="C1" s="333"/>
      <c r="D1" s="333"/>
      <c r="Z1" s="333" t="s">
        <v>3</v>
      </c>
      <c r="AD1" s="632" t="s">
        <v>123</v>
      </c>
      <c r="AE1" s="632"/>
      <c r="AF1" s="419">
        <v>2017</v>
      </c>
      <c r="AG1" s="419"/>
      <c r="AH1" s="172" t="s">
        <v>4</v>
      </c>
      <c r="AI1" s="172"/>
      <c r="AJ1" s="632" t="s">
        <v>124</v>
      </c>
      <c r="AK1" s="632"/>
      <c r="AL1" s="419">
        <v>2017</v>
      </c>
      <c r="AM1" s="419"/>
    </row>
    <row r="2" spans="1:39" s="4" customFormat="1" ht="11" customHeight="1">
      <c r="A2" s="411" t="s">
        <v>23</v>
      </c>
      <c r="B2" s="412"/>
      <c r="C2" s="412"/>
      <c r="D2" s="412"/>
      <c r="E2" s="412"/>
      <c r="F2" s="412"/>
      <c r="G2" s="412"/>
      <c r="H2" s="412"/>
      <c r="I2" s="412"/>
      <c r="J2" s="412"/>
      <c r="K2" s="412"/>
      <c r="L2" s="412"/>
      <c r="M2" s="412"/>
      <c r="N2" s="412"/>
      <c r="O2" s="412"/>
      <c r="P2" s="412"/>
      <c r="Q2" s="412"/>
      <c r="R2" s="412"/>
      <c r="S2" s="412"/>
      <c r="T2" s="413"/>
      <c r="U2" s="411" t="s">
        <v>22</v>
      </c>
      <c r="V2" s="412"/>
      <c r="W2" s="412"/>
      <c r="X2" s="412"/>
      <c r="Y2" s="412"/>
      <c r="Z2" s="412"/>
      <c r="AA2" s="412"/>
      <c r="AB2" s="412"/>
      <c r="AC2" s="412"/>
      <c r="AD2" s="412"/>
      <c r="AE2" s="412"/>
      <c r="AF2" s="412"/>
      <c r="AG2" s="412"/>
      <c r="AH2" s="412"/>
      <c r="AI2" s="412"/>
      <c r="AJ2" s="412"/>
      <c r="AK2" s="412"/>
      <c r="AL2" s="412"/>
      <c r="AM2" s="413"/>
    </row>
    <row r="3" spans="1:39" s="4" customFormat="1" ht="11" customHeight="1">
      <c r="A3" s="420"/>
      <c r="B3" s="421"/>
      <c r="C3" s="421"/>
      <c r="D3" s="421"/>
      <c r="E3" s="421"/>
      <c r="F3" s="421"/>
      <c r="G3" s="323"/>
      <c r="H3" s="323"/>
      <c r="I3" s="323"/>
      <c r="J3" s="323"/>
      <c r="K3" s="323"/>
      <c r="L3" s="291"/>
      <c r="M3" s="2"/>
      <c r="N3" s="422" t="s">
        <v>72</v>
      </c>
      <c r="O3" s="422"/>
      <c r="P3" s="423"/>
      <c r="Q3" s="423"/>
      <c r="R3" s="423"/>
      <c r="S3" s="291"/>
      <c r="T3" s="291"/>
      <c r="U3" s="32"/>
      <c r="V3" s="33"/>
      <c r="W3" s="33"/>
      <c r="X3" s="33"/>
      <c r="Y3" s="33"/>
      <c r="Z3" s="33"/>
      <c r="AA3" s="33"/>
      <c r="AB3" s="33"/>
      <c r="AC3" s="33"/>
      <c r="AD3" s="33"/>
      <c r="AE3" s="33"/>
      <c r="AF3" s="33"/>
      <c r="AG3" s="33"/>
      <c r="AH3" s="33"/>
      <c r="AI3" s="33"/>
      <c r="AJ3" s="33"/>
      <c r="AK3" s="33"/>
      <c r="AL3" s="33"/>
      <c r="AM3" s="34"/>
    </row>
    <row r="4" spans="1:39" s="4" customFormat="1" ht="11" customHeight="1">
      <c r="A4" s="424" t="s">
        <v>61</v>
      </c>
      <c r="B4" s="418"/>
      <c r="C4" s="320"/>
      <c r="D4" s="418"/>
      <c r="E4" s="418"/>
      <c r="F4" s="418"/>
      <c r="G4" s="418"/>
      <c r="H4" s="418"/>
      <c r="I4" s="320"/>
      <c r="J4" s="320"/>
      <c r="K4" s="320"/>
      <c r="L4" s="291"/>
      <c r="M4" s="2"/>
      <c r="N4" s="291"/>
      <c r="O4" s="291"/>
      <c r="P4" s="291"/>
      <c r="Q4" s="291"/>
      <c r="R4" s="291"/>
      <c r="S4" s="291"/>
      <c r="T4" s="291"/>
      <c r="U4" s="38"/>
      <c r="V4" s="417" t="s">
        <v>63</v>
      </c>
      <c r="W4" s="417"/>
      <c r="X4" s="417"/>
      <c r="Y4" s="417"/>
      <c r="Z4" s="417"/>
      <c r="AA4" s="70"/>
      <c r="AB4" s="70"/>
      <c r="AC4" s="70"/>
      <c r="AD4" s="70"/>
      <c r="AE4" s="70"/>
      <c r="AF4" s="70"/>
      <c r="AG4" s="70"/>
      <c r="AH4" s="70"/>
      <c r="AI4" s="70"/>
      <c r="AJ4" s="70"/>
      <c r="AK4" s="70"/>
      <c r="AL4" s="70"/>
      <c r="AM4" s="35"/>
    </row>
    <row r="5" spans="1:39" s="4" customFormat="1" ht="11" customHeight="1">
      <c r="A5" s="321"/>
      <c r="B5" s="320"/>
      <c r="C5" s="320"/>
      <c r="D5" s="417"/>
      <c r="E5" s="417"/>
      <c r="F5" s="417"/>
      <c r="G5" s="417"/>
      <c r="H5" s="417"/>
      <c r="I5" s="417"/>
      <c r="J5" s="417"/>
      <c r="K5" s="417"/>
      <c r="L5" s="291"/>
      <c r="M5" s="2"/>
      <c r="N5" s="291"/>
      <c r="O5" s="291"/>
      <c r="P5" s="291"/>
      <c r="Q5" s="291"/>
      <c r="R5" s="291"/>
      <c r="S5" s="291"/>
      <c r="T5" s="291"/>
      <c r="U5" s="38"/>
      <c r="V5" s="417" t="s">
        <v>61</v>
      </c>
      <c r="W5" s="417"/>
      <c r="X5" s="417"/>
      <c r="Y5" s="418" t="s">
        <v>64</v>
      </c>
      <c r="Z5" s="418"/>
      <c r="AA5" s="418"/>
      <c r="AB5" s="418"/>
      <c r="AC5" s="418"/>
      <c r="AD5" s="70"/>
      <c r="AE5" s="70"/>
      <c r="AF5" s="70"/>
      <c r="AG5" s="70"/>
      <c r="AH5" s="70"/>
      <c r="AI5" s="70"/>
      <c r="AJ5" s="70"/>
      <c r="AK5" s="70"/>
      <c r="AL5" s="70"/>
      <c r="AM5" s="35"/>
    </row>
    <row r="6" spans="1:39" s="4" customFormat="1" ht="11" customHeight="1">
      <c r="A6" s="424" t="s">
        <v>62</v>
      </c>
      <c r="B6" s="418"/>
      <c r="C6" s="418"/>
      <c r="D6" s="418"/>
      <c r="E6" s="320"/>
      <c r="F6" s="418"/>
      <c r="G6" s="418"/>
      <c r="H6" s="418"/>
      <c r="I6" s="418"/>
      <c r="J6" s="418"/>
      <c r="K6" s="320"/>
      <c r="L6" s="291"/>
      <c r="M6" s="2"/>
      <c r="N6" s="291"/>
      <c r="O6" s="291"/>
      <c r="P6" s="291"/>
      <c r="Q6" s="291"/>
      <c r="R6" s="291"/>
      <c r="S6" s="291"/>
      <c r="T6" s="291"/>
      <c r="U6" s="38"/>
      <c r="V6" s="70"/>
      <c r="W6" s="70"/>
      <c r="X6" s="70"/>
      <c r="Y6" s="417" t="s">
        <v>111</v>
      </c>
      <c r="Z6" s="417"/>
      <c r="AA6" s="417"/>
      <c r="AB6" s="417"/>
      <c r="AC6" s="417"/>
      <c r="AD6" s="417"/>
      <c r="AE6" s="70"/>
      <c r="AF6" s="70"/>
      <c r="AG6" s="70"/>
      <c r="AH6" s="70"/>
      <c r="AI6" s="70"/>
      <c r="AJ6" s="70"/>
      <c r="AK6" s="70"/>
      <c r="AL6" s="70"/>
      <c r="AM6" s="35"/>
    </row>
    <row r="7" spans="1:39" s="4" customFormat="1" ht="11" customHeight="1">
      <c r="A7" s="19"/>
      <c r="B7" s="314"/>
      <c r="C7" s="314"/>
      <c r="D7" s="314"/>
      <c r="E7" s="314"/>
      <c r="F7" s="314"/>
      <c r="G7" s="314"/>
      <c r="H7" s="314"/>
      <c r="I7" s="314"/>
      <c r="J7" s="314"/>
      <c r="K7" s="314"/>
      <c r="L7" s="314"/>
      <c r="M7" s="314"/>
      <c r="N7" s="317" t="s">
        <v>150</v>
      </c>
      <c r="O7" s="291"/>
      <c r="P7" s="417" t="s">
        <v>154</v>
      </c>
      <c r="Q7" s="417"/>
      <c r="R7" s="417"/>
      <c r="S7" s="417"/>
      <c r="T7" s="425"/>
      <c r="U7" s="38"/>
      <c r="AH7" s="70"/>
      <c r="AI7" s="70"/>
      <c r="AJ7" s="70"/>
      <c r="AK7" s="70"/>
      <c r="AL7" s="70"/>
      <c r="AM7" s="35"/>
    </row>
    <row r="8" spans="1:39" s="4" customFormat="1" ht="11" customHeight="1">
      <c r="A8" s="19"/>
      <c r="B8" s="280"/>
      <c r="C8" s="280"/>
      <c r="D8" s="280"/>
      <c r="E8" s="280"/>
      <c r="F8" s="280"/>
      <c r="G8" s="280"/>
      <c r="H8" s="280"/>
      <c r="I8" s="280"/>
      <c r="J8" s="2"/>
      <c r="K8" s="280"/>
      <c r="L8" s="280"/>
      <c r="M8" s="280"/>
      <c r="N8" s="309" t="s">
        <v>151</v>
      </c>
      <c r="O8" s="295"/>
      <c r="P8" s="426">
        <v>46</v>
      </c>
      <c r="Q8" s="426"/>
      <c r="R8" s="296" t="s">
        <v>83</v>
      </c>
      <c r="S8" s="295"/>
      <c r="T8" s="297"/>
      <c r="U8" s="38"/>
      <c r="AH8" s="290"/>
      <c r="AI8" s="290"/>
      <c r="AJ8" s="290"/>
      <c r="AK8" s="290"/>
      <c r="AL8" s="290"/>
      <c r="AM8" s="292"/>
    </row>
    <row r="9" spans="1:39" s="4" customFormat="1" ht="11" customHeight="1">
      <c r="A9" s="303"/>
      <c r="B9" s="304"/>
      <c r="C9" s="304"/>
      <c r="D9" s="304"/>
      <c r="E9" s="324"/>
      <c r="F9" s="324"/>
      <c r="G9" s="324"/>
      <c r="H9" s="304"/>
      <c r="I9" s="304"/>
      <c r="J9" s="325"/>
      <c r="K9" s="304"/>
      <c r="L9" s="305"/>
      <c r="M9" s="305"/>
      <c r="N9" s="307" t="s">
        <v>146</v>
      </c>
      <c r="O9" s="296"/>
      <c r="P9" s="426">
        <v>35</v>
      </c>
      <c r="Q9" s="426"/>
      <c r="R9" s="296" t="s">
        <v>83</v>
      </c>
      <c r="S9" s="296"/>
      <c r="T9" s="302"/>
      <c r="U9" s="38"/>
      <c r="V9" s="322"/>
      <c r="W9" s="322"/>
      <c r="X9" s="322"/>
      <c r="Y9" s="322"/>
      <c r="Z9" s="322"/>
      <c r="AA9" s="322"/>
      <c r="AH9" s="290"/>
      <c r="AI9" s="290"/>
      <c r="AJ9" s="290"/>
      <c r="AK9" s="290"/>
      <c r="AL9" s="290"/>
      <c r="AM9" s="292"/>
    </row>
    <row r="10" spans="1:39" s="4" customFormat="1" ht="11" customHeight="1">
      <c r="A10" s="303"/>
      <c r="B10" s="304"/>
      <c r="C10" s="304"/>
      <c r="D10" s="304"/>
      <c r="E10" s="304"/>
      <c r="F10" s="325"/>
      <c r="G10" s="325"/>
      <c r="H10" s="304"/>
      <c r="I10" s="304"/>
      <c r="J10" s="307"/>
      <c r="K10" s="304"/>
      <c r="L10" s="305"/>
      <c r="M10" s="308"/>
      <c r="N10" s="307" t="s">
        <v>147</v>
      </c>
      <c r="O10" s="296"/>
      <c r="P10" s="426">
        <v>19</v>
      </c>
      <c r="Q10" s="426"/>
      <c r="R10" s="296" t="s">
        <v>85</v>
      </c>
      <c r="S10" s="296"/>
      <c r="T10" s="302"/>
      <c r="U10" s="38"/>
      <c r="AH10" s="159"/>
      <c r="AI10" s="159"/>
      <c r="AJ10" s="159"/>
      <c r="AK10" s="159"/>
      <c r="AL10" s="159"/>
      <c r="AM10" s="162"/>
    </row>
    <row r="11" spans="1:39" s="2" customFormat="1" ht="11" customHeight="1">
      <c r="A11" s="303"/>
      <c r="B11" s="304"/>
      <c r="C11" s="304"/>
      <c r="D11" s="304"/>
      <c r="E11" s="304"/>
      <c r="F11" s="325"/>
      <c r="G11" s="324"/>
      <c r="H11" s="304"/>
      <c r="I11" s="325"/>
      <c r="J11" s="325"/>
      <c r="K11" s="304"/>
      <c r="L11" s="304"/>
      <c r="M11" s="305"/>
      <c r="N11" s="307" t="s">
        <v>148</v>
      </c>
      <c r="O11" s="296"/>
      <c r="P11" s="426">
        <v>48</v>
      </c>
      <c r="Q11" s="426"/>
      <c r="R11" s="296" t="s">
        <v>83</v>
      </c>
      <c r="S11" s="296"/>
      <c r="T11" s="302"/>
      <c r="U11" s="22"/>
      <c r="V11" s="418" t="s">
        <v>65</v>
      </c>
      <c r="W11" s="418"/>
      <c r="X11" s="418"/>
      <c r="Y11" s="418"/>
      <c r="Z11" s="418"/>
      <c r="AA11" s="418"/>
      <c r="AB11" s="418"/>
      <c r="AC11" s="418"/>
      <c r="AD11" s="418"/>
      <c r="AE11" s="418"/>
      <c r="AF11" s="418"/>
      <c r="AG11" s="418"/>
      <c r="AH11" s="41"/>
      <c r="AI11" s="41"/>
      <c r="AJ11" s="41"/>
      <c r="AK11" s="41"/>
      <c r="AL11" s="41"/>
      <c r="AM11" s="8"/>
    </row>
    <row r="12" spans="1:39" s="4" customFormat="1" ht="11" customHeight="1">
      <c r="A12" s="303"/>
      <c r="B12" s="304"/>
      <c r="C12" s="304"/>
      <c r="D12" s="304"/>
      <c r="E12" s="325"/>
      <c r="F12" s="325"/>
      <c r="G12" s="324"/>
      <c r="H12" s="304"/>
      <c r="I12" s="304"/>
      <c r="J12" s="307"/>
      <c r="K12" s="304"/>
      <c r="L12" s="304"/>
      <c r="M12" s="305"/>
      <c r="N12" s="307" t="s">
        <v>149</v>
      </c>
      <c r="O12" s="296"/>
      <c r="P12" s="426">
        <v>48</v>
      </c>
      <c r="Q12" s="426"/>
      <c r="R12" s="296" t="s">
        <v>85</v>
      </c>
      <c r="S12" s="296"/>
      <c r="T12" s="302"/>
      <c r="U12" s="38"/>
      <c r="V12" s="9" t="s">
        <v>66</v>
      </c>
      <c r="W12" s="70"/>
      <c r="X12" s="70"/>
      <c r="Y12" s="70"/>
      <c r="Z12" s="70"/>
      <c r="AA12" s="70"/>
      <c r="AB12" s="70"/>
      <c r="AC12" s="70"/>
      <c r="AD12" s="70"/>
      <c r="AE12" s="70"/>
      <c r="AF12" s="70"/>
      <c r="AG12" s="70"/>
      <c r="AH12" s="70"/>
      <c r="AI12" s="70"/>
      <c r="AJ12" s="70"/>
      <c r="AK12" s="70"/>
      <c r="AL12" s="70"/>
      <c r="AM12" s="35"/>
    </row>
    <row r="13" spans="1:39" s="4" customFormat="1" ht="11" customHeight="1">
      <c r="A13" s="326"/>
      <c r="B13" s="280"/>
      <c r="C13" s="280"/>
      <c r="D13" s="280"/>
      <c r="E13" s="280"/>
      <c r="F13" s="280"/>
      <c r="G13" s="280"/>
      <c r="H13" s="280"/>
      <c r="I13" s="280"/>
      <c r="J13" s="280"/>
      <c r="K13" s="280"/>
      <c r="L13" s="280"/>
      <c r="M13" s="280"/>
      <c r="N13" s="309" t="s">
        <v>152</v>
      </c>
      <c r="O13" s="298"/>
      <c r="P13" s="353">
        <f>ROUNDUP(((P9*P10)+(P11*P12))/46,0)</f>
        <v>65</v>
      </c>
      <c r="Q13" s="353"/>
      <c r="R13" s="295" t="s">
        <v>85</v>
      </c>
      <c r="S13" s="295"/>
      <c r="T13" s="297"/>
      <c r="U13" s="38"/>
      <c r="V13" s="9" t="s">
        <v>67</v>
      </c>
      <c r="W13" s="70"/>
      <c r="X13" s="70"/>
      <c r="Y13" s="70"/>
      <c r="Z13" s="70"/>
      <c r="AA13" s="70"/>
      <c r="AB13" s="70"/>
      <c r="AC13" s="70"/>
      <c r="AD13" s="70"/>
      <c r="AE13" s="70"/>
      <c r="AF13" s="70"/>
      <c r="AG13" s="70"/>
      <c r="AH13" s="70"/>
      <c r="AI13" s="70"/>
      <c r="AJ13" s="70"/>
      <c r="AK13" s="70"/>
      <c r="AL13" s="70"/>
      <c r="AM13" s="35"/>
    </row>
    <row r="14" spans="1:39" s="4" customFormat="1" ht="11" customHeight="1">
      <c r="A14" s="342" t="s">
        <v>153</v>
      </c>
      <c r="B14" s="343"/>
      <c r="C14" s="343"/>
      <c r="D14" s="343"/>
      <c r="E14" s="343"/>
      <c r="F14" s="343"/>
      <c r="G14" s="343"/>
      <c r="H14" s="343"/>
      <c r="I14" s="344"/>
      <c r="J14" s="345">
        <f>P13</f>
        <v>65</v>
      </c>
      <c r="K14" s="346" t="s">
        <v>87</v>
      </c>
      <c r="L14" s="347">
        <f>P8</f>
        <v>46</v>
      </c>
      <c r="M14" s="336"/>
      <c r="N14" s="347" t="s">
        <v>88</v>
      </c>
      <c r="O14" s="336"/>
      <c r="P14" s="604">
        <f>ROUNDDOWN(P13*P8/12,0)</f>
        <v>249</v>
      </c>
      <c r="Q14" s="604"/>
      <c r="R14" s="348" t="s">
        <v>85</v>
      </c>
      <c r="S14" s="337"/>
      <c r="T14" s="338"/>
      <c r="U14" s="339"/>
      <c r="V14" s="340"/>
      <c r="W14" s="340"/>
      <c r="X14" s="340"/>
      <c r="Y14" s="340"/>
      <c r="Z14" s="340"/>
      <c r="AA14" s="340"/>
      <c r="AB14" s="340"/>
      <c r="AC14" s="340"/>
      <c r="AD14" s="340"/>
      <c r="AE14" s="340"/>
      <c r="AF14" s="340"/>
      <c r="AG14" s="340"/>
      <c r="AH14" s="340"/>
      <c r="AI14" s="340"/>
      <c r="AJ14" s="340"/>
      <c r="AK14" s="340"/>
      <c r="AL14" s="340"/>
      <c r="AM14" s="341"/>
    </row>
    <row r="15" spans="1:39" ht="5" customHeight="1"/>
    <row r="16" spans="1:39" ht="11" customHeight="1">
      <c r="A16" s="63" t="s">
        <v>11</v>
      </c>
      <c r="B16" s="89">
        <v>25</v>
      </c>
      <c r="C16" s="89">
        <v>26</v>
      </c>
      <c r="D16" s="89">
        <v>27</v>
      </c>
      <c r="E16" s="89">
        <v>28</v>
      </c>
      <c r="F16" s="89">
        <v>29</v>
      </c>
      <c r="G16" s="89">
        <v>30</v>
      </c>
      <c r="H16" s="89" t="s">
        <v>13</v>
      </c>
      <c r="I16" s="90">
        <v>1</v>
      </c>
      <c r="J16" s="90">
        <v>2</v>
      </c>
      <c r="K16" s="90">
        <v>3</v>
      </c>
      <c r="L16" s="90">
        <v>4</v>
      </c>
      <c r="M16" s="222">
        <v>5</v>
      </c>
      <c r="N16" s="222">
        <v>6</v>
      </c>
      <c r="O16" s="222">
        <v>7</v>
      </c>
      <c r="P16" s="222">
        <v>8</v>
      </c>
      <c r="Q16" s="222">
        <v>9</v>
      </c>
      <c r="R16" s="175">
        <v>10</v>
      </c>
      <c r="S16" s="175">
        <v>11</v>
      </c>
      <c r="T16" s="175">
        <v>12</v>
      </c>
      <c r="U16" s="175">
        <v>13</v>
      </c>
      <c r="V16" s="158">
        <v>14</v>
      </c>
      <c r="W16" s="175">
        <v>15</v>
      </c>
      <c r="X16" s="175">
        <v>16</v>
      </c>
      <c r="Y16" s="175">
        <v>17</v>
      </c>
      <c r="Z16" s="175">
        <v>18</v>
      </c>
      <c r="AA16" s="175">
        <v>19</v>
      </c>
      <c r="AB16" s="175">
        <v>20</v>
      </c>
      <c r="AC16" s="175">
        <v>21</v>
      </c>
      <c r="AD16" s="175">
        <v>22</v>
      </c>
      <c r="AE16" s="175">
        <v>23</v>
      </c>
      <c r="AF16" s="175">
        <v>24</v>
      </c>
      <c r="AG16" s="175">
        <v>25</v>
      </c>
      <c r="AH16" s="175">
        <v>26</v>
      </c>
      <c r="AI16" s="175">
        <v>27</v>
      </c>
      <c r="AJ16" s="175">
        <v>28</v>
      </c>
      <c r="AK16" s="175">
        <v>29</v>
      </c>
      <c r="AL16" s="175" t="s">
        <v>12</v>
      </c>
      <c r="AM16" s="176" t="s">
        <v>13</v>
      </c>
    </row>
    <row r="17" spans="1:44" ht="11" customHeight="1">
      <c r="A17" s="47" t="s">
        <v>14</v>
      </c>
      <c r="B17" s="246"/>
      <c r="C17" s="218"/>
      <c r="D17" s="220"/>
      <c r="E17" s="237"/>
      <c r="F17" s="237"/>
      <c r="G17" s="237"/>
      <c r="H17" s="220"/>
      <c r="I17" s="216"/>
      <c r="J17" s="216"/>
      <c r="K17" s="216">
        <v>12</v>
      </c>
      <c r="L17" s="216">
        <v>12</v>
      </c>
      <c r="M17" s="216"/>
      <c r="N17" s="216">
        <v>12</v>
      </c>
      <c r="O17" s="216">
        <v>12</v>
      </c>
      <c r="P17" s="216"/>
      <c r="Q17" s="216"/>
      <c r="R17" s="216">
        <v>12</v>
      </c>
      <c r="S17" s="216">
        <v>12</v>
      </c>
      <c r="T17" s="216"/>
      <c r="U17" s="216">
        <v>12</v>
      </c>
      <c r="V17" s="221">
        <v>12</v>
      </c>
      <c r="W17" s="216"/>
      <c r="X17" s="216"/>
      <c r="Y17" s="216"/>
      <c r="Z17" s="216">
        <v>12</v>
      </c>
      <c r="AA17" s="216"/>
      <c r="AB17" s="216">
        <v>12</v>
      </c>
      <c r="AC17" s="216">
        <v>12</v>
      </c>
      <c r="AD17" s="216"/>
      <c r="AE17" s="216"/>
      <c r="AF17" s="216">
        <v>12</v>
      </c>
      <c r="AG17" s="216">
        <v>12</v>
      </c>
      <c r="AH17" s="216"/>
      <c r="AI17" s="216">
        <v>12</v>
      </c>
      <c r="AJ17" s="216">
        <v>12</v>
      </c>
      <c r="AK17" s="216"/>
      <c r="AL17" s="216"/>
      <c r="AM17" s="217"/>
    </row>
    <row r="18" spans="1:44" ht="11" customHeight="1" thickBot="1">
      <c r="A18" s="48" t="s">
        <v>73</v>
      </c>
      <c r="B18" s="243"/>
      <c r="C18" s="244"/>
      <c r="D18" s="245"/>
      <c r="E18" s="244"/>
      <c r="F18" s="49"/>
      <c r="G18" s="382">
        <f>SUM(E17:J17)</f>
        <v>0</v>
      </c>
      <c r="H18" s="368"/>
      <c r="I18" s="93" t="s">
        <v>15</v>
      </c>
      <c r="J18" s="368">
        <f>IF(G18&gt;P13,G18-P13,0)</f>
        <v>0</v>
      </c>
      <c r="K18" s="380"/>
      <c r="L18" s="50"/>
      <c r="M18" s="51"/>
      <c r="N18" s="362">
        <f>SUM(K17:O17)</f>
        <v>48</v>
      </c>
      <c r="O18" s="363"/>
      <c r="P18" s="294" t="s">
        <v>15</v>
      </c>
      <c r="Q18" s="363">
        <f>IF(N18&gt;P13,N18-P13,0)</f>
        <v>0</v>
      </c>
      <c r="R18" s="364"/>
      <c r="S18" s="52"/>
      <c r="T18" s="51"/>
      <c r="U18" s="368">
        <f>SUM(R17:V17)</f>
        <v>48</v>
      </c>
      <c r="V18" s="368"/>
      <c r="W18" s="293" t="s">
        <v>15</v>
      </c>
      <c r="X18" s="368">
        <f>IF(U18&gt;P13,U18-P13,0)</f>
        <v>0</v>
      </c>
      <c r="Y18" s="380"/>
      <c r="Z18" s="50"/>
      <c r="AA18" s="53"/>
      <c r="AB18" s="382">
        <f>SUM(Y17:AC17)</f>
        <v>36</v>
      </c>
      <c r="AC18" s="368"/>
      <c r="AD18" s="293" t="s">
        <v>15</v>
      </c>
      <c r="AE18" s="368">
        <f>IF(AB18&gt;P13,AB18-P13,0)</f>
        <v>0</v>
      </c>
      <c r="AF18" s="380"/>
      <c r="AG18" s="50"/>
      <c r="AH18" s="53"/>
      <c r="AI18" s="382">
        <f>SUM(AF17:AJ17)</f>
        <v>48</v>
      </c>
      <c r="AJ18" s="368"/>
      <c r="AK18" s="293" t="s">
        <v>15</v>
      </c>
      <c r="AL18" s="368">
        <f>IF(AI18&gt;P13,AI18-P13,0)</f>
        <v>0</v>
      </c>
      <c r="AM18" s="369"/>
    </row>
    <row r="19" spans="1:44" ht="11" customHeight="1">
      <c r="A19" s="54" t="s">
        <v>74</v>
      </c>
      <c r="B19" s="55"/>
      <c r="C19" s="56"/>
      <c r="D19" s="57"/>
      <c r="E19" s="56"/>
      <c r="F19" s="58"/>
      <c r="G19" s="370">
        <f>IF(G18&gt;45,G18-45,0)</f>
        <v>0</v>
      </c>
      <c r="H19" s="371"/>
      <c r="I19" s="371"/>
      <c r="J19" s="371"/>
      <c r="K19" s="372"/>
      <c r="L19" s="59"/>
      <c r="M19" s="60"/>
      <c r="N19" s="433">
        <f>IF(N18&gt;45,N18-45,0)</f>
        <v>3</v>
      </c>
      <c r="O19" s="434"/>
      <c r="P19" s="434"/>
      <c r="Q19" s="434"/>
      <c r="R19" s="435"/>
      <c r="S19" s="61"/>
      <c r="T19" s="60"/>
      <c r="U19" s="371">
        <f>IF(U18&gt;45,U18-45,0)</f>
        <v>3</v>
      </c>
      <c r="V19" s="371"/>
      <c r="W19" s="371"/>
      <c r="X19" s="371"/>
      <c r="Y19" s="372"/>
      <c r="Z19" s="59"/>
      <c r="AA19" s="62"/>
      <c r="AB19" s="370">
        <f>IF(AB18&gt;45,AB18-45,0)</f>
        <v>0</v>
      </c>
      <c r="AC19" s="371"/>
      <c r="AD19" s="371"/>
      <c r="AE19" s="371"/>
      <c r="AF19" s="372"/>
      <c r="AG19" s="59"/>
      <c r="AH19" s="62"/>
      <c r="AI19" s="370">
        <f>IF(AI18&gt;45,AI18-45,0)</f>
        <v>3</v>
      </c>
      <c r="AJ19" s="371"/>
      <c r="AK19" s="371"/>
      <c r="AL19" s="371"/>
      <c r="AM19" s="381"/>
    </row>
    <row r="20" spans="1:44" ht="11" customHeight="1">
      <c r="A20" s="47" t="s">
        <v>18</v>
      </c>
      <c r="B20" s="85"/>
      <c r="C20" s="85"/>
      <c r="D20" s="85"/>
      <c r="E20" s="85"/>
      <c r="F20" s="85"/>
      <c r="G20" s="85"/>
      <c r="H20" s="45"/>
      <c r="I20" s="163"/>
      <c r="J20" s="163"/>
      <c r="K20" s="163"/>
      <c r="L20" s="163"/>
      <c r="M20" s="163"/>
      <c r="N20" s="163"/>
      <c r="O20" s="163"/>
      <c r="P20" s="163"/>
      <c r="Q20" s="163"/>
      <c r="R20" s="163"/>
      <c r="S20" s="163"/>
      <c r="T20" s="163"/>
      <c r="U20" s="163"/>
      <c r="V20" s="163"/>
      <c r="W20" s="163"/>
      <c r="X20" s="163"/>
      <c r="Y20" s="163"/>
      <c r="Z20" s="163"/>
      <c r="AA20" s="163"/>
      <c r="AB20" s="163"/>
      <c r="AC20" s="163"/>
      <c r="AD20" s="163"/>
      <c r="AE20" s="163"/>
      <c r="AF20" s="163"/>
      <c r="AG20" s="163"/>
      <c r="AH20" s="163"/>
      <c r="AI20" s="163"/>
      <c r="AJ20" s="163"/>
      <c r="AK20" s="163"/>
      <c r="AL20" s="163"/>
      <c r="AM20" s="164"/>
    </row>
    <row r="21" spans="1:44" ht="11" customHeight="1">
      <c r="A21" s="47" t="s">
        <v>19</v>
      </c>
      <c r="B21" s="85"/>
      <c r="C21" s="85"/>
      <c r="D21" s="85"/>
      <c r="E21" s="85"/>
      <c r="F21" s="85"/>
      <c r="G21" s="85"/>
      <c r="H21" s="46"/>
      <c r="I21" s="163"/>
      <c r="J21" s="163"/>
      <c r="K21" s="163"/>
      <c r="L21" s="163"/>
      <c r="M21" s="163"/>
      <c r="N21" s="163"/>
      <c r="O21" s="163"/>
      <c r="P21" s="163"/>
      <c r="Q21" s="163"/>
      <c r="R21" s="163"/>
      <c r="S21" s="163"/>
      <c r="T21" s="163"/>
      <c r="U21" s="163"/>
      <c r="V21" s="163"/>
      <c r="W21" s="163"/>
      <c r="X21" s="163"/>
      <c r="Y21" s="163"/>
      <c r="Z21" s="163"/>
      <c r="AA21" s="163"/>
      <c r="AB21" s="163"/>
      <c r="AC21" s="163"/>
      <c r="AD21" s="163"/>
      <c r="AE21" s="163"/>
      <c r="AF21" s="163"/>
      <c r="AG21" s="163"/>
      <c r="AH21" s="163"/>
      <c r="AI21" s="163"/>
      <c r="AJ21" s="163"/>
      <c r="AK21" s="163"/>
      <c r="AL21" s="163"/>
      <c r="AM21" s="164"/>
    </row>
    <row r="22" spans="1:44" ht="11" customHeight="1" thickBot="1">
      <c r="A22" s="91"/>
      <c r="B22" s="86"/>
      <c r="C22" s="86"/>
      <c r="D22" s="86"/>
      <c r="E22" s="86"/>
      <c r="F22" s="86"/>
      <c r="G22" s="86"/>
      <c r="H22" s="82"/>
      <c r="I22" s="82"/>
      <c r="J22" s="82"/>
      <c r="K22" s="82"/>
      <c r="L22" s="275" t="s">
        <v>137</v>
      </c>
      <c r="M22" s="82"/>
      <c r="N22" s="82"/>
      <c r="O22" s="82"/>
      <c r="P22" s="82"/>
      <c r="Q22" s="82"/>
      <c r="R22" s="82"/>
      <c r="S22" s="82"/>
      <c r="T22" s="82"/>
      <c r="U22" s="82"/>
      <c r="V22" s="83"/>
      <c r="W22" s="83"/>
      <c r="X22" s="83"/>
      <c r="Y22" s="83"/>
      <c r="Z22" s="83"/>
      <c r="AA22" s="83"/>
      <c r="AB22" s="83"/>
      <c r="AC22" s="87"/>
      <c r="AD22" s="87"/>
      <c r="AE22" s="87"/>
      <c r="AF22" s="87"/>
      <c r="AG22" s="87"/>
      <c r="AH22" s="87"/>
      <c r="AI22" s="87"/>
      <c r="AJ22" s="87"/>
      <c r="AK22" s="87"/>
      <c r="AL22" s="87"/>
      <c r="AM22" s="87"/>
    </row>
    <row r="23" spans="1:44" ht="11" customHeight="1">
      <c r="A23" s="436" t="s">
        <v>7</v>
      </c>
      <c r="B23" s="438"/>
      <c r="C23" s="436" t="s">
        <v>25</v>
      </c>
      <c r="D23" s="437"/>
      <c r="E23" s="437"/>
      <c r="F23" s="437"/>
      <c r="G23" s="438"/>
      <c r="H23" s="439" t="s">
        <v>91</v>
      </c>
      <c r="I23" s="440"/>
      <c r="J23" s="441"/>
      <c r="K23" s="383" t="s">
        <v>77</v>
      </c>
      <c r="L23" s="384"/>
      <c r="M23" s="384"/>
      <c r="N23" s="384"/>
      <c r="O23" s="385"/>
      <c r="P23" s="383" t="s">
        <v>75</v>
      </c>
      <c r="Q23" s="384"/>
      <c r="R23" s="384"/>
      <c r="S23" s="384"/>
      <c r="T23" s="385"/>
      <c r="U23" s="383" t="s">
        <v>27</v>
      </c>
      <c r="V23" s="384"/>
      <c r="W23" s="385"/>
      <c r="X23" s="383" t="s">
        <v>25</v>
      </c>
      <c r="Y23" s="384"/>
      <c r="Z23" s="384"/>
      <c r="AA23" s="384"/>
      <c r="AB23" s="385"/>
      <c r="AC23" s="270"/>
      <c r="AD23" s="386" t="s">
        <v>17</v>
      </c>
      <c r="AE23" s="387"/>
      <c r="AF23" s="387"/>
      <c r="AG23" s="387"/>
      <c r="AH23" s="387"/>
      <c r="AI23" s="387"/>
      <c r="AJ23" s="387"/>
      <c r="AK23" s="387"/>
      <c r="AL23" s="387"/>
      <c r="AM23" s="388"/>
    </row>
    <row r="24" spans="1:44" ht="11" customHeight="1" thickBot="1">
      <c r="A24" s="391"/>
      <c r="B24" s="393"/>
      <c r="C24" s="391" t="s">
        <v>26</v>
      </c>
      <c r="D24" s="392"/>
      <c r="E24" s="392"/>
      <c r="F24" s="392"/>
      <c r="G24" s="393"/>
      <c r="H24" s="442" t="s">
        <v>161</v>
      </c>
      <c r="I24" s="443"/>
      <c r="J24" s="444"/>
      <c r="K24" s="365" t="s">
        <v>159</v>
      </c>
      <c r="L24" s="366"/>
      <c r="M24" s="366"/>
      <c r="N24" s="366"/>
      <c r="O24" s="367"/>
      <c r="P24" s="445" t="s">
        <v>76</v>
      </c>
      <c r="Q24" s="446"/>
      <c r="R24" s="446"/>
      <c r="S24" s="446"/>
      <c r="T24" s="446"/>
      <c r="U24" s="391" t="s">
        <v>28</v>
      </c>
      <c r="V24" s="392"/>
      <c r="W24" s="393"/>
      <c r="X24" s="391" t="s">
        <v>29</v>
      </c>
      <c r="Y24" s="392"/>
      <c r="Z24" s="392"/>
      <c r="AA24" s="392"/>
      <c r="AB24" s="393"/>
      <c r="AC24" s="270"/>
      <c r="AD24" s="357"/>
      <c r="AE24" s="358"/>
      <c r="AF24" s="358"/>
      <c r="AG24" s="359"/>
      <c r="AH24" s="394" t="s">
        <v>4</v>
      </c>
      <c r="AI24" s="395"/>
      <c r="AJ24" s="360"/>
      <c r="AK24" s="358"/>
      <c r="AL24" s="358"/>
      <c r="AM24" s="361"/>
    </row>
    <row r="25" spans="1:44" ht="11" customHeight="1">
      <c r="A25" s="427" t="s">
        <v>50</v>
      </c>
      <c r="B25" s="428"/>
      <c r="C25" s="429">
        <f>SUM(I17:AM17)+SUM(I20:AM20)+SUM(I21:AM21)</f>
        <v>180</v>
      </c>
      <c r="D25" s="430"/>
      <c r="E25" s="430"/>
      <c r="F25" s="430"/>
      <c r="G25" s="431"/>
      <c r="H25" s="429">
        <f>SUM(I17:AM17)-K25-P25</f>
        <v>171</v>
      </c>
      <c r="I25" s="430"/>
      <c r="J25" s="431"/>
      <c r="K25" s="432">
        <f>SUM(J18+Q18+X18+AE18+AL18)</f>
        <v>0</v>
      </c>
      <c r="L25" s="430"/>
      <c r="M25" s="430"/>
      <c r="N25" s="430"/>
      <c r="O25" s="431"/>
      <c r="P25" s="429">
        <f>SUM(G19+N19+U19+AB19+AI19)</f>
        <v>9</v>
      </c>
      <c r="Q25" s="430"/>
      <c r="R25" s="430"/>
      <c r="S25" s="430"/>
      <c r="T25" s="431"/>
      <c r="U25" s="429">
        <f>SUM(I20:AM20)</f>
        <v>0</v>
      </c>
      <c r="V25" s="430"/>
      <c r="W25" s="431"/>
      <c r="X25" s="429">
        <f>SUM(I21:AM21)</f>
        <v>0</v>
      </c>
      <c r="Y25" s="430"/>
      <c r="Z25" s="430"/>
      <c r="AA25" s="430"/>
      <c r="AB25" s="431"/>
      <c r="AC25" s="41"/>
      <c r="AD25" s="41"/>
      <c r="AE25" s="41"/>
      <c r="AF25" s="41"/>
      <c r="AG25" s="41"/>
      <c r="AH25" s="41"/>
      <c r="AI25" s="41"/>
      <c r="AJ25" s="41"/>
      <c r="AK25" s="41"/>
      <c r="AL25" s="41"/>
      <c r="AM25" s="41"/>
    </row>
    <row r="26" spans="1:44" s="81" customFormat="1" ht="11" customHeight="1" thickBot="1">
      <c r="A26" s="447" t="s">
        <v>24</v>
      </c>
      <c r="B26" s="448"/>
      <c r="C26" s="449">
        <f>C25</f>
        <v>180</v>
      </c>
      <c r="D26" s="450"/>
      <c r="E26" s="450"/>
      <c r="F26" s="450"/>
      <c r="G26" s="451"/>
      <c r="H26" s="449">
        <f>H25</f>
        <v>171</v>
      </c>
      <c r="I26" s="450"/>
      <c r="J26" s="451"/>
      <c r="K26" s="449">
        <f>K25</f>
        <v>0</v>
      </c>
      <c r="L26" s="450"/>
      <c r="M26" s="450"/>
      <c r="N26" s="450"/>
      <c r="O26" s="451"/>
      <c r="P26" s="449">
        <f>P25</f>
        <v>9</v>
      </c>
      <c r="Q26" s="450"/>
      <c r="R26" s="450"/>
      <c r="S26" s="450"/>
      <c r="T26" s="451"/>
      <c r="U26" s="449">
        <f>U25</f>
        <v>0</v>
      </c>
      <c r="V26" s="450"/>
      <c r="W26" s="451"/>
      <c r="X26" s="449">
        <f>X25</f>
        <v>0</v>
      </c>
      <c r="Y26" s="450"/>
      <c r="Z26" s="450"/>
      <c r="AA26" s="450"/>
      <c r="AB26" s="451"/>
      <c r="AC26" s="1"/>
      <c r="AD26" s="376"/>
      <c r="AE26" s="376"/>
      <c r="AF26" s="376"/>
      <c r="AG26" s="376"/>
      <c r="AH26" s="376"/>
      <c r="AI26" s="376"/>
      <c r="AJ26" s="377"/>
      <c r="AK26" s="377"/>
      <c r="AL26" s="377"/>
      <c r="AM26" s="1"/>
    </row>
    <row r="27" spans="1:44" s="81" customFormat="1" ht="11" customHeight="1" thickBot="1">
      <c r="A27" s="255"/>
      <c r="B27" s="255"/>
      <c r="C27" s="256"/>
      <c r="D27" s="256"/>
      <c r="E27" s="256"/>
      <c r="F27" s="256"/>
      <c r="G27" s="251"/>
      <c r="H27" s="251"/>
      <c r="I27" s="251"/>
      <c r="J27" s="251"/>
      <c r="K27" s="251"/>
      <c r="L27" s="251"/>
      <c r="M27" s="257"/>
      <c r="N27" s="257"/>
      <c r="O27" s="257"/>
      <c r="P27" s="257"/>
      <c r="Q27" s="92"/>
      <c r="R27" s="92"/>
      <c r="S27" s="92"/>
      <c r="T27" s="92"/>
      <c r="U27" s="92"/>
      <c r="V27" s="92"/>
      <c r="W27" s="92"/>
      <c r="X27" s="92"/>
      <c r="Y27" s="92"/>
      <c r="Z27" s="92"/>
      <c r="AA27" s="92"/>
      <c r="AB27" s="17"/>
      <c r="AC27" s="278"/>
      <c r="AD27" s="282"/>
      <c r="AE27" s="281"/>
      <c r="AF27" s="281" t="s">
        <v>68</v>
      </c>
      <c r="AG27" s="276"/>
      <c r="AH27" s="276"/>
      <c r="AI27" s="281"/>
      <c r="AJ27" s="281"/>
      <c r="AK27" s="276"/>
      <c r="AL27" s="276"/>
      <c r="AM27" s="277"/>
    </row>
    <row r="28" spans="1:44" s="4" customFormat="1" ht="11" customHeight="1">
      <c r="A28" s="457" t="s">
        <v>51</v>
      </c>
      <c r="B28" s="458"/>
      <c r="C28" s="458"/>
      <c r="D28" s="458"/>
      <c r="E28" s="458"/>
      <c r="F28" s="458"/>
      <c r="G28" s="458"/>
      <c r="H28" s="458"/>
      <c r="I28" s="459"/>
      <c r="J28" s="460" t="s">
        <v>52</v>
      </c>
      <c r="K28" s="458"/>
      <c r="L28" s="458"/>
      <c r="M28" s="458"/>
      <c r="N28" s="458"/>
      <c r="O28" s="458"/>
      <c r="P28" s="458"/>
      <c r="Q28" s="458"/>
      <c r="R28" s="458"/>
      <c r="S28" s="461"/>
      <c r="T28" s="261" t="s">
        <v>33</v>
      </c>
      <c r="U28" s="262"/>
      <c r="V28" s="262"/>
      <c r="W28" s="262"/>
      <c r="X28" s="262"/>
      <c r="Y28" s="262"/>
      <c r="Z28" s="262"/>
      <c r="AA28" s="452">
        <f>COUNTIF(I17:AM17,"&gt;0")</f>
        <v>15</v>
      </c>
      <c r="AB28" s="453"/>
      <c r="AC28" s="279"/>
      <c r="AD28" s="405" t="s">
        <v>138</v>
      </c>
      <c r="AE28" s="406"/>
      <c r="AF28" s="406"/>
      <c r="AG28" s="406"/>
      <c r="AH28" s="407"/>
      <c r="AI28" s="396" t="s">
        <v>141</v>
      </c>
      <c r="AJ28" s="397"/>
      <c r="AK28" s="397"/>
      <c r="AL28" s="397"/>
      <c r="AM28" s="398"/>
      <c r="AO28" s="352"/>
      <c r="AP28" s="352"/>
      <c r="AQ28" s="352"/>
      <c r="AR28" s="352"/>
    </row>
    <row r="29" spans="1:44" s="4" customFormat="1" ht="11" customHeight="1" thickBot="1">
      <c r="A29" s="454" t="s">
        <v>157</v>
      </c>
      <c r="B29" s="455"/>
      <c r="C29" s="455"/>
      <c r="D29" s="455"/>
      <c r="E29" s="455"/>
      <c r="F29" s="455"/>
      <c r="G29" s="455"/>
      <c r="H29" s="455"/>
      <c r="I29" s="456"/>
      <c r="J29" s="462" t="s">
        <v>135</v>
      </c>
      <c r="K29" s="455"/>
      <c r="L29" s="455"/>
      <c r="M29" s="455"/>
      <c r="N29" s="455"/>
      <c r="O29" s="455"/>
      <c r="P29" s="455"/>
      <c r="Q29" s="455"/>
      <c r="R29" s="455"/>
      <c r="S29" s="463"/>
      <c r="T29" s="263" t="s">
        <v>104</v>
      </c>
      <c r="U29" s="248"/>
      <c r="V29" s="248"/>
      <c r="W29" s="248"/>
      <c r="X29" s="248"/>
      <c r="Y29" s="248"/>
      <c r="Z29" s="248"/>
      <c r="AA29" s="234"/>
      <c r="AB29" s="264"/>
      <c r="AC29" s="280"/>
      <c r="AD29" s="402">
        <f>COUNTIFS(I17:AM17,"&gt;0",I17:AM17,"&lt;7,92")</f>
        <v>0</v>
      </c>
      <c r="AE29" s="403"/>
      <c r="AF29" s="403"/>
      <c r="AG29" s="403"/>
      <c r="AH29" s="404"/>
      <c r="AI29" s="399">
        <f>SUMIF(I17:AM17,"&gt;7,92",I17:AM17)</f>
        <v>180</v>
      </c>
      <c r="AJ29" s="400"/>
      <c r="AK29" s="400"/>
      <c r="AL29" s="400"/>
      <c r="AM29" s="401"/>
    </row>
    <row r="30" spans="1:44" s="4" customFormat="1" ht="11" customHeight="1">
      <c r="A30" s="469" t="s">
        <v>32</v>
      </c>
      <c r="B30" s="470"/>
      <c r="C30" s="471"/>
      <c r="D30" s="475">
        <f>2.5</f>
        <v>2.5</v>
      </c>
      <c r="E30" s="476"/>
      <c r="F30" s="476"/>
      <c r="G30" s="476"/>
      <c r="H30" s="476"/>
      <c r="I30" s="497"/>
      <c r="J30" s="474" t="s">
        <v>32</v>
      </c>
      <c r="K30" s="470"/>
      <c r="L30" s="470"/>
      <c r="M30" s="471"/>
      <c r="N30" s="475">
        <f>2.5+'17-06-Lucie'!N30:Q30</f>
        <v>5</v>
      </c>
      <c r="O30" s="476"/>
      <c r="P30" s="476"/>
      <c r="Q30" s="476"/>
      <c r="R30" s="476"/>
      <c r="S30" s="477"/>
      <c r="T30" s="263" t="s">
        <v>107</v>
      </c>
      <c r="U30" s="248"/>
      <c r="V30" s="248"/>
      <c r="W30" s="248"/>
      <c r="X30" s="248"/>
      <c r="Y30" s="248"/>
      <c r="Z30" s="248"/>
      <c r="AA30" s="235"/>
      <c r="AB30" s="265"/>
      <c r="AM30" s="41"/>
    </row>
    <row r="31" spans="1:44" s="4" customFormat="1" ht="11" customHeight="1">
      <c r="A31" s="469" t="s">
        <v>30</v>
      </c>
      <c r="B31" s="470"/>
      <c r="C31" s="471"/>
      <c r="D31" s="211">
        <v>0</v>
      </c>
      <c r="E31" s="254">
        <v>0</v>
      </c>
      <c r="F31" s="249">
        <v>0</v>
      </c>
      <c r="G31" s="211">
        <v>0</v>
      </c>
      <c r="H31" s="249">
        <v>0</v>
      </c>
      <c r="I31" s="258">
        <v>0</v>
      </c>
      <c r="J31" s="474" t="s">
        <v>30</v>
      </c>
      <c r="K31" s="470"/>
      <c r="L31" s="470"/>
      <c r="M31" s="471"/>
      <c r="N31" s="211">
        <f>'17-06-Lucie'!N31</f>
        <v>0</v>
      </c>
      <c r="O31" s="211">
        <f>'17-06-Lucie'!O31</f>
        <v>0</v>
      </c>
      <c r="P31" s="211">
        <f>'17-06-Lucie'!P31</f>
        <v>0</v>
      </c>
      <c r="Q31" s="211">
        <f>'17-06-Lucie'!Q31</f>
        <v>0</v>
      </c>
      <c r="R31" s="252">
        <f>'17-06-Lucie'!R31</f>
        <v>0</v>
      </c>
      <c r="S31" s="259">
        <f>'17-06-Lucie'!S31</f>
        <v>0</v>
      </c>
      <c r="T31" s="263" t="s">
        <v>105</v>
      </c>
      <c r="U31" s="248"/>
      <c r="V31" s="248"/>
      <c r="W31" s="248"/>
      <c r="X31" s="248"/>
      <c r="Y31" s="248"/>
      <c r="Z31" s="248"/>
      <c r="AA31" s="234"/>
      <c r="AB31" s="264"/>
      <c r="AJ31" s="2"/>
      <c r="AK31" s="2"/>
      <c r="AL31" s="123"/>
      <c r="AM31" s="123"/>
    </row>
    <row r="32" spans="1:44" s="4" customFormat="1" ht="11" customHeight="1" thickBot="1">
      <c r="A32" s="472" t="s">
        <v>31</v>
      </c>
      <c r="B32" s="473"/>
      <c r="C32" s="395"/>
      <c r="D32" s="478">
        <f>D30-D31-E31-F31-G31-H31</f>
        <v>2.5</v>
      </c>
      <c r="E32" s="479"/>
      <c r="F32" s="479"/>
      <c r="G32" s="479"/>
      <c r="H32" s="479"/>
      <c r="I32" s="493"/>
      <c r="J32" s="394" t="s">
        <v>31</v>
      </c>
      <c r="K32" s="473"/>
      <c r="L32" s="473"/>
      <c r="M32" s="395"/>
      <c r="N32" s="478">
        <f>N30-O31-P31-Q31-R31-S31</f>
        <v>5</v>
      </c>
      <c r="O32" s="479"/>
      <c r="P32" s="479"/>
      <c r="Q32" s="479"/>
      <c r="R32" s="479"/>
      <c r="S32" s="480"/>
      <c r="T32" s="266" t="s">
        <v>109</v>
      </c>
      <c r="U32" s="267"/>
      <c r="V32" s="268"/>
      <c r="W32" s="268"/>
      <c r="X32" s="268"/>
      <c r="Y32" s="269"/>
      <c r="Z32" s="268"/>
      <c r="AA32" s="374"/>
      <c r="AB32" s="375"/>
      <c r="AC32" s="408" t="s">
        <v>70</v>
      </c>
      <c r="AD32" s="409"/>
      <c r="AE32" s="409"/>
      <c r="AF32" s="409"/>
      <c r="AG32" s="409"/>
      <c r="AH32" s="409"/>
      <c r="AI32" s="409"/>
      <c r="AJ32" s="409"/>
      <c r="AK32" s="409"/>
      <c r="AL32" s="373">
        <f>SUMIF(I17:AM17,"&lt;8",I17:AM17)</f>
        <v>0</v>
      </c>
      <c r="AM32" s="373"/>
    </row>
    <row r="33" spans="1:39" s="4" customFormat="1" ht="11" customHeight="1">
      <c r="A33" s="72"/>
      <c r="B33" s="72"/>
      <c r="C33" s="73"/>
      <c r="D33" s="73"/>
      <c r="E33" s="73"/>
      <c r="F33" s="73"/>
      <c r="G33" s="72"/>
      <c r="H33" s="72"/>
      <c r="I33" s="72"/>
      <c r="J33" s="72"/>
      <c r="K33" s="72"/>
      <c r="L33" s="72"/>
      <c r="M33" s="72"/>
      <c r="N33" s="72"/>
      <c r="O33" s="72"/>
      <c r="P33" s="41"/>
      <c r="Q33" s="41"/>
      <c r="R33" s="73"/>
      <c r="S33" s="73"/>
      <c r="T33" s="73"/>
      <c r="U33" s="73"/>
      <c r="V33" s="73"/>
      <c r="W33" s="73"/>
      <c r="X33" s="73"/>
      <c r="AC33" s="65" t="s">
        <v>69</v>
      </c>
      <c r="AD33" s="66"/>
      <c r="AE33" s="66"/>
      <c r="AF33" s="66"/>
      <c r="AG33" s="66"/>
      <c r="AH33" s="66"/>
      <c r="AI33" s="66"/>
      <c r="AJ33" s="66"/>
      <c r="AK33" s="67"/>
      <c r="AL33" s="389">
        <f>COUNTIF(I17:AM17,"&gt;=8")</f>
        <v>15</v>
      </c>
      <c r="AM33" s="390"/>
    </row>
    <row r="34" spans="1:39" s="4" customFormat="1" ht="11" customHeight="1">
      <c r="A34" s="494" t="s">
        <v>10</v>
      </c>
      <c r="B34" s="495"/>
      <c r="C34" s="495"/>
      <c r="D34" s="495"/>
      <c r="E34" s="495"/>
      <c r="F34" s="495"/>
      <c r="G34" s="495"/>
      <c r="H34" s="495"/>
      <c r="I34" s="495"/>
      <c r="J34" s="495"/>
      <c r="K34" s="496"/>
      <c r="L34" s="494" t="s">
        <v>34</v>
      </c>
      <c r="M34" s="495"/>
      <c r="N34" s="496"/>
      <c r="O34" s="494" t="s">
        <v>0</v>
      </c>
      <c r="P34" s="495"/>
      <c r="Q34" s="496"/>
      <c r="R34" s="494" t="s">
        <v>35</v>
      </c>
      <c r="S34" s="495"/>
      <c r="T34" s="496"/>
      <c r="U34" s="605"/>
      <c r="V34" s="606"/>
      <c r="W34" s="606"/>
      <c r="X34" s="606"/>
      <c r="Y34" s="41"/>
      <c r="Z34" s="41"/>
      <c r="AA34" s="41"/>
      <c r="AB34" s="41"/>
      <c r="AC34" s="84"/>
      <c r="AD34" s="41"/>
      <c r="AE34" s="41"/>
      <c r="AF34" s="41"/>
      <c r="AG34" s="41"/>
      <c r="AH34" s="41"/>
      <c r="AI34" s="41"/>
      <c r="AJ34" s="41"/>
      <c r="AK34" s="41"/>
      <c r="AL34" s="41"/>
      <c r="AM34" s="41"/>
    </row>
    <row r="35" spans="1:39" s="4" customFormat="1" ht="11" customHeight="1">
      <c r="A35" s="481" t="s">
        <v>81</v>
      </c>
      <c r="B35" s="482"/>
      <c r="C35" s="482"/>
      <c r="D35" s="482"/>
      <c r="E35" s="482"/>
      <c r="F35" s="482"/>
      <c r="G35" s="482"/>
      <c r="H35" s="482"/>
      <c r="I35" s="482"/>
      <c r="J35" s="482"/>
      <c r="K35" s="483"/>
      <c r="L35" s="484">
        <f>P14</f>
        <v>249</v>
      </c>
      <c r="M35" s="485"/>
      <c r="N35" s="486"/>
      <c r="O35" s="634">
        <v>4.05</v>
      </c>
      <c r="P35" s="485"/>
      <c r="Q35" s="486"/>
      <c r="R35" s="490"/>
      <c r="S35" s="491"/>
      <c r="T35" s="492"/>
      <c r="U35" s="378">
        <f>L35*O35</f>
        <v>1008.4499999999999</v>
      </c>
      <c r="V35" s="379"/>
      <c r="W35" s="379"/>
      <c r="X35" s="95"/>
      <c r="Y35" s="41"/>
      <c r="Z35" s="589"/>
      <c r="AA35" s="589"/>
      <c r="AB35" s="192"/>
      <c r="AC35" s="588"/>
      <c r="AD35" s="588"/>
      <c r="AE35" s="192"/>
      <c r="AF35" s="193"/>
      <c r="AG35" s="194"/>
      <c r="AH35" s="194"/>
      <c r="AJ35" s="41"/>
      <c r="AK35" s="41"/>
      <c r="AL35" s="41"/>
      <c r="AM35" s="41"/>
    </row>
    <row r="36" spans="1:39" s="4" customFormat="1" ht="11" customHeight="1">
      <c r="A36" s="575" t="s">
        <v>37</v>
      </c>
      <c r="B36" s="576"/>
      <c r="C36" s="576"/>
      <c r="D36" s="576"/>
      <c r="E36" s="576"/>
      <c r="F36" s="576"/>
      <c r="G36" s="576"/>
      <c r="H36" s="576"/>
      <c r="I36" s="576"/>
      <c r="J36" s="576"/>
      <c r="K36" s="577"/>
      <c r="L36" s="535">
        <f>K25</f>
        <v>0</v>
      </c>
      <c r="M36" s="536"/>
      <c r="N36" s="537"/>
      <c r="O36" s="535">
        <f>O35</f>
        <v>4.05</v>
      </c>
      <c r="P36" s="536"/>
      <c r="Q36" s="537"/>
      <c r="R36" s="578"/>
      <c r="S36" s="579"/>
      <c r="T36" s="580"/>
      <c r="U36" s="464">
        <f>L36*O36</f>
        <v>0</v>
      </c>
      <c r="V36" s="465"/>
      <c r="W36" s="465"/>
      <c r="X36" s="95"/>
      <c r="Y36" s="41"/>
      <c r="Z36" s="73"/>
      <c r="AA36" s="73"/>
      <c r="AB36" s="73"/>
      <c r="AC36" s="41"/>
      <c r="AH36" s="41"/>
      <c r="AI36" s="41"/>
      <c r="AJ36" s="41"/>
      <c r="AK36" s="41"/>
      <c r="AL36" s="41"/>
      <c r="AM36" s="41"/>
    </row>
    <row r="37" spans="1:39" s="4" customFormat="1" ht="11" customHeight="1">
      <c r="A37" s="215" t="s">
        <v>155</v>
      </c>
      <c r="B37" s="84"/>
      <c r="C37" s="84"/>
      <c r="D37" s="84"/>
      <c r="E37" s="84"/>
      <c r="F37" s="84"/>
      <c r="G37" s="94"/>
      <c r="H37" s="94"/>
      <c r="I37" s="94"/>
      <c r="J37" s="230">
        <v>0.25</v>
      </c>
      <c r="K37" s="84" t="s">
        <v>156</v>
      </c>
      <c r="L37" s="535">
        <f>P25</f>
        <v>9</v>
      </c>
      <c r="M37" s="536"/>
      <c r="N37" s="537"/>
      <c r="O37" s="535">
        <f>O35</f>
        <v>4.05</v>
      </c>
      <c r="P37" s="536"/>
      <c r="Q37" s="537"/>
      <c r="R37" s="466" t="s">
        <v>160</v>
      </c>
      <c r="S37" s="467"/>
      <c r="T37" s="468"/>
      <c r="U37" s="464">
        <f>L37*O37*R37</f>
        <v>9.1124999999999989</v>
      </c>
      <c r="V37" s="465"/>
      <c r="W37" s="465"/>
      <c r="X37" s="95"/>
      <c r="Y37" s="41"/>
      <c r="Z37" s="41"/>
      <c r="AA37" s="41"/>
      <c r="AB37" s="41"/>
      <c r="AC37" s="41"/>
      <c r="AD37" s="41"/>
      <c r="AE37" s="41"/>
      <c r="AF37" s="41"/>
      <c r="AG37" s="41"/>
      <c r="AH37" s="41"/>
      <c r="AI37" s="41"/>
      <c r="AJ37" s="41"/>
      <c r="AK37" s="41"/>
      <c r="AL37" s="41"/>
      <c r="AM37" s="41"/>
    </row>
    <row r="38" spans="1:39" s="4" customFormat="1" ht="11" customHeight="1">
      <c r="A38" s="575" t="s">
        <v>99</v>
      </c>
      <c r="B38" s="576"/>
      <c r="C38" s="576"/>
      <c r="D38" s="576"/>
      <c r="E38" s="576"/>
      <c r="F38" s="576"/>
      <c r="G38" s="576"/>
      <c r="H38" s="576"/>
      <c r="I38" s="576"/>
      <c r="J38" s="576"/>
      <c r="K38" s="577"/>
      <c r="L38" s="535">
        <f>U25</f>
        <v>0</v>
      </c>
      <c r="M38" s="536"/>
      <c r="N38" s="537"/>
      <c r="O38" s="535">
        <f>O35</f>
        <v>4.05</v>
      </c>
      <c r="P38" s="536"/>
      <c r="Q38" s="537"/>
      <c r="R38" s="104"/>
      <c r="S38" s="105"/>
      <c r="T38" s="106"/>
      <c r="U38" s="464">
        <f>L38*O38</f>
        <v>0</v>
      </c>
      <c r="V38" s="465"/>
      <c r="W38" s="465"/>
      <c r="X38" s="97"/>
      <c r="Y38" s="41"/>
      <c r="Z38" s="41"/>
      <c r="AA38" s="41"/>
      <c r="AB38" s="41"/>
      <c r="AC38" s="41"/>
      <c r="AD38" s="607"/>
      <c r="AE38" s="607"/>
      <c r="AF38" s="607"/>
      <c r="AG38" s="607"/>
      <c r="AH38" s="41"/>
      <c r="AI38" s="41"/>
      <c r="AJ38" s="41"/>
      <c r="AK38" s="41"/>
      <c r="AL38" s="41"/>
      <c r="AM38" s="41"/>
    </row>
    <row r="39" spans="1:39" s="4" customFormat="1" ht="11" customHeight="1">
      <c r="A39" s="215" t="s">
        <v>93</v>
      </c>
      <c r="B39" s="84"/>
      <c r="C39" s="84"/>
      <c r="D39" s="84"/>
      <c r="E39" s="84"/>
      <c r="F39" s="84"/>
      <c r="G39" s="84"/>
      <c r="H39" s="84"/>
      <c r="I39" s="230">
        <v>0.5</v>
      </c>
      <c r="J39" s="94" t="s">
        <v>158</v>
      </c>
      <c r="K39" s="212"/>
      <c r="L39" s="535">
        <f>X25</f>
        <v>0</v>
      </c>
      <c r="M39" s="536"/>
      <c r="N39" s="537"/>
      <c r="O39" s="535">
        <f>O35*50%+O35</f>
        <v>6.0749999999999993</v>
      </c>
      <c r="P39" s="536"/>
      <c r="Q39" s="537"/>
      <c r="R39" s="572"/>
      <c r="S39" s="573"/>
      <c r="T39" s="574"/>
      <c r="U39" s="464">
        <f>L39*O39</f>
        <v>0</v>
      </c>
      <c r="V39" s="465"/>
      <c r="W39" s="465"/>
      <c r="X39" s="95"/>
      <c r="Y39" s="41"/>
      <c r="Z39" s="41"/>
      <c r="AA39" s="41"/>
      <c r="AB39" s="41"/>
    </row>
    <row r="40" spans="1:39" s="4" customFormat="1" ht="11" customHeight="1">
      <c r="A40" s="215" t="s">
        <v>89</v>
      </c>
      <c r="B40" s="84"/>
      <c r="C40" s="84"/>
      <c r="D40" s="84"/>
      <c r="E40" s="84"/>
      <c r="F40" s="84"/>
      <c r="G40" s="84"/>
      <c r="H40" s="84"/>
      <c r="I40" s="84"/>
      <c r="J40" s="84"/>
      <c r="K40" s="212"/>
      <c r="L40" s="535"/>
      <c r="M40" s="536"/>
      <c r="N40" s="537"/>
      <c r="O40" s="535"/>
      <c r="P40" s="536"/>
      <c r="Q40" s="537"/>
      <c r="R40" s="572"/>
      <c r="S40" s="573"/>
      <c r="T40" s="574"/>
      <c r="U40" s="464"/>
      <c r="V40" s="465"/>
      <c r="W40" s="465"/>
      <c r="X40" s="95"/>
      <c r="Y40" s="41"/>
      <c r="Z40" s="41"/>
      <c r="AA40" s="41"/>
      <c r="AB40" s="41"/>
    </row>
    <row r="41" spans="1:39" s="4" customFormat="1" ht="11" customHeight="1">
      <c r="A41" s="568" t="s">
        <v>36</v>
      </c>
      <c r="B41" s="569"/>
      <c r="C41" s="569"/>
      <c r="D41" s="569"/>
      <c r="E41" s="569"/>
      <c r="F41" s="569"/>
      <c r="G41" s="569"/>
      <c r="H41" s="569"/>
      <c r="I41" s="569"/>
      <c r="J41" s="569"/>
      <c r="K41" s="570"/>
      <c r="L41" s="94"/>
      <c r="M41" s="94"/>
      <c r="N41" s="94"/>
      <c r="O41" s="228"/>
      <c r="P41" s="229"/>
      <c r="Q41" s="229"/>
      <c r="R41" s="572"/>
      <c r="S41" s="573"/>
      <c r="T41" s="574"/>
      <c r="U41" s="571">
        <v>0</v>
      </c>
      <c r="V41" s="571"/>
      <c r="W41" s="571"/>
      <c r="X41" s="97"/>
      <c r="Y41" s="41"/>
      <c r="Z41" s="41"/>
      <c r="AA41" s="41"/>
      <c r="AB41" s="41"/>
      <c r="AC41" s="41"/>
      <c r="AD41" s="41"/>
      <c r="AE41" s="41"/>
      <c r="AF41" s="41"/>
      <c r="AG41" s="41"/>
      <c r="AH41" s="41"/>
      <c r="AI41" s="41"/>
      <c r="AJ41" s="41"/>
      <c r="AK41" s="41"/>
      <c r="AL41" s="41"/>
      <c r="AM41" s="41"/>
    </row>
    <row r="42" spans="1:39" s="4" customFormat="1" ht="11" customHeight="1">
      <c r="A42" s="102" t="s">
        <v>80</v>
      </c>
      <c r="B42" s="98"/>
      <c r="C42" s="98"/>
      <c r="D42" s="98"/>
      <c r="E42" s="98"/>
      <c r="F42" s="98"/>
      <c r="G42" s="98"/>
      <c r="H42" s="98"/>
      <c r="I42" s="98"/>
      <c r="J42" s="318"/>
      <c r="K42" s="319"/>
      <c r="L42" s="584"/>
      <c r="M42" s="585"/>
      <c r="N42" s="585"/>
      <c r="O42" s="586">
        <f>O35</f>
        <v>4.05</v>
      </c>
      <c r="P42" s="586"/>
      <c r="Q42" s="586"/>
      <c r="R42" s="587"/>
      <c r="S42" s="587"/>
      <c r="T42" s="587"/>
      <c r="U42" s="593">
        <f>L42*O42</f>
        <v>0</v>
      </c>
      <c r="V42" s="594"/>
      <c r="W42" s="594"/>
      <c r="X42" s="101"/>
      <c r="Y42" s="41"/>
      <c r="Z42" s="41"/>
      <c r="AA42" s="41"/>
      <c r="AB42" s="41"/>
      <c r="AC42" s="41"/>
      <c r="AD42" s="41"/>
      <c r="AE42" s="41"/>
      <c r="AF42" s="41"/>
      <c r="AG42" s="41"/>
      <c r="AH42" s="41"/>
      <c r="AI42" s="41"/>
      <c r="AJ42" s="41"/>
      <c r="AK42" s="41"/>
      <c r="AL42" s="41"/>
      <c r="AM42" s="41"/>
    </row>
    <row r="43" spans="1:39" s="4" customFormat="1" ht="11" customHeight="1">
      <c r="A43" s="601" t="s">
        <v>21</v>
      </c>
      <c r="B43" s="602"/>
      <c r="C43" s="602"/>
      <c r="D43" s="602"/>
      <c r="E43" s="602"/>
      <c r="F43" s="602"/>
      <c r="G43" s="602"/>
      <c r="H43" s="602"/>
      <c r="I43" s="602"/>
      <c r="J43" s="602"/>
      <c r="K43" s="603"/>
      <c r="L43" s="581"/>
      <c r="M43" s="582"/>
      <c r="N43" s="583"/>
      <c r="O43" s="581"/>
      <c r="P43" s="582"/>
      <c r="Q43" s="583"/>
      <c r="R43" s="581"/>
      <c r="S43" s="582"/>
      <c r="T43" s="583"/>
      <c r="U43" s="564">
        <f>SUM(U35:W42)</f>
        <v>1017.5624999999999</v>
      </c>
      <c r="V43" s="565"/>
      <c r="W43" s="565"/>
      <c r="X43" s="103"/>
      <c r="Y43" s="41"/>
      <c r="Z43" s="41"/>
      <c r="AA43" s="41"/>
      <c r="AB43" s="41"/>
      <c r="AC43" s="41"/>
      <c r="AD43" s="41"/>
      <c r="AE43" s="41"/>
      <c r="AF43" s="41"/>
      <c r="AG43" s="41"/>
      <c r="AH43" s="41"/>
      <c r="AI43" s="41"/>
      <c r="AJ43" s="41"/>
      <c r="AK43" s="41"/>
      <c r="AL43" s="41"/>
      <c r="AM43" s="41"/>
    </row>
    <row r="44" spans="1:39" s="4" customFormat="1" ht="7" customHeight="1">
      <c r="A44" s="69"/>
      <c r="B44" s="68"/>
      <c r="C44" s="68"/>
      <c r="D44" s="68"/>
      <c r="E44" s="68"/>
      <c r="F44" s="68"/>
      <c r="G44" s="68"/>
      <c r="H44" s="68"/>
      <c r="I44" s="68"/>
      <c r="J44" s="68"/>
      <c r="K44" s="68"/>
      <c r="L44" s="68"/>
      <c r="M44" s="68"/>
      <c r="N44" s="68"/>
      <c r="O44" s="68"/>
      <c r="P44" s="68"/>
      <c r="Q44" s="68"/>
      <c r="R44" s="68"/>
      <c r="S44" s="68"/>
      <c r="T44" s="68"/>
      <c r="U44" s="11"/>
      <c r="V44" s="68"/>
      <c r="W44" s="68"/>
      <c r="X44" s="68"/>
      <c r="Y44" s="41"/>
      <c r="Z44" s="41"/>
      <c r="AA44" s="41"/>
      <c r="AB44" s="41"/>
      <c r="AC44" s="41"/>
      <c r="AD44" s="41"/>
      <c r="AE44" s="41"/>
      <c r="AF44" s="41"/>
      <c r="AG44" s="41"/>
      <c r="AH44" s="41"/>
      <c r="AI44" s="41"/>
      <c r="AJ44" s="41"/>
      <c r="AK44" s="41"/>
      <c r="AL44" s="41"/>
      <c r="AM44" s="41"/>
    </row>
    <row r="45" spans="1:39" s="4" customFormat="1" ht="11" customHeight="1">
      <c r="A45" s="538" t="s">
        <v>39</v>
      </c>
      <c r="B45" s="566"/>
      <c r="C45" s="566"/>
      <c r="D45" s="566"/>
      <c r="E45" s="566"/>
      <c r="F45" s="566"/>
      <c r="G45" s="566"/>
      <c r="H45" s="566"/>
      <c r="I45" s="566"/>
      <c r="J45" s="566"/>
      <c r="K45" s="566"/>
      <c r="L45" s="566"/>
      <c r="M45" s="566"/>
      <c r="N45" s="566"/>
      <c r="O45" s="566"/>
      <c r="P45" s="566"/>
      <c r="Q45" s="566"/>
      <c r="R45" s="566"/>
      <c r="S45" s="566"/>
      <c r="T45" s="566"/>
      <c r="U45" s="566"/>
      <c r="V45" s="566"/>
      <c r="W45" s="539"/>
      <c r="X45" s="22"/>
      <c r="Y45" s="9"/>
      <c r="Z45" s="9"/>
      <c r="AA45" s="9"/>
      <c r="AB45" s="41"/>
      <c r="AC45" s="41"/>
      <c r="AD45" s="41"/>
      <c r="AE45" s="41"/>
      <c r="AF45" s="41"/>
      <c r="AG45" s="41"/>
      <c r="AH45" s="41"/>
      <c r="AI45" s="41"/>
      <c r="AJ45" s="41"/>
      <c r="AK45" s="41"/>
      <c r="AL45" s="41"/>
      <c r="AM45" s="41"/>
    </row>
    <row r="46" spans="1:39" s="4" customFormat="1" ht="11" customHeight="1">
      <c r="A46" s="595" t="s">
        <v>53</v>
      </c>
      <c r="B46" s="596"/>
      <c r="C46" s="596"/>
      <c r="D46" s="596"/>
      <c r="E46" s="596"/>
      <c r="F46" s="596"/>
      <c r="G46" s="596"/>
      <c r="H46" s="596"/>
      <c r="I46" s="596"/>
      <c r="J46" s="596"/>
      <c r="K46" s="596"/>
      <c r="L46" s="597"/>
      <c r="M46" s="383" t="s">
        <v>0</v>
      </c>
      <c r="N46" s="384"/>
      <c r="O46" s="385"/>
      <c r="P46" s="538" t="s">
        <v>40</v>
      </c>
      <c r="Q46" s="566"/>
      <c r="R46" s="566"/>
      <c r="S46" s="566"/>
      <c r="T46" s="566"/>
      <c r="U46" s="566"/>
      <c r="V46" s="566"/>
      <c r="W46" s="539"/>
      <c r="AB46" s="41"/>
      <c r="AC46" s="41"/>
      <c r="AD46" s="506"/>
      <c r="AE46" s="506"/>
      <c r="AF46" s="506"/>
      <c r="AG46" s="506"/>
      <c r="AH46" s="506"/>
      <c r="AI46" s="41"/>
      <c r="AJ46" s="41"/>
      <c r="AK46" s="41"/>
      <c r="AL46" s="41"/>
      <c r="AM46" s="41"/>
    </row>
    <row r="47" spans="1:39" s="4" customFormat="1" ht="11" customHeight="1">
      <c r="A47" s="598"/>
      <c r="B47" s="599"/>
      <c r="C47" s="599"/>
      <c r="D47" s="599"/>
      <c r="E47" s="599"/>
      <c r="F47" s="599"/>
      <c r="G47" s="599"/>
      <c r="H47" s="599"/>
      <c r="I47" s="599"/>
      <c r="J47" s="599"/>
      <c r="K47" s="599"/>
      <c r="L47" s="600"/>
      <c r="M47" s="391"/>
      <c r="N47" s="392"/>
      <c r="O47" s="393"/>
      <c r="P47" s="538" t="s">
        <v>35</v>
      </c>
      <c r="Q47" s="566"/>
      <c r="R47" s="566"/>
      <c r="S47" s="539"/>
      <c r="T47" s="538" t="s">
        <v>1</v>
      </c>
      <c r="U47" s="566"/>
      <c r="V47" s="566"/>
      <c r="W47" s="539"/>
      <c r="AB47" s="41"/>
      <c r="AC47" s="41"/>
      <c r="AD47" s="41"/>
      <c r="AE47" s="41"/>
      <c r="AF47" s="41"/>
      <c r="AG47" s="41"/>
      <c r="AH47" s="41"/>
      <c r="AI47" s="41"/>
      <c r="AJ47" s="41"/>
      <c r="AK47" s="41"/>
      <c r="AL47" s="41"/>
      <c r="AM47" s="41"/>
    </row>
    <row r="48" spans="1:39" s="4" customFormat="1" ht="11" customHeight="1">
      <c r="A48" s="23" t="s">
        <v>54</v>
      </c>
      <c r="B48" s="24"/>
      <c r="C48" s="24"/>
      <c r="D48" s="24"/>
      <c r="E48" s="24"/>
      <c r="F48" s="24"/>
      <c r="G48" s="24"/>
      <c r="H48" s="24"/>
      <c r="I48" s="2"/>
      <c r="J48" s="2"/>
      <c r="K48" s="2"/>
      <c r="L48" s="2"/>
      <c r="M48" s="627">
        <f>U43</f>
        <v>1017.5624999999999</v>
      </c>
      <c r="N48" s="544"/>
      <c r="O48" s="628"/>
      <c r="P48" s="627">
        <v>8.0500000000000007</v>
      </c>
      <c r="Q48" s="544"/>
      <c r="R48" s="544"/>
      <c r="S48" s="628"/>
      <c r="T48" s="629">
        <f t="shared" ref="T48:T55" si="0">P48*M48/100</f>
        <v>81.91378125</v>
      </c>
      <c r="U48" s="630"/>
      <c r="V48" s="630"/>
      <c r="W48" s="10"/>
      <c r="AB48" s="41"/>
      <c r="AC48" s="41"/>
      <c r="AD48" s="41"/>
      <c r="AE48" s="41"/>
      <c r="AF48" s="41"/>
      <c r="AG48" s="41"/>
      <c r="AH48" s="41"/>
      <c r="AI48" s="41"/>
      <c r="AJ48" s="41"/>
      <c r="AK48" s="41"/>
      <c r="AL48" s="41"/>
      <c r="AM48" s="41"/>
    </row>
    <row r="49" spans="1:39" s="4" customFormat="1" ht="11" customHeight="1">
      <c r="A49" s="503" t="s">
        <v>55</v>
      </c>
      <c r="B49" s="504"/>
      <c r="C49" s="504"/>
      <c r="D49" s="504"/>
      <c r="E49" s="504"/>
      <c r="F49" s="504"/>
      <c r="G49" s="504"/>
      <c r="H49" s="504"/>
      <c r="I49" s="2"/>
      <c r="J49" s="2"/>
      <c r="K49" s="2"/>
      <c r="L49" s="2"/>
      <c r="M49" s="505">
        <f>U43</f>
        <v>1017.5624999999999</v>
      </c>
      <c r="N49" s="506"/>
      <c r="O49" s="507"/>
      <c r="P49" s="505">
        <v>2.4</v>
      </c>
      <c r="Q49" s="506"/>
      <c r="R49" s="506"/>
      <c r="S49" s="507"/>
      <c r="T49" s="501">
        <f t="shared" si="0"/>
        <v>24.421499999999995</v>
      </c>
      <c r="U49" s="502"/>
      <c r="V49" s="502"/>
      <c r="W49" s="10"/>
      <c r="AB49" s="41"/>
      <c r="AC49" s="41"/>
      <c r="AD49" s="41"/>
      <c r="AE49" s="41"/>
      <c r="AF49" s="41"/>
      <c r="AG49" s="41"/>
      <c r="AH49" s="41"/>
      <c r="AI49" s="41"/>
      <c r="AJ49" s="41"/>
      <c r="AK49" s="41"/>
      <c r="AL49" s="41"/>
      <c r="AM49" s="41"/>
    </row>
    <row r="50" spans="1:39" s="4" customFormat="1" ht="11" customHeight="1">
      <c r="A50" s="503" t="s">
        <v>5</v>
      </c>
      <c r="B50" s="504"/>
      <c r="C50" s="504"/>
      <c r="D50" s="504"/>
      <c r="E50" s="504"/>
      <c r="F50" s="504"/>
      <c r="G50" s="504"/>
      <c r="H50" s="504"/>
      <c r="I50" s="2"/>
      <c r="J50" s="2"/>
      <c r="K50" s="2"/>
      <c r="L50" s="2"/>
      <c r="M50" s="505">
        <f>U43</f>
        <v>1017.5624999999999</v>
      </c>
      <c r="N50" s="506"/>
      <c r="O50" s="507"/>
      <c r="P50" s="505">
        <v>0.8</v>
      </c>
      <c r="Q50" s="506"/>
      <c r="R50" s="506"/>
      <c r="S50" s="507"/>
      <c r="T50" s="501">
        <f t="shared" si="0"/>
        <v>8.1404999999999994</v>
      </c>
      <c r="U50" s="502"/>
      <c r="V50" s="502"/>
      <c r="W50" s="10"/>
      <c r="AB50" s="41"/>
      <c r="AC50" s="41"/>
      <c r="AD50" s="41"/>
      <c r="AE50" s="41"/>
      <c r="AF50" s="41"/>
      <c r="AG50" s="41"/>
      <c r="AH50" s="41"/>
      <c r="AI50" s="41"/>
      <c r="AJ50" s="41"/>
      <c r="AK50" s="41"/>
      <c r="AL50" s="41"/>
      <c r="AM50" s="41"/>
    </row>
    <row r="51" spans="1:39" s="4" customFormat="1" ht="11" customHeight="1">
      <c r="A51" s="503" t="s">
        <v>56</v>
      </c>
      <c r="B51" s="504"/>
      <c r="C51" s="504"/>
      <c r="D51" s="504"/>
      <c r="E51" s="504"/>
      <c r="F51" s="504"/>
      <c r="G51" s="504"/>
      <c r="H51" s="504"/>
      <c r="I51" s="2"/>
      <c r="J51" s="2"/>
      <c r="K51" s="2"/>
      <c r="L51" s="2"/>
      <c r="M51" s="505">
        <f>U43</f>
        <v>1017.5624999999999</v>
      </c>
      <c r="N51" s="506"/>
      <c r="O51" s="507"/>
      <c r="P51" s="505">
        <v>3.1</v>
      </c>
      <c r="Q51" s="506"/>
      <c r="R51" s="506"/>
      <c r="S51" s="507"/>
      <c r="T51" s="501">
        <f t="shared" si="0"/>
        <v>31.544437500000001</v>
      </c>
      <c r="U51" s="502"/>
      <c r="V51" s="502"/>
      <c r="W51" s="10"/>
      <c r="AB51" s="41"/>
      <c r="AC51" s="41"/>
      <c r="AD51" s="41"/>
      <c r="AE51" s="41"/>
      <c r="AF51" s="41"/>
      <c r="AG51" s="41"/>
      <c r="AH51" s="41"/>
      <c r="AI51" s="41"/>
      <c r="AJ51" s="41"/>
      <c r="AK51" s="41"/>
      <c r="AL51" s="41"/>
      <c r="AM51" s="41"/>
    </row>
    <row r="52" spans="1:39" s="4" customFormat="1" ht="11" customHeight="1">
      <c r="A52" s="503" t="s">
        <v>57</v>
      </c>
      <c r="B52" s="504"/>
      <c r="C52" s="504"/>
      <c r="D52" s="504"/>
      <c r="E52" s="504"/>
      <c r="F52" s="504"/>
      <c r="G52" s="504"/>
      <c r="H52" s="504"/>
      <c r="I52" s="2"/>
      <c r="J52" s="2"/>
      <c r="K52" s="2"/>
      <c r="L52" s="2"/>
      <c r="M52" s="505">
        <f>U43</f>
        <v>1017.5624999999999</v>
      </c>
      <c r="N52" s="506"/>
      <c r="O52" s="507"/>
      <c r="P52" s="505">
        <v>1.1499999999999999</v>
      </c>
      <c r="Q52" s="506"/>
      <c r="R52" s="506"/>
      <c r="S52" s="507"/>
      <c r="T52" s="501">
        <f t="shared" si="0"/>
        <v>11.701968749999999</v>
      </c>
      <c r="U52" s="502"/>
      <c r="V52" s="502"/>
      <c r="W52" s="10"/>
      <c r="AB52" s="41"/>
      <c r="AC52" s="41"/>
      <c r="AD52" s="41"/>
      <c r="AE52" s="41"/>
      <c r="AF52" s="41"/>
      <c r="AG52" s="41"/>
      <c r="AH52" s="41"/>
      <c r="AI52" s="41"/>
      <c r="AJ52" s="41"/>
      <c r="AK52" s="41"/>
      <c r="AL52" s="41"/>
      <c r="AM52" s="41"/>
    </row>
    <row r="53" spans="1:39" s="4" customFormat="1" ht="11" customHeight="1">
      <c r="A53" s="22" t="s">
        <v>58</v>
      </c>
      <c r="B53" s="9"/>
      <c r="C53" s="9"/>
      <c r="D53" s="9"/>
      <c r="E53" s="9"/>
      <c r="F53" s="9"/>
      <c r="G53" s="9"/>
      <c r="H53" s="9"/>
      <c r="I53" s="2"/>
      <c r="J53" s="2"/>
      <c r="K53" s="2"/>
      <c r="L53" s="2"/>
      <c r="M53" s="505">
        <f>U43*98.25/100</f>
        <v>999.7551562499998</v>
      </c>
      <c r="N53" s="506"/>
      <c r="O53" s="507"/>
      <c r="P53" s="505">
        <v>5.0999999999999996</v>
      </c>
      <c r="Q53" s="506"/>
      <c r="R53" s="506"/>
      <c r="S53" s="507"/>
      <c r="T53" s="501">
        <f t="shared" si="0"/>
        <v>50.987512968749989</v>
      </c>
      <c r="U53" s="502"/>
      <c r="V53" s="502"/>
      <c r="W53" s="10"/>
      <c r="AB53" s="41"/>
      <c r="AC53" s="41"/>
      <c r="AD53" s="41"/>
      <c r="AE53" s="41"/>
      <c r="AF53" s="41"/>
      <c r="AG53" s="41"/>
      <c r="AH53" s="41"/>
      <c r="AI53" s="41"/>
      <c r="AJ53" s="41"/>
      <c r="AK53" s="41"/>
      <c r="AL53" s="41"/>
      <c r="AM53" s="41"/>
    </row>
    <row r="54" spans="1:39" s="4" customFormat="1" ht="11" customHeight="1">
      <c r="A54" s="22" t="s">
        <v>59</v>
      </c>
      <c r="B54" s="9"/>
      <c r="C54" s="9"/>
      <c r="D54" s="9"/>
      <c r="E54" s="9"/>
      <c r="F54" s="9"/>
      <c r="G54" s="9"/>
      <c r="H54" s="9"/>
      <c r="I54" s="2"/>
      <c r="J54" s="2"/>
      <c r="K54" s="2"/>
      <c r="L54" s="2"/>
      <c r="M54" s="505">
        <f>U43*98.25/100</f>
        <v>999.7551562499998</v>
      </c>
      <c r="N54" s="506"/>
      <c r="O54" s="507"/>
      <c r="P54" s="505">
        <v>2.4</v>
      </c>
      <c r="Q54" s="506"/>
      <c r="R54" s="506"/>
      <c r="S54" s="507"/>
      <c r="T54" s="501">
        <f t="shared" si="0"/>
        <v>23.994123749999993</v>
      </c>
      <c r="U54" s="502"/>
      <c r="V54" s="502"/>
      <c r="W54" s="10"/>
      <c r="AB54" s="41"/>
      <c r="AC54" s="41"/>
      <c r="AD54" s="41"/>
      <c r="AE54" s="41"/>
      <c r="AF54" s="41"/>
      <c r="AG54" s="41"/>
      <c r="AH54" s="41"/>
      <c r="AI54" s="41"/>
      <c r="AJ54" s="41"/>
      <c r="AK54" s="41"/>
      <c r="AL54" s="41"/>
      <c r="AM54" s="41"/>
    </row>
    <row r="55" spans="1:39" s="4" customFormat="1" ht="11" customHeight="1">
      <c r="A55" s="25" t="s">
        <v>60</v>
      </c>
      <c r="B55" s="26"/>
      <c r="C55" s="26"/>
      <c r="D55" s="26"/>
      <c r="E55" s="26"/>
      <c r="F55" s="26"/>
      <c r="G55" s="26"/>
      <c r="H55" s="26"/>
      <c r="I55" s="21"/>
      <c r="J55" s="21"/>
      <c r="K55" s="21"/>
      <c r="L55" s="21"/>
      <c r="M55" s="522">
        <f>U43*98.25/100</f>
        <v>999.7551562499998</v>
      </c>
      <c r="N55" s="523"/>
      <c r="O55" s="590"/>
      <c r="P55" s="522">
        <v>0.5</v>
      </c>
      <c r="Q55" s="523"/>
      <c r="R55" s="523"/>
      <c r="S55" s="590"/>
      <c r="T55" s="591">
        <f t="shared" si="0"/>
        <v>4.9987757812499991</v>
      </c>
      <c r="U55" s="592"/>
      <c r="V55" s="592"/>
      <c r="W55" s="10"/>
      <c r="AB55" s="41"/>
      <c r="AC55" s="41"/>
      <c r="AD55" s="41"/>
      <c r="AE55" s="41"/>
      <c r="AF55" s="41"/>
      <c r="AG55" s="41"/>
      <c r="AH55" s="41"/>
      <c r="AI55" s="41"/>
      <c r="AJ55" s="41"/>
      <c r="AK55" s="41"/>
      <c r="AL55" s="41"/>
      <c r="AM55" s="41"/>
    </row>
    <row r="56" spans="1:39" s="4" customFormat="1" ht="11" customHeight="1">
      <c r="A56" s="530" t="s">
        <v>41</v>
      </c>
      <c r="B56" s="531"/>
      <c r="C56" s="531"/>
      <c r="D56" s="531"/>
      <c r="E56" s="531"/>
      <c r="F56" s="531"/>
      <c r="G56" s="531"/>
      <c r="H56" s="531"/>
      <c r="I56" s="27"/>
      <c r="J56" s="7"/>
      <c r="K56" s="7"/>
      <c r="L56" s="7"/>
      <c r="M56" s="28"/>
      <c r="N56" s="28"/>
      <c r="O56" s="28"/>
      <c r="P56" s="18"/>
      <c r="Q56" s="29"/>
      <c r="R56" s="29"/>
      <c r="S56" s="14"/>
      <c r="T56" s="532">
        <f>SUM(T48:T55)</f>
        <v>237.70259999999999</v>
      </c>
      <c r="U56" s="533"/>
      <c r="V56" s="533"/>
      <c r="W56" s="328"/>
      <c r="AB56" s="41"/>
      <c r="AC56" s="41"/>
      <c r="AD56" s="41"/>
      <c r="AE56" s="41"/>
      <c r="AF56" s="41"/>
      <c r="AG56" s="41"/>
      <c r="AH56" s="41"/>
      <c r="AI56" s="41"/>
      <c r="AJ56" s="41"/>
      <c r="AK56" s="41"/>
      <c r="AL56" s="41"/>
      <c r="AM56" s="41"/>
    </row>
    <row r="57" spans="1:39" s="4" customFormat="1" ht="7" customHeight="1">
      <c r="A57" s="543"/>
      <c r="B57" s="543"/>
      <c r="C57" s="543"/>
      <c r="D57" s="543"/>
      <c r="E57" s="543"/>
      <c r="F57" s="543"/>
      <c r="G57" s="543"/>
      <c r="H57" s="543"/>
      <c r="I57" s="29"/>
      <c r="J57" s="29"/>
      <c r="K57" s="20"/>
      <c r="L57" s="20"/>
      <c r="M57" s="74"/>
      <c r="N57" s="74"/>
      <c r="O57" s="74"/>
      <c r="P57" s="29"/>
      <c r="Q57" s="29"/>
      <c r="R57" s="29"/>
      <c r="S57" s="74"/>
      <c r="T57" s="29"/>
      <c r="U57" s="29"/>
      <c r="V57" s="29"/>
      <c r="W57" s="330"/>
      <c r="AB57" s="41"/>
      <c r="AC57" s="41"/>
      <c r="AD57" s="41"/>
      <c r="AE57" s="41"/>
      <c r="AF57" s="41"/>
      <c r="AG57" s="41"/>
      <c r="AH57" s="41"/>
      <c r="AI57" s="41"/>
      <c r="AJ57" s="41"/>
      <c r="AK57" s="41"/>
      <c r="AL57" s="41"/>
      <c r="AM57" s="41"/>
    </row>
    <row r="58" spans="1:39" s="4" customFormat="1" ht="11" customHeight="1">
      <c r="A58" s="517" t="s">
        <v>42</v>
      </c>
      <c r="B58" s="518"/>
      <c r="C58" s="518"/>
      <c r="D58" s="518"/>
      <c r="E58" s="518"/>
      <c r="F58" s="518"/>
      <c r="G58" s="518"/>
      <c r="H58" s="518"/>
      <c r="I58" s="518"/>
      <c r="J58" s="518"/>
      <c r="K58" s="518"/>
      <c r="L58" s="518"/>
      <c r="M58" s="518"/>
      <c r="N58" s="518"/>
      <c r="O58" s="518"/>
      <c r="P58" s="518"/>
      <c r="Q58" s="518"/>
      <c r="R58" s="518"/>
      <c r="S58" s="519"/>
      <c r="T58" s="520">
        <f>U43-T56</f>
        <v>779.85989999999993</v>
      </c>
      <c r="U58" s="521"/>
      <c r="V58" s="521"/>
      <c r="W58" s="329"/>
      <c r="X58" s="522"/>
      <c r="Y58" s="523"/>
      <c r="Z58" s="523"/>
      <c r="AA58" s="41"/>
      <c r="AB58" s="41"/>
      <c r="AC58" s="41"/>
      <c r="AD58" s="41"/>
      <c r="AE58" s="41"/>
      <c r="AF58" s="41"/>
      <c r="AG58" s="41"/>
      <c r="AH58" s="41"/>
      <c r="AI58" s="41"/>
      <c r="AJ58" s="41"/>
      <c r="AK58" s="41"/>
      <c r="AL58" s="41"/>
      <c r="AM58" s="41"/>
    </row>
    <row r="59" spans="1:39" s="4" customFormat="1" ht="11" customHeight="1">
      <c r="A59" s="77"/>
      <c r="B59" s="77"/>
      <c r="C59" s="77"/>
      <c r="D59" s="77"/>
      <c r="E59" s="77"/>
      <c r="F59" s="77"/>
      <c r="G59" s="77"/>
      <c r="H59" s="77"/>
      <c r="I59" s="77"/>
      <c r="J59" s="77"/>
      <c r="K59" s="77"/>
      <c r="L59" s="77"/>
      <c r="M59" s="77"/>
      <c r="N59" s="77"/>
      <c r="O59" s="77"/>
      <c r="P59" s="77"/>
      <c r="Q59" s="77"/>
      <c r="R59" s="77"/>
      <c r="S59" s="77"/>
      <c r="T59" s="227"/>
      <c r="U59" s="227"/>
      <c r="V59" s="227"/>
      <c r="W59" s="79"/>
      <c r="X59" s="474" t="s">
        <v>0</v>
      </c>
      <c r="Y59" s="470"/>
      <c r="Z59" s="471"/>
      <c r="AA59" s="41"/>
      <c r="AB59" s="41"/>
      <c r="AC59" s="41"/>
      <c r="AD59" s="41"/>
      <c r="AE59" s="41"/>
      <c r="AF59" s="41"/>
      <c r="AG59" s="41"/>
      <c r="AH59" s="41"/>
      <c r="AI59" s="41"/>
      <c r="AJ59" s="41"/>
      <c r="AK59" s="41"/>
      <c r="AL59" s="41"/>
      <c r="AM59" s="41"/>
    </row>
    <row r="60" spans="1:39" s="4" customFormat="1" ht="11" customHeight="1">
      <c r="A60" s="524" t="s">
        <v>139</v>
      </c>
      <c r="B60" s="525"/>
      <c r="C60" s="525"/>
      <c r="D60" s="525"/>
      <c r="E60" s="525"/>
      <c r="F60" s="525"/>
      <c r="G60" s="525"/>
      <c r="H60" s="525"/>
      <c r="I60" s="525"/>
      <c r="J60" s="525"/>
      <c r="K60" s="525"/>
      <c r="L60" s="525"/>
      <c r="M60" s="525"/>
      <c r="N60" s="525"/>
      <c r="O60" s="525"/>
      <c r="P60" s="525"/>
      <c r="Q60" s="525"/>
      <c r="R60" s="525"/>
      <c r="S60" s="526"/>
      <c r="T60" s="513">
        <f>X60*AD29</f>
        <v>0</v>
      </c>
      <c r="U60" s="514"/>
      <c r="V60" s="514"/>
      <c r="W60" s="14"/>
      <c r="X60" s="527">
        <v>2.65</v>
      </c>
      <c r="Y60" s="528"/>
      <c r="Z60" s="529"/>
      <c r="AA60" s="354" t="s">
        <v>90</v>
      </c>
      <c r="AB60" s="355"/>
      <c r="AC60" s="356"/>
      <c r="AE60" s="13"/>
      <c r="AF60" s="13"/>
      <c r="AG60" s="13"/>
      <c r="AH60" s="41"/>
      <c r="AI60" s="41"/>
      <c r="AJ60" s="41"/>
      <c r="AK60" s="41"/>
      <c r="AL60" s="41"/>
      <c r="AM60" s="41"/>
    </row>
    <row r="61" spans="1:39" s="4" customFormat="1" ht="11" customHeight="1">
      <c r="A61" s="75" t="s">
        <v>140</v>
      </c>
      <c r="B61" s="76"/>
      <c r="C61" s="76"/>
      <c r="D61" s="76"/>
      <c r="E61" s="76"/>
      <c r="F61" s="76"/>
      <c r="G61" s="76"/>
      <c r="H61" s="76"/>
      <c r="I61" s="76"/>
      <c r="J61" s="76"/>
      <c r="K61" s="76"/>
      <c r="L61" s="76"/>
      <c r="M61" s="76"/>
      <c r="N61" s="76"/>
      <c r="O61" s="76"/>
      <c r="P61" s="76"/>
      <c r="Q61" s="76"/>
      <c r="R61" s="76"/>
      <c r="S61" s="78"/>
      <c r="T61" s="513">
        <f>AI29*X61</f>
        <v>60.173999999999999</v>
      </c>
      <c r="U61" s="514"/>
      <c r="V61" s="514"/>
      <c r="W61" s="12"/>
      <c r="X61" s="515">
        <v>0.33429999999999999</v>
      </c>
      <c r="Y61" s="516"/>
      <c r="Z61" s="516"/>
      <c r="AA61" s="349">
        <f>T60+T61</f>
        <v>60.173999999999999</v>
      </c>
      <c r="AB61" s="350"/>
      <c r="AC61" s="351"/>
      <c r="AD61" s="13"/>
      <c r="AE61" s="13"/>
      <c r="AF61" s="13"/>
      <c r="AG61" s="13"/>
      <c r="AH61" s="41"/>
      <c r="AI61" s="41"/>
      <c r="AJ61" s="41"/>
      <c r="AK61" s="41"/>
      <c r="AL61" s="41"/>
      <c r="AM61" s="41"/>
    </row>
    <row r="62" spans="1:39" s="4" customFormat="1" ht="11" customHeight="1">
      <c r="A62" s="238" t="s">
        <v>106</v>
      </c>
      <c r="B62" s="239"/>
      <c r="C62" s="239"/>
      <c r="D62" s="239"/>
      <c r="E62" s="239"/>
      <c r="F62" s="239"/>
      <c r="G62" s="239"/>
      <c r="H62" s="239"/>
      <c r="I62" s="239"/>
      <c r="J62" s="239"/>
      <c r="K62" s="239"/>
      <c r="L62" s="239"/>
      <c r="M62" s="239"/>
      <c r="N62" s="239"/>
      <c r="O62" s="239"/>
      <c r="P62" s="239"/>
      <c r="Q62" s="239"/>
      <c r="R62" s="239"/>
      <c r="S62" s="240"/>
      <c r="T62" s="508">
        <f>AA29*X62</f>
        <v>0</v>
      </c>
      <c r="U62" s="509"/>
      <c r="V62" s="509"/>
      <c r="W62" s="271"/>
      <c r="X62" s="510">
        <v>1</v>
      </c>
      <c r="Y62" s="511"/>
      <c r="Z62" s="512"/>
      <c r="AA62" s="608" t="s">
        <v>133</v>
      </c>
      <c r="AB62" s="609"/>
      <c r="AC62" s="610"/>
      <c r="AD62" s="13"/>
      <c r="AE62" s="13"/>
      <c r="AF62" s="13"/>
      <c r="AG62" s="13"/>
      <c r="AH62" s="41"/>
      <c r="AI62" s="41"/>
      <c r="AJ62" s="41"/>
      <c r="AK62" s="41"/>
      <c r="AL62" s="41"/>
      <c r="AM62" s="41"/>
    </row>
    <row r="63" spans="1:39" s="4" customFormat="1" ht="11" customHeight="1">
      <c r="A63" s="503" t="s">
        <v>6</v>
      </c>
      <c r="B63" s="504"/>
      <c r="C63" s="504"/>
      <c r="D63" s="504"/>
      <c r="E63" s="504"/>
      <c r="F63" s="504"/>
      <c r="G63" s="504"/>
      <c r="H63" s="504"/>
      <c r="I63" s="504"/>
      <c r="J63" s="504"/>
      <c r="K63" s="504"/>
      <c r="L63" s="504"/>
      <c r="M63" s="504"/>
      <c r="N63" s="504"/>
      <c r="O63" s="504"/>
      <c r="P63" s="504"/>
      <c r="Q63" s="504"/>
      <c r="R63" s="504"/>
      <c r="S63" s="611"/>
      <c r="T63" s="513">
        <f>X63*AA30</f>
        <v>0</v>
      </c>
      <c r="U63" s="514"/>
      <c r="V63" s="514"/>
      <c r="W63" s="12"/>
      <c r="X63" s="505">
        <v>3</v>
      </c>
      <c r="Y63" s="506"/>
      <c r="Z63" s="507"/>
      <c r="AA63" s="612">
        <f>T62+T63+T64</f>
        <v>0</v>
      </c>
      <c r="AB63" s="613"/>
      <c r="AC63" s="614"/>
      <c r="AD63" s="618">
        <f>(AB29*X62)+(AB30*X63)+(AB31*X64)+T62+T63+T64</f>
        <v>0</v>
      </c>
      <c r="AE63" s="619"/>
      <c r="AF63" s="41"/>
      <c r="AG63" s="41"/>
      <c r="AH63" s="41"/>
      <c r="AI63" s="41"/>
      <c r="AJ63" s="41"/>
      <c r="AK63" s="41"/>
      <c r="AL63" s="41"/>
      <c r="AM63" s="41"/>
    </row>
    <row r="64" spans="1:39" s="4" customFormat="1" ht="11" customHeight="1">
      <c r="A64" s="503" t="s">
        <v>43</v>
      </c>
      <c r="B64" s="504"/>
      <c r="C64" s="504"/>
      <c r="D64" s="504"/>
      <c r="E64" s="504"/>
      <c r="F64" s="504"/>
      <c r="G64" s="504"/>
      <c r="H64" s="504"/>
      <c r="I64" s="504"/>
      <c r="J64" s="504"/>
      <c r="K64" s="504"/>
      <c r="L64" s="504"/>
      <c r="M64" s="504"/>
      <c r="N64" s="504"/>
      <c r="O64" s="504"/>
      <c r="P64" s="504"/>
      <c r="Q64" s="504"/>
      <c r="R64" s="504"/>
      <c r="S64" s="611"/>
      <c r="T64" s="622">
        <f>X64*AA31</f>
        <v>0</v>
      </c>
      <c r="U64" s="623"/>
      <c r="V64" s="623"/>
      <c r="W64" s="272"/>
      <c r="X64" s="624">
        <v>1</v>
      </c>
      <c r="Y64" s="625"/>
      <c r="Z64" s="626"/>
      <c r="AA64" s="615"/>
      <c r="AB64" s="616"/>
      <c r="AC64" s="617"/>
      <c r="AD64" s="620"/>
      <c r="AE64" s="621"/>
      <c r="AF64" s="41"/>
      <c r="AG64" s="41"/>
      <c r="AH64" s="41"/>
      <c r="AI64" s="41"/>
      <c r="AJ64" s="41"/>
      <c r="AK64" s="41"/>
      <c r="AL64" s="41"/>
      <c r="AM64" s="41"/>
    </row>
    <row r="65" spans="1:39" s="4" customFormat="1" ht="11" customHeight="1">
      <c r="A65" s="286" t="s">
        <v>108</v>
      </c>
      <c r="B65" s="287"/>
      <c r="C65" s="287"/>
      <c r="D65" s="287"/>
      <c r="E65" s="287"/>
      <c r="F65" s="287"/>
      <c r="G65" s="287"/>
      <c r="H65" s="287"/>
      <c r="I65" s="287"/>
      <c r="J65" s="287"/>
      <c r="K65" s="287"/>
      <c r="L65" s="287"/>
      <c r="M65" s="287"/>
      <c r="N65" s="287"/>
      <c r="O65" s="287"/>
      <c r="P65" s="287"/>
      <c r="Q65" s="287"/>
      <c r="R65" s="287"/>
      <c r="S65" s="288"/>
      <c r="T65" s="562">
        <f>(X65*AA32)*1.2</f>
        <v>0</v>
      </c>
      <c r="U65" s="563"/>
      <c r="V65" s="563"/>
      <c r="W65" s="12"/>
      <c r="X65" s="498">
        <v>0.59499999999999997</v>
      </c>
      <c r="Y65" s="499"/>
      <c r="Z65" s="500"/>
      <c r="AA65" s="41"/>
      <c r="AB65" s="41"/>
      <c r="AC65" s="41"/>
      <c r="AD65" s="273"/>
      <c r="AE65" s="273"/>
      <c r="AF65" s="41"/>
      <c r="AG65" s="41"/>
      <c r="AH65" s="41"/>
      <c r="AI65" s="41"/>
      <c r="AJ65" s="41"/>
      <c r="AK65" s="41"/>
      <c r="AL65" s="41"/>
      <c r="AM65" s="41"/>
    </row>
    <row r="66" spans="1:39" s="4" customFormat="1" ht="11" customHeight="1">
      <c r="A66" s="286" t="s">
        <v>71</v>
      </c>
      <c r="B66" s="287"/>
      <c r="C66" s="287"/>
      <c r="D66" s="287"/>
      <c r="E66" s="287"/>
      <c r="F66" s="287"/>
      <c r="G66" s="287"/>
      <c r="H66" s="287"/>
      <c r="I66" s="287"/>
      <c r="J66" s="287"/>
      <c r="K66" s="287"/>
      <c r="L66" s="287"/>
      <c r="M66" s="287"/>
      <c r="N66" s="287"/>
      <c r="O66" s="287"/>
      <c r="P66" s="287"/>
      <c r="Q66" s="287"/>
      <c r="R66" s="287"/>
      <c r="S66" s="288"/>
      <c r="T66" s="552">
        <v>0</v>
      </c>
      <c r="U66" s="553"/>
      <c r="V66" s="553"/>
      <c r="W66" s="12"/>
      <c r="X66" s="133"/>
      <c r="Y66" s="134"/>
      <c r="Z66" s="135"/>
      <c r="AA66" s="41"/>
      <c r="AB66" s="41"/>
      <c r="AC66" s="41"/>
      <c r="AD66" s="41"/>
      <c r="AE66" s="41"/>
      <c r="AF66" s="41"/>
      <c r="AG66" s="41"/>
      <c r="AH66" s="41"/>
      <c r="AI66" s="41"/>
      <c r="AJ66" s="41"/>
      <c r="AK66" s="41"/>
      <c r="AL66" s="41"/>
      <c r="AM66" s="41"/>
    </row>
    <row r="67" spans="1:39" s="4" customFormat="1" ht="11" customHeight="1">
      <c r="A67" s="554" t="s">
        <v>44</v>
      </c>
      <c r="B67" s="555"/>
      <c r="C67" s="555"/>
      <c r="D67" s="555"/>
      <c r="E67" s="555"/>
      <c r="F67" s="555"/>
      <c r="G67" s="555"/>
      <c r="H67" s="555"/>
      <c r="I67" s="555"/>
      <c r="J67" s="555"/>
      <c r="K67" s="555"/>
      <c r="L67" s="555"/>
      <c r="M67" s="555"/>
      <c r="N67" s="555"/>
      <c r="O67" s="555"/>
      <c r="P67" s="555"/>
      <c r="Q67" s="555"/>
      <c r="R67" s="555"/>
      <c r="S67" s="556"/>
      <c r="T67" s="557">
        <f>T58+T60+T61+T62+T63+T64+T65+T66</f>
        <v>840.0338999999999</v>
      </c>
      <c r="U67" s="558"/>
      <c r="V67" s="558"/>
      <c r="W67" s="289"/>
      <c r="X67" s="559"/>
      <c r="Y67" s="560"/>
      <c r="Z67" s="561"/>
      <c r="AA67" s="41"/>
      <c r="AB67" s="41"/>
      <c r="AC67" s="41"/>
      <c r="AD67" s="41"/>
      <c r="AE67" s="41"/>
      <c r="AF67" s="41"/>
      <c r="AG67" s="41"/>
      <c r="AH67" s="41"/>
      <c r="AI67" s="41"/>
      <c r="AJ67" s="41"/>
      <c r="AK67" s="41"/>
      <c r="AL67" s="41"/>
      <c r="AM67" s="41"/>
    </row>
    <row r="68" spans="1:39" s="4" customFormat="1" ht="11" customHeight="1">
      <c r="A68" s="538" t="s">
        <v>7</v>
      </c>
      <c r="B68" s="539"/>
      <c r="C68" s="546" t="s">
        <v>47</v>
      </c>
      <c r="D68" s="547"/>
      <c r="E68" s="547"/>
      <c r="F68" s="547"/>
      <c r="G68" s="547"/>
      <c r="H68" s="548"/>
      <c r="I68" s="546" t="s">
        <v>45</v>
      </c>
      <c r="J68" s="547"/>
      <c r="K68" s="547"/>
      <c r="L68" s="547"/>
      <c r="M68" s="547"/>
      <c r="N68" s="548"/>
      <c r="O68" s="549" t="s">
        <v>46</v>
      </c>
      <c r="P68" s="550"/>
      <c r="Q68" s="550"/>
      <c r="R68" s="550"/>
      <c r="S68" s="550"/>
      <c r="T68" s="551"/>
      <c r="U68" s="19"/>
      <c r="V68" s="2"/>
      <c r="W68" s="2"/>
      <c r="X68" s="2"/>
      <c r="Y68" s="2"/>
      <c r="Z68" s="2"/>
      <c r="AH68" s="41"/>
      <c r="AI68" s="41"/>
      <c r="AJ68" s="41"/>
      <c r="AK68" s="41"/>
      <c r="AL68" s="41"/>
      <c r="AM68" s="41"/>
    </row>
    <row r="69" spans="1:39" s="4" customFormat="1" ht="11" customHeight="1">
      <c r="A69" s="538" t="s">
        <v>49</v>
      </c>
      <c r="B69" s="539"/>
      <c r="C69" s="540">
        <f>U43</f>
        <v>1017.5624999999999</v>
      </c>
      <c r="D69" s="541"/>
      <c r="E69" s="541"/>
      <c r="F69" s="541"/>
      <c r="G69" s="541"/>
      <c r="H69" s="542"/>
      <c r="I69" s="540">
        <f>T56</f>
        <v>237.70259999999999</v>
      </c>
      <c r="J69" s="541"/>
      <c r="K69" s="541"/>
      <c r="L69" s="541"/>
      <c r="M69" s="541"/>
      <c r="N69" s="542"/>
      <c r="O69" s="540">
        <f>T58</f>
        <v>779.85989999999993</v>
      </c>
      <c r="P69" s="541"/>
      <c r="Q69" s="541"/>
      <c r="R69" s="541"/>
      <c r="S69" s="541"/>
      <c r="T69" s="542"/>
      <c r="AH69" s="41"/>
      <c r="AI69" s="41"/>
      <c r="AJ69" s="41"/>
      <c r="AK69" s="41"/>
      <c r="AL69" s="41"/>
      <c r="AM69" s="41"/>
    </row>
    <row r="70" spans="1:39" s="4" customFormat="1" ht="11" customHeight="1">
      <c r="A70" s="538" t="s">
        <v>24</v>
      </c>
      <c r="B70" s="539"/>
      <c r="C70" s="540" t="e">
        <f>C69+'17-06-Lucie'!C70:H70</f>
        <v>#REF!</v>
      </c>
      <c r="D70" s="541"/>
      <c r="E70" s="541"/>
      <c r="F70" s="541"/>
      <c r="G70" s="541"/>
      <c r="H70" s="542"/>
      <c r="I70" s="540">
        <f>I69+'17-05-Lucie'!I70:N70</f>
        <v>747.6397199999999</v>
      </c>
      <c r="J70" s="541"/>
      <c r="K70" s="541"/>
      <c r="L70" s="541"/>
      <c r="M70" s="541"/>
      <c r="N70" s="542"/>
      <c r="O70" s="540" t="e">
        <f>O69+'17-06-Lucie'!O70:T70</f>
        <v>#REF!</v>
      </c>
      <c r="P70" s="541"/>
      <c r="Q70" s="541"/>
      <c r="R70" s="541"/>
      <c r="S70" s="541"/>
      <c r="T70" s="542"/>
      <c r="AH70" s="41"/>
      <c r="AI70" s="41"/>
      <c r="AJ70" s="41"/>
      <c r="AK70" s="41"/>
      <c r="AL70" s="41"/>
      <c r="AM70" s="41"/>
    </row>
    <row r="71" spans="1:39" s="4" customFormat="1" ht="11" customHeight="1">
      <c r="A71" s="545" t="s">
        <v>48</v>
      </c>
      <c r="B71" s="545"/>
      <c r="C71" s="545"/>
      <c r="D71" s="567"/>
      <c r="E71" s="567"/>
      <c r="F71" s="567"/>
      <c r="G71" s="567"/>
      <c r="H71" s="545" t="s">
        <v>16</v>
      </c>
      <c r="I71" s="545"/>
      <c r="J71" s="545" t="s">
        <v>8</v>
      </c>
      <c r="K71" s="545"/>
      <c r="L71" s="545"/>
      <c r="M71" s="545"/>
      <c r="N71" s="545"/>
      <c r="O71" s="41"/>
      <c r="P71" s="41"/>
      <c r="Q71" s="41"/>
      <c r="R71" s="41"/>
      <c r="S71" s="41"/>
      <c r="T71" s="41"/>
      <c r="U71" s="41"/>
      <c r="V71" s="41"/>
      <c r="W71" s="41"/>
      <c r="X71" s="41"/>
      <c r="Y71" s="41"/>
      <c r="Z71" s="41"/>
      <c r="AA71" s="41"/>
      <c r="AB71" s="41"/>
      <c r="AC71" s="41"/>
      <c r="AD71" s="41"/>
      <c r="AE71" s="41"/>
      <c r="AF71" s="41"/>
      <c r="AG71" s="41"/>
      <c r="AH71" s="41"/>
      <c r="AI71" s="41"/>
      <c r="AJ71" s="41"/>
      <c r="AK71" s="41"/>
      <c r="AL71" s="41"/>
      <c r="AM71" s="41"/>
    </row>
    <row r="72" spans="1:39" s="4" customFormat="1" ht="11" customHeight="1">
      <c r="A72" s="534" t="s">
        <v>9</v>
      </c>
      <c r="B72" s="534"/>
      <c r="C72" s="534"/>
      <c r="D72" s="534"/>
      <c r="E72" s="534"/>
      <c r="F72" s="534"/>
      <c r="G72" s="534"/>
      <c r="H72" s="534"/>
      <c r="I72" s="534"/>
      <c r="J72" s="534"/>
      <c r="K72" s="534"/>
      <c r="L72" s="534"/>
      <c r="M72" s="534"/>
      <c r="N72" s="534"/>
      <c r="O72" s="534"/>
      <c r="P72" s="534"/>
      <c r="Q72" s="534"/>
      <c r="R72" s="534"/>
      <c r="S72" s="534"/>
      <c r="T72" s="534"/>
      <c r="U72" s="534"/>
      <c r="V72" s="534"/>
      <c r="W72" s="534"/>
      <c r="X72" s="534"/>
      <c r="Y72" s="534"/>
      <c r="Z72" s="534"/>
      <c r="AA72" s="534"/>
      <c r="AB72" s="534"/>
      <c r="AC72" s="534"/>
      <c r="AD72" s="41"/>
      <c r="AE72" s="41"/>
      <c r="AF72" s="41"/>
      <c r="AG72" s="41"/>
      <c r="AH72" s="41"/>
      <c r="AI72" s="41"/>
      <c r="AJ72" s="41"/>
      <c r="AK72" s="41"/>
      <c r="AL72" s="41"/>
      <c r="AM72" s="41"/>
    </row>
    <row r="76" spans="1:39" s="40" customFormat="1" ht="11" customHeight="1"/>
    <row r="77" spans="1:39" s="40" customFormat="1" ht="11" customHeight="1"/>
    <row r="78" spans="1:39" s="40" customFormat="1" ht="11" customHeight="1"/>
    <row r="79" spans="1:39" s="40" customFormat="1" ht="11" customHeight="1"/>
    <row r="80" spans="1:39" s="40" customFormat="1" ht="11" customHeight="1"/>
    <row r="81" s="40" customFormat="1" ht="11" customHeight="1"/>
    <row r="82" s="40" customFormat="1" ht="11" customHeight="1"/>
    <row r="83" s="40" customFormat="1" ht="11" customHeight="1"/>
    <row r="84" s="40" customFormat="1" ht="11" customHeight="1"/>
    <row r="85" s="40" customFormat="1" ht="11" customHeight="1"/>
    <row r="86" s="40" customFormat="1" ht="11" customHeight="1"/>
    <row r="87" s="40" customFormat="1" ht="11" customHeight="1"/>
    <row r="88" s="40" customFormat="1" ht="11" customHeight="1"/>
    <row r="89" s="40" customFormat="1" ht="11" customHeight="1"/>
    <row r="90" s="40" customFormat="1" ht="11" customHeight="1"/>
    <row r="91" s="40" customFormat="1" ht="11" customHeight="1"/>
    <row r="92" s="40" customFormat="1" ht="11" customHeight="1"/>
    <row r="93" s="40" customFormat="1" ht="11" customHeight="1"/>
    <row r="94" s="40" customFormat="1" ht="11" customHeight="1"/>
    <row r="95" s="40" customFormat="1" ht="11" customHeight="1"/>
    <row r="96" s="40" customFormat="1" ht="11" customHeight="1"/>
    <row r="97" s="40" customFormat="1" ht="11" customHeight="1"/>
    <row r="98" s="40" customFormat="1" ht="11" customHeight="1"/>
    <row r="99" s="40" customFormat="1" ht="11" customHeight="1"/>
    <row r="100" s="40" customFormat="1" ht="11" customHeight="1"/>
    <row r="101" s="40" customFormat="1" ht="11" customHeight="1"/>
    <row r="102" s="40" customFormat="1" ht="11" customHeight="1"/>
    <row r="103" s="40" customFormat="1" ht="11" customHeight="1"/>
    <row r="104" s="40" customFormat="1" ht="11" customHeight="1"/>
    <row r="105" s="40" customFormat="1" ht="11" customHeight="1"/>
    <row r="106" s="40" customFormat="1" ht="11" customHeight="1"/>
    <row r="107" s="40" customFormat="1" ht="11" customHeight="1"/>
    <row r="108" s="40" customFormat="1" ht="11" customHeight="1"/>
    <row r="109" s="40" customFormat="1" ht="11" customHeight="1"/>
    <row r="110" s="40" customFormat="1" ht="11" customHeight="1"/>
    <row r="111" s="40" customFormat="1" ht="11" customHeight="1"/>
    <row r="112" s="40" customFormat="1" ht="11" customHeight="1"/>
    <row r="113" s="40" customFormat="1" ht="11" customHeight="1"/>
    <row r="114" s="40" customFormat="1" ht="11" customHeight="1"/>
    <row r="115" s="40" customFormat="1" ht="11" customHeight="1"/>
    <row r="116" s="40" customFormat="1" ht="11" customHeight="1"/>
    <row r="117" s="40" customFormat="1" ht="11" customHeight="1"/>
    <row r="118" s="40" customFormat="1" ht="11" customHeight="1"/>
    <row r="119" s="40" customFormat="1" ht="11" customHeight="1"/>
    <row r="120" s="40" customFormat="1" ht="11" customHeight="1"/>
    <row r="121" s="40" customFormat="1" ht="11" customHeight="1"/>
    <row r="122" s="40" customFormat="1" ht="11" customHeight="1"/>
    <row r="123" s="40" customFormat="1" ht="11" customHeight="1"/>
    <row r="124" s="40" customFormat="1" ht="11" customHeight="1"/>
    <row r="125" s="40" customFormat="1" ht="11" customHeight="1"/>
    <row r="126" s="40" customFormat="1" ht="11" customHeight="1"/>
    <row r="127" s="40" customFormat="1" ht="11" customHeight="1"/>
    <row r="128" s="40" customFormat="1" ht="11" customHeight="1"/>
    <row r="129" s="40" customFormat="1" ht="11" customHeight="1"/>
    <row r="130" s="40" customFormat="1" ht="11" customHeight="1"/>
    <row r="131" s="40" customFormat="1" ht="11" customHeight="1"/>
    <row r="132" s="40" customFormat="1" ht="11" customHeight="1"/>
    <row r="133" s="40" customFormat="1" ht="11" customHeight="1"/>
    <row r="134" s="40" customFormat="1" ht="11" customHeight="1"/>
    <row r="135" s="40" customFormat="1" ht="11" customHeight="1"/>
    <row r="136" s="40" customFormat="1" ht="11" customHeight="1"/>
    <row r="137" s="40" customFormat="1" ht="11" customHeight="1"/>
    <row r="138" s="40" customFormat="1" ht="11" customHeight="1"/>
    <row r="139" s="40" customFormat="1" ht="11" customHeight="1"/>
    <row r="140" s="40" customFormat="1" ht="11" customHeight="1"/>
    <row r="141" s="40" customFormat="1" ht="11" customHeight="1"/>
    <row r="142" s="40" customFormat="1" ht="11" customHeight="1"/>
    <row r="143" s="40" customFormat="1" ht="11" customHeight="1"/>
    <row r="144" s="40" customFormat="1" ht="11" customHeight="1"/>
    <row r="145" s="40" customFormat="1" ht="11" customHeight="1"/>
    <row r="146" s="40" customFormat="1" ht="11" customHeight="1"/>
    <row r="147" s="40" customFormat="1" ht="11" customHeight="1"/>
    <row r="148" s="40" customFormat="1" ht="11" customHeight="1"/>
    <row r="149" s="40" customFormat="1" ht="11" customHeight="1"/>
    <row r="150" s="40" customFormat="1" ht="11" customHeight="1"/>
    <row r="151" s="40" customFormat="1" ht="11" customHeight="1"/>
    <row r="152" s="40" customFormat="1" ht="11" customHeight="1"/>
    <row r="153" s="40" customFormat="1" ht="11" customHeight="1"/>
    <row r="154" s="40" customFormat="1" ht="11" customHeight="1"/>
    <row r="155" s="40" customFormat="1" ht="11" customHeight="1"/>
    <row r="156" s="40" customFormat="1" ht="11" customHeight="1"/>
    <row r="157" s="40" customFormat="1" ht="11" customHeight="1"/>
    <row r="158" s="40" customFormat="1" ht="11" customHeight="1"/>
    <row r="159" s="40" customFormat="1" ht="11" customHeight="1"/>
    <row r="160" s="40" customFormat="1" ht="11" customHeight="1"/>
    <row r="161" s="40" customFormat="1" ht="11" customHeight="1"/>
    <row r="162" s="40" customFormat="1" ht="11" customHeight="1"/>
    <row r="163" s="40" customFormat="1" ht="11" customHeight="1"/>
    <row r="164" s="40" customFormat="1" ht="11" customHeight="1"/>
    <row r="165" s="40" customFormat="1" ht="11" customHeight="1"/>
    <row r="166" s="40" customFormat="1" ht="11" customHeight="1"/>
    <row r="167" s="40" customFormat="1" ht="11" customHeight="1"/>
    <row r="168" s="40" customFormat="1" ht="11" customHeight="1"/>
    <row r="169" s="40" customFormat="1" ht="11" customHeight="1"/>
    <row r="170" s="40" customFormat="1" ht="11" customHeight="1"/>
    <row r="171" s="40" customFormat="1" ht="11" customHeight="1"/>
    <row r="172" s="40" customFormat="1" ht="11" customHeight="1"/>
    <row r="173" s="40" customFormat="1" ht="11" customHeight="1"/>
    <row r="174" s="40" customFormat="1" ht="11" customHeight="1"/>
    <row r="175" s="40" customFormat="1" ht="11" customHeight="1"/>
    <row r="176" s="40" customFormat="1" ht="11" customHeight="1"/>
    <row r="177" s="40" customFormat="1" ht="11" customHeight="1"/>
    <row r="178" s="40" customFormat="1" ht="11" customHeight="1"/>
    <row r="179" s="40" customFormat="1" ht="11" customHeight="1"/>
  </sheetData>
  <mergeCells count="229">
    <mergeCell ref="P14:Q14"/>
    <mergeCell ref="P8:Q8"/>
    <mergeCell ref="P9:Q9"/>
    <mergeCell ref="P10:Q10"/>
    <mergeCell ref="P11:Q11"/>
    <mergeCell ref="A34:K34"/>
    <mergeCell ref="L34:N34"/>
    <mergeCell ref="O34:Q34"/>
    <mergeCell ref="R34:T34"/>
    <mergeCell ref="A25:B25"/>
    <mergeCell ref="C25:G25"/>
    <mergeCell ref="H25:J25"/>
    <mergeCell ref="K25:O25"/>
    <mergeCell ref="P25:T25"/>
    <mergeCell ref="T65:V65"/>
    <mergeCell ref="X65:Z65"/>
    <mergeCell ref="T62:V62"/>
    <mergeCell ref="X62:Z62"/>
    <mergeCell ref="AA62:AC62"/>
    <mergeCell ref="A63:S63"/>
    <mergeCell ref="T63:V63"/>
    <mergeCell ref="X63:Z63"/>
    <mergeCell ref="AA63:AC64"/>
    <mergeCell ref="AD63:AE64"/>
    <mergeCell ref="A64:S64"/>
    <mergeCell ref="T64:V64"/>
    <mergeCell ref="X64:Z64"/>
    <mergeCell ref="AD1:AE1"/>
    <mergeCell ref="AJ1:AK1"/>
    <mergeCell ref="AF1:AG1"/>
    <mergeCell ref="AL1:AM1"/>
    <mergeCell ref="AA32:AB32"/>
    <mergeCell ref="AA28:AB28"/>
    <mergeCell ref="D30:I30"/>
    <mergeCell ref="A29:I29"/>
    <mergeCell ref="A28:I28"/>
    <mergeCell ref="J28:S28"/>
    <mergeCell ref="J29:S29"/>
    <mergeCell ref="A30:C30"/>
    <mergeCell ref="A31:C31"/>
    <mergeCell ref="A32:C32"/>
    <mergeCell ref="J30:M30"/>
    <mergeCell ref="J31:M31"/>
    <mergeCell ref="J32:M32"/>
    <mergeCell ref="N30:S30"/>
    <mergeCell ref="N32:S32"/>
    <mergeCell ref="D32:I32"/>
    <mergeCell ref="A67:S67"/>
    <mergeCell ref="X67:Z67"/>
    <mergeCell ref="A68:B68"/>
    <mergeCell ref="C68:H68"/>
    <mergeCell ref="I68:N68"/>
    <mergeCell ref="O68:T68"/>
    <mergeCell ref="T66:V66"/>
    <mergeCell ref="T67:V67"/>
    <mergeCell ref="A72:AC72"/>
    <mergeCell ref="A69:B69"/>
    <mergeCell ref="C69:H69"/>
    <mergeCell ref="I69:N69"/>
    <mergeCell ref="O69:T69"/>
    <mergeCell ref="A70:B70"/>
    <mergeCell ref="C70:H70"/>
    <mergeCell ref="I70:N70"/>
    <mergeCell ref="O70:T70"/>
    <mergeCell ref="A71:C71"/>
    <mergeCell ref="D71:G71"/>
    <mergeCell ref="H71:I71"/>
    <mergeCell ref="J71:N71"/>
    <mergeCell ref="A52:H52"/>
    <mergeCell ref="M52:O52"/>
    <mergeCell ref="P52:S52"/>
    <mergeCell ref="T52:V52"/>
    <mergeCell ref="M53:O53"/>
    <mergeCell ref="P53:S53"/>
    <mergeCell ref="T53:V53"/>
    <mergeCell ref="X59:Z59"/>
    <mergeCell ref="A60:S60"/>
    <mergeCell ref="T60:V60"/>
    <mergeCell ref="X60:Z60"/>
    <mergeCell ref="A56:H56"/>
    <mergeCell ref="T56:V56"/>
    <mergeCell ref="A57:H57"/>
    <mergeCell ref="A58:S58"/>
    <mergeCell ref="T58:V58"/>
    <mergeCell ref="X58:Z58"/>
    <mergeCell ref="M54:O54"/>
    <mergeCell ref="P54:S54"/>
    <mergeCell ref="T54:V54"/>
    <mergeCell ref="M55:O55"/>
    <mergeCell ref="P55:S55"/>
    <mergeCell ref="T55:V55"/>
    <mergeCell ref="P26:T26"/>
    <mergeCell ref="O43:Q43"/>
    <mergeCell ref="R43:T43"/>
    <mergeCell ref="U43:W43"/>
    <mergeCell ref="A50:H50"/>
    <mergeCell ref="M50:O50"/>
    <mergeCell ref="P50:S50"/>
    <mergeCell ref="T50:V50"/>
    <mergeCell ref="A51:H51"/>
    <mergeCell ref="M51:O51"/>
    <mergeCell ref="P51:S51"/>
    <mergeCell ref="T51:V51"/>
    <mergeCell ref="A49:H49"/>
    <mergeCell ref="M49:O49"/>
    <mergeCell ref="P49:S49"/>
    <mergeCell ref="T49:V49"/>
    <mergeCell ref="A35:K35"/>
    <mergeCell ref="U25:W25"/>
    <mergeCell ref="M48:O48"/>
    <mergeCell ref="P48:S48"/>
    <mergeCell ref="T48:V48"/>
    <mergeCell ref="R41:T41"/>
    <mergeCell ref="A41:K41"/>
    <mergeCell ref="U41:W41"/>
    <mergeCell ref="A45:W45"/>
    <mergeCell ref="A46:L47"/>
    <mergeCell ref="M46:O47"/>
    <mergeCell ref="P46:W46"/>
    <mergeCell ref="P47:S47"/>
    <mergeCell ref="T47:W47"/>
    <mergeCell ref="L42:N42"/>
    <mergeCell ref="O42:Q42"/>
    <mergeCell ref="R42:T42"/>
    <mergeCell ref="U42:W42"/>
    <mergeCell ref="A43:K43"/>
    <mergeCell ref="L43:N43"/>
    <mergeCell ref="A26:B26"/>
    <mergeCell ref="C26:G26"/>
    <mergeCell ref="H26:J26"/>
    <mergeCell ref="K26:O26"/>
    <mergeCell ref="A2:T2"/>
    <mergeCell ref="U2:AM2"/>
    <mergeCell ref="Y6:AD6"/>
    <mergeCell ref="V4:Z4"/>
    <mergeCell ref="V5:X5"/>
    <mergeCell ref="Y5:AC5"/>
    <mergeCell ref="A3:F3"/>
    <mergeCell ref="N3:O3"/>
    <mergeCell ref="P3:R3"/>
    <mergeCell ref="A4:B4"/>
    <mergeCell ref="D4:H4"/>
    <mergeCell ref="D5:K5"/>
    <mergeCell ref="A6:D6"/>
    <mergeCell ref="F6:J6"/>
    <mergeCell ref="O39:Q39"/>
    <mergeCell ref="U39:W39"/>
    <mergeCell ref="AC35:AD35"/>
    <mergeCell ref="O37:Q37"/>
    <mergeCell ref="U37:W37"/>
    <mergeCell ref="O38:Q38"/>
    <mergeCell ref="R39:T39"/>
    <mergeCell ref="P7:T7"/>
    <mergeCell ref="AI18:AJ18"/>
    <mergeCell ref="U23:W23"/>
    <mergeCell ref="U24:W24"/>
    <mergeCell ref="X24:AB24"/>
    <mergeCell ref="AH24:AI24"/>
    <mergeCell ref="AD24:AG24"/>
    <mergeCell ref="AJ24:AM24"/>
    <mergeCell ref="AL18:AM18"/>
    <mergeCell ref="U19:Y19"/>
    <mergeCell ref="AB19:AF19"/>
    <mergeCell ref="AI19:AM19"/>
    <mergeCell ref="AD23:AM23"/>
    <mergeCell ref="X23:AB23"/>
    <mergeCell ref="AD26:AF26"/>
    <mergeCell ref="AG26:AI26"/>
    <mergeCell ref="AJ26:AL26"/>
    <mergeCell ref="V11:AG11"/>
    <mergeCell ref="U18:V18"/>
    <mergeCell ref="X18:Y18"/>
    <mergeCell ref="AB18:AC18"/>
    <mergeCell ref="AE18:AF18"/>
    <mergeCell ref="X25:AB25"/>
    <mergeCell ref="AD38:AG38"/>
    <mergeCell ref="L36:N36"/>
    <mergeCell ref="O36:Q36"/>
    <mergeCell ref="R36:T36"/>
    <mergeCell ref="U36:W36"/>
    <mergeCell ref="R37:T37"/>
    <mergeCell ref="AC32:AK32"/>
    <mergeCell ref="AI28:AM28"/>
    <mergeCell ref="AI29:AM29"/>
    <mergeCell ref="AD29:AH29"/>
    <mergeCell ref="AD28:AH28"/>
    <mergeCell ref="U26:W26"/>
    <mergeCell ref="X26:AB26"/>
    <mergeCell ref="L35:N35"/>
    <mergeCell ref="O35:Q35"/>
    <mergeCell ref="R35:T35"/>
    <mergeCell ref="U35:W35"/>
    <mergeCell ref="U34:X34"/>
    <mergeCell ref="L40:N40"/>
    <mergeCell ref="P13:Q13"/>
    <mergeCell ref="P12:Q12"/>
    <mergeCell ref="C24:G24"/>
    <mergeCell ref="H24:J24"/>
    <mergeCell ref="K24:O24"/>
    <mergeCell ref="P24:T24"/>
    <mergeCell ref="A23:B24"/>
    <mergeCell ref="C23:G23"/>
    <mergeCell ref="H23:J23"/>
    <mergeCell ref="K23:O23"/>
    <mergeCell ref="P23:T23"/>
    <mergeCell ref="G18:H18"/>
    <mergeCell ref="J18:K18"/>
    <mergeCell ref="N18:O18"/>
    <mergeCell ref="G19:K19"/>
    <mergeCell ref="N19:R19"/>
    <mergeCell ref="Q18:R18"/>
    <mergeCell ref="O40:Q40"/>
    <mergeCell ref="A36:K36"/>
    <mergeCell ref="L37:N37"/>
    <mergeCell ref="A38:K38"/>
    <mergeCell ref="L38:N38"/>
    <mergeCell ref="L39:N39"/>
    <mergeCell ref="AA61:AC61"/>
    <mergeCell ref="AO28:AR28"/>
    <mergeCell ref="T61:V61"/>
    <mergeCell ref="X61:Z61"/>
    <mergeCell ref="AA60:AC60"/>
    <mergeCell ref="AL33:AM33"/>
    <mergeCell ref="R40:T40"/>
    <mergeCell ref="U40:W40"/>
    <mergeCell ref="AD46:AH46"/>
    <mergeCell ref="U38:W38"/>
    <mergeCell ref="AL32:AM32"/>
    <mergeCell ref="Z35:AA35"/>
  </mergeCells>
  <phoneticPr fontId="8" type="noConversion"/>
  <pageMargins left="0" right="0" top="0" bottom="0" header="0.31" footer="0.31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179"/>
  <sheetViews>
    <sheetView tabSelected="1" topLeftCell="A11" zoomScale="200" zoomScaleNormal="200" zoomScalePageLayoutView="200" workbookViewId="0">
      <selection activeCell="C26" sqref="C26:G26"/>
    </sheetView>
  </sheetViews>
  <sheetFormatPr baseColWidth="10" defaultColWidth="10.83203125" defaultRowHeight="11" customHeight="1" x14ac:dyDescent="0"/>
  <cols>
    <col min="1" max="1" width="4" style="5" customWidth="1"/>
    <col min="2" max="39" width="2.33203125" style="5" customWidth="1"/>
    <col min="40" max="16384" width="10.83203125" style="5"/>
  </cols>
  <sheetData>
    <row r="1" spans="1:39" s="332" customFormat="1" ht="11" customHeight="1">
      <c r="A1" s="333" t="s">
        <v>2</v>
      </c>
      <c r="B1" s="333"/>
      <c r="C1" s="333"/>
      <c r="D1" s="333"/>
      <c r="Z1" s="333" t="s">
        <v>3</v>
      </c>
      <c r="AD1" s="632" t="s">
        <v>121</v>
      </c>
      <c r="AE1" s="632"/>
      <c r="AF1" s="419">
        <v>2017</v>
      </c>
      <c r="AG1" s="419"/>
      <c r="AH1" s="172" t="s">
        <v>4</v>
      </c>
      <c r="AI1" s="172"/>
      <c r="AJ1" s="632" t="s">
        <v>122</v>
      </c>
      <c r="AK1" s="632"/>
      <c r="AL1" s="419">
        <v>2017</v>
      </c>
      <c r="AM1" s="419"/>
    </row>
    <row r="2" spans="1:39" s="4" customFormat="1" ht="11" customHeight="1">
      <c r="A2" s="411" t="s">
        <v>23</v>
      </c>
      <c r="B2" s="412"/>
      <c r="C2" s="412"/>
      <c r="D2" s="412"/>
      <c r="E2" s="412"/>
      <c r="F2" s="412"/>
      <c r="G2" s="412"/>
      <c r="H2" s="412"/>
      <c r="I2" s="412"/>
      <c r="J2" s="412"/>
      <c r="K2" s="412"/>
      <c r="L2" s="412"/>
      <c r="M2" s="412"/>
      <c r="N2" s="412"/>
      <c r="O2" s="412"/>
      <c r="P2" s="412"/>
      <c r="Q2" s="412"/>
      <c r="R2" s="412"/>
      <c r="S2" s="412"/>
      <c r="T2" s="413"/>
      <c r="U2" s="411" t="s">
        <v>22</v>
      </c>
      <c r="V2" s="412"/>
      <c r="W2" s="412"/>
      <c r="X2" s="412"/>
      <c r="Y2" s="412"/>
      <c r="Z2" s="412"/>
      <c r="AA2" s="412"/>
      <c r="AB2" s="412"/>
      <c r="AC2" s="412"/>
      <c r="AD2" s="412"/>
      <c r="AE2" s="412"/>
      <c r="AF2" s="412"/>
      <c r="AG2" s="412"/>
      <c r="AH2" s="412"/>
      <c r="AI2" s="412"/>
      <c r="AJ2" s="412"/>
      <c r="AK2" s="412"/>
      <c r="AL2" s="412"/>
      <c r="AM2" s="413"/>
    </row>
    <row r="3" spans="1:39" s="4" customFormat="1" ht="11" customHeight="1">
      <c r="A3" s="420"/>
      <c r="B3" s="421"/>
      <c r="C3" s="421"/>
      <c r="D3" s="421"/>
      <c r="E3" s="421"/>
      <c r="F3" s="421"/>
      <c r="G3" s="323"/>
      <c r="H3" s="323"/>
      <c r="I3" s="323"/>
      <c r="J3" s="323"/>
      <c r="K3" s="323"/>
      <c r="L3" s="291"/>
      <c r="M3" s="2"/>
      <c r="N3" s="422" t="s">
        <v>72</v>
      </c>
      <c r="O3" s="422"/>
      <c r="P3" s="423"/>
      <c r="Q3" s="423"/>
      <c r="R3" s="423"/>
      <c r="S3" s="291"/>
      <c r="T3" s="291"/>
      <c r="U3" s="32"/>
      <c r="V3" s="33"/>
      <c r="W3" s="33"/>
      <c r="X3" s="33"/>
      <c r="Y3" s="33"/>
      <c r="Z3" s="33"/>
      <c r="AA3" s="33"/>
      <c r="AB3" s="33"/>
      <c r="AC3" s="33"/>
      <c r="AD3" s="33"/>
      <c r="AE3" s="33"/>
      <c r="AF3" s="33"/>
      <c r="AG3" s="33"/>
      <c r="AH3" s="33"/>
      <c r="AI3" s="33"/>
      <c r="AJ3" s="33"/>
      <c r="AK3" s="33"/>
      <c r="AL3" s="33"/>
      <c r="AM3" s="34"/>
    </row>
    <row r="4" spans="1:39" s="4" customFormat="1" ht="11" customHeight="1">
      <c r="A4" s="424" t="s">
        <v>61</v>
      </c>
      <c r="B4" s="418"/>
      <c r="C4" s="320"/>
      <c r="D4" s="418"/>
      <c r="E4" s="418"/>
      <c r="F4" s="418"/>
      <c r="G4" s="418"/>
      <c r="H4" s="418"/>
      <c r="I4" s="320"/>
      <c r="J4" s="320"/>
      <c r="K4" s="320"/>
      <c r="L4" s="291"/>
      <c r="M4" s="2"/>
      <c r="N4" s="291"/>
      <c r="O4" s="291"/>
      <c r="P4" s="291"/>
      <c r="Q4" s="291"/>
      <c r="R4" s="291"/>
      <c r="S4" s="291"/>
      <c r="T4" s="291"/>
      <c r="U4" s="38"/>
      <c r="V4" s="417" t="s">
        <v>63</v>
      </c>
      <c r="W4" s="417"/>
      <c r="X4" s="417"/>
      <c r="Y4" s="417"/>
      <c r="Z4" s="417"/>
      <c r="AA4" s="70"/>
      <c r="AB4" s="70"/>
      <c r="AC4" s="70"/>
      <c r="AD4" s="70"/>
      <c r="AE4" s="70"/>
      <c r="AF4" s="70"/>
      <c r="AG4" s="70"/>
      <c r="AH4" s="70"/>
      <c r="AI4" s="70"/>
      <c r="AJ4" s="70"/>
      <c r="AK4" s="70"/>
      <c r="AL4" s="70"/>
      <c r="AM4" s="35"/>
    </row>
    <row r="5" spans="1:39" s="4" customFormat="1" ht="11" customHeight="1">
      <c r="A5" s="321"/>
      <c r="B5" s="320"/>
      <c r="C5" s="320"/>
      <c r="D5" s="417"/>
      <c r="E5" s="417"/>
      <c r="F5" s="417"/>
      <c r="G5" s="417"/>
      <c r="H5" s="417"/>
      <c r="I5" s="417"/>
      <c r="J5" s="417"/>
      <c r="K5" s="417"/>
      <c r="L5" s="291"/>
      <c r="M5" s="2"/>
      <c r="N5" s="291"/>
      <c r="O5" s="291"/>
      <c r="P5" s="291"/>
      <c r="Q5" s="291"/>
      <c r="R5" s="291"/>
      <c r="S5" s="291"/>
      <c r="T5" s="291"/>
      <c r="U5" s="38"/>
      <c r="V5" s="417" t="s">
        <v>61</v>
      </c>
      <c r="W5" s="417"/>
      <c r="X5" s="417"/>
      <c r="Y5" s="418" t="s">
        <v>64</v>
      </c>
      <c r="Z5" s="418"/>
      <c r="AA5" s="418"/>
      <c r="AB5" s="418"/>
      <c r="AC5" s="418"/>
      <c r="AD5" s="70"/>
      <c r="AE5" s="70"/>
      <c r="AF5" s="70"/>
      <c r="AG5" s="70"/>
      <c r="AH5" s="70"/>
      <c r="AI5" s="70"/>
      <c r="AJ5" s="70"/>
      <c r="AK5" s="70"/>
      <c r="AL5" s="70"/>
      <c r="AM5" s="35"/>
    </row>
    <row r="6" spans="1:39" s="4" customFormat="1" ht="11" customHeight="1">
      <c r="A6" s="424" t="s">
        <v>62</v>
      </c>
      <c r="B6" s="418"/>
      <c r="C6" s="418"/>
      <c r="D6" s="418"/>
      <c r="E6" s="320"/>
      <c r="F6" s="418"/>
      <c r="G6" s="418"/>
      <c r="H6" s="418"/>
      <c r="I6" s="418"/>
      <c r="J6" s="418"/>
      <c r="K6" s="320"/>
      <c r="L6" s="291"/>
      <c r="M6" s="2"/>
      <c r="N6" s="291"/>
      <c r="O6" s="291"/>
      <c r="P6" s="291"/>
      <c r="Q6" s="291"/>
      <c r="R6" s="291"/>
      <c r="S6" s="291"/>
      <c r="T6" s="291"/>
      <c r="U6" s="38"/>
      <c r="V6" s="70"/>
      <c r="W6" s="70"/>
      <c r="X6" s="70"/>
      <c r="Y6" s="417" t="s">
        <v>111</v>
      </c>
      <c r="Z6" s="417"/>
      <c r="AA6" s="417"/>
      <c r="AB6" s="417"/>
      <c r="AC6" s="417"/>
      <c r="AD6" s="417"/>
      <c r="AE6" s="70"/>
      <c r="AF6" s="70"/>
      <c r="AG6" s="70"/>
      <c r="AH6" s="70"/>
      <c r="AI6" s="70"/>
      <c r="AJ6" s="70"/>
      <c r="AK6" s="70"/>
      <c r="AL6" s="70"/>
      <c r="AM6" s="35"/>
    </row>
    <row r="7" spans="1:39" s="4" customFormat="1" ht="11" customHeight="1">
      <c r="A7" s="19"/>
      <c r="B7" s="314"/>
      <c r="C7" s="314"/>
      <c r="D7" s="314"/>
      <c r="E7" s="314"/>
      <c r="F7" s="314"/>
      <c r="G7" s="314"/>
      <c r="H7" s="314"/>
      <c r="I7" s="314"/>
      <c r="J7" s="314"/>
      <c r="K7" s="314"/>
      <c r="L7" s="314"/>
      <c r="M7" s="314"/>
      <c r="N7" s="317" t="s">
        <v>150</v>
      </c>
      <c r="O7" s="291"/>
      <c r="P7" s="417" t="s">
        <v>154</v>
      </c>
      <c r="Q7" s="417"/>
      <c r="R7" s="417"/>
      <c r="S7" s="417"/>
      <c r="T7" s="425"/>
      <c r="U7" s="38"/>
      <c r="AH7" s="70"/>
      <c r="AI7" s="70"/>
      <c r="AJ7" s="70"/>
      <c r="AK7" s="70"/>
      <c r="AL7" s="70"/>
      <c r="AM7" s="35"/>
    </row>
    <row r="8" spans="1:39" s="4" customFormat="1" ht="11" customHeight="1">
      <c r="A8" s="19"/>
      <c r="B8" s="280"/>
      <c r="C8" s="280"/>
      <c r="D8" s="280"/>
      <c r="E8" s="280"/>
      <c r="F8" s="280"/>
      <c r="G8" s="280"/>
      <c r="H8" s="280"/>
      <c r="I8" s="280"/>
      <c r="J8" s="2"/>
      <c r="K8" s="280"/>
      <c r="L8" s="280"/>
      <c r="M8" s="280"/>
      <c r="N8" s="309" t="s">
        <v>151</v>
      </c>
      <c r="O8" s="295"/>
      <c r="P8" s="426">
        <v>46</v>
      </c>
      <c r="Q8" s="426"/>
      <c r="R8" s="296" t="s">
        <v>83</v>
      </c>
      <c r="S8" s="295"/>
      <c r="T8" s="297"/>
      <c r="U8" s="38"/>
      <c r="AH8" s="290"/>
      <c r="AI8" s="290"/>
      <c r="AJ8" s="290"/>
      <c r="AK8" s="290"/>
      <c r="AL8" s="290"/>
      <c r="AM8" s="292"/>
    </row>
    <row r="9" spans="1:39" s="4" customFormat="1" ht="11" customHeight="1">
      <c r="A9" s="303"/>
      <c r="B9" s="304"/>
      <c r="C9" s="304"/>
      <c r="D9" s="304"/>
      <c r="E9" s="324"/>
      <c r="F9" s="324"/>
      <c r="G9" s="324"/>
      <c r="H9" s="304"/>
      <c r="I9" s="304"/>
      <c r="J9" s="325"/>
      <c r="K9" s="304"/>
      <c r="L9" s="305"/>
      <c r="M9" s="305"/>
      <c r="N9" s="307" t="s">
        <v>146</v>
      </c>
      <c r="O9" s="296"/>
      <c r="P9" s="426">
        <v>35</v>
      </c>
      <c r="Q9" s="426"/>
      <c r="R9" s="296" t="s">
        <v>83</v>
      </c>
      <c r="S9" s="296"/>
      <c r="T9" s="302"/>
      <c r="U9" s="38"/>
      <c r="V9" s="322"/>
      <c r="W9" s="322"/>
      <c r="X9" s="322"/>
      <c r="Y9" s="322"/>
      <c r="Z9" s="322"/>
      <c r="AA9" s="322"/>
      <c r="AH9" s="290"/>
      <c r="AI9" s="290"/>
      <c r="AJ9" s="290"/>
      <c r="AK9" s="290"/>
      <c r="AL9" s="290"/>
      <c r="AM9" s="292"/>
    </row>
    <row r="10" spans="1:39" s="4" customFormat="1" ht="11" customHeight="1">
      <c r="A10" s="303"/>
      <c r="B10" s="304"/>
      <c r="C10" s="304"/>
      <c r="D10" s="304"/>
      <c r="E10" s="304"/>
      <c r="F10" s="325"/>
      <c r="G10" s="325"/>
      <c r="H10" s="304"/>
      <c r="I10" s="304"/>
      <c r="J10" s="307"/>
      <c r="K10" s="304"/>
      <c r="L10" s="305"/>
      <c r="M10" s="308"/>
      <c r="N10" s="307" t="s">
        <v>147</v>
      </c>
      <c r="O10" s="296"/>
      <c r="P10" s="426">
        <v>19</v>
      </c>
      <c r="Q10" s="426"/>
      <c r="R10" s="296" t="s">
        <v>85</v>
      </c>
      <c r="S10" s="296"/>
      <c r="T10" s="302"/>
      <c r="U10" s="38"/>
      <c r="AH10" s="159"/>
      <c r="AI10" s="159"/>
      <c r="AJ10" s="159"/>
      <c r="AK10" s="159"/>
      <c r="AL10" s="159"/>
      <c r="AM10" s="162"/>
    </row>
    <row r="11" spans="1:39" s="2" customFormat="1" ht="11" customHeight="1">
      <c r="A11" s="303"/>
      <c r="B11" s="304"/>
      <c r="C11" s="304"/>
      <c r="D11" s="304"/>
      <c r="E11" s="304"/>
      <c r="F11" s="325"/>
      <c r="G11" s="324"/>
      <c r="H11" s="304"/>
      <c r="I11" s="325"/>
      <c r="J11" s="325"/>
      <c r="K11" s="304"/>
      <c r="L11" s="304"/>
      <c r="M11" s="305"/>
      <c r="N11" s="307" t="s">
        <v>148</v>
      </c>
      <c r="O11" s="296"/>
      <c r="P11" s="426">
        <v>48</v>
      </c>
      <c r="Q11" s="426"/>
      <c r="R11" s="296" t="s">
        <v>83</v>
      </c>
      <c r="S11" s="296"/>
      <c r="T11" s="302"/>
      <c r="U11" s="22"/>
      <c r="V11" s="418" t="s">
        <v>65</v>
      </c>
      <c r="W11" s="418"/>
      <c r="X11" s="418"/>
      <c r="Y11" s="418"/>
      <c r="Z11" s="418"/>
      <c r="AA11" s="418"/>
      <c r="AB11" s="418"/>
      <c r="AC11" s="418"/>
      <c r="AD11" s="418"/>
      <c r="AE11" s="418"/>
      <c r="AF11" s="418"/>
      <c r="AG11" s="418"/>
      <c r="AH11" s="41"/>
      <c r="AI11" s="41"/>
      <c r="AJ11" s="41"/>
      <c r="AK11" s="41"/>
      <c r="AL11" s="41"/>
      <c r="AM11" s="8"/>
    </row>
    <row r="12" spans="1:39" s="4" customFormat="1" ht="11" customHeight="1">
      <c r="A12" s="303"/>
      <c r="B12" s="304"/>
      <c r="C12" s="304"/>
      <c r="D12" s="304"/>
      <c r="E12" s="325"/>
      <c r="F12" s="325"/>
      <c r="G12" s="324"/>
      <c r="H12" s="304"/>
      <c r="I12" s="304"/>
      <c r="J12" s="307"/>
      <c r="K12" s="304"/>
      <c r="L12" s="304"/>
      <c r="M12" s="305"/>
      <c r="N12" s="307" t="s">
        <v>149</v>
      </c>
      <c r="O12" s="296"/>
      <c r="P12" s="426">
        <v>48</v>
      </c>
      <c r="Q12" s="426"/>
      <c r="R12" s="296" t="s">
        <v>85</v>
      </c>
      <c r="S12" s="296"/>
      <c r="T12" s="302"/>
      <c r="U12" s="38"/>
      <c r="V12" s="9" t="s">
        <v>66</v>
      </c>
      <c r="W12" s="70"/>
      <c r="X12" s="70"/>
      <c r="Y12" s="70"/>
      <c r="Z12" s="70"/>
      <c r="AA12" s="70"/>
      <c r="AB12" s="70"/>
      <c r="AC12" s="70"/>
      <c r="AD12" s="70"/>
      <c r="AE12" s="70"/>
      <c r="AF12" s="70"/>
      <c r="AG12" s="70"/>
      <c r="AH12" s="70"/>
      <c r="AI12" s="70"/>
      <c r="AJ12" s="70"/>
      <c r="AK12" s="70"/>
      <c r="AL12" s="70"/>
      <c r="AM12" s="35"/>
    </row>
    <row r="13" spans="1:39" s="4" customFormat="1" ht="11" customHeight="1">
      <c r="A13" s="326"/>
      <c r="B13" s="280"/>
      <c r="C13" s="280"/>
      <c r="D13" s="280"/>
      <c r="E13" s="280"/>
      <c r="F13" s="280"/>
      <c r="G13" s="280"/>
      <c r="H13" s="280"/>
      <c r="I13" s="280"/>
      <c r="J13" s="280"/>
      <c r="K13" s="280"/>
      <c r="L13" s="280"/>
      <c r="M13" s="280"/>
      <c r="N13" s="309" t="s">
        <v>152</v>
      </c>
      <c r="O13" s="298"/>
      <c r="P13" s="353">
        <f>ROUNDUP(((P9*P10)+(P11*P12))/46,0)</f>
        <v>65</v>
      </c>
      <c r="Q13" s="353"/>
      <c r="R13" s="295" t="s">
        <v>85</v>
      </c>
      <c r="S13" s="295"/>
      <c r="T13" s="297"/>
      <c r="U13" s="38"/>
      <c r="V13" s="9" t="s">
        <v>67</v>
      </c>
      <c r="W13" s="70"/>
      <c r="X13" s="70"/>
      <c r="Y13" s="70"/>
      <c r="Z13" s="70"/>
      <c r="AA13" s="70"/>
      <c r="AB13" s="70"/>
      <c r="AC13" s="70"/>
      <c r="AD13" s="70"/>
      <c r="AE13" s="70"/>
      <c r="AF13" s="70"/>
      <c r="AG13" s="70"/>
      <c r="AH13" s="70"/>
      <c r="AI13" s="70"/>
      <c r="AJ13" s="70"/>
      <c r="AK13" s="70"/>
      <c r="AL13" s="70"/>
      <c r="AM13" s="35"/>
    </row>
    <row r="14" spans="1:39" s="4" customFormat="1" ht="11" customHeight="1">
      <c r="A14" s="342" t="s">
        <v>153</v>
      </c>
      <c r="B14" s="343"/>
      <c r="C14" s="343"/>
      <c r="D14" s="343"/>
      <c r="E14" s="343"/>
      <c r="F14" s="343"/>
      <c r="G14" s="343"/>
      <c r="H14" s="343"/>
      <c r="I14" s="344"/>
      <c r="J14" s="345">
        <f>P13</f>
        <v>65</v>
      </c>
      <c r="K14" s="346" t="s">
        <v>87</v>
      </c>
      <c r="L14" s="347">
        <f>P8</f>
        <v>46</v>
      </c>
      <c r="M14" s="336"/>
      <c r="N14" s="347" t="s">
        <v>88</v>
      </c>
      <c r="O14" s="336"/>
      <c r="P14" s="604">
        <f>ROUNDDOWN(P13*P8/12,0)</f>
        <v>249</v>
      </c>
      <c r="Q14" s="604"/>
      <c r="R14" s="348" t="s">
        <v>85</v>
      </c>
      <c r="S14" s="337"/>
      <c r="T14" s="338"/>
      <c r="U14" s="339"/>
      <c r="V14" s="340"/>
      <c r="W14" s="340"/>
      <c r="X14" s="340"/>
      <c r="Y14" s="340"/>
      <c r="Z14" s="340"/>
      <c r="AA14" s="340"/>
      <c r="AB14" s="340"/>
      <c r="AC14" s="340"/>
      <c r="AD14" s="340"/>
      <c r="AE14" s="340"/>
      <c r="AF14" s="340"/>
      <c r="AG14" s="340"/>
      <c r="AH14" s="340"/>
      <c r="AI14" s="340"/>
      <c r="AJ14" s="340"/>
      <c r="AK14" s="340"/>
      <c r="AL14" s="340"/>
      <c r="AM14" s="341"/>
    </row>
    <row r="15" spans="1:39" ht="5" customHeight="1"/>
    <row r="16" spans="1:39" ht="11" customHeight="1">
      <c r="A16" s="63" t="s">
        <v>11</v>
      </c>
      <c r="B16" s="89">
        <v>25</v>
      </c>
      <c r="C16" s="89">
        <v>26</v>
      </c>
      <c r="D16" s="89">
        <v>27</v>
      </c>
      <c r="E16" s="89">
        <v>28</v>
      </c>
      <c r="F16" s="89">
        <v>29</v>
      </c>
      <c r="G16" s="89">
        <v>30</v>
      </c>
      <c r="H16" s="89" t="s">
        <v>13</v>
      </c>
      <c r="I16" s="90">
        <v>1</v>
      </c>
      <c r="J16" s="90">
        <v>2</v>
      </c>
      <c r="K16" s="90">
        <v>3</v>
      </c>
      <c r="L16" s="90">
        <v>4</v>
      </c>
      <c r="M16" s="158">
        <v>5</v>
      </c>
      <c r="N16" s="90">
        <v>6</v>
      </c>
      <c r="O16" s="90">
        <v>7</v>
      </c>
      <c r="P16" s="90">
        <v>8</v>
      </c>
      <c r="Q16" s="90">
        <v>9</v>
      </c>
      <c r="R16" s="90">
        <v>10</v>
      </c>
      <c r="S16" s="90">
        <v>11</v>
      </c>
      <c r="T16" s="90">
        <v>12</v>
      </c>
      <c r="U16" s="90">
        <v>13</v>
      </c>
      <c r="V16" s="90">
        <v>14</v>
      </c>
      <c r="W16" s="90">
        <v>15</v>
      </c>
      <c r="X16" s="90">
        <v>16</v>
      </c>
      <c r="Y16" s="90">
        <v>17</v>
      </c>
      <c r="Z16" s="90">
        <v>18</v>
      </c>
      <c r="AA16" s="90">
        <v>19</v>
      </c>
      <c r="AB16" s="90">
        <v>20</v>
      </c>
      <c r="AC16" s="90">
        <v>21</v>
      </c>
      <c r="AD16" s="90">
        <v>22</v>
      </c>
      <c r="AE16" s="90">
        <v>23</v>
      </c>
      <c r="AF16" s="90">
        <v>24</v>
      </c>
      <c r="AG16" s="90">
        <v>25</v>
      </c>
      <c r="AH16" s="90">
        <v>26</v>
      </c>
      <c r="AI16" s="90">
        <v>27</v>
      </c>
      <c r="AJ16" s="90">
        <v>28</v>
      </c>
      <c r="AK16" s="90">
        <v>29</v>
      </c>
      <c r="AL16" s="90" t="s">
        <v>12</v>
      </c>
      <c r="AM16" s="88" t="s">
        <v>13</v>
      </c>
    </row>
    <row r="17" spans="1:44" ht="11" customHeight="1">
      <c r="A17" s="47" t="s">
        <v>14</v>
      </c>
      <c r="B17" s="246"/>
      <c r="C17" s="218"/>
      <c r="D17" s="218"/>
      <c r="E17" s="219"/>
      <c r="F17" s="237" t="e">
        <f>'[1]17-05-Lina'!AK16</f>
        <v>#REF!</v>
      </c>
      <c r="G17" s="237" t="e">
        <f>'[1]17-05-Lina'!AL16</f>
        <v>#REF!</v>
      </c>
      <c r="H17" s="220" t="e">
        <f>'[1]17-05-Lina'!AM16</f>
        <v>#REF!</v>
      </c>
      <c r="I17" s="216"/>
      <c r="J17" s="216"/>
      <c r="K17" s="216">
        <v>12</v>
      </c>
      <c r="L17" s="216">
        <v>12</v>
      </c>
      <c r="M17" s="221"/>
      <c r="N17" s="216">
        <v>12</v>
      </c>
      <c r="O17" s="216">
        <v>12</v>
      </c>
      <c r="P17" s="216"/>
      <c r="Q17" s="216"/>
      <c r="R17" s="216">
        <v>12</v>
      </c>
      <c r="S17" s="216">
        <v>12</v>
      </c>
      <c r="T17" s="216"/>
      <c r="U17" s="216">
        <v>12</v>
      </c>
      <c r="V17" s="216">
        <v>12</v>
      </c>
      <c r="W17" s="216"/>
      <c r="X17" s="216"/>
      <c r="Y17" s="216"/>
      <c r="Z17" s="216">
        <v>12</v>
      </c>
      <c r="AA17" s="216"/>
      <c r="AB17" s="216">
        <v>12</v>
      </c>
      <c r="AC17" s="216">
        <v>12</v>
      </c>
      <c r="AD17" s="216"/>
      <c r="AE17" s="216"/>
      <c r="AF17" s="216">
        <v>12</v>
      </c>
      <c r="AG17" s="216">
        <v>12</v>
      </c>
      <c r="AH17" s="216"/>
      <c r="AI17" s="216">
        <v>12</v>
      </c>
      <c r="AJ17" s="216">
        <v>12</v>
      </c>
      <c r="AK17" s="216"/>
      <c r="AL17" s="216"/>
      <c r="AM17" s="217"/>
    </row>
    <row r="18" spans="1:44" ht="11" customHeight="1" thickBot="1">
      <c r="A18" s="48" t="s">
        <v>73</v>
      </c>
      <c r="B18" s="243"/>
      <c r="C18" s="244"/>
      <c r="D18" s="245"/>
      <c r="E18" s="244"/>
      <c r="F18" s="49"/>
      <c r="G18" s="382" t="e">
        <f>SUM(E17:J17)</f>
        <v>#REF!</v>
      </c>
      <c r="H18" s="368"/>
      <c r="I18" s="93" t="s">
        <v>15</v>
      </c>
      <c r="J18" s="368" t="e">
        <f>IF(G18&gt;P13,G18-P13,0)</f>
        <v>#REF!</v>
      </c>
      <c r="K18" s="380"/>
      <c r="L18" s="50"/>
      <c r="M18" s="51"/>
      <c r="N18" s="362">
        <f>SUM(K17:O17)</f>
        <v>48</v>
      </c>
      <c r="O18" s="363"/>
      <c r="P18" s="294" t="s">
        <v>15</v>
      </c>
      <c r="Q18" s="363">
        <f>IF(N18&gt;P13,N18-P13,0)</f>
        <v>0</v>
      </c>
      <c r="R18" s="364"/>
      <c r="S18" s="52"/>
      <c r="T18" s="51"/>
      <c r="U18" s="368">
        <f>SUM(R17:V17)</f>
        <v>48</v>
      </c>
      <c r="V18" s="368"/>
      <c r="W18" s="293" t="s">
        <v>15</v>
      </c>
      <c r="X18" s="368">
        <f>IF(U18&gt;P13,U18-P13,0)</f>
        <v>0</v>
      </c>
      <c r="Y18" s="380"/>
      <c r="Z18" s="50"/>
      <c r="AA18" s="53"/>
      <c r="AB18" s="382">
        <f>SUM(Y17:AC17)</f>
        <v>36</v>
      </c>
      <c r="AC18" s="368"/>
      <c r="AD18" s="293" t="s">
        <v>15</v>
      </c>
      <c r="AE18" s="368">
        <f>IF(AB18&gt;P13,AB18-P13,0)</f>
        <v>0</v>
      </c>
      <c r="AF18" s="380"/>
      <c r="AG18" s="50"/>
      <c r="AH18" s="53"/>
      <c r="AI18" s="382">
        <f>SUM(AF17:AJ17)</f>
        <v>48</v>
      </c>
      <c r="AJ18" s="368"/>
      <c r="AK18" s="293" t="s">
        <v>15</v>
      </c>
      <c r="AL18" s="368">
        <f>IF(AI18&gt;P13,AI18-P13,0)</f>
        <v>0</v>
      </c>
      <c r="AM18" s="369"/>
    </row>
    <row r="19" spans="1:44" ht="11" customHeight="1">
      <c r="A19" s="54" t="s">
        <v>74</v>
      </c>
      <c r="B19" s="55"/>
      <c r="C19" s="56"/>
      <c r="D19" s="57"/>
      <c r="E19" s="56"/>
      <c r="F19" s="58"/>
      <c r="G19" s="370" t="e">
        <f>IF(G18&gt;45,G18-45,0)</f>
        <v>#REF!</v>
      </c>
      <c r="H19" s="371"/>
      <c r="I19" s="371"/>
      <c r="J19" s="371"/>
      <c r="K19" s="372"/>
      <c r="L19" s="59"/>
      <c r="M19" s="60"/>
      <c r="N19" s="433">
        <f>IF(N18&gt;45,N18-45,0)</f>
        <v>3</v>
      </c>
      <c r="O19" s="434"/>
      <c r="P19" s="434"/>
      <c r="Q19" s="434"/>
      <c r="R19" s="435"/>
      <c r="S19" s="61"/>
      <c r="T19" s="60"/>
      <c r="U19" s="371">
        <f>IF(U18&gt;45,U18-45,0)</f>
        <v>3</v>
      </c>
      <c r="V19" s="371"/>
      <c r="W19" s="371"/>
      <c r="X19" s="371"/>
      <c r="Y19" s="372"/>
      <c r="Z19" s="59"/>
      <c r="AA19" s="62"/>
      <c r="AB19" s="370">
        <f>IF(AB18&gt;45,AB18-45,0)</f>
        <v>0</v>
      </c>
      <c r="AC19" s="371"/>
      <c r="AD19" s="371"/>
      <c r="AE19" s="371"/>
      <c r="AF19" s="372"/>
      <c r="AG19" s="59"/>
      <c r="AH19" s="62"/>
      <c r="AI19" s="370">
        <f>IF(AI18&gt;45,AI18-45,0)</f>
        <v>3</v>
      </c>
      <c r="AJ19" s="371"/>
      <c r="AK19" s="371"/>
      <c r="AL19" s="371"/>
      <c r="AM19" s="381"/>
    </row>
    <row r="20" spans="1:44" ht="11" customHeight="1">
      <c r="A20" s="47" t="s">
        <v>18</v>
      </c>
      <c r="B20" s="85"/>
      <c r="C20" s="85"/>
      <c r="D20" s="85"/>
      <c r="E20" s="85"/>
      <c r="F20" s="85"/>
      <c r="G20" s="85"/>
      <c r="H20" s="45"/>
      <c r="I20" s="163"/>
      <c r="J20" s="163"/>
      <c r="K20" s="163"/>
      <c r="L20" s="163"/>
      <c r="M20" s="163"/>
      <c r="N20" s="163"/>
      <c r="O20" s="163"/>
      <c r="P20" s="163"/>
      <c r="Q20" s="163"/>
      <c r="R20" s="163"/>
      <c r="S20" s="163"/>
      <c r="T20" s="163"/>
      <c r="U20" s="163"/>
      <c r="V20" s="163"/>
      <c r="W20" s="163"/>
      <c r="X20" s="163"/>
      <c r="Y20" s="163"/>
      <c r="Z20" s="163"/>
      <c r="AA20" s="163"/>
      <c r="AB20" s="163"/>
      <c r="AC20" s="163"/>
      <c r="AD20" s="163"/>
      <c r="AE20" s="163"/>
      <c r="AF20" s="163"/>
      <c r="AG20" s="163"/>
      <c r="AH20" s="163"/>
      <c r="AI20" s="163"/>
      <c r="AJ20" s="163"/>
      <c r="AK20" s="163"/>
      <c r="AL20" s="163"/>
      <c r="AM20" s="164"/>
    </row>
    <row r="21" spans="1:44" ht="11" customHeight="1">
      <c r="A21" s="47" t="s">
        <v>19</v>
      </c>
      <c r="B21" s="85"/>
      <c r="C21" s="85"/>
      <c r="D21" s="85"/>
      <c r="E21" s="85"/>
      <c r="F21" s="85"/>
      <c r="G21" s="85"/>
      <c r="H21" s="46"/>
      <c r="I21" s="163"/>
      <c r="J21" s="163"/>
      <c r="K21" s="163"/>
      <c r="L21" s="163"/>
      <c r="M21" s="163"/>
      <c r="N21" s="163"/>
      <c r="O21" s="163"/>
      <c r="P21" s="163"/>
      <c r="Q21" s="163"/>
      <c r="R21" s="163"/>
      <c r="S21" s="163"/>
      <c r="T21" s="163"/>
      <c r="U21" s="163"/>
      <c r="V21" s="163"/>
      <c r="W21" s="163"/>
      <c r="X21" s="163"/>
      <c r="Y21" s="163"/>
      <c r="Z21" s="163"/>
      <c r="AA21" s="163"/>
      <c r="AB21" s="163"/>
      <c r="AC21" s="163"/>
      <c r="AD21" s="163"/>
      <c r="AE21" s="163"/>
      <c r="AF21" s="163"/>
      <c r="AG21" s="163"/>
      <c r="AH21" s="163"/>
      <c r="AI21" s="163"/>
      <c r="AJ21" s="163"/>
      <c r="AK21" s="163"/>
      <c r="AL21" s="163"/>
      <c r="AM21" s="164"/>
    </row>
    <row r="22" spans="1:44" ht="11" customHeight="1" thickBot="1">
      <c r="A22" s="91"/>
      <c r="B22" s="86"/>
      <c r="C22" s="86"/>
      <c r="D22" s="86"/>
      <c r="E22" s="86"/>
      <c r="F22" s="86"/>
      <c r="G22" s="86"/>
      <c r="H22" s="82"/>
      <c r="I22" s="82"/>
      <c r="J22" s="82"/>
      <c r="K22" s="82"/>
      <c r="L22" s="275" t="s">
        <v>137</v>
      </c>
      <c r="M22" s="82"/>
      <c r="N22" s="82"/>
      <c r="O22" s="82"/>
      <c r="P22" s="82"/>
      <c r="Q22" s="82"/>
      <c r="R22" s="82"/>
      <c r="S22" s="82"/>
      <c r="T22" s="82"/>
      <c r="U22" s="82"/>
      <c r="V22" s="83"/>
      <c r="W22" s="83"/>
      <c r="X22" s="83"/>
      <c r="Y22" s="83"/>
      <c r="Z22" s="83"/>
      <c r="AA22" s="83"/>
      <c r="AB22" s="83"/>
      <c r="AC22" s="87"/>
      <c r="AD22" s="87"/>
      <c r="AE22" s="87"/>
      <c r="AF22" s="87"/>
      <c r="AG22" s="87"/>
      <c r="AH22" s="87"/>
      <c r="AI22" s="87"/>
      <c r="AJ22" s="87"/>
      <c r="AK22" s="87"/>
      <c r="AL22" s="87"/>
      <c r="AM22" s="87"/>
    </row>
    <row r="23" spans="1:44" ht="11" customHeight="1">
      <c r="A23" s="436" t="s">
        <v>7</v>
      </c>
      <c r="B23" s="438"/>
      <c r="C23" s="436" t="s">
        <v>25</v>
      </c>
      <c r="D23" s="437"/>
      <c r="E23" s="437"/>
      <c r="F23" s="437"/>
      <c r="G23" s="438"/>
      <c r="H23" s="439" t="s">
        <v>91</v>
      </c>
      <c r="I23" s="440"/>
      <c r="J23" s="441"/>
      <c r="K23" s="383" t="s">
        <v>77</v>
      </c>
      <c r="L23" s="384"/>
      <c r="M23" s="384"/>
      <c r="N23" s="384"/>
      <c r="O23" s="385"/>
      <c r="P23" s="383" t="s">
        <v>75</v>
      </c>
      <c r="Q23" s="384"/>
      <c r="R23" s="384"/>
      <c r="S23" s="384"/>
      <c r="T23" s="385"/>
      <c r="U23" s="383" t="s">
        <v>27</v>
      </c>
      <c r="V23" s="384"/>
      <c r="W23" s="385"/>
      <c r="X23" s="383" t="s">
        <v>25</v>
      </c>
      <c r="Y23" s="384"/>
      <c r="Z23" s="384"/>
      <c r="AA23" s="384"/>
      <c r="AB23" s="385"/>
      <c r="AC23" s="270"/>
      <c r="AD23" s="386" t="s">
        <v>17</v>
      </c>
      <c r="AE23" s="387"/>
      <c r="AF23" s="387"/>
      <c r="AG23" s="387"/>
      <c r="AH23" s="387"/>
      <c r="AI23" s="387"/>
      <c r="AJ23" s="387"/>
      <c r="AK23" s="387"/>
      <c r="AL23" s="387"/>
      <c r="AM23" s="388"/>
    </row>
    <row r="24" spans="1:44" ht="11" customHeight="1" thickBot="1">
      <c r="A24" s="391"/>
      <c r="B24" s="393"/>
      <c r="C24" s="391" t="s">
        <v>26</v>
      </c>
      <c r="D24" s="392"/>
      <c r="E24" s="392"/>
      <c r="F24" s="392"/>
      <c r="G24" s="393"/>
      <c r="H24" s="442" t="s">
        <v>161</v>
      </c>
      <c r="I24" s="443"/>
      <c r="J24" s="444"/>
      <c r="K24" s="365" t="s">
        <v>159</v>
      </c>
      <c r="L24" s="366"/>
      <c r="M24" s="366"/>
      <c r="N24" s="366"/>
      <c r="O24" s="367"/>
      <c r="P24" s="445" t="s">
        <v>76</v>
      </c>
      <c r="Q24" s="446"/>
      <c r="R24" s="446"/>
      <c r="S24" s="446"/>
      <c r="T24" s="446"/>
      <c r="U24" s="391" t="s">
        <v>28</v>
      </c>
      <c r="V24" s="392"/>
      <c r="W24" s="393"/>
      <c r="X24" s="391" t="s">
        <v>29</v>
      </c>
      <c r="Y24" s="392"/>
      <c r="Z24" s="392"/>
      <c r="AA24" s="392"/>
      <c r="AB24" s="393"/>
      <c r="AC24" s="270"/>
      <c r="AD24" s="357"/>
      <c r="AE24" s="358"/>
      <c r="AF24" s="358"/>
      <c r="AG24" s="359"/>
      <c r="AH24" s="394" t="s">
        <v>4</v>
      </c>
      <c r="AI24" s="395"/>
      <c r="AJ24" s="360"/>
      <c r="AK24" s="358"/>
      <c r="AL24" s="358"/>
      <c r="AM24" s="361"/>
    </row>
    <row r="25" spans="1:44" ht="11" customHeight="1">
      <c r="A25" s="427" t="s">
        <v>50</v>
      </c>
      <c r="B25" s="428"/>
      <c r="C25" s="429">
        <f>SUM(I17:AM17)+SUM(I20:AM20)+SUM(I21:AM21)</f>
        <v>180</v>
      </c>
      <c r="D25" s="430"/>
      <c r="E25" s="430"/>
      <c r="F25" s="430"/>
      <c r="G25" s="431"/>
      <c r="H25" s="429" t="e">
        <f>SUM(I17:AM17)-K25-P25</f>
        <v>#REF!</v>
      </c>
      <c r="I25" s="430"/>
      <c r="J25" s="431"/>
      <c r="K25" s="432" t="e">
        <f>SUM(J18+Q18+X18+AE18+AL18)</f>
        <v>#REF!</v>
      </c>
      <c r="L25" s="430"/>
      <c r="M25" s="430"/>
      <c r="N25" s="430"/>
      <c r="O25" s="431"/>
      <c r="P25" s="429" t="e">
        <f>SUM(G19+N19+U19+AB19+AI19)</f>
        <v>#REF!</v>
      </c>
      <c r="Q25" s="430"/>
      <c r="R25" s="430"/>
      <c r="S25" s="430"/>
      <c r="T25" s="431"/>
      <c r="U25" s="429">
        <f>SUM(I20:AM20)</f>
        <v>0</v>
      </c>
      <c r="V25" s="430"/>
      <c r="W25" s="431"/>
      <c r="X25" s="429">
        <f>SUM(I21:AM21)</f>
        <v>0</v>
      </c>
      <c r="Y25" s="430"/>
      <c r="Z25" s="430"/>
      <c r="AA25" s="430"/>
      <c r="AB25" s="431"/>
      <c r="AC25" s="41"/>
      <c r="AD25" s="41"/>
      <c r="AE25" s="41"/>
      <c r="AF25" s="41"/>
      <c r="AG25" s="41"/>
      <c r="AH25" s="41"/>
      <c r="AI25" s="41"/>
      <c r="AJ25" s="41"/>
      <c r="AK25" s="41"/>
      <c r="AL25" s="41"/>
      <c r="AM25" s="41"/>
    </row>
    <row r="26" spans="1:44" s="81" customFormat="1" ht="11" customHeight="1" thickBot="1">
      <c r="A26" s="447" t="s">
        <v>24</v>
      </c>
      <c r="B26" s="448"/>
      <c r="C26" s="449">
        <f>C25</f>
        <v>180</v>
      </c>
      <c r="D26" s="450"/>
      <c r="E26" s="450"/>
      <c r="F26" s="450"/>
      <c r="G26" s="451"/>
      <c r="H26" s="449" t="e">
        <f>H25</f>
        <v>#REF!</v>
      </c>
      <c r="I26" s="450"/>
      <c r="J26" s="451"/>
      <c r="K26" s="449" t="e">
        <f>K25</f>
        <v>#REF!</v>
      </c>
      <c r="L26" s="450"/>
      <c r="M26" s="450"/>
      <c r="N26" s="450"/>
      <c r="O26" s="451"/>
      <c r="P26" s="449" t="e">
        <f>P25</f>
        <v>#REF!</v>
      </c>
      <c r="Q26" s="450"/>
      <c r="R26" s="450"/>
      <c r="S26" s="450"/>
      <c r="T26" s="451"/>
      <c r="U26" s="449">
        <f>U25</f>
        <v>0</v>
      </c>
      <c r="V26" s="450"/>
      <c r="W26" s="451"/>
      <c r="X26" s="449">
        <f>X25</f>
        <v>0</v>
      </c>
      <c r="Y26" s="450"/>
      <c r="Z26" s="450"/>
      <c r="AA26" s="450"/>
      <c r="AB26" s="451"/>
      <c r="AC26" s="1"/>
      <c r="AD26" s="376"/>
      <c r="AE26" s="376"/>
      <c r="AF26" s="376"/>
      <c r="AG26" s="376"/>
      <c r="AH26" s="376"/>
      <c r="AI26" s="376"/>
      <c r="AJ26" s="377"/>
      <c r="AK26" s="377"/>
      <c r="AL26" s="377"/>
      <c r="AM26" s="1"/>
    </row>
    <row r="27" spans="1:44" s="81" customFormat="1" ht="11" customHeight="1" thickBot="1">
      <c r="A27" s="255"/>
      <c r="B27" s="255"/>
      <c r="C27" s="256"/>
      <c r="D27" s="256"/>
      <c r="E27" s="256"/>
      <c r="F27" s="256"/>
      <c r="G27" s="251"/>
      <c r="H27" s="251"/>
      <c r="I27" s="251"/>
      <c r="J27" s="251"/>
      <c r="K27" s="251"/>
      <c r="L27" s="251"/>
      <c r="M27" s="257"/>
      <c r="N27" s="257"/>
      <c r="O27" s="257"/>
      <c r="P27" s="257"/>
      <c r="Q27" s="92"/>
      <c r="R27" s="92"/>
      <c r="S27" s="92"/>
      <c r="T27" s="92"/>
      <c r="U27" s="92"/>
      <c r="V27" s="92"/>
      <c r="W27" s="92"/>
      <c r="X27" s="92"/>
      <c r="Y27" s="92"/>
      <c r="Z27" s="92"/>
      <c r="AA27" s="92"/>
      <c r="AB27" s="17"/>
      <c r="AC27" s="278"/>
      <c r="AD27" s="282"/>
      <c r="AE27" s="281"/>
      <c r="AF27" s="281" t="s">
        <v>68</v>
      </c>
      <c r="AG27" s="276"/>
      <c r="AH27" s="276"/>
      <c r="AI27" s="281"/>
      <c r="AJ27" s="281"/>
      <c r="AK27" s="276"/>
      <c r="AL27" s="276"/>
      <c r="AM27" s="277"/>
    </row>
    <row r="28" spans="1:44" s="4" customFormat="1" ht="11" customHeight="1">
      <c r="A28" s="457" t="s">
        <v>51</v>
      </c>
      <c r="B28" s="458"/>
      <c r="C28" s="458"/>
      <c r="D28" s="458"/>
      <c r="E28" s="458"/>
      <c r="F28" s="458"/>
      <c r="G28" s="458"/>
      <c r="H28" s="458"/>
      <c r="I28" s="459"/>
      <c r="J28" s="460" t="s">
        <v>52</v>
      </c>
      <c r="K28" s="458"/>
      <c r="L28" s="458"/>
      <c r="M28" s="458"/>
      <c r="N28" s="458"/>
      <c r="O28" s="458"/>
      <c r="P28" s="458"/>
      <c r="Q28" s="458"/>
      <c r="R28" s="458"/>
      <c r="S28" s="461"/>
      <c r="T28" s="261" t="s">
        <v>33</v>
      </c>
      <c r="U28" s="262"/>
      <c r="V28" s="262"/>
      <c r="W28" s="262"/>
      <c r="X28" s="262"/>
      <c r="Y28" s="262"/>
      <c r="Z28" s="262"/>
      <c r="AA28" s="452">
        <f>COUNTIF(I17:AM17,"&gt;0")</f>
        <v>15</v>
      </c>
      <c r="AB28" s="453"/>
      <c r="AC28" s="279"/>
      <c r="AD28" s="405" t="s">
        <v>138</v>
      </c>
      <c r="AE28" s="406"/>
      <c r="AF28" s="406"/>
      <c r="AG28" s="406"/>
      <c r="AH28" s="407"/>
      <c r="AI28" s="396" t="s">
        <v>141</v>
      </c>
      <c r="AJ28" s="397"/>
      <c r="AK28" s="397"/>
      <c r="AL28" s="397"/>
      <c r="AM28" s="398"/>
      <c r="AO28" s="352"/>
      <c r="AP28" s="352"/>
      <c r="AQ28" s="352"/>
      <c r="AR28" s="352"/>
    </row>
    <row r="29" spans="1:44" s="4" customFormat="1" ht="11" customHeight="1" thickBot="1">
      <c r="A29" s="454" t="s">
        <v>157</v>
      </c>
      <c r="B29" s="455"/>
      <c r="C29" s="455"/>
      <c r="D29" s="455"/>
      <c r="E29" s="455"/>
      <c r="F29" s="455"/>
      <c r="G29" s="455"/>
      <c r="H29" s="455"/>
      <c r="I29" s="456"/>
      <c r="J29" s="462" t="s">
        <v>134</v>
      </c>
      <c r="K29" s="455"/>
      <c r="L29" s="455"/>
      <c r="M29" s="455"/>
      <c r="N29" s="455"/>
      <c r="O29" s="455"/>
      <c r="P29" s="455"/>
      <c r="Q29" s="455"/>
      <c r="R29" s="455"/>
      <c r="S29" s="463"/>
      <c r="T29" s="263" t="s">
        <v>104</v>
      </c>
      <c r="U29" s="248"/>
      <c r="V29" s="248"/>
      <c r="W29" s="248"/>
      <c r="X29" s="248"/>
      <c r="Y29" s="248"/>
      <c r="Z29" s="248"/>
      <c r="AA29" s="234"/>
      <c r="AB29" s="264"/>
      <c r="AC29" s="280"/>
      <c r="AD29" s="402">
        <f>COUNTIFS(I17:AM17,"&gt;0",I17:AM17,"&lt;7,92")</f>
        <v>0</v>
      </c>
      <c r="AE29" s="403"/>
      <c r="AF29" s="403"/>
      <c r="AG29" s="403"/>
      <c r="AH29" s="404"/>
      <c r="AI29" s="399">
        <f>SUMIF(I17:AM17,"&gt;7,92",I17:AM17)</f>
        <v>180</v>
      </c>
      <c r="AJ29" s="400"/>
      <c r="AK29" s="400"/>
      <c r="AL29" s="400"/>
      <c r="AM29" s="401"/>
    </row>
    <row r="30" spans="1:44" s="4" customFormat="1" ht="11" customHeight="1">
      <c r="A30" s="469" t="s">
        <v>32</v>
      </c>
      <c r="B30" s="470"/>
      <c r="C30" s="471"/>
      <c r="D30" s="475">
        <f>2.5</f>
        <v>2.5</v>
      </c>
      <c r="E30" s="476"/>
      <c r="F30" s="476"/>
      <c r="G30" s="476"/>
      <c r="H30" s="476"/>
      <c r="I30" s="497"/>
      <c r="J30" s="474" t="s">
        <v>32</v>
      </c>
      <c r="K30" s="470"/>
      <c r="L30" s="470"/>
      <c r="M30" s="471"/>
      <c r="N30" s="475">
        <v>2.5</v>
      </c>
      <c r="O30" s="476"/>
      <c r="P30" s="476"/>
      <c r="Q30" s="476"/>
      <c r="R30" s="476"/>
      <c r="S30" s="477"/>
      <c r="T30" s="263" t="s">
        <v>107</v>
      </c>
      <c r="U30" s="248"/>
      <c r="V30" s="248"/>
      <c r="W30" s="248"/>
      <c r="X30" s="248"/>
      <c r="Y30" s="248"/>
      <c r="Z30" s="248"/>
      <c r="AA30" s="235"/>
      <c r="AB30" s="265"/>
      <c r="AM30" s="41"/>
    </row>
    <row r="31" spans="1:44" s="4" customFormat="1" ht="11" customHeight="1">
      <c r="A31" s="469" t="s">
        <v>30</v>
      </c>
      <c r="B31" s="470"/>
      <c r="C31" s="471"/>
      <c r="D31" s="211">
        <v>0</v>
      </c>
      <c r="E31" s="254">
        <v>0</v>
      </c>
      <c r="F31" s="249">
        <v>0</v>
      </c>
      <c r="G31" s="210">
        <v>0</v>
      </c>
      <c r="H31" s="250">
        <v>0</v>
      </c>
      <c r="I31" s="258">
        <v>0</v>
      </c>
      <c r="J31" s="474" t="s">
        <v>30</v>
      </c>
      <c r="K31" s="470"/>
      <c r="L31" s="470"/>
      <c r="M31" s="471"/>
      <c r="N31" s="211"/>
      <c r="O31" s="211"/>
      <c r="P31" s="211"/>
      <c r="Q31" s="211"/>
      <c r="R31" s="253"/>
      <c r="S31" s="260"/>
      <c r="T31" s="263" t="s">
        <v>105</v>
      </c>
      <c r="U31" s="248"/>
      <c r="V31" s="248"/>
      <c r="W31" s="248"/>
      <c r="X31" s="248"/>
      <c r="Y31" s="248"/>
      <c r="Z31" s="248"/>
      <c r="AA31" s="234"/>
      <c r="AB31" s="264"/>
      <c r="AJ31" s="2"/>
      <c r="AK31" s="2"/>
      <c r="AL31" s="123"/>
      <c r="AM31" s="123"/>
    </row>
    <row r="32" spans="1:44" s="4" customFormat="1" ht="11" customHeight="1" thickBot="1">
      <c r="A32" s="472" t="s">
        <v>31</v>
      </c>
      <c r="B32" s="473"/>
      <c r="C32" s="395"/>
      <c r="D32" s="478">
        <f>D30-D31-E31-F31-G31-H31</f>
        <v>2.5</v>
      </c>
      <c r="E32" s="479"/>
      <c r="F32" s="479"/>
      <c r="G32" s="479"/>
      <c r="H32" s="479"/>
      <c r="I32" s="493"/>
      <c r="J32" s="394" t="s">
        <v>31</v>
      </c>
      <c r="K32" s="473"/>
      <c r="L32" s="473"/>
      <c r="M32" s="395"/>
      <c r="N32" s="478">
        <f>N30-O31-P31-Q31-R31-S31</f>
        <v>2.5</v>
      </c>
      <c r="O32" s="479"/>
      <c r="P32" s="479"/>
      <c r="Q32" s="479"/>
      <c r="R32" s="479"/>
      <c r="S32" s="480"/>
      <c r="T32" s="266" t="s">
        <v>109</v>
      </c>
      <c r="U32" s="267"/>
      <c r="V32" s="268"/>
      <c r="W32" s="268"/>
      <c r="X32" s="268"/>
      <c r="Y32" s="269"/>
      <c r="Z32" s="268"/>
      <c r="AA32" s="374"/>
      <c r="AB32" s="375"/>
      <c r="AC32" s="408" t="s">
        <v>70</v>
      </c>
      <c r="AD32" s="409"/>
      <c r="AE32" s="409"/>
      <c r="AF32" s="409"/>
      <c r="AG32" s="409"/>
      <c r="AH32" s="409"/>
      <c r="AI32" s="409"/>
      <c r="AJ32" s="409"/>
      <c r="AK32" s="409"/>
      <c r="AL32" s="373">
        <f>SUMIF(I17:AM17,"&lt;8",I17:AM17)</f>
        <v>0</v>
      </c>
      <c r="AM32" s="373"/>
    </row>
    <row r="33" spans="1:39" s="4" customFormat="1" ht="11" customHeight="1">
      <c r="A33" s="72"/>
      <c r="B33" s="72"/>
      <c r="C33" s="73"/>
      <c r="D33" s="73"/>
      <c r="E33" s="73"/>
      <c r="F33" s="73"/>
      <c r="G33" s="72"/>
      <c r="H33" s="72"/>
      <c r="I33" s="72"/>
      <c r="J33" s="72"/>
      <c r="K33" s="72"/>
      <c r="L33" s="72"/>
      <c r="M33" s="72"/>
      <c r="N33" s="72"/>
      <c r="O33" s="72"/>
      <c r="P33" s="41"/>
      <c r="Q33" s="41"/>
      <c r="R33" s="73"/>
      <c r="S33" s="73"/>
      <c r="T33" s="73"/>
      <c r="U33" s="73"/>
      <c r="V33" s="73"/>
      <c r="W33" s="73"/>
      <c r="X33" s="73"/>
      <c r="AC33" s="65" t="s">
        <v>69</v>
      </c>
      <c r="AD33" s="66"/>
      <c r="AE33" s="66"/>
      <c r="AF33" s="66"/>
      <c r="AG33" s="66"/>
      <c r="AH33" s="66"/>
      <c r="AI33" s="66"/>
      <c r="AJ33" s="66"/>
      <c r="AK33" s="67"/>
      <c r="AL33" s="389">
        <f>COUNTIF(I17:AM17,"&gt;=8")</f>
        <v>15</v>
      </c>
      <c r="AM33" s="390"/>
    </row>
    <row r="34" spans="1:39" s="4" customFormat="1" ht="11" customHeight="1">
      <c r="A34" s="494" t="s">
        <v>10</v>
      </c>
      <c r="B34" s="495"/>
      <c r="C34" s="495"/>
      <c r="D34" s="495"/>
      <c r="E34" s="495"/>
      <c r="F34" s="495"/>
      <c r="G34" s="495"/>
      <c r="H34" s="495"/>
      <c r="I34" s="495"/>
      <c r="J34" s="495"/>
      <c r="K34" s="496"/>
      <c r="L34" s="494" t="s">
        <v>34</v>
      </c>
      <c r="M34" s="495"/>
      <c r="N34" s="496"/>
      <c r="O34" s="494" t="s">
        <v>0</v>
      </c>
      <c r="P34" s="495"/>
      <c r="Q34" s="496"/>
      <c r="R34" s="494" t="s">
        <v>35</v>
      </c>
      <c r="S34" s="495"/>
      <c r="T34" s="496"/>
      <c r="U34" s="605"/>
      <c r="V34" s="606"/>
      <c r="W34" s="606"/>
      <c r="X34" s="606"/>
      <c r="Y34" s="41"/>
      <c r="Z34" s="41"/>
      <c r="AA34" s="41"/>
      <c r="AB34" s="41"/>
      <c r="AC34" s="84"/>
      <c r="AD34" s="41"/>
      <c r="AE34" s="41"/>
      <c r="AF34" s="41"/>
      <c r="AG34" s="41"/>
      <c r="AH34" s="41"/>
      <c r="AI34" s="41"/>
      <c r="AJ34" s="41"/>
      <c r="AK34" s="41"/>
      <c r="AL34" s="41"/>
      <c r="AM34" s="41"/>
    </row>
    <row r="35" spans="1:39" s="4" customFormat="1" ht="11" customHeight="1">
      <c r="A35" s="481" t="s">
        <v>81</v>
      </c>
      <c r="B35" s="482"/>
      <c r="C35" s="482"/>
      <c r="D35" s="482"/>
      <c r="E35" s="482"/>
      <c r="F35" s="482"/>
      <c r="G35" s="482"/>
      <c r="H35" s="482"/>
      <c r="I35" s="482"/>
      <c r="J35" s="482"/>
      <c r="K35" s="483"/>
      <c r="L35" s="484">
        <f>P14</f>
        <v>249</v>
      </c>
      <c r="M35" s="485"/>
      <c r="N35" s="486"/>
      <c r="O35" s="634">
        <v>4.05</v>
      </c>
      <c r="P35" s="485"/>
      <c r="Q35" s="486"/>
      <c r="R35" s="490"/>
      <c r="S35" s="491"/>
      <c r="T35" s="492"/>
      <c r="U35" s="378">
        <f>L35*O35</f>
        <v>1008.4499999999999</v>
      </c>
      <c r="V35" s="379"/>
      <c r="W35" s="379"/>
      <c r="X35" s="95"/>
      <c r="Y35" s="41"/>
      <c r="Z35" s="589"/>
      <c r="AA35" s="589"/>
      <c r="AB35" s="189"/>
      <c r="AC35" s="588"/>
      <c r="AD35" s="588"/>
      <c r="AE35" s="189"/>
      <c r="AF35" s="190"/>
      <c r="AG35" s="191"/>
      <c r="AH35" s="191"/>
      <c r="AJ35" s="41"/>
      <c r="AK35" s="41"/>
      <c r="AL35" s="41"/>
      <c r="AM35" s="41"/>
    </row>
    <row r="36" spans="1:39" s="4" customFormat="1" ht="11" customHeight="1">
      <c r="A36" s="575" t="s">
        <v>37</v>
      </c>
      <c r="B36" s="576"/>
      <c r="C36" s="576"/>
      <c r="D36" s="576"/>
      <c r="E36" s="576"/>
      <c r="F36" s="576"/>
      <c r="G36" s="576"/>
      <c r="H36" s="576"/>
      <c r="I36" s="576"/>
      <c r="J36" s="576"/>
      <c r="K36" s="577"/>
      <c r="L36" s="535" t="e">
        <f>K25</f>
        <v>#REF!</v>
      </c>
      <c r="M36" s="536"/>
      <c r="N36" s="537"/>
      <c r="O36" s="535">
        <f>O35</f>
        <v>4.05</v>
      </c>
      <c r="P36" s="536"/>
      <c r="Q36" s="537"/>
      <c r="R36" s="578"/>
      <c r="S36" s="579"/>
      <c r="T36" s="580"/>
      <c r="U36" s="464" t="e">
        <f>L36*O36</f>
        <v>#REF!</v>
      </c>
      <c r="V36" s="465"/>
      <c r="W36" s="465"/>
      <c r="X36" s="95"/>
      <c r="Y36" s="41"/>
      <c r="Z36" s="73"/>
      <c r="AA36" s="73"/>
      <c r="AB36" s="73"/>
      <c r="AC36" s="41"/>
      <c r="AH36" s="41"/>
      <c r="AI36" s="41"/>
      <c r="AJ36" s="41"/>
      <c r="AK36" s="41"/>
      <c r="AL36" s="41"/>
      <c r="AM36" s="41"/>
    </row>
    <row r="37" spans="1:39" s="4" customFormat="1" ht="11" customHeight="1">
      <c r="A37" s="215" t="s">
        <v>155</v>
      </c>
      <c r="B37" s="84"/>
      <c r="C37" s="84"/>
      <c r="D37" s="84"/>
      <c r="E37" s="84"/>
      <c r="F37" s="84"/>
      <c r="G37" s="94"/>
      <c r="H37" s="94"/>
      <c r="I37" s="94"/>
      <c r="J37" s="230">
        <v>0.25</v>
      </c>
      <c r="K37" s="84" t="s">
        <v>156</v>
      </c>
      <c r="L37" s="535" t="e">
        <f>P25</f>
        <v>#REF!</v>
      </c>
      <c r="M37" s="536"/>
      <c r="N37" s="537"/>
      <c r="O37" s="535">
        <f>O35</f>
        <v>4.05</v>
      </c>
      <c r="P37" s="536"/>
      <c r="Q37" s="537"/>
      <c r="R37" s="466" t="s">
        <v>160</v>
      </c>
      <c r="S37" s="467"/>
      <c r="T37" s="468"/>
      <c r="U37" s="464" t="e">
        <f>L37*O37*R37</f>
        <v>#REF!</v>
      </c>
      <c r="V37" s="465"/>
      <c r="W37" s="465"/>
      <c r="X37" s="95"/>
      <c r="Y37" s="41"/>
      <c r="Z37" s="41"/>
      <c r="AA37" s="41"/>
      <c r="AB37" s="41"/>
      <c r="AC37" s="41"/>
      <c r="AD37" s="41"/>
      <c r="AE37" s="41"/>
      <c r="AF37" s="41"/>
      <c r="AG37" s="41"/>
      <c r="AH37" s="41"/>
      <c r="AI37" s="41"/>
      <c r="AJ37" s="41"/>
      <c r="AK37" s="41"/>
      <c r="AL37" s="41"/>
      <c r="AM37" s="41"/>
    </row>
    <row r="38" spans="1:39" s="4" customFormat="1" ht="11" customHeight="1">
      <c r="A38" s="575" t="s">
        <v>99</v>
      </c>
      <c r="B38" s="576"/>
      <c r="C38" s="576"/>
      <c r="D38" s="576"/>
      <c r="E38" s="576"/>
      <c r="F38" s="576"/>
      <c r="G38" s="576"/>
      <c r="H38" s="576"/>
      <c r="I38" s="576"/>
      <c r="J38" s="576"/>
      <c r="K38" s="577"/>
      <c r="L38" s="535">
        <f>U25</f>
        <v>0</v>
      </c>
      <c r="M38" s="536"/>
      <c r="N38" s="537"/>
      <c r="O38" s="535">
        <f>O35</f>
        <v>4.05</v>
      </c>
      <c r="P38" s="536"/>
      <c r="Q38" s="537"/>
      <c r="R38" s="104"/>
      <c r="S38" s="105"/>
      <c r="T38" s="106"/>
      <c r="U38" s="464">
        <f>L38*O38</f>
        <v>0</v>
      </c>
      <c r="V38" s="465"/>
      <c r="W38" s="465"/>
      <c r="X38" s="97"/>
      <c r="Y38" s="41"/>
      <c r="Z38" s="41"/>
      <c r="AA38" s="41"/>
      <c r="AB38" s="41"/>
      <c r="AC38" s="41"/>
      <c r="AD38" s="607"/>
      <c r="AE38" s="607"/>
      <c r="AF38" s="607"/>
      <c r="AG38" s="607"/>
      <c r="AH38" s="41"/>
      <c r="AI38" s="41"/>
      <c r="AJ38" s="41"/>
      <c r="AK38" s="41"/>
      <c r="AL38" s="41"/>
      <c r="AM38" s="41"/>
    </row>
    <row r="39" spans="1:39" s="4" customFormat="1" ht="11" customHeight="1">
      <c r="A39" s="215" t="s">
        <v>93</v>
      </c>
      <c r="B39" s="84"/>
      <c r="C39" s="84"/>
      <c r="D39" s="84"/>
      <c r="E39" s="84"/>
      <c r="F39" s="84"/>
      <c r="G39" s="84"/>
      <c r="H39" s="84"/>
      <c r="I39" s="230">
        <v>0.5</v>
      </c>
      <c r="J39" s="94" t="s">
        <v>158</v>
      </c>
      <c r="K39" s="212"/>
      <c r="L39" s="535">
        <f>X25</f>
        <v>0</v>
      </c>
      <c r="M39" s="536"/>
      <c r="N39" s="537"/>
      <c r="O39" s="535">
        <f>O35*50%+O35</f>
        <v>6.0749999999999993</v>
      </c>
      <c r="P39" s="536"/>
      <c r="Q39" s="537"/>
      <c r="R39" s="572"/>
      <c r="S39" s="573"/>
      <c r="T39" s="574"/>
      <c r="U39" s="464">
        <f>L39*O39</f>
        <v>0</v>
      </c>
      <c r="V39" s="465"/>
      <c r="W39" s="465"/>
      <c r="X39" s="95"/>
      <c r="Y39" s="41"/>
      <c r="Z39" s="41"/>
      <c r="AA39" s="41"/>
      <c r="AB39" s="41"/>
    </row>
    <row r="40" spans="1:39" s="4" customFormat="1" ht="11" customHeight="1">
      <c r="A40" s="215" t="s">
        <v>89</v>
      </c>
      <c r="B40" s="84"/>
      <c r="C40" s="84"/>
      <c r="D40" s="84"/>
      <c r="E40" s="84"/>
      <c r="F40" s="84"/>
      <c r="G40" s="84"/>
      <c r="H40" s="84"/>
      <c r="I40" s="84"/>
      <c r="J40" s="84"/>
      <c r="K40" s="212"/>
      <c r="L40" s="535"/>
      <c r="M40" s="536"/>
      <c r="N40" s="537"/>
      <c r="O40" s="535"/>
      <c r="P40" s="536"/>
      <c r="Q40" s="537"/>
      <c r="R40" s="572"/>
      <c r="S40" s="573"/>
      <c r="T40" s="574"/>
      <c r="U40" s="464"/>
      <c r="V40" s="465"/>
      <c r="W40" s="465"/>
      <c r="X40" s="95"/>
      <c r="Y40" s="41"/>
      <c r="Z40" s="41"/>
      <c r="AA40" s="41"/>
      <c r="AB40" s="41"/>
    </row>
    <row r="41" spans="1:39" s="4" customFormat="1" ht="11" customHeight="1">
      <c r="A41" s="568" t="s">
        <v>36</v>
      </c>
      <c r="B41" s="569"/>
      <c r="C41" s="569"/>
      <c r="D41" s="569"/>
      <c r="E41" s="569"/>
      <c r="F41" s="569"/>
      <c r="G41" s="569"/>
      <c r="H41" s="569"/>
      <c r="I41" s="569"/>
      <c r="J41" s="569"/>
      <c r="K41" s="570"/>
      <c r="L41" s="94"/>
      <c r="M41" s="94"/>
      <c r="N41" s="94"/>
      <c r="O41" s="228"/>
      <c r="P41" s="229"/>
      <c r="Q41" s="229"/>
      <c r="R41" s="572"/>
      <c r="S41" s="573"/>
      <c r="T41" s="574"/>
      <c r="U41" s="571">
        <v>0</v>
      </c>
      <c r="V41" s="571"/>
      <c r="W41" s="571"/>
      <c r="X41" s="97"/>
      <c r="Y41" s="41"/>
      <c r="Z41" s="41"/>
      <c r="AA41" s="41"/>
      <c r="AB41" s="41"/>
      <c r="AC41" s="41"/>
      <c r="AD41" s="41"/>
      <c r="AE41" s="41"/>
      <c r="AF41" s="41"/>
      <c r="AG41" s="41"/>
      <c r="AH41" s="41"/>
      <c r="AI41" s="41"/>
      <c r="AJ41" s="41"/>
      <c r="AK41" s="41"/>
      <c r="AL41" s="41"/>
      <c r="AM41" s="41"/>
    </row>
    <row r="42" spans="1:39" s="4" customFormat="1" ht="11" customHeight="1">
      <c r="A42" s="102" t="s">
        <v>80</v>
      </c>
      <c r="B42" s="98"/>
      <c r="C42" s="98"/>
      <c r="D42" s="98"/>
      <c r="E42" s="98"/>
      <c r="F42" s="98"/>
      <c r="G42" s="98"/>
      <c r="H42" s="98"/>
      <c r="I42" s="98"/>
      <c r="J42" s="318"/>
      <c r="K42" s="319"/>
      <c r="L42" s="584"/>
      <c r="M42" s="585"/>
      <c r="N42" s="585"/>
      <c r="O42" s="586">
        <f>O35</f>
        <v>4.05</v>
      </c>
      <c r="P42" s="586"/>
      <c r="Q42" s="586"/>
      <c r="R42" s="587"/>
      <c r="S42" s="587"/>
      <c r="T42" s="587"/>
      <c r="U42" s="635">
        <v>41.42</v>
      </c>
      <c r="V42" s="635"/>
      <c r="W42" s="635"/>
      <c r="X42" s="101"/>
      <c r="Y42" s="41"/>
      <c r="Z42" s="41"/>
      <c r="AA42" s="41"/>
      <c r="AB42" s="41"/>
      <c r="AC42" s="41"/>
      <c r="AD42" s="41"/>
      <c r="AE42" s="41"/>
      <c r="AF42" s="41"/>
      <c r="AG42" s="41"/>
      <c r="AH42" s="41"/>
      <c r="AI42" s="41"/>
      <c r="AJ42" s="41"/>
      <c r="AK42" s="41"/>
      <c r="AL42" s="41"/>
      <c r="AM42" s="41"/>
    </row>
    <row r="43" spans="1:39" s="4" customFormat="1" ht="11" customHeight="1">
      <c r="A43" s="601" t="s">
        <v>21</v>
      </c>
      <c r="B43" s="602"/>
      <c r="C43" s="602"/>
      <c r="D43" s="602"/>
      <c r="E43" s="602"/>
      <c r="F43" s="602"/>
      <c r="G43" s="602"/>
      <c r="H43" s="602"/>
      <c r="I43" s="602"/>
      <c r="J43" s="602"/>
      <c r="K43" s="603"/>
      <c r="L43" s="581"/>
      <c r="M43" s="582"/>
      <c r="N43" s="583"/>
      <c r="O43" s="581"/>
      <c r="P43" s="582"/>
      <c r="Q43" s="583"/>
      <c r="R43" s="581"/>
      <c r="S43" s="582"/>
      <c r="T43" s="583"/>
      <c r="U43" s="564" t="e">
        <f>SUM(U35:W42)</f>
        <v>#REF!</v>
      </c>
      <c r="V43" s="565"/>
      <c r="W43" s="565"/>
      <c r="X43" s="103"/>
      <c r="Y43" s="41"/>
      <c r="Z43" s="41"/>
      <c r="AA43" s="41"/>
      <c r="AB43" s="41"/>
      <c r="AC43" s="41"/>
      <c r="AD43" s="41"/>
      <c r="AE43" s="41"/>
      <c r="AF43" s="41"/>
      <c r="AG43" s="41"/>
      <c r="AH43" s="41"/>
      <c r="AI43" s="41"/>
      <c r="AJ43" s="41"/>
      <c r="AK43" s="41"/>
      <c r="AL43" s="41"/>
      <c r="AM43" s="41"/>
    </row>
    <row r="44" spans="1:39" s="4" customFormat="1" ht="7" customHeight="1">
      <c r="A44" s="43"/>
      <c r="B44" s="42"/>
      <c r="C44" s="42"/>
      <c r="D44" s="42"/>
      <c r="E44" s="42"/>
      <c r="F44" s="42"/>
      <c r="G44" s="42"/>
      <c r="H44" s="42"/>
      <c r="I44" s="42"/>
      <c r="J44" s="42"/>
      <c r="K44" s="42"/>
      <c r="L44" s="42"/>
      <c r="M44" s="42"/>
      <c r="N44" s="42"/>
      <c r="O44" s="42"/>
      <c r="P44" s="42"/>
      <c r="Q44" s="42"/>
      <c r="R44" s="42"/>
      <c r="S44" s="42"/>
      <c r="T44" s="42"/>
      <c r="U44" s="11"/>
      <c r="V44" s="42"/>
      <c r="W44" s="42"/>
      <c r="X44" s="42"/>
      <c r="Y44" s="41"/>
      <c r="Z44" s="41"/>
      <c r="AA44" s="41"/>
      <c r="AB44" s="41"/>
      <c r="AC44" s="41"/>
      <c r="AD44" s="41"/>
      <c r="AE44" s="41"/>
      <c r="AF44" s="41"/>
      <c r="AG44" s="41"/>
      <c r="AH44" s="41"/>
      <c r="AI44" s="41"/>
      <c r="AJ44" s="41"/>
      <c r="AK44" s="41"/>
      <c r="AL44" s="41"/>
      <c r="AM44" s="41"/>
    </row>
    <row r="45" spans="1:39" s="4" customFormat="1" ht="11" customHeight="1">
      <c r="A45" s="538" t="s">
        <v>39</v>
      </c>
      <c r="B45" s="566"/>
      <c r="C45" s="566"/>
      <c r="D45" s="566"/>
      <c r="E45" s="566"/>
      <c r="F45" s="566"/>
      <c r="G45" s="566"/>
      <c r="H45" s="566"/>
      <c r="I45" s="566"/>
      <c r="J45" s="566"/>
      <c r="K45" s="566"/>
      <c r="L45" s="566"/>
      <c r="M45" s="566"/>
      <c r="N45" s="566"/>
      <c r="O45" s="566"/>
      <c r="P45" s="566"/>
      <c r="Q45" s="566"/>
      <c r="R45" s="566"/>
      <c r="S45" s="566"/>
      <c r="T45" s="566"/>
      <c r="U45" s="566"/>
      <c r="V45" s="566"/>
      <c r="W45" s="539"/>
      <c r="X45" s="22"/>
      <c r="Y45" s="9"/>
      <c r="Z45" s="9"/>
      <c r="AA45" s="9"/>
      <c r="AB45" s="41"/>
      <c r="AC45" s="41"/>
      <c r="AD45" s="41"/>
      <c r="AE45" s="41"/>
      <c r="AF45" s="41"/>
      <c r="AG45" s="41"/>
      <c r="AH45" s="41"/>
      <c r="AI45" s="41"/>
      <c r="AJ45" s="41"/>
      <c r="AK45" s="41"/>
      <c r="AL45" s="41"/>
      <c r="AM45" s="41"/>
    </row>
    <row r="46" spans="1:39" s="4" customFormat="1" ht="11" customHeight="1">
      <c r="A46" s="595" t="s">
        <v>53</v>
      </c>
      <c r="B46" s="596"/>
      <c r="C46" s="596"/>
      <c r="D46" s="596"/>
      <c r="E46" s="596"/>
      <c r="F46" s="596"/>
      <c r="G46" s="596"/>
      <c r="H46" s="596"/>
      <c r="I46" s="596"/>
      <c r="J46" s="596"/>
      <c r="K46" s="596"/>
      <c r="L46" s="597"/>
      <c r="M46" s="383" t="s">
        <v>0</v>
      </c>
      <c r="N46" s="384"/>
      <c r="O46" s="385"/>
      <c r="P46" s="538" t="s">
        <v>40</v>
      </c>
      <c r="Q46" s="566"/>
      <c r="R46" s="566"/>
      <c r="S46" s="566"/>
      <c r="T46" s="566"/>
      <c r="U46" s="566"/>
      <c r="V46" s="566"/>
      <c r="W46" s="539"/>
      <c r="AB46" s="41"/>
      <c r="AC46" s="41"/>
      <c r="AD46" s="506"/>
      <c r="AE46" s="506"/>
      <c r="AF46" s="506"/>
      <c r="AG46" s="506"/>
      <c r="AH46" s="506"/>
      <c r="AI46" s="41"/>
      <c r="AJ46" s="41"/>
      <c r="AK46" s="41"/>
      <c r="AL46" s="41"/>
      <c r="AM46" s="41"/>
    </row>
    <row r="47" spans="1:39" s="4" customFormat="1" ht="11" customHeight="1">
      <c r="A47" s="598"/>
      <c r="B47" s="599"/>
      <c r="C47" s="599"/>
      <c r="D47" s="599"/>
      <c r="E47" s="599"/>
      <c r="F47" s="599"/>
      <c r="G47" s="599"/>
      <c r="H47" s="599"/>
      <c r="I47" s="599"/>
      <c r="J47" s="599"/>
      <c r="K47" s="599"/>
      <c r="L47" s="600"/>
      <c r="M47" s="391"/>
      <c r="N47" s="392"/>
      <c r="O47" s="393"/>
      <c r="P47" s="538" t="s">
        <v>35</v>
      </c>
      <c r="Q47" s="566"/>
      <c r="R47" s="566"/>
      <c r="S47" s="539"/>
      <c r="T47" s="538" t="s">
        <v>1</v>
      </c>
      <c r="U47" s="566"/>
      <c r="V47" s="566"/>
      <c r="W47" s="539"/>
      <c r="AB47" s="41"/>
      <c r="AC47" s="41"/>
      <c r="AD47" s="41"/>
      <c r="AE47" s="41"/>
      <c r="AF47" s="41"/>
      <c r="AG47" s="41"/>
      <c r="AH47" s="41"/>
      <c r="AI47" s="41"/>
      <c r="AJ47" s="41"/>
      <c r="AK47" s="41"/>
      <c r="AL47" s="41"/>
      <c r="AM47" s="41"/>
    </row>
    <row r="48" spans="1:39" s="4" customFormat="1" ht="11" customHeight="1">
      <c r="A48" s="23" t="s">
        <v>54</v>
      </c>
      <c r="B48" s="24"/>
      <c r="C48" s="24"/>
      <c r="D48" s="24"/>
      <c r="E48" s="24"/>
      <c r="F48" s="24"/>
      <c r="G48" s="24"/>
      <c r="H48" s="24"/>
      <c r="I48" s="2"/>
      <c r="J48" s="2"/>
      <c r="K48" s="2"/>
      <c r="L48" s="2"/>
      <c r="M48" s="627" t="e">
        <f>U43</f>
        <v>#REF!</v>
      </c>
      <c r="N48" s="544"/>
      <c r="O48" s="628"/>
      <c r="P48" s="627">
        <v>8.0500000000000007</v>
      </c>
      <c r="Q48" s="544"/>
      <c r="R48" s="544"/>
      <c r="S48" s="628"/>
      <c r="T48" s="629" t="e">
        <f t="shared" ref="T48:T55" si="0">P48*M48/100</f>
        <v>#REF!</v>
      </c>
      <c r="U48" s="630"/>
      <c r="V48" s="630"/>
      <c r="W48" s="10"/>
      <c r="AB48" s="41"/>
      <c r="AC48" s="41"/>
      <c r="AD48" s="41"/>
      <c r="AE48" s="41"/>
      <c r="AF48" s="41"/>
      <c r="AG48" s="41"/>
      <c r="AH48" s="41"/>
      <c r="AI48" s="41"/>
      <c r="AJ48" s="41"/>
      <c r="AK48" s="41"/>
      <c r="AL48" s="41"/>
      <c r="AM48" s="41"/>
    </row>
    <row r="49" spans="1:39" s="4" customFormat="1" ht="11" customHeight="1">
      <c r="A49" s="503" t="s">
        <v>55</v>
      </c>
      <c r="B49" s="504"/>
      <c r="C49" s="504"/>
      <c r="D49" s="504"/>
      <c r="E49" s="504"/>
      <c r="F49" s="504"/>
      <c r="G49" s="504"/>
      <c r="H49" s="504"/>
      <c r="I49" s="2"/>
      <c r="J49" s="2"/>
      <c r="K49" s="2"/>
      <c r="L49" s="2"/>
      <c r="M49" s="505" t="e">
        <f>U43</f>
        <v>#REF!</v>
      </c>
      <c r="N49" s="506"/>
      <c r="O49" s="507"/>
      <c r="P49" s="505">
        <v>2.4</v>
      </c>
      <c r="Q49" s="506"/>
      <c r="R49" s="506"/>
      <c r="S49" s="507"/>
      <c r="T49" s="501" t="e">
        <f t="shared" si="0"/>
        <v>#REF!</v>
      </c>
      <c r="U49" s="502"/>
      <c r="V49" s="502"/>
      <c r="W49" s="10"/>
      <c r="AB49" s="41"/>
      <c r="AC49" s="41"/>
      <c r="AD49" s="41"/>
      <c r="AE49" s="41"/>
      <c r="AF49" s="41"/>
      <c r="AG49" s="41"/>
      <c r="AH49" s="41"/>
      <c r="AI49" s="41"/>
      <c r="AJ49" s="41"/>
      <c r="AK49" s="41"/>
      <c r="AL49" s="41"/>
      <c r="AM49" s="41"/>
    </row>
    <row r="50" spans="1:39" s="4" customFormat="1" ht="11" customHeight="1">
      <c r="A50" s="503" t="s">
        <v>5</v>
      </c>
      <c r="B50" s="504"/>
      <c r="C50" s="504"/>
      <c r="D50" s="504"/>
      <c r="E50" s="504"/>
      <c r="F50" s="504"/>
      <c r="G50" s="504"/>
      <c r="H50" s="504"/>
      <c r="I50" s="2"/>
      <c r="J50" s="2"/>
      <c r="K50" s="2"/>
      <c r="L50" s="2"/>
      <c r="M50" s="505" t="e">
        <f>U43</f>
        <v>#REF!</v>
      </c>
      <c r="N50" s="506"/>
      <c r="O50" s="507"/>
      <c r="P50" s="505">
        <v>0.8</v>
      </c>
      <c r="Q50" s="506"/>
      <c r="R50" s="506"/>
      <c r="S50" s="507"/>
      <c r="T50" s="501" t="e">
        <f t="shared" si="0"/>
        <v>#REF!</v>
      </c>
      <c r="U50" s="502"/>
      <c r="V50" s="502"/>
      <c r="W50" s="10"/>
      <c r="AB50" s="41"/>
      <c r="AC50" s="41"/>
      <c r="AD50" s="41"/>
      <c r="AE50" s="41"/>
      <c r="AF50" s="41"/>
      <c r="AG50" s="41"/>
      <c r="AH50" s="41"/>
      <c r="AI50" s="41"/>
      <c r="AJ50" s="41"/>
      <c r="AK50" s="41"/>
      <c r="AL50" s="41"/>
      <c r="AM50" s="41"/>
    </row>
    <row r="51" spans="1:39" s="4" customFormat="1" ht="11" customHeight="1">
      <c r="A51" s="503" t="s">
        <v>56</v>
      </c>
      <c r="B51" s="504"/>
      <c r="C51" s="504"/>
      <c r="D51" s="504"/>
      <c r="E51" s="504"/>
      <c r="F51" s="504"/>
      <c r="G51" s="504"/>
      <c r="H51" s="504"/>
      <c r="I51" s="2"/>
      <c r="J51" s="2"/>
      <c r="K51" s="2"/>
      <c r="L51" s="2"/>
      <c r="M51" s="505" t="e">
        <f>U43</f>
        <v>#REF!</v>
      </c>
      <c r="N51" s="506"/>
      <c r="O51" s="507"/>
      <c r="P51" s="505">
        <v>3.1</v>
      </c>
      <c r="Q51" s="506"/>
      <c r="R51" s="506"/>
      <c r="S51" s="507"/>
      <c r="T51" s="501" t="e">
        <f t="shared" si="0"/>
        <v>#REF!</v>
      </c>
      <c r="U51" s="502"/>
      <c r="V51" s="502"/>
      <c r="W51" s="10"/>
      <c r="AB51" s="41"/>
      <c r="AC51" s="41"/>
      <c r="AD51" s="41"/>
      <c r="AE51" s="41"/>
      <c r="AF51" s="41"/>
      <c r="AG51" s="41"/>
      <c r="AH51" s="41"/>
      <c r="AI51" s="41"/>
      <c r="AJ51" s="41"/>
      <c r="AK51" s="41"/>
      <c r="AL51" s="41"/>
      <c r="AM51" s="41"/>
    </row>
    <row r="52" spans="1:39" s="4" customFormat="1" ht="11" customHeight="1">
      <c r="A52" s="503" t="s">
        <v>57</v>
      </c>
      <c r="B52" s="504"/>
      <c r="C52" s="504"/>
      <c r="D52" s="504"/>
      <c r="E52" s="504"/>
      <c r="F52" s="504"/>
      <c r="G52" s="504"/>
      <c r="H52" s="504"/>
      <c r="I52" s="2"/>
      <c r="J52" s="2"/>
      <c r="K52" s="2"/>
      <c r="L52" s="2"/>
      <c r="M52" s="505" t="e">
        <f>U43</f>
        <v>#REF!</v>
      </c>
      <c r="N52" s="506"/>
      <c r="O52" s="507"/>
      <c r="P52" s="505">
        <v>1.1499999999999999</v>
      </c>
      <c r="Q52" s="506"/>
      <c r="R52" s="506"/>
      <c r="S52" s="507"/>
      <c r="T52" s="501" t="e">
        <f t="shared" si="0"/>
        <v>#REF!</v>
      </c>
      <c r="U52" s="502"/>
      <c r="V52" s="502"/>
      <c r="W52" s="10"/>
      <c r="AB52" s="41"/>
      <c r="AC52" s="41"/>
      <c r="AD52" s="41"/>
      <c r="AE52" s="41"/>
      <c r="AF52" s="41"/>
      <c r="AG52" s="41"/>
      <c r="AH52" s="41"/>
      <c r="AI52" s="41"/>
      <c r="AJ52" s="41"/>
      <c r="AK52" s="41"/>
      <c r="AL52" s="41"/>
      <c r="AM52" s="41"/>
    </row>
    <row r="53" spans="1:39" s="4" customFormat="1" ht="11" customHeight="1">
      <c r="A53" s="22" t="s">
        <v>58</v>
      </c>
      <c r="B53" s="9"/>
      <c r="C53" s="9"/>
      <c r="D53" s="9"/>
      <c r="E53" s="9"/>
      <c r="F53" s="9"/>
      <c r="G53" s="9"/>
      <c r="H53" s="9"/>
      <c r="I53" s="2"/>
      <c r="J53" s="2"/>
      <c r="K53" s="2"/>
      <c r="L53" s="2"/>
      <c r="M53" s="505" t="e">
        <f>U43*98.25/100</f>
        <v>#REF!</v>
      </c>
      <c r="N53" s="506"/>
      <c r="O53" s="507"/>
      <c r="P53" s="505">
        <v>5.0999999999999996</v>
      </c>
      <c r="Q53" s="506"/>
      <c r="R53" s="506"/>
      <c r="S53" s="507"/>
      <c r="T53" s="501" t="e">
        <f t="shared" si="0"/>
        <v>#REF!</v>
      </c>
      <c r="U53" s="502"/>
      <c r="V53" s="502"/>
      <c r="W53" s="10"/>
      <c r="AB53" s="41"/>
      <c r="AC53" s="41"/>
      <c r="AD53" s="41"/>
      <c r="AE53" s="41"/>
      <c r="AF53" s="41"/>
      <c r="AG53" s="41"/>
      <c r="AH53" s="41"/>
      <c r="AI53" s="41"/>
      <c r="AJ53" s="41"/>
      <c r="AK53" s="41"/>
      <c r="AL53" s="41"/>
      <c r="AM53" s="41"/>
    </row>
    <row r="54" spans="1:39" s="4" customFormat="1" ht="11" customHeight="1">
      <c r="A54" s="22" t="s">
        <v>59</v>
      </c>
      <c r="B54" s="9"/>
      <c r="C54" s="9"/>
      <c r="D54" s="9"/>
      <c r="E54" s="9"/>
      <c r="F54" s="9"/>
      <c r="G54" s="9"/>
      <c r="H54" s="9"/>
      <c r="I54" s="2"/>
      <c r="J54" s="2"/>
      <c r="K54" s="2"/>
      <c r="L54" s="2"/>
      <c r="M54" s="505" t="e">
        <f>U43*98.25/100</f>
        <v>#REF!</v>
      </c>
      <c r="N54" s="506"/>
      <c r="O54" s="507"/>
      <c r="P54" s="505">
        <v>2.4</v>
      </c>
      <c r="Q54" s="506"/>
      <c r="R54" s="506"/>
      <c r="S54" s="507"/>
      <c r="T54" s="501" t="e">
        <f t="shared" si="0"/>
        <v>#REF!</v>
      </c>
      <c r="U54" s="502"/>
      <c r="V54" s="502"/>
      <c r="W54" s="10"/>
      <c r="AB54" s="41"/>
      <c r="AC54" s="41"/>
      <c r="AD54" s="41"/>
      <c r="AE54" s="41"/>
      <c r="AF54" s="41"/>
      <c r="AG54" s="41"/>
      <c r="AH54" s="41"/>
      <c r="AI54" s="41"/>
      <c r="AJ54" s="41"/>
      <c r="AK54" s="41"/>
      <c r="AL54" s="41"/>
      <c r="AM54" s="41"/>
    </row>
    <row r="55" spans="1:39" s="4" customFormat="1" ht="11" customHeight="1">
      <c r="A55" s="25" t="s">
        <v>60</v>
      </c>
      <c r="B55" s="26"/>
      <c r="C55" s="26"/>
      <c r="D55" s="26"/>
      <c r="E55" s="26"/>
      <c r="F55" s="26"/>
      <c r="G55" s="26"/>
      <c r="H55" s="26"/>
      <c r="I55" s="21"/>
      <c r="J55" s="21"/>
      <c r="K55" s="21"/>
      <c r="L55" s="21"/>
      <c r="M55" s="522" t="e">
        <f>U43*98.25/100</f>
        <v>#REF!</v>
      </c>
      <c r="N55" s="523"/>
      <c r="O55" s="590"/>
      <c r="P55" s="522">
        <v>0.5</v>
      </c>
      <c r="Q55" s="523"/>
      <c r="R55" s="523"/>
      <c r="S55" s="590"/>
      <c r="T55" s="591" t="e">
        <f t="shared" si="0"/>
        <v>#REF!</v>
      </c>
      <c r="U55" s="592"/>
      <c r="V55" s="592"/>
      <c r="W55" s="10"/>
      <c r="AB55" s="41"/>
      <c r="AC55" s="41"/>
      <c r="AD55" s="41"/>
      <c r="AE55" s="41"/>
      <c r="AF55" s="41"/>
      <c r="AG55" s="41"/>
      <c r="AH55" s="41"/>
      <c r="AI55" s="41"/>
      <c r="AJ55" s="41"/>
      <c r="AK55" s="41"/>
      <c r="AL55" s="41"/>
      <c r="AM55" s="41"/>
    </row>
    <row r="56" spans="1:39" s="4" customFormat="1" ht="11" customHeight="1">
      <c r="A56" s="530" t="s">
        <v>41</v>
      </c>
      <c r="B56" s="531"/>
      <c r="C56" s="531"/>
      <c r="D56" s="531"/>
      <c r="E56" s="531"/>
      <c r="F56" s="531"/>
      <c r="G56" s="531"/>
      <c r="H56" s="531"/>
      <c r="I56" s="27"/>
      <c r="J56" s="7"/>
      <c r="K56" s="7"/>
      <c r="L56" s="7"/>
      <c r="M56" s="28"/>
      <c r="N56" s="28"/>
      <c r="O56" s="28"/>
      <c r="P56" s="18"/>
      <c r="Q56" s="29"/>
      <c r="R56" s="29"/>
      <c r="S56" s="14"/>
      <c r="T56" s="532" t="e">
        <f>SUM(T48:T55)</f>
        <v>#REF!</v>
      </c>
      <c r="U56" s="533"/>
      <c r="V56" s="533"/>
      <c r="W56" s="328"/>
      <c r="AB56" s="41"/>
      <c r="AC56" s="41"/>
      <c r="AD56" s="41"/>
      <c r="AE56" s="41"/>
      <c r="AF56" s="41"/>
      <c r="AG56" s="41"/>
      <c r="AH56" s="41"/>
      <c r="AI56" s="41"/>
      <c r="AJ56" s="41"/>
      <c r="AK56" s="41"/>
      <c r="AL56" s="41"/>
      <c r="AM56" s="41"/>
    </row>
    <row r="57" spans="1:39" s="4" customFormat="1" ht="7" customHeight="1">
      <c r="A57" s="543"/>
      <c r="B57" s="543"/>
      <c r="C57" s="543"/>
      <c r="D57" s="543"/>
      <c r="E57" s="543"/>
      <c r="F57" s="543"/>
      <c r="G57" s="543"/>
      <c r="H57" s="543"/>
      <c r="I57" s="29"/>
      <c r="J57" s="29"/>
      <c r="K57" s="20"/>
      <c r="L57" s="20"/>
      <c r="M57" s="74"/>
      <c r="N57" s="74"/>
      <c r="O57" s="74"/>
      <c r="P57" s="29"/>
      <c r="Q57" s="29"/>
      <c r="R57" s="29"/>
      <c r="S57" s="74"/>
      <c r="T57" s="29"/>
      <c r="U57" s="29"/>
      <c r="V57" s="29"/>
      <c r="W57" s="330"/>
      <c r="AB57" s="41"/>
      <c r="AC57" s="41"/>
      <c r="AD57" s="41"/>
      <c r="AE57" s="41"/>
      <c r="AF57" s="41"/>
      <c r="AG57" s="41"/>
      <c r="AH57" s="41"/>
      <c r="AI57" s="41"/>
      <c r="AJ57" s="41"/>
      <c r="AK57" s="41"/>
      <c r="AL57" s="41"/>
      <c r="AM57" s="41"/>
    </row>
    <row r="58" spans="1:39" s="4" customFormat="1" ht="11" customHeight="1">
      <c r="A58" s="517" t="s">
        <v>42</v>
      </c>
      <c r="B58" s="518"/>
      <c r="C58" s="518"/>
      <c r="D58" s="518"/>
      <c r="E58" s="518"/>
      <c r="F58" s="518"/>
      <c r="G58" s="518"/>
      <c r="H58" s="518"/>
      <c r="I58" s="518"/>
      <c r="J58" s="518"/>
      <c r="K58" s="518"/>
      <c r="L58" s="518"/>
      <c r="M58" s="518"/>
      <c r="N58" s="518"/>
      <c r="O58" s="518"/>
      <c r="P58" s="518"/>
      <c r="Q58" s="518"/>
      <c r="R58" s="518"/>
      <c r="S58" s="519"/>
      <c r="T58" s="520" t="e">
        <f>U43-T56</f>
        <v>#REF!</v>
      </c>
      <c r="U58" s="521"/>
      <c r="V58" s="521"/>
      <c r="W58" s="329"/>
      <c r="X58" s="522"/>
      <c r="Y58" s="523"/>
      <c r="Z58" s="523"/>
      <c r="AA58" s="41"/>
      <c r="AB58" s="41"/>
      <c r="AC58" s="41"/>
      <c r="AD58" s="41"/>
      <c r="AE58" s="41"/>
      <c r="AF58" s="41"/>
      <c r="AG58" s="41"/>
      <c r="AH58" s="41"/>
      <c r="AI58" s="41"/>
      <c r="AJ58" s="41"/>
      <c r="AK58" s="41"/>
      <c r="AL58" s="41"/>
      <c r="AM58" s="41"/>
    </row>
    <row r="59" spans="1:39" s="4" customFormat="1" ht="11" customHeight="1">
      <c r="A59" s="77"/>
      <c r="B59" s="77"/>
      <c r="C59" s="77"/>
      <c r="D59" s="77"/>
      <c r="E59" s="77"/>
      <c r="F59" s="77"/>
      <c r="G59" s="77"/>
      <c r="H59" s="77"/>
      <c r="I59" s="77"/>
      <c r="J59" s="77"/>
      <c r="K59" s="77"/>
      <c r="L59" s="77"/>
      <c r="M59" s="77"/>
      <c r="N59" s="77"/>
      <c r="O59" s="77"/>
      <c r="P59" s="77"/>
      <c r="Q59" s="77"/>
      <c r="R59" s="77"/>
      <c r="S59" s="77"/>
      <c r="T59" s="227"/>
      <c r="U59" s="227"/>
      <c r="V59" s="227"/>
      <c r="W59" s="79"/>
      <c r="X59" s="474" t="s">
        <v>0</v>
      </c>
      <c r="Y59" s="470"/>
      <c r="Z59" s="471"/>
      <c r="AA59" s="41"/>
      <c r="AB59" s="41"/>
      <c r="AC59" s="41"/>
      <c r="AD59" s="41"/>
      <c r="AE59" s="41"/>
      <c r="AF59" s="41"/>
      <c r="AG59" s="41"/>
      <c r="AH59" s="41"/>
      <c r="AI59" s="41"/>
      <c r="AJ59" s="41"/>
      <c r="AK59" s="41"/>
      <c r="AL59" s="41"/>
      <c r="AM59" s="41"/>
    </row>
    <row r="60" spans="1:39" s="4" customFormat="1" ht="11" customHeight="1">
      <c r="A60" s="524" t="s">
        <v>139</v>
      </c>
      <c r="B60" s="525"/>
      <c r="C60" s="525"/>
      <c r="D60" s="525"/>
      <c r="E60" s="525"/>
      <c r="F60" s="525"/>
      <c r="G60" s="525"/>
      <c r="H60" s="525"/>
      <c r="I60" s="525"/>
      <c r="J60" s="525"/>
      <c r="K60" s="525"/>
      <c r="L60" s="525"/>
      <c r="M60" s="525"/>
      <c r="N60" s="525"/>
      <c r="O60" s="525"/>
      <c r="P60" s="525"/>
      <c r="Q60" s="525"/>
      <c r="R60" s="525"/>
      <c r="S60" s="526"/>
      <c r="T60" s="513">
        <f>X60*AD29</f>
        <v>0</v>
      </c>
      <c r="U60" s="514"/>
      <c r="V60" s="514"/>
      <c r="W60" s="14"/>
      <c r="X60" s="527">
        <v>2.65</v>
      </c>
      <c r="Y60" s="528"/>
      <c r="Z60" s="529"/>
      <c r="AA60" s="354" t="s">
        <v>90</v>
      </c>
      <c r="AB60" s="355"/>
      <c r="AC60" s="356"/>
      <c r="AE60" s="13"/>
      <c r="AF60" s="13"/>
      <c r="AG60" s="13"/>
      <c r="AH60" s="41"/>
      <c r="AI60" s="41"/>
      <c r="AJ60" s="41"/>
      <c r="AK60" s="41"/>
      <c r="AL60" s="41"/>
      <c r="AM60" s="41"/>
    </row>
    <row r="61" spans="1:39" s="4" customFormat="1" ht="11" customHeight="1">
      <c r="A61" s="75" t="s">
        <v>140</v>
      </c>
      <c r="B61" s="76"/>
      <c r="C61" s="76"/>
      <c r="D61" s="76"/>
      <c r="E61" s="76"/>
      <c r="F61" s="76"/>
      <c r="G61" s="76"/>
      <c r="H61" s="76"/>
      <c r="I61" s="76"/>
      <c r="J61" s="76"/>
      <c r="K61" s="76"/>
      <c r="L61" s="76"/>
      <c r="M61" s="76"/>
      <c r="N61" s="76"/>
      <c r="O61" s="76"/>
      <c r="P61" s="76"/>
      <c r="Q61" s="76"/>
      <c r="R61" s="76"/>
      <c r="S61" s="78"/>
      <c r="T61" s="513">
        <f>AI29*X61</f>
        <v>60.173999999999999</v>
      </c>
      <c r="U61" s="514"/>
      <c r="V61" s="514"/>
      <c r="W61" s="12"/>
      <c r="X61" s="515">
        <v>0.33429999999999999</v>
      </c>
      <c r="Y61" s="516"/>
      <c r="Z61" s="516"/>
      <c r="AA61" s="349">
        <f>T60+T61</f>
        <v>60.173999999999999</v>
      </c>
      <c r="AB61" s="350"/>
      <c r="AC61" s="351"/>
      <c r="AD61" s="13"/>
      <c r="AE61" s="13"/>
      <c r="AF61" s="13"/>
      <c r="AG61" s="13"/>
      <c r="AH61" s="41"/>
      <c r="AI61" s="41"/>
      <c r="AJ61" s="41"/>
      <c r="AK61" s="41"/>
      <c r="AL61" s="41"/>
      <c r="AM61" s="41"/>
    </row>
    <row r="62" spans="1:39" s="4" customFormat="1" ht="11" customHeight="1">
      <c r="A62" s="238" t="s">
        <v>106</v>
      </c>
      <c r="B62" s="239"/>
      <c r="C62" s="239"/>
      <c r="D62" s="239"/>
      <c r="E62" s="239"/>
      <c r="F62" s="239"/>
      <c r="G62" s="239"/>
      <c r="H62" s="239"/>
      <c r="I62" s="239"/>
      <c r="J62" s="239"/>
      <c r="K62" s="239"/>
      <c r="L62" s="239"/>
      <c r="M62" s="239"/>
      <c r="N62" s="239"/>
      <c r="O62" s="239"/>
      <c r="P62" s="239"/>
      <c r="Q62" s="239"/>
      <c r="R62" s="239"/>
      <c r="S62" s="240"/>
      <c r="T62" s="508">
        <f>AA29*X62</f>
        <v>0</v>
      </c>
      <c r="U62" s="509"/>
      <c r="V62" s="509"/>
      <c r="W62" s="271"/>
      <c r="X62" s="510">
        <v>1</v>
      </c>
      <c r="Y62" s="511"/>
      <c r="Z62" s="512"/>
      <c r="AA62" s="608" t="s">
        <v>133</v>
      </c>
      <c r="AB62" s="609"/>
      <c r="AC62" s="610"/>
      <c r="AD62" s="13"/>
      <c r="AE62" s="13"/>
      <c r="AF62" s="13"/>
      <c r="AG62" s="13"/>
      <c r="AH62" s="41"/>
      <c r="AI62" s="41"/>
      <c r="AJ62" s="41"/>
      <c r="AK62" s="41"/>
      <c r="AL62" s="41"/>
      <c r="AM62" s="41"/>
    </row>
    <row r="63" spans="1:39" s="4" customFormat="1" ht="11" customHeight="1">
      <c r="A63" s="503" t="s">
        <v>6</v>
      </c>
      <c r="B63" s="504"/>
      <c r="C63" s="504"/>
      <c r="D63" s="504"/>
      <c r="E63" s="504"/>
      <c r="F63" s="504"/>
      <c r="G63" s="504"/>
      <c r="H63" s="504"/>
      <c r="I63" s="504"/>
      <c r="J63" s="504"/>
      <c r="K63" s="504"/>
      <c r="L63" s="504"/>
      <c r="M63" s="504"/>
      <c r="N63" s="504"/>
      <c r="O63" s="504"/>
      <c r="P63" s="504"/>
      <c r="Q63" s="504"/>
      <c r="R63" s="504"/>
      <c r="S63" s="611"/>
      <c r="T63" s="513">
        <f>X63*AA30</f>
        <v>0</v>
      </c>
      <c r="U63" s="514"/>
      <c r="V63" s="514"/>
      <c r="W63" s="12"/>
      <c r="X63" s="505">
        <v>3</v>
      </c>
      <c r="Y63" s="506"/>
      <c r="Z63" s="507"/>
      <c r="AA63" s="612">
        <f>T62+T63+T64</f>
        <v>0</v>
      </c>
      <c r="AB63" s="613"/>
      <c r="AC63" s="614"/>
      <c r="AD63" s="618">
        <f>(AB29*X62)+(AB30*X63)+(AB31*X64)+T62+T63+T64</f>
        <v>0</v>
      </c>
      <c r="AE63" s="619"/>
      <c r="AF63" s="41"/>
      <c r="AG63" s="41"/>
      <c r="AH63" s="41"/>
      <c r="AI63" s="41"/>
      <c r="AJ63" s="41"/>
      <c r="AK63" s="41"/>
      <c r="AL63" s="41"/>
      <c r="AM63" s="41"/>
    </row>
    <row r="64" spans="1:39" s="4" customFormat="1" ht="11" customHeight="1">
      <c r="A64" s="503" t="s">
        <v>43</v>
      </c>
      <c r="B64" s="504"/>
      <c r="C64" s="504"/>
      <c r="D64" s="504"/>
      <c r="E64" s="504"/>
      <c r="F64" s="504"/>
      <c r="G64" s="504"/>
      <c r="H64" s="504"/>
      <c r="I64" s="504"/>
      <c r="J64" s="504"/>
      <c r="K64" s="504"/>
      <c r="L64" s="504"/>
      <c r="M64" s="504"/>
      <c r="N64" s="504"/>
      <c r="O64" s="504"/>
      <c r="P64" s="504"/>
      <c r="Q64" s="504"/>
      <c r="R64" s="504"/>
      <c r="S64" s="611"/>
      <c r="T64" s="622">
        <f>X64*AA31</f>
        <v>0</v>
      </c>
      <c r="U64" s="623"/>
      <c r="V64" s="623"/>
      <c r="W64" s="272"/>
      <c r="X64" s="624">
        <v>1</v>
      </c>
      <c r="Y64" s="625"/>
      <c r="Z64" s="626"/>
      <c r="AA64" s="615"/>
      <c r="AB64" s="616"/>
      <c r="AC64" s="617"/>
      <c r="AD64" s="620"/>
      <c r="AE64" s="621"/>
      <c r="AF64" s="41"/>
      <c r="AG64" s="41"/>
      <c r="AH64" s="41"/>
      <c r="AI64" s="41"/>
      <c r="AJ64" s="41"/>
      <c r="AK64" s="41"/>
      <c r="AL64" s="41"/>
      <c r="AM64" s="41"/>
    </row>
    <row r="65" spans="1:39" s="4" customFormat="1" ht="11" customHeight="1">
      <c r="A65" s="286" t="s">
        <v>108</v>
      </c>
      <c r="B65" s="287"/>
      <c r="C65" s="287"/>
      <c r="D65" s="287"/>
      <c r="E65" s="287"/>
      <c r="F65" s="287"/>
      <c r="G65" s="287"/>
      <c r="H65" s="287"/>
      <c r="I65" s="287"/>
      <c r="J65" s="287"/>
      <c r="K65" s="287"/>
      <c r="L65" s="287"/>
      <c r="M65" s="287"/>
      <c r="N65" s="287"/>
      <c r="O65" s="287"/>
      <c r="P65" s="287"/>
      <c r="Q65" s="287"/>
      <c r="R65" s="287"/>
      <c r="S65" s="288"/>
      <c r="T65" s="562">
        <f>(X65*AA32)*1.2</f>
        <v>0</v>
      </c>
      <c r="U65" s="563"/>
      <c r="V65" s="563"/>
      <c r="W65" s="12"/>
      <c r="X65" s="498">
        <v>0.59499999999999997</v>
      </c>
      <c r="Y65" s="499"/>
      <c r="Z65" s="500"/>
      <c r="AA65" s="41"/>
      <c r="AB65" s="41"/>
      <c r="AC65" s="41"/>
      <c r="AD65" s="273"/>
      <c r="AE65" s="273"/>
      <c r="AF65" s="41"/>
      <c r="AG65" s="41"/>
      <c r="AH65" s="41"/>
      <c r="AI65" s="41"/>
      <c r="AJ65" s="41"/>
      <c r="AK65" s="41"/>
      <c r="AL65" s="41"/>
      <c r="AM65" s="41"/>
    </row>
    <row r="66" spans="1:39" s="4" customFormat="1" ht="11" customHeight="1">
      <c r="A66" s="286" t="s">
        <v>71</v>
      </c>
      <c r="B66" s="287"/>
      <c r="C66" s="287"/>
      <c r="D66" s="287"/>
      <c r="E66" s="287"/>
      <c r="F66" s="287"/>
      <c r="G66" s="287"/>
      <c r="H66" s="287"/>
      <c r="I66" s="287"/>
      <c r="J66" s="287"/>
      <c r="K66" s="287"/>
      <c r="L66" s="287"/>
      <c r="M66" s="287"/>
      <c r="N66" s="287"/>
      <c r="O66" s="287"/>
      <c r="P66" s="287"/>
      <c r="Q66" s="287"/>
      <c r="R66" s="287"/>
      <c r="S66" s="288"/>
      <c r="T66" s="552">
        <v>0</v>
      </c>
      <c r="U66" s="553"/>
      <c r="V66" s="553"/>
      <c r="W66" s="12"/>
      <c r="X66" s="133"/>
      <c r="Y66" s="134"/>
      <c r="Z66" s="135"/>
      <c r="AA66" s="41"/>
      <c r="AB66" s="41"/>
      <c r="AC66" s="41"/>
      <c r="AD66" s="41"/>
      <c r="AE66" s="41"/>
      <c r="AF66" s="41"/>
      <c r="AG66" s="41"/>
      <c r="AH66" s="41"/>
      <c r="AI66" s="41"/>
      <c r="AJ66" s="41"/>
      <c r="AK66" s="41"/>
      <c r="AL66" s="41"/>
      <c r="AM66" s="41"/>
    </row>
    <row r="67" spans="1:39" s="4" customFormat="1" ht="11" customHeight="1">
      <c r="A67" s="554" t="s">
        <v>44</v>
      </c>
      <c r="B67" s="555"/>
      <c r="C67" s="555"/>
      <c r="D67" s="555"/>
      <c r="E67" s="555"/>
      <c r="F67" s="555"/>
      <c r="G67" s="555"/>
      <c r="H67" s="555"/>
      <c r="I67" s="555"/>
      <c r="J67" s="555"/>
      <c r="K67" s="555"/>
      <c r="L67" s="555"/>
      <c r="M67" s="555"/>
      <c r="N67" s="555"/>
      <c r="O67" s="555"/>
      <c r="P67" s="555"/>
      <c r="Q67" s="555"/>
      <c r="R67" s="555"/>
      <c r="S67" s="556"/>
      <c r="T67" s="557" t="e">
        <f>T58+T60+T61+T62+T63+T64+T65+T66</f>
        <v>#REF!</v>
      </c>
      <c r="U67" s="558"/>
      <c r="V67" s="558"/>
      <c r="W67" s="289"/>
      <c r="X67" s="559"/>
      <c r="Y67" s="560"/>
      <c r="Z67" s="561"/>
      <c r="AA67" s="41"/>
      <c r="AB67" s="41"/>
      <c r="AC67" s="41"/>
      <c r="AD67" s="41"/>
      <c r="AE67" s="41"/>
      <c r="AF67" s="41"/>
      <c r="AG67" s="41"/>
      <c r="AH67" s="41"/>
      <c r="AI67" s="41"/>
      <c r="AJ67" s="41"/>
      <c r="AK67" s="41"/>
      <c r="AL67" s="41"/>
      <c r="AM67" s="41"/>
    </row>
    <row r="68" spans="1:39" s="4" customFormat="1" ht="11" customHeight="1">
      <c r="A68" s="538" t="s">
        <v>7</v>
      </c>
      <c r="B68" s="539"/>
      <c r="C68" s="546" t="s">
        <v>47</v>
      </c>
      <c r="D68" s="547"/>
      <c r="E68" s="547"/>
      <c r="F68" s="547"/>
      <c r="G68" s="547"/>
      <c r="H68" s="548"/>
      <c r="I68" s="546" t="s">
        <v>45</v>
      </c>
      <c r="J68" s="547"/>
      <c r="K68" s="547"/>
      <c r="L68" s="547"/>
      <c r="M68" s="547"/>
      <c r="N68" s="548"/>
      <c r="O68" s="549" t="s">
        <v>46</v>
      </c>
      <c r="P68" s="550"/>
      <c r="Q68" s="550"/>
      <c r="R68" s="550"/>
      <c r="S68" s="550"/>
      <c r="T68" s="551"/>
      <c r="U68" s="19"/>
      <c r="V68" s="2"/>
      <c r="W68" s="2"/>
      <c r="X68" s="2"/>
      <c r="Y68" s="2"/>
      <c r="Z68" s="2"/>
      <c r="AH68" s="41"/>
      <c r="AI68" s="41"/>
      <c r="AJ68" s="41"/>
      <c r="AK68" s="41"/>
      <c r="AL68" s="41"/>
      <c r="AM68" s="41"/>
    </row>
    <row r="69" spans="1:39" s="4" customFormat="1" ht="11" customHeight="1">
      <c r="A69" s="538" t="s">
        <v>49</v>
      </c>
      <c r="B69" s="539"/>
      <c r="C69" s="540" t="e">
        <f>U43</f>
        <v>#REF!</v>
      </c>
      <c r="D69" s="541"/>
      <c r="E69" s="541"/>
      <c r="F69" s="541"/>
      <c r="G69" s="541"/>
      <c r="H69" s="542"/>
      <c r="I69" s="540" t="e">
        <f>T56</f>
        <v>#REF!</v>
      </c>
      <c r="J69" s="541"/>
      <c r="K69" s="541"/>
      <c r="L69" s="541"/>
      <c r="M69" s="541"/>
      <c r="N69" s="542"/>
      <c r="O69" s="540" t="e">
        <f>T58</f>
        <v>#REF!</v>
      </c>
      <c r="P69" s="541"/>
      <c r="Q69" s="541"/>
      <c r="R69" s="541"/>
      <c r="S69" s="541"/>
      <c r="T69" s="542"/>
      <c r="AH69" s="41"/>
      <c r="AI69" s="41"/>
      <c r="AJ69" s="41"/>
      <c r="AK69" s="41"/>
      <c r="AL69" s="41"/>
      <c r="AM69" s="41"/>
    </row>
    <row r="70" spans="1:39" s="4" customFormat="1" ht="11" customHeight="1">
      <c r="A70" s="538" t="s">
        <v>24</v>
      </c>
      <c r="B70" s="539"/>
      <c r="C70" s="540" t="e">
        <f>C69+'17-05-Lucie'!C70:H70</f>
        <v>#REF!</v>
      </c>
      <c r="D70" s="541"/>
      <c r="E70" s="541"/>
      <c r="F70" s="541"/>
      <c r="G70" s="541"/>
      <c r="H70" s="542"/>
      <c r="I70" s="540" t="e">
        <f>I69+'17-05-Lucie'!I70:N70</f>
        <v>#REF!</v>
      </c>
      <c r="J70" s="541"/>
      <c r="K70" s="541"/>
      <c r="L70" s="541"/>
      <c r="M70" s="541"/>
      <c r="N70" s="542"/>
      <c r="O70" s="540" t="e">
        <f>O69+'17-05-Lucie'!O70:T70</f>
        <v>#REF!</v>
      </c>
      <c r="P70" s="541"/>
      <c r="Q70" s="541"/>
      <c r="R70" s="541"/>
      <c r="S70" s="541"/>
      <c r="T70" s="542"/>
      <c r="AH70" s="41"/>
      <c r="AI70" s="41"/>
      <c r="AJ70" s="41"/>
      <c r="AK70" s="41"/>
      <c r="AL70" s="41"/>
      <c r="AM70" s="41"/>
    </row>
    <row r="71" spans="1:39" s="4" customFormat="1" ht="11" customHeight="1">
      <c r="A71" s="545" t="s">
        <v>48</v>
      </c>
      <c r="B71" s="545"/>
      <c r="C71" s="545"/>
      <c r="D71" s="567"/>
      <c r="E71" s="567"/>
      <c r="F71" s="567"/>
      <c r="G71" s="567"/>
      <c r="H71" s="545" t="s">
        <v>16</v>
      </c>
      <c r="I71" s="545"/>
      <c r="J71" s="545" t="s">
        <v>8</v>
      </c>
      <c r="K71" s="545"/>
      <c r="L71" s="545"/>
      <c r="M71" s="545"/>
      <c r="N71" s="545"/>
      <c r="O71" s="41"/>
      <c r="P71" s="41"/>
      <c r="Q71" s="41"/>
      <c r="R71" s="41"/>
      <c r="S71" s="41"/>
      <c r="T71" s="41"/>
      <c r="U71" s="41"/>
      <c r="V71" s="41"/>
      <c r="W71" s="41"/>
      <c r="X71" s="41"/>
      <c r="Y71" s="41"/>
      <c r="Z71" s="41"/>
      <c r="AA71" s="41"/>
      <c r="AB71" s="41"/>
      <c r="AC71" s="41"/>
      <c r="AD71" s="41"/>
      <c r="AE71" s="41"/>
      <c r="AF71" s="41"/>
      <c r="AG71" s="41"/>
      <c r="AH71" s="41"/>
      <c r="AI71" s="41"/>
      <c r="AJ71" s="41"/>
      <c r="AK71" s="41"/>
      <c r="AL71" s="41"/>
      <c r="AM71" s="41"/>
    </row>
    <row r="72" spans="1:39" s="4" customFormat="1" ht="11" customHeight="1">
      <c r="A72" s="534" t="s">
        <v>9</v>
      </c>
      <c r="B72" s="534"/>
      <c r="C72" s="534"/>
      <c r="D72" s="534"/>
      <c r="E72" s="534"/>
      <c r="F72" s="534"/>
      <c r="G72" s="534"/>
      <c r="H72" s="534"/>
      <c r="I72" s="534"/>
      <c r="J72" s="534"/>
      <c r="K72" s="534"/>
      <c r="L72" s="534"/>
      <c r="M72" s="534"/>
      <c r="N72" s="534"/>
      <c r="O72" s="534"/>
      <c r="P72" s="534"/>
      <c r="Q72" s="534"/>
      <c r="R72" s="534"/>
      <c r="S72" s="534"/>
      <c r="T72" s="534"/>
      <c r="U72" s="534"/>
      <c r="V72" s="534"/>
      <c r="W72" s="534"/>
      <c r="X72" s="534"/>
      <c r="Y72" s="534"/>
      <c r="Z72" s="534"/>
      <c r="AA72" s="534"/>
      <c r="AB72" s="534"/>
      <c r="AC72" s="534"/>
      <c r="AD72" s="41"/>
      <c r="AE72" s="41"/>
      <c r="AF72" s="41"/>
      <c r="AG72" s="41"/>
      <c r="AH72" s="41"/>
      <c r="AI72" s="41"/>
      <c r="AJ72" s="41"/>
      <c r="AK72" s="41"/>
      <c r="AL72" s="41"/>
      <c r="AM72" s="41"/>
    </row>
    <row r="76" spans="1:39" s="40" customFormat="1" ht="11" customHeight="1"/>
    <row r="77" spans="1:39" s="40" customFormat="1" ht="11" customHeight="1"/>
    <row r="78" spans="1:39" s="40" customFormat="1" ht="11" customHeight="1"/>
    <row r="79" spans="1:39" s="40" customFormat="1" ht="11" customHeight="1"/>
    <row r="80" spans="1:39" s="40" customFormat="1" ht="11" customHeight="1"/>
    <row r="81" s="40" customFormat="1" ht="11" customHeight="1"/>
    <row r="82" s="40" customFormat="1" ht="11" customHeight="1"/>
    <row r="83" s="40" customFormat="1" ht="11" customHeight="1"/>
    <row r="84" s="40" customFormat="1" ht="11" customHeight="1"/>
    <row r="85" s="40" customFormat="1" ht="11" customHeight="1"/>
    <row r="86" s="40" customFormat="1" ht="11" customHeight="1"/>
    <row r="87" s="40" customFormat="1" ht="11" customHeight="1"/>
    <row r="88" s="40" customFormat="1" ht="11" customHeight="1"/>
    <row r="89" s="40" customFormat="1" ht="11" customHeight="1"/>
    <row r="90" s="40" customFormat="1" ht="11" customHeight="1"/>
    <row r="91" s="40" customFormat="1" ht="11" customHeight="1"/>
    <row r="92" s="40" customFormat="1" ht="11" customHeight="1"/>
    <row r="93" s="40" customFormat="1" ht="11" customHeight="1"/>
    <row r="94" s="40" customFormat="1" ht="11" customHeight="1"/>
    <row r="95" s="40" customFormat="1" ht="11" customHeight="1"/>
    <row r="96" s="40" customFormat="1" ht="11" customHeight="1"/>
    <row r="97" s="40" customFormat="1" ht="11" customHeight="1"/>
    <row r="98" s="40" customFormat="1" ht="11" customHeight="1"/>
    <row r="99" s="40" customFormat="1" ht="11" customHeight="1"/>
    <row r="100" s="40" customFormat="1" ht="11" customHeight="1"/>
    <row r="101" s="40" customFormat="1" ht="11" customHeight="1"/>
    <row r="102" s="40" customFormat="1" ht="11" customHeight="1"/>
    <row r="103" s="40" customFormat="1" ht="11" customHeight="1"/>
    <row r="104" s="40" customFormat="1" ht="11" customHeight="1"/>
    <row r="105" s="40" customFormat="1" ht="11" customHeight="1"/>
    <row r="106" s="40" customFormat="1" ht="11" customHeight="1"/>
    <row r="107" s="40" customFormat="1" ht="11" customHeight="1"/>
    <row r="108" s="40" customFormat="1" ht="11" customHeight="1"/>
    <row r="109" s="40" customFormat="1" ht="11" customHeight="1"/>
    <row r="110" s="40" customFormat="1" ht="11" customHeight="1"/>
    <row r="111" s="40" customFormat="1" ht="11" customHeight="1"/>
    <row r="112" s="40" customFormat="1" ht="11" customHeight="1"/>
    <row r="113" s="40" customFormat="1" ht="11" customHeight="1"/>
    <row r="114" s="40" customFormat="1" ht="11" customHeight="1"/>
    <row r="115" s="40" customFormat="1" ht="11" customHeight="1"/>
    <row r="116" s="40" customFormat="1" ht="11" customHeight="1"/>
    <row r="117" s="40" customFormat="1" ht="11" customHeight="1"/>
    <row r="118" s="40" customFormat="1" ht="11" customHeight="1"/>
    <row r="119" s="40" customFormat="1" ht="11" customHeight="1"/>
    <row r="120" s="40" customFormat="1" ht="11" customHeight="1"/>
    <row r="121" s="40" customFormat="1" ht="11" customHeight="1"/>
    <row r="122" s="40" customFormat="1" ht="11" customHeight="1"/>
    <row r="123" s="40" customFormat="1" ht="11" customHeight="1"/>
    <row r="124" s="40" customFormat="1" ht="11" customHeight="1"/>
    <row r="125" s="40" customFormat="1" ht="11" customHeight="1"/>
    <row r="126" s="40" customFormat="1" ht="11" customHeight="1"/>
    <row r="127" s="40" customFormat="1" ht="11" customHeight="1"/>
    <row r="128" s="40" customFormat="1" ht="11" customHeight="1"/>
    <row r="129" s="40" customFormat="1" ht="11" customHeight="1"/>
    <row r="130" s="40" customFormat="1" ht="11" customHeight="1"/>
    <row r="131" s="40" customFormat="1" ht="11" customHeight="1"/>
    <row r="132" s="40" customFormat="1" ht="11" customHeight="1"/>
    <row r="133" s="40" customFormat="1" ht="11" customHeight="1"/>
    <row r="134" s="40" customFormat="1" ht="11" customHeight="1"/>
    <row r="135" s="40" customFormat="1" ht="11" customHeight="1"/>
    <row r="136" s="40" customFormat="1" ht="11" customHeight="1"/>
    <row r="137" s="40" customFormat="1" ht="11" customHeight="1"/>
    <row r="138" s="40" customFormat="1" ht="11" customHeight="1"/>
    <row r="139" s="40" customFormat="1" ht="11" customHeight="1"/>
    <row r="140" s="40" customFormat="1" ht="11" customHeight="1"/>
    <row r="141" s="40" customFormat="1" ht="11" customHeight="1"/>
    <row r="142" s="40" customFormat="1" ht="11" customHeight="1"/>
    <row r="143" s="40" customFormat="1" ht="11" customHeight="1"/>
    <row r="144" s="40" customFormat="1" ht="11" customHeight="1"/>
    <row r="145" s="40" customFormat="1" ht="11" customHeight="1"/>
    <row r="146" s="40" customFormat="1" ht="11" customHeight="1"/>
    <row r="147" s="40" customFormat="1" ht="11" customHeight="1"/>
    <row r="148" s="40" customFormat="1" ht="11" customHeight="1"/>
    <row r="149" s="40" customFormat="1" ht="11" customHeight="1"/>
    <row r="150" s="40" customFormat="1" ht="11" customHeight="1"/>
    <row r="151" s="40" customFormat="1" ht="11" customHeight="1"/>
    <row r="152" s="40" customFormat="1" ht="11" customHeight="1"/>
    <row r="153" s="40" customFormat="1" ht="11" customHeight="1"/>
    <row r="154" s="40" customFormat="1" ht="11" customHeight="1"/>
    <row r="155" s="40" customFormat="1" ht="11" customHeight="1"/>
    <row r="156" s="40" customFormat="1" ht="11" customHeight="1"/>
    <row r="157" s="40" customFormat="1" ht="11" customHeight="1"/>
    <row r="158" s="40" customFormat="1" ht="11" customHeight="1"/>
    <row r="159" s="40" customFormat="1" ht="11" customHeight="1"/>
    <row r="160" s="40" customFormat="1" ht="11" customHeight="1"/>
    <row r="161" s="40" customFormat="1" ht="11" customHeight="1"/>
    <row r="162" s="40" customFormat="1" ht="11" customHeight="1"/>
    <row r="163" s="40" customFormat="1" ht="11" customHeight="1"/>
    <row r="164" s="40" customFormat="1" ht="11" customHeight="1"/>
    <row r="165" s="40" customFormat="1" ht="11" customHeight="1"/>
    <row r="166" s="40" customFormat="1" ht="11" customHeight="1"/>
    <row r="167" s="40" customFormat="1" ht="11" customHeight="1"/>
    <row r="168" s="40" customFormat="1" ht="11" customHeight="1"/>
    <row r="169" s="40" customFormat="1" ht="11" customHeight="1"/>
    <row r="170" s="40" customFormat="1" ht="11" customHeight="1"/>
    <row r="171" s="40" customFormat="1" ht="11" customHeight="1"/>
    <row r="172" s="40" customFormat="1" ht="11" customHeight="1"/>
    <row r="173" s="40" customFormat="1" ht="11" customHeight="1"/>
    <row r="174" s="40" customFormat="1" ht="11" customHeight="1"/>
    <row r="175" s="40" customFormat="1" ht="11" customHeight="1"/>
    <row r="176" s="40" customFormat="1" ht="11" customHeight="1"/>
    <row r="177" s="40" customFormat="1" ht="11" customHeight="1"/>
    <row r="178" s="40" customFormat="1" ht="11" customHeight="1"/>
    <row r="179" s="40" customFormat="1" ht="11" customHeight="1"/>
  </sheetData>
  <mergeCells count="229">
    <mergeCell ref="P14:Q14"/>
    <mergeCell ref="R37:T37"/>
    <mergeCell ref="A6:D6"/>
    <mergeCell ref="F6:J6"/>
    <mergeCell ref="P7:T7"/>
    <mergeCell ref="P8:Q8"/>
    <mergeCell ref="P9:Q9"/>
    <mergeCell ref="P10:Q10"/>
    <mergeCell ref="P11:Q11"/>
    <mergeCell ref="D30:I30"/>
    <mergeCell ref="A29:I29"/>
    <mergeCell ref="A28:I28"/>
    <mergeCell ref="J28:S28"/>
    <mergeCell ref="J29:S29"/>
    <mergeCell ref="A30:C30"/>
    <mergeCell ref="A31:C31"/>
    <mergeCell ref="A32:C32"/>
    <mergeCell ref="J30:M30"/>
    <mergeCell ref="J31:M31"/>
    <mergeCell ref="J32:M32"/>
    <mergeCell ref="N30:S30"/>
    <mergeCell ref="N32:S32"/>
    <mergeCell ref="D32:I32"/>
    <mergeCell ref="A23:B24"/>
    <mergeCell ref="A67:S67"/>
    <mergeCell ref="X67:Z67"/>
    <mergeCell ref="A68:B68"/>
    <mergeCell ref="C68:H68"/>
    <mergeCell ref="I68:N68"/>
    <mergeCell ref="O68:T68"/>
    <mergeCell ref="AA32:AB32"/>
    <mergeCell ref="AA62:AC62"/>
    <mergeCell ref="A63:S63"/>
    <mergeCell ref="T63:V63"/>
    <mergeCell ref="X63:Z63"/>
    <mergeCell ref="AA63:AC64"/>
    <mergeCell ref="A64:S64"/>
    <mergeCell ref="T64:V64"/>
    <mergeCell ref="X64:Z64"/>
    <mergeCell ref="T66:V66"/>
    <mergeCell ref="T62:V62"/>
    <mergeCell ref="X62:Z62"/>
    <mergeCell ref="T65:V65"/>
    <mergeCell ref="X65:Z65"/>
    <mergeCell ref="Z35:AA35"/>
    <mergeCell ref="M54:O54"/>
    <mergeCell ref="P54:S54"/>
    <mergeCell ref="T54:V54"/>
    <mergeCell ref="A71:C71"/>
    <mergeCell ref="D71:G71"/>
    <mergeCell ref="H71:I71"/>
    <mergeCell ref="J71:N71"/>
    <mergeCell ref="A72:AC72"/>
    <mergeCell ref="A69:B69"/>
    <mergeCell ref="C69:H69"/>
    <mergeCell ref="I69:N69"/>
    <mergeCell ref="O69:T69"/>
    <mergeCell ref="A70:B70"/>
    <mergeCell ref="C70:H70"/>
    <mergeCell ref="I70:N70"/>
    <mergeCell ref="O70:T70"/>
    <mergeCell ref="AD63:AE64"/>
    <mergeCell ref="X59:Z59"/>
    <mergeCell ref="A60:S60"/>
    <mergeCell ref="T60:V60"/>
    <mergeCell ref="X60:Z60"/>
    <mergeCell ref="T61:V61"/>
    <mergeCell ref="X61:Z61"/>
    <mergeCell ref="A56:H56"/>
    <mergeCell ref="T56:V56"/>
    <mergeCell ref="A57:H57"/>
    <mergeCell ref="A58:S58"/>
    <mergeCell ref="T58:V58"/>
    <mergeCell ref="X58:Z58"/>
    <mergeCell ref="AA61:AC61"/>
    <mergeCell ref="A52:H52"/>
    <mergeCell ref="M52:O52"/>
    <mergeCell ref="P52:S52"/>
    <mergeCell ref="AD46:AH46"/>
    <mergeCell ref="A50:H50"/>
    <mergeCell ref="M50:O50"/>
    <mergeCell ref="P50:S50"/>
    <mergeCell ref="T50:V50"/>
    <mergeCell ref="A51:H51"/>
    <mergeCell ref="M51:O51"/>
    <mergeCell ref="P51:S51"/>
    <mergeCell ref="T51:V51"/>
    <mergeCell ref="M48:O48"/>
    <mergeCell ref="P48:S48"/>
    <mergeCell ref="T48:V48"/>
    <mergeCell ref="A49:H49"/>
    <mergeCell ref="M49:O49"/>
    <mergeCell ref="P49:S49"/>
    <mergeCell ref="T49:V49"/>
    <mergeCell ref="T52:V52"/>
    <mergeCell ref="M53:O53"/>
    <mergeCell ref="P53:S53"/>
    <mergeCell ref="T53:V53"/>
    <mergeCell ref="R43:T43"/>
    <mergeCell ref="U43:W43"/>
    <mergeCell ref="M55:O55"/>
    <mergeCell ref="P55:S55"/>
    <mergeCell ref="T55:V55"/>
    <mergeCell ref="O39:Q39"/>
    <mergeCell ref="U39:W39"/>
    <mergeCell ref="R39:T39"/>
    <mergeCell ref="L40:N40"/>
    <mergeCell ref="R40:T40"/>
    <mergeCell ref="U40:W40"/>
    <mergeCell ref="A41:K41"/>
    <mergeCell ref="U41:W41"/>
    <mergeCell ref="L42:N42"/>
    <mergeCell ref="O42:Q42"/>
    <mergeCell ref="R42:T42"/>
    <mergeCell ref="U42:W42"/>
    <mergeCell ref="O40:Q40"/>
    <mergeCell ref="R41:T41"/>
    <mergeCell ref="AI18:AJ18"/>
    <mergeCell ref="G19:K19"/>
    <mergeCell ref="N19:R19"/>
    <mergeCell ref="U19:Y19"/>
    <mergeCell ref="AB19:AF19"/>
    <mergeCell ref="A26:B26"/>
    <mergeCell ref="C26:G26"/>
    <mergeCell ref="H26:J26"/>
    <mergeCell ref="K26:O26"/>
    <mergeCell ref="P26:T26"/>
    <mergeCell ref="U26:W26"/>
    <mergeCell ref="X26:AB26"/>
    <mergeCell ref="AD26:AF26"/>
    <mergeCell ref="X25:AB25"/>
    <mergeCell ref="A25:B25"/>
    <mergeCell ref="AD24:AG24"/>
    <mergeCell ref="D5:K5"/>
    <mergeCell ref="AI19:AM19"/>
    <mergeCell ref="G18:H18"/>
    <mergeCell ref="J18:K18"/>
    <mergeCell ref="H24:J24"/>
    <mergeCell ref="K24:O24"/>
    <mergeCell ref="P24:T24"/>
    <mergeCell ref="N18:O18"/>
    <mergeCell ref="U24:W24"/>
    <mergeCell ref="X24:AB24"/>
    <mergeCell ref="AH24:AI24"/>
    <mergeCell ref="AL18:AM18"/>
    <mergeCell ref="C23:G23"/>
    <mergeCell ref="H23:J23"/>
    <mergeCell ref="K23:O23"/>
    <mergeCell ref="P23:T23"/>
    <mergeCell ref="U23:W23"/>
    <mergeCell ref="X23:AB23"/>
    <mergeCell ref="AD23:AM23"/>
    <mergeCell ref="C24:G24"/>
    <mergeCell ref="Q18:R18"/>
    <mergeCell ref="U18:V18"/>
    <mergeCell ref="X18:Y18"/>
    <mergeCell ref="AE18:AF18"/>
    <mergeCell ref="AD1:AE1"/>
    <mergeCell ref="AJ1:AK1"/>
    <mergeCell ref="AF1:AG1"/>
    <mergeCell ref="AL1:AM1"/>
    <mergeCell ref="C25:G25"/>
    <mergeCell ref="Y6:AD6"/>
    <mergeCell ref="V11:AG11"/>
    <mergeCell ref="P13:Q13"/>
    <mergeCell ref="P12:Q12"/>
    <mergeCell ref="H25:J25"/>
    <mergeCell ref="K25:O25"/>
    <mergeCell ref="P25:T25"/>
    <mergeCell ref="U25:W25"/>
    <mergeCell ref="AB18:AC18"/>
    <mergeCell ref="A2:T2"/>
    <mergeCell ref="U2:AM2"/>
    <mergeCell ref="V4:Z4"/>
    <mergeCell ref="V5:X5"/>
    <mergeCell ref="Y5:AC5"/>
    <mergeCell ref="A3:F3"/>
    <mergeCell ref="N3:O3"/>
    <mergeCell ref="P3:R3"/>
    <mergeCell ref="A4:B4"/>
    <mergeCell ref="D4:H4"/>
    <mergeCell ref="AO28:AR28"/>
    <mergeCell ref="AA60:AC60"/>
    <mergeCell ref="AC32:AK32"/>
    <mergeCell ref="AL32:AM32"/>
    <mergeCell ref="A45:W45"/>
    <mergeCell ref="A46:L47"/>
    <mergeCell ref="M46:O47"/>
    <mergeCell ref="P46:W46"/>
    <mergeCell ref="P47:S47"/>
    <mergeCell ref="T47:W47"/>
    <mergeCell ref="A43:K43"/>
    <mergeCell ref="L43:N43"/>
    <mergeCell ref="O43:Q43"/>
    <mergeCell ref="A34:K34"/>
    <mergeCell ref="L34:N34"/>
    <mergeCell ref="O34:Q34"/>
    <mergeCell ref="R34:T34"/>
    <mergeCell ref="U34:X34"/>
    <mergeCell ref="L36:N36"/>
    <mergeCell ref="O36:Q36"/>
    <mergeCell ref="R36:T36"/>
    <mergeCell ref="U36:W36"/>
    <mergeCell ref="A35:K35"/>
    <mergeCell ref="L39:N39"/>
    <mergeCell ref="T67:V67"/>
    <mergeCell ref="AJ24:AM24"/>
    <mergeCell ref="AD38:AG38"/>
    <mergeCell ref="AL33:AM33"/>
    <mergeCell ref="AA28:AB28"/>
    <mergeCell ref="AG26:AI26"/>
    <mergeCell ref="AJ26:AL26"/>
    <mergeCell ref="A36:K36"/>
    <mergeCell ref="AI28:AM28"/>
    <mergeCell ref="AI29:AM29"/>
    <mergeCell ref="AD29:AH29"/>
    <mergeCell ref="AD28:AH28"/>
    <mergeCell ref="L35:N35"/>
    <mergeCell ref="O35:Q35"/>
    <mergeCell ref="R35:T35"/>
    <mergeCell ref="U35:W35"/>
    <mergeCell ref="L37:N37"/>
    <mergeCell ref="O37:Q37"/>
    <mergeCell ref="U37:W37"/>
    <mergeCell ref="A38:K38"/>
    <mergeCell ref="L38:N38"/>
    <mergeCell ref="O38:Q38"/>
    <mergeCell ref="U38:W38"/>
    <mergeCell ref="AC35:AD35"/>
  </mergeCells>
  <phoneticPr fontId="8" type="noConversion"/>
  <pageMargins left="0" right="0" top="0" bottom="0" header="0.31" footer="0.31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R72"/>
  <sheetViews>
    <sheetView tabSelected="1" zoomScale="200" zoomScaleNormal="200" zoomScalePageLayoutView="200" workbookViewId="0">
      <selection activeCell="C26" sqref="C26:G26"/>
    </sheetView>
  </sheetViews>
  <sheetFormatPr baseColWidth="10" defaultColWidth="10.83203125" defaultRowHeight="11" customHeight="1" x14ac:dyDescent="0"/>
  <cols>
    <col min="1" max="1" width="4" style="5" customWidth="1"/>
    <col min="2" max="39" width="2.33203125" style="5" customWidth="1"/>
    <col min="40" max="16384" width="10.83203125" style="5"/>
  </cols>
  <sheetData>
    <row r="1" spans="1:39" s="332" customFormat="1" ht="11" customHeight="1">
      <c r="A1" s="333" t="s">
        <v>2</v>
      </c>
      <c r="B1" s="333"/>
      <c r="C1" s="333"/>
      <c r="D1" s="333"/>
      <c r="Z1" s="333" t="s">
        <v>3</v>
      </c>
      <c r="AD1" s="632" t="s">
        <v>119</v>
      </c>
      <c r="AE1" s="632"/>
      <c r="AF1" s="419">
        <v>2017</v>
      </c>
      <c r="AG1" s="419"/>
      <c r="AH1" s="172" t="s">
        <v>4</v>
      </c>
      <c r="AI1" s="172"/>
      <c r="AJ1" s="632" t="s">
        <v>120</v>
      </c>
      <c r="AK1" s="632"/>
      <c r="AL1" s="419">
        <v>2017</v>
      </c>
      <c r="AM1" s="419"/>
    </row>
    <row r="2" spans="1:39" s="4" customFormat="1" ht="11" customHeight="1">
      <c r="A2" s="411" t="s">
        <v>23</v>
      </c>
      <c r="B2" s="412"/>
      <c r="C2" s="412"/>
      <c r="D2" s="412"/>
      <c r="E2" s="412"/>
      <c r="F2" s="412"/>
      <c r="G2" s="412"/>
      <c r="H2" s="412"/>
      <c r="I2" s="412"/>
      <c r="J2" s="412"/>
      <c r="K2" s="412"/>
      <c r="L2" s="412"/>
      <c r="M2" s="412"/>
      <c r="N2" s="412"/>
      <c r="O2" s="412"/>
      <c r="P2" s="412"/>
      <c r="Q2" s="412"/>
      <c r="R2" s="412"/>
      <c r="S2" s="412"/>
      <c r="T2" s="413"/>
      <c r="U2" s="411" t="s">
        <v>22</v>
      </c>
      <c r="V2" s="412"/>
      <c r="W2" s="412"/>
      <c r="X2" s="412"/>
      <c r="Y2" s="412"/>
      <c r="Z2" s="412"/>
      <c r="AA2" s="412"/>
      <c r="AB2" s="412"/>
      <c r="AC2" s="412"/>
      <c r="AD2" s="412"/>
      <c r="AE2" s="412"/>
      <c r="AF2" s="412"/>
      <c r="AG2" s="412"/>
      <c r="AH2" s="412"/>
      <c r="AI2" s="412"/>
      <c r="AJ2" s="412"/>
      <c r="AK2" s="412"/>
      <c r="AL2" s="412"/>
      <c r="AM2" s="413"/>
    </row>
    <row r="3" spans="1:39" s="4" customFormat="1" ht="11" customHeight="1">
      <c r="A3" s="420"/>
      <c r="B3" s="421"/>
      <c r="C3" s="421"/>
      <c r="D3" s="421"/>
      <c r="E3" s="421"/>
      <c r="F3" s="421"/>
      <c r="G3" s="323"/>
      <c r="H3" s="323"/>
      <c r="I3" s="323"/>
      <c r="J3" s="323"/>
      <c r="K3" s="323"/>
      <c r="L3" s="291"/>
      <c r="M3" s="2"/>
      <c r="N3" s="422" t="s">
        <v>72</v>
      </c>
      <c r="O3" s="422"/>
      <c r="P3" s="423"/>
      <c r="Q3" s="423"/>
      <c r="R3" s="423"/>
      <c r="S3" s="291"/>
      <c r="T3" s="291"/>
      <c r="U3" s="32"/>
      <c r="V3" s="33"/>
      <c r="W3" s="33"/>
      <c r="X3" s="33"/>
      <c r="Y3" s="33"/>
      <c r="Z3" s="33"/>
      <c r="AA3" s="33"/>
      <c r="AB3" s="33"/>
      <c r="AC3" s="33"/>
      <c r="AD3" s="33"/>
      <c r="AE3" s="33"/>
      <c r="AF3" s="33"/>
      <c r="AG3" s="33"/>
      <c r="AH3" s="33"/>
      <c r="AI3" s="33"/>
      <c r="AJ3" s="33"/>
      <c r="AK3" s="33"/>
      <c r="AL3" s="33"/>
      <c r="AM3" s="34"/>
    </row>
    <row r="4" spans="1:39" s="4" customFormat="1" ht="11" customHeight="1">
      <c r="A4" s="424" t="s">
        <v>61</v>
      </c>
      <c r="B4" s="418"/>
      <c r="C4" s="320"/>
      <c r="D4" s="418"/>
      <c r="E4" s="418"/>
      <c r="F4" s="418"/>
      <c r="G4" s="418"/>
      <c r="H4" s="418"/>
      <c r="I4" s="320"/>
      <c r="J4" s="320"/>
      <c r="K4" s="320"/>
      <c r="L4" s="291"/>
      <c r="M4" s="2"/>
      <c r="N4" s="291"/>
      <c r="O4" s="291"/>
      <c r="P4" s="291"/>
      <c r="Q4" s="291"/>
      <c r="R4" s="291"/>
      <c r="S4" s="291"/>
      <c r="T4" s="291"/>
      <c r="U4" s="38"/>
      <c r="V4" s="417" t="s">
        <v>63</v>
      </c>
      <c r="W4" s="417"/>
      <c r="X4" s="417"/>
      <c r="Y4" s="417"/>
      <c r="Z4" s="417"/>
      <c r="AA4" s="70"/>
      <c r="AB4" s="70"/>
      <c r="AC4" s="70"/>
      <c r="AD4" s="70"/>
      <c r="AE4" s="70"/>
      <c r="AF4" s="70"/>
      <c r="AG4" s="70"/>
      <c r="AH4" s="70"/>
      <c r="AI4" s="70"/>
      <c r="AJ4" s="70"/>
      <c r="AK4" s="70"/>
      <c r="AL4" s="70"/>
      <c r="AM4" s="35"/>
    </row>
    <row r="5" spans="1:39" s="4" customFormat="1" ht="11" customHeight="1">
      <c r="A5" s="321"/>
      <c r="B5" s="320"/>
      <c r="C5" s="320"/>
      <c r="D5" s="417"/>
      <c r="E5" s="417"/>
      <c r="F5" s="417"/>
      <c r="G5" s="417"/>
      <c r="H5" s="417"/>
      <c r="I5" s="417"/>
      <c r="J5" s="417"/>
      <c r="K5" s="417"/>
      <c r="L5" s="291"/>
      <c r="M5" s="2"/>
      <c r="N5" s="291"/>
      <c r="O5" s="291"/>
      <c r="P5" s="291"/>
      <c r="Q5" s="291"/>
      <c r="R5" s="291"/>
      <c r="S5" s="291"/>
      <c r="T5" s="291"/>
      <c r="U5" s="38"/>
      <c r="V5" s="417" t="s">
        <v>61</v>
      </c>
      <c r="W5" s="417"/>
      <c r="X5" s="417"/>
      <c r="Y5" s="418" t="s">
        <v>64</v>
      </c>
      <c r="Z5" s="418"/>
      <c r="AA5" s="418"/>
      <c r="AB5" s="418"/>
      <c r="AC5" s="418"/>
      <c r="AD5" s="70"/>
      <c r="AE5" s="70"/>
      <c r="AF5" s="70"/>
      <c r="AG5" s="70"/>
      <c r="AH5" s="70"/>
      <c r="AI5" s="70"/>
      <c r="AJ5" s="70"/>
      <c r="AK5" s="70"/>
      <c r="AL5" s="70"/>
      <c r="AM5" s="35"/>
    </row>
    <row r="6" spans="1:39" s="4" customFormat="1" ht="11" customHeight="1">
      <c r="A6" s="424" t="s">
        <v>62</v>
      </c>
      <c r="B6" s="418"/>
      <c r="C6" s="418"/>
      <c r="D6" s="418"/>
      <c r="E6" s="320"/>
      <c r="F6" s="418"/>
      <c r="G6" s="418"/>
      <c r="H6" s="418"/>
      <c r="I6" s="418"/>
      <c r="J6" s="418"/>
      <c r="K6" s="320"/>
      <c r="L6" s="291"/>
      <c r="M6" s="2"/>
      <c r="N6" s="291"/>
      <c r="O6" s="291"/>
      <c r="P6" s="291"/>
      <c r="Q6" s="291"/>
      <c r="R6" s="291"/>
      <c r="S6" s="291"/>
      <c r="T6" s="291"/>
      <c r="U6" s="38"/>
      <c r="V6" s="70"/>
      <c r="W6" s="70"/>
      <c r="X6" s="70"/>
      <c r="Y6" s="417" t="s">
        <v>111</v>
      </c>
      <c r="Z6" s="417"/>
      <c r="AA6" s="417"/>
      <c r="AB6" s="417"/>
      <c r="AC6" s="417"/>
      <c r="AD6" s="417"/>
      <c r="AE6" s="70"/>
      <c r="AF6" s="70"/>
      <c r="AG6" s="70"/>
      <c r="AH6" s="70"/>
      <c r="AI6" s="70"/>
      <c r="AJ6" s="70"/>
      <c r="AK6" s="70"/>
      <c r="AL6" s="70"/>
      <c r="AM6" s="35"/>
    </row>
    <row r="7" spans="1:39" s="4" customFormat="1" ht="11" customHeight="1">
      <c r="A7" s="19"/>
      <c r="B7" s="314"/>
      <c r="C7" s="314"/>
      <c r="D7" s="314"/>
      <c r="E7" s="314"/>
      <c r="F7" s="314"/>
      <c r="G7" s="314"/>
      <c r="H7" s="314"/>
      <c r="I7" s="314"/>
      <c r="J7" s="314"/>
      <c r="K7" s="314"/>
      <c r="L7" s="314"/>
      <c r="M7" s="314"/>
      <c r="N7" s="317" t="s">
        <v>150</v>
      </c>
      <c r="O7" s="291"/>
      <c r="P7" s="417" t="s">
        <v>154</v>
      </c>
      <c r="Q7" s="417"/>
      <c r="R7" s="417"/>
      <c r="S7" s="417"/>
      <c r="T7" s="425"/>
      <c r="U7" s="38"/>
      <c r="AH7" s="70"/>
      <c r="AI7" s="70"/>
      <c r="AJ7" s="70"/>
      <c r="AK7" s="70"/>
      <c r="AL7" s="70"/>
      <c r="AM7" s="35"/>
    </row>
    <row r="8" spans="1:39" s="4" customFormat="1" ht="11" customHeight="1">
      <c r="A8" s="19"/>
      <c r="B8" s="280"/>
      <c r="C8" s="280"/>
      <c r="D8" s="280"/>
      <c r="E8" s="280"/>
      <c r="F8" s="280"/>
      <c r="G8" s="280"/>
      <c r="H8" s="280"/>
      <c r="I8" s="280"/>
      <c r="J8" s="2"/>
      <c r="K8" s="280"/>
      <c r="L8" s="280"/>
      <c r="M8" s="280"/>
      <c r="N8" s="309" t="s">
        <v>151</v>
      </c>
      <c r="O8" s="295"/>
      <c r="P8" s="426">
        <v>46</v>
      </c>
      <c r="Q8" s="426"/>
      <c r="R8" s="296" t="s">
        <v>83</v>
      </c>
      <c r="S8" s="295"/>
      <c r="T8" s="297"/>
      <c r="U8" s="38"/>
      <c r="AH8" s="290"/>
      <c r="AI8" s="290"/>
      <c r="AJ8" s="290"/>
      <c r="AK8" s="290"/>
      <c r="AL8" s="290"/>
      <c r="AM8" s="292"/>
    </row>
    <row r="9" spans="1:39" s="4" customFormat="1" ht="11" customHeight="1">
      <c r="A9" s="303"/>
      <c r="B9" s="304"/>
      <c r="C9" s="304"/>
      <c r="D9" s="304"/>
      <c r="E9" s="324"/>
      <c r="F9" s="324"/>
      <c r="G9" s="324"/>
      <c r="H9" s="304"/>
      <c r="I9" s="304"/>
      <c r="J9" s="325"/>
      <c r="K9" s="304"/>
      <c r="L9" s="305"/>
      <c r="M9" s="305"/>
      <c r="N9" s="307" t="s">
        <v>146</v>
      </c>
      <c r="O9" s="296"/>
      <c r="P9" s="426">
        <v>35</v>
      </c>
      <c r="Q9" s="426"/>
      <c r="R9" s="296" t="s">
        <v>83</v>
      </c>
      <c r="S9" s="296"/>
      <c r="T9" s="302"/>
      <c r="U9" s="38"/>
      <c r="V9" s="322"/>
      <c r="W9" s="322"/>
      <c r="X9" s="322"/>
      <c r="Y9" s="322"/>
      <c r="Z9" s="322"/>
      <c r="AA9" s="322"/>
      <c r="AH9" s="290"/>
      <c r="AI9" s="290"/>
      <c r="AJ9" s="290"/>
      <c r="AK9" s="290"/>
      <c r="AL9" s="290"/>
      <c r="AM9" s="292"/>
    </row>
    <row r="10" spans="1:39" s="4" customFormat="1" ht="11" customHeight="1">
      <c r="A10" s="303"/>
      <c r="B10" s="304"/>
      <c r="C10" s="304"/>
      <c r="D10" s="304"/>
      <c r="E10" s="304"/>
      <c r="F10" s="325"/>
      <c r="G10" s="325"/>
      <c r="H10" s="304"/>
      <c r="I10" s="304"/>
      <c r="J10" s="307"/>
      <c r="K10" s="304"/>
      <c r="L10" s="305"/>
      <c r="M10" s="308"/>
      <c r="N10" s="307" t="s">
        <v>147</v>
      </c>
      <c r="O10" s="296"/>
      <c r="P10" s="426">
        <v>19</v>
      </c>
      <c r="Q10" s="426"/>
      <c r="R10" s="296" t="s">
        <v>85</v>
      </c>
      <c r="S10" s="296"/>
      <c r="T10" s="302"/>
      <c r="U10" s="38"/>
      <c r="AH10" s="159"/>
      <c r="AI10" s="159"/>
      <c r="AJ10" s="159"/>
      <c r="AK10" s="159"/>
      <c r="AL10" s="159"/>
      <c r="AM10" s="162"/>
    </row>
    <row r="11" spans="1:39" s="2" customFormat="1" ht="11" customHeight="1">
      <c r="A11" s="303"/>
      <c r="B11" s="304"/>
      <c r="C11" s="304"/>
      <c r="D11" s="304"/>
      <c r="E11" s="304"/>
      <c r="F11" s="325"/>
      <c r="G11" s="324"/>
      <c r="H11" s="304"/>
      <c r="I11" s="325"/>
      <c r="J11" s="325"/>
      <c r="K11" s="304"/>
      <c r="L11" s="304"/>
      <c r="M11" s="305"/>
      <c r="N11" s="307" t="s">
        <v>148</v>
      </c>
      <c r="O11" s="296"/>
      <c r="P11" s="426">
        <v>48</v>
      </c>
      <c r="Q11" s="426"/>
      <c r="R11" s="296" t="s">
        <v>83</v>
      </c>
      <c r="S11" s="296"/>
      <c r="T11" s="302"/>
      <c r="U11" s="22"/>
      <c r="V11" s="418" t="s">
        <v>65</v>
      </c>
      <c r="W11" s="418"/>
      <c r="X11" s="418"/>
      <c r="Y11" s="418"/>
      <c r="Z11" s="418"/>
      <c r="AA11" s="418"/>
      <c r="AB11" s="418"/>
      <c r="AC11" s="418"/>
      <c r="AD11" s="418"/>
      <c r="AE11" s="418"/>
      <c r="AF11" s="418"/>
      <c r="AG11" s="418"/>
      <c r="AH11" s="41"/>
      <c r="AI11" s="41"/>
      <c r="AJ11" s="41"/>
      <c r="AK11" s="41"/>
      <c r="AL11" s="41"/>
      <c r="AM11" s="8"/>
    </row>
    <row r="12" spans="1:39" s="4" customFormat="1" ht="11" customHeight="1">
      <c r="A12" s="303"/>
      <c r="B12" s="304"/>
      <c r="C12" s="304"/>
      <c r="D12" s="304"/>
      <c r="E12" s="325"/>
      <c r="F12" s="325"/>
      <c r="G12" s="324"/>
      <c r="H12" s="304"/>
      <c r="I12" s="304"/>
      <c r="J12" s="307"/>
      <c r="K12" s="304"/>
      <c r="L12" s="304"/>
      <c r="M12" s="305"/>
      <c r="N12" s="307" t="s">
        <v>149</v>
      </c>
      <c r="O12" s="296"/>
      <c r="P12" s="426">
        <v>48</v>
      </c>
      <c r="Q12" s="426"/>
      <c r="R12" s="296" t="s">
        <v>85</v>
      </c>
      <c r="S12" s="296"/>
      <c r="T12" s="302"/>
      <c r="U12" s="38"/>
      <c r="V12" s="9" t="s">
        <v>66</v>
      </c>
      <c r="W12" s="70"/>
      <c r="X12" s="70"/>
      <c r="Y12" s="70"/>
      <c r="Z12" s="70"/>
      <c r="AA12" s="70"/>
      <c r="AB12" s="70"/>
      <c r="AC12" s="70"/>
      <c r="AD12" s="70"/>
      <c r="AE12" s="70"/>
      <c r="AF12" s="70"/>
      <c r="AG12" s="70"/>
      <c r="AH12" s="70"/>
      <c r="AI12" s="70"/>
      <c r="AJ12" s="70"/>
      <c r="AK12" s="70"/>
      <c r="AL12" s="70"/>
      <c r="AM12" s="35"/>
    </row>
    <row r="13" spans="1:39" s="4" customFormat="1" ht="11" customHeight="1">
      <c r="A13" s="326"/>
      <c r="B13" s="280"/>
      <c r="C13" s="280"/>
      <c r="D13" s="280"/>
      <c r="E13" s="280"/>
      <c r="F13" s="280"/>
      <c r="G13" s="280"/>
      <c r="H13" s="280"/>
      <c r="I13" s="280"/>
      <c r="J13" s="280"/>
      <c r="K13" s="280"/>
      <c r="L13" s="280"/>
      <c r="M13" s="280"/>
      <c r="N13" s="309" t="s">
        <v>152</v>
      </c>
      <c r="O13" s="298"/>
      <c r="P13" s="353">
        <f>ROUNDUP(((P9*P10)+(P11*P12))/46,0)</f>
        <v>65</v>
      </c>
      <c r="Q13" s="353"/>
      <c r="R13" s="295" t="s">
        <v>85</v>
      </c>
      <c r="S13" s="295"/>
      <c r="T13" s="297"/>
      <c r="U13" s="38"/>
      <c r="V13" s="9" t="s">
        <v>67</v>
      </c>
      <c r="W13" s="70"/>
      <c r="X13" s="70"/>
      <c r="Y13" s="70"/>
      <c r="Z13" s="70"/>
      <c r="AA13" s="70"/>
      <c r="AB13" s="70"/>
      <c r="AC13" s="70"/>
      <c r="AD13" s="70"/>
      <c r="AE13" s="70"/>
      <c r="AF13" s="70"/>
      <c r="AG13" s="70"/>
      <c r="AH13" s="70"/>
      <c r="AI13" s="70"/>
      <c r="AJ13" s="70"/>
      <c r="AK13" s="70"/>
      <c r="AL13" s="70"/>
      <c r="AM13" s="35"/>
    </row>
    <row r="14" spans="1:39" s="4" customFormat="1" ht="11" customHeight="1">
      <c r="A14" s="342" t="s">
        <v>153</v>
      </c>
      <c r="B14" s="343"/>
      <c r="C14" s="343"/>
      <c r="D14" s="343"/>
      <c r="E14" s="343"/>
      <c r="F14" s="343"/>
      <c r="G14" s="343"/>
      <c r="H14" s="343"/>
      <c r="I14" s="344"/>
      <c r="J14" s="345">
        <f>P13</f>
        <v>65</v>
      </c>
      <c r="K14" s="346" t="s">
        <v>87</v>
      </c>
      <c r="L14" s="347">
        <f>P8</f>
        <v>46</v>
      </c>
      <c r="M14" s="336"/>
      <c r="N14" s="347" t="s">
        <v>88</v>
      </c>
      <c r="O14" s="336"/>
      <c r="P14" s="604">
        <f>ROUNDDOWN(P13*P8/12,0)</f>
        <v>249</v>
      </c>
      <c r="Q14" s="604"/>
      <c r="R14" s="348" t="s">
        <v>85</v>
      </c>
      <c r="S14" s="337"/>
      <c r="T14" s="338"/>
      <c r="U14" s="339"/>
      <c r="V14" s="340"/>
      <c r="W14" s="340"/>
      <c r="X14" s="340"/>
      <c r="Y14" s="340"/>
      <c r="Z14" s="340"/>
      <c r="AA14" s="340"/>
      <c r="AB14" s="340"/>
      <c r="AC14" s="340"/>
      <c r="AD14" s="340"/>
      <c r="AE14" s="340"/>
      <c r="AF14" s="340"/>
      <c r="AG14" s="340"/>
      <c r="AH14" s="340"/>
      <c r="AI14" s="340"/>
      <c r="AJ14" s="340"/>
      <c r="AK14" s="340"/>
      <c r="AL14" s="340"/>
      <c r="AM14" s="341"/>
    </row>
    <row r="15" spans="1:39" ht="5" customHeight="1"/>
    <row r="16" spans="1:39" ht="11" customHeight="1">
      <c r="A16" s="63" t="s">
        <v>11</v>
      </c>
      <c r="B16" s="89">
        <v>25</v>
      </c>
      <c r="C16" s="89">
        <v>26</v>
      </c>
      <c r="D16" s="89">
        <v>27</v>
      </c>
      <c r="E16" s="89">
        <v>28</v>
      </c>
      <c r="F16" s="89">
        <v>29</v>
      </c>
      <c r="G16" s="89">
        <v>30</v>
      </c>
      <c r="H16" s="89" t="s">
        <v>13</v>
      </c>
      <c r="I16" s="158">
        <v>1</v>
      </c>
      <c r="J16" s="222">
        <v>2</v>
      </c>
      <c r="K16" s="222">
        <v>3</v>
      </c>
      <c r="L16" s="222">
        <v>4</v>
      </c>
      <c r="M16" s="222">
        <v>5</v>
      </c>
      <c r="N16" s="222">
        <v>6</v>
      </c>
      <c r="O16" s="222">
        <v>7</v>
      </c>
      <c r="P16" s="158">
        <v>8</v>
      </c>
      <c r="Q16" s="222">
        <v>9</v>
      </c>
      <c r="R16" s="222">
        <v>10</v>
      </c>
      <c r="S16" s="90">
        <v>11</v>
      </c>
      <c r="T16" s="90">
        <v>12</v>
      </c>
      <c r="U16" s="90">
        <v>13</v>
      </c>
      <c r="V16" s="222">
        <v>14</v>
      </c>
      <c r="W16" s="222">
        <v>15</v>
      </c>
      <c r="X16" s="222">
        <v>16</v>
      </c>
      <c r="Y16" s="90">
        <v>17</v>
      </c>
      <c r="Z16" s="90">
        <v>18</v>
      </c>
      <c r="AA16" s="90">
        <v>19</v>
      </c>
      <c r="AB16" s="90">
        <v>20</v>
      </c>
      <c r="AC16" s="90">
        <v>21</v>
      </c>
      <c r="AD16" s="90">
        <v>22</v>
      </c>
      <c r="AE16" s="90">
        <v>23</v>
      </c>
      <c r="AF16" s="90">
        <v>24</v>
      </c>
      <c r="AG16" s="158">
        <v>25</v>
      </c>
      <c r="AH16" s="90">
        <v>26</v>
      </c>
      <c r="AI16" s="90">
        <v>27</v>
      </c>
      <c r="AJ16" s="90">
        <v>28</v>
      </c>
      <c r="AK16" s="90">
        <v>29</v>
      </c>
      <c r="AL16" s="90" t="s">
        <v>12</v>
      </c>
      <c r="AM16" s="88" t="s">
        <v>13</v>
      </c>
    </row>
    <row r="17" spans="1:44" ht="11" customHeight="1">
      <c r="A17" s="47" t="s">
        <v>14</v>
      </c>
      <c r="B17" s="246"/>
      <c r="C17" s="218"/>
      <c r="D17" s="218"/>
      <c r="E17" s="219"/>
      <c r="F17" s="219"/>
      <c r="G17" s="219"/>
      <c r="H17" s="220"/>
      <c r="I17" s="221"/>
      <c r="J17" s="216"/>
      <c r="K17" s="216">
        <v>12</v>
      </c>
      <c r="L17" s="216">
        <v>12</v>
      </c>
      <c r="M17" s="216"/>
      <c r="N17" s="216">
        <v>12</v>
      </c>
      <c r="O17" s="216">
        <v>12</v>
      </c>
      <c r="P17" s="221"/>
      <c r="Q17" s="216"/>
      <c r="R17" s="216">
        <v>12</v>
      </c>
      <c r="S17" s="216">
        <v>12</v>
      </c>
      <c r="T17" s="216"/>
      <c r="U17" s="216">
        <v>12</v>
      </c>
      <c r="V17" s="216">
        <v>12</v>
      </c>
      <c r="W17" s="216"/>
      <c r="X17" s="216"/>
      <c r="Y17" s="216"/>
      <c r="Z17" s="216">
        <v>12</v>
      </c>
      <c r="AA17" s="216"/>
      <c r="AB17" s="216">
        <v>12</v>
      </c>
      <c r="AC17" s="216">
        <v>12</v>
      </c>
      <c r="AD17" s="216"/>
      <c r="AE17" s="216"/>
      <c r="AF17" s="216">
        <v>12</v>
      </c>
      <c r="AG17" s="221">
        <v>12</v>
      </c>
      <c r="AH17" s="225" t="s">
        <v>103</v>
      </c>
      <c r="AI17" s="225">
        <v>12</v>
      </c>
      <c r="AJ17" s="216">
        <v>12</v>
      </c>
      <c r="AK17" s="216"/>
      <c r="AL17" s="216"/>
      <c r="AM17" s="217"/>
    </row>
    <row r="18" spans="1:44" ht="11" customHeight="1" thickBot="1">
      <c r="A18" s="48" t="s">
        <v>73</v>
      </c>
      <c r="B18" s="243"/>
      <c r="C18" s="244"/>
      <c r="D18" s="245"/>
      <c r="E18" s="244"/>
      <c r="F18" s="49"/>
      <c r="G18" s="382">
        <f>SUM(E17:J17)</f>
        <v>0</v>
      </c>
      <c r="H18" s="368"/>
      <c r="I18" s="93" t="s">
        <v>15</v>
      </c>
      <c r="J18" s="368">
        <f>IF(G18&gt;P13,G18-P13,0)</f>
        <v>0</v>
      </c>
      <c r="K18" s="380"/>
      <c r="L18" s="50"/>
      <c r="M18" s="51"/>
      <c r="N18" s="362">
        <f>SUM(K17:O17)</f>
        <v>48</v>
      </c>
      <c r="O18" s="363"/>
      <c r="P18" s="294" t="s">
        <v>15</v>
      </c>
      <c r="Q18" s="363">
        <f>IF(N18&gt;P13,N18-P13,0)</f>
        <v>0</v>
      </c>
      <c r="R18" s="364"/>
      <c r="S18" s="52"/>
      <c r="T18" s="51"/>
      <c r="U18" s="368">
        <f>SUM(R17:V17)</f>
        <v>48</v>
      </c>
      <c r="V18" s="368"/>
      <c r="W18" s="293" t="s">
        <v>15</v>
      </c>
      <c r="X18" s="368">
        <f>IF(U18&gt;P13,U18-P13,0)</f>
        <v>0</v>
      </c>
      <c r="Y18" s="380"/>
      <c r="Z18" s="50"/>
      <c r="AA18" s="53"/>
      <c r="AB18" s="382">
        <f>SUM(Y17:AC17)</f>
        <v>36</v>
      </c>
      <c r="AC18" s="368"/>
      <c r="AD18" s="293" t="s">
        <v>15</v>
      </c>
      <c r="AE18" s="368">
        <f>IF(AB18&gt;P13,AB18-P13,0)</f>
        <v>0</v>
      </c>
      <c r="AF18" s="380"/>
      <c r="AG18" s="50"/>
      <c r="AH18" s="53"/>
      <c r="AI18" s="382">
        <f>SUM(AF17:AJ17)</f>
        <v>48</v>
      </c>
      <c r="AJ18" s="368"/>
      <c r="AK18" s="293" t="s">
        <v>15</v>
      </c>
      <c r="AL18" s="368">
        <f>IF(AI18&gt;P13,AI18-P13,0)</f>
        <v>0</v>
      </c>
      <c r="AM18" s="369"/>
    </row>
    <row r="19" spans="1:44" ht="11" customHeight="1">
      <c r="A19" s="54" t="s">
        <v>74</v>
      </c>
      <c r="B19" s="55"/>
      <c r="C19" s="56"/>
      <c r="D19" s="57"/>
      <c r="E19" s="56"/>
      <c r="F19" s="58"/>
      <c r="G19" s="370">
        <f>IF(G18&gt;45,G18-45,0)</f>
        <v>0</v>
      </c>
      <c r="H19" s="371"/>
      <c r="I19" s="371"/>
      <c r="J19" s="371"/>
      <c r="K19" s="372"/>
      <c r="L19" s="59"/>
      <c r="M19" s="60"/>
      <c r="N19" s="433">
        <f>IF(N18&gt;45,N18-45,0)</f>
        <v>3</v>
      </c>
      <c r="O19" s="434"/>
      <c r="P19" s="434"/>
      <c r="Q19" s="434"/>
      <c r="R19" s="435"/>
      <c r="S19" s="61"/>
      <c r="T19" s="60"/>
      <c r="U19" s="371">
        <f>IF(U18&gt;45,U18-45,0)</f>
        <v>3</v>
      </c>
      <c r="V19" s="371"/>
      <c r="W19" s="371"/>
      <c r="X19" s="371"/>
      <c r="Y19" s="372"/>
      <c r="Z19" s="59"/>
      <c r="AA19" s="62"/>
      <c r="AB19" s="370">
        <f>IF(AB18&gt;45,AB18-45,0)</f>
        <v>0</v>
      </c>
      <c r="AC19" s="371"/>
      <c r="AD19" s="371"/>
      <c r="AE19" s="371"/>
      <c r="AF19" s="372"/>
      <c r="AG19" s="59"/>
      <c r="AH19" s="62"/>
      <c r="AI19" s="370">
        <f>IF(AI18&gt;45,AI18-45,0)</f>
        <v>3</v>
      </c>
      <c r="AJ19" s="371"/>
      <c r="AK19" s="371"/>
      <c r="AL19" s="371"/>
      <c r="AM19" s="381"/>
    </row>
    <row r="20" spans="1:44" ht="11" customHeight="1">
      <c r="A20" s="47" t="s">
        <v>18</v>
      </c>
      <c r="B20" s="85"/>
      <c r="C20" s="85"/>
      <c r="D20" s="85"/>
      <c r="E20" s="85"/>
      <c r="F20" s="85"/>
      <c r="G20" s="85"/>
      <c r="H20" s="45"/>
      <c r="I20" s="163"/>
      <c r="J20" s="163"/>
      <c r="K20" s="163"/>
      <c r="L20" s="163"/>
      <c r="M20" s="163"/>
      <c r="N20" s="163"/>
      <c r="O20" s="163"/>
      <c r="P20" s="163"/>
      <c r="Q20" s="163"/>
      <c r="R20" s="163"/>
      <c r="S20" s="163"/>
      <c r="T20" s="163"/>
      <c r="U20" s="163"/>
      <c r="V20" s="163"/>
      <c r="W20" s="163"/>
      <c r="X20" s="163"/>
      <c r="Y20" s="163"/>
      <c r="Z20" s="163"/>
      <c r="AA20" s="163"/>
      <c r="AB20" s="163"/>
      <c r="AC20" s="163"/>
      <c r="AD20" s="163"/>
      <c r="AE20" s="163"/>
      <c r="AF20" s="163"/>
      <c r="AG20" s="163"/>
      <c r="AH20" s="163"/>
      <c r="AI20" s="163"/>
      <c r="AJ20" s="163"/>
      <c r="AK20" s="163"/>
      <c r="AL20" s="163"/>
      <c r="AM20" s="164"/>
    </row>
    <row r="21" spans="1:44" ht="11" customHeight="1">
      <c r="A21" s="47" t="s">
        <v>19</v>
      </c>
      <c r="B21" s="85"/>
      <c r="C21" s="85"/>
      <c r="D21" s="85"/>
      <c r="E21" s="85"/>
      <c r="F21" s="85"/>
      <c r="G21" s="85"/>
      <c r="H21" s="46"/>
      <c r="I21" s="163"/>
      <c r="J21" s="163"/>
      <c r="K21" s="163"/>
      <c r="L21" s="163"/>
      <c r="M21" s="163"/>
      <c r="N21" s="163"/>
      <c r="O21" s="163"/>
      <c r="P21" s="163"/>
      <c r="Q21" s="163"/>
      <c r="R21" s="163"/>
      <c r="S21" s="163"/>
      <c r="T21" s="163"/>
      <c r="U21" s="163"/>
      <c r="V21" s="163"/>
      <c r="W21" s="163"/>
      <c r="X21" s="163"/>
      <c r="Y21" s="163"/>
      <c r="Z21" s="163"/>
      <c r="AA21" s="163"/>
      <c r="AB21" s="163"/>
      <c r="AC21" s="163"/>
      <c r="AD21" s="163"/>
      <c r="AE21" s="163"/>
      <c r="AF21" s="163"/>
      <c r="AG21" s="163"/>
      <c r="AH21" s="163"/>
      <c r="AI21" s="163"/>
      <c r="AJ21" s="163"/>
      <c r="AK21" s="163"/>
      <c r="AL21" s="163"/>
      <c r="AM21" s="164"/>
    </row>
    <row r="22" spans="1:44" ht="11" customHeight="1" thickBot="1">
      <c r="A22" s="91"/>
      <c r="B22" s="86"/>
      <c r="C22" s="86"/>
      <c r="D22" s="86"/>
      <c r="E22" s="86"/>
      <c r="F22" s="86"/>
      <c r="G22" s="86"/>
      <c r="H22" s="82"/>
      <c r="I22" s="82"/>
      <c r="J22" s="82"/>
      <c r="K22" s="82"/>
      <c r="L22" s="275" t="s">
        <v>137</v>
      </c>
      <c r="M22" s="82"/>
      <c r="N22" s="82"/>
      <c r="O22" s="82"/>
      <c r="P22" s="82"/>
      <c r="Q22" s="82"/>
      <c r="R22" s="82"/>
      <c r="S22" s="82"/>
      <c r="T22" s="82"/>
      <c r="U22" s="82"/>
      <c r="V22" s="83"/>
      <c r="W22" s="83"/>
      <c r="X22" s="83"/>
      <c r="Y22" s="83"/>
      <c r="Z22" s="83"/>
      <c r="AA22" s="83"/>
      <c r="AB22" s="83"/>
      <c r="AC22" s="87"/>
      <c r="AD22" s="87"/>
      <c r="AE22" s="87"/>
      <c r="AF22" s="87"/>
      <c r="AG22" s="87"/>
      <c r="AH22" s="87"/>
      <c r="AI22" s="87"/>
      <c r="AJ22" s="87"/>
      <c r="AK22" s="87"/>
      <c r="AL22" s="87"/>
      <c r="AM22" s="87"/>
    </row>
    <row r="23" spans="1:44" ht="11" customHeight="1">
      <c r="A23" s="436" t="s">
        <v>7</v>
      </c>
      <c r="B23" s="438"/>
      <c r="C23" s="436" t="s">
        <v>25</v>
      </c>
      <c r="D23" s="437"/>
      <c r="E23" s="437"/>
      <c r="F23" s="437"/>
      <c r="G23" s="438"/>
      <c r="H23" s="439" t="s">
        <v>91</v>
      </c>
      <c r="I23" s="440"/>
      <c r="J23" s="441"/>
      <c r="K23" s="383" t="s">
        <v>77</v>
      </c>
      <c r="L23" s="384"/>
      <c r="M23" s="384"/>
      <c r="N23" s="384"/>
      <c r="O23" s="385"/>
      <c r="P23" s="383" t="s">
        <v>75</v>
      </c>
      <c r="Q23" s="384"/>
      <c r="R23" s="384"/>
      <c r="S23" s="384"/>
      <c r="T23" s="385"/>
      <c r="U23" s="383" t="s">
        <v>27</v>
      </c>
      <c r="V23" s="384"/>
      <c r="W23" s="385"/>
      <c r="X23" s="383" t="s">
        <v>25</v>
      </c>
      <c r="Y23" s="384"/>
      <c r="Z23" s="384"/>
      <c r="AA23" s="384"/>
      <c r="AB23" s="385"/>
      <c r="AC23" s="270"/>
      <c r="AD23" s="386" t="s">
        <v>17</v>
      </c>
      <c r="AE23" s="387"/>
      <c r="AF23" s="387"/>
      <c r="AG23" s="387"/>
      <c r="AH23" s="387"/>
      <c r="AI23" s="387"/>
      <c r="AJ23" s="387"/>
      <c r="AK23" s="387"/>
      <c r="AL23" s="387"/>
      <c r="AM23" s="388"/>
    </row>
    <row r="24" spans="1:44" ht="11" customHeight="1" thickBot="1">
      <c r="A24" s="391"/>
      <c r="B24" s="393"/>
      <c r="C24" s="391" t="s">
        <v>26</v>
      </c>
      <c r="D24" s="392"/>
      <c r="E24" s="392"/>
      <c r="F24" s="392"/>
      <c r="G24" s="393"/>
      <c r="H24" s="442" t="s">
        <v>161</v>
      </c>
      <c r="I24" s="443"/>
      <c r="J24" s="444"/>
      <c r="K24" s="365" t="s">
        <v>159</v>
      </c>
      <c r="L24" s="366"/>
      <c r="M24" s="366"/>
      <c r="N24" s="366"/>
      <c r="O24" s="367"/>
      <c r="P24" s="445" t="s">
        <v>76</v>
      </c>
      <c r="Q24" s="446"/>
      <c r="R24" s="446"/>
      <c r="S24" s="446"/>
      <c r="T24" s="446"/>
      <c r="U24" s="391" t="s">
        <v>28</v>
      </c>
      <c r="V24" s="392"/>
      <c r="W24" s="393"/>
      <c r="X24" s="391" t="s">
        <v>29</v>
      </c>
      <c r="Y24" s="392"/>
      <c r="Z24" s="392"/>
      <c r="AA24" s="392"/>
      <c r="AB24" s="393"/>
      <c r="AC24" s="270"/>
      <c r="AD24" s="357">
        <v>42130</v>
      </c>
      <c r="AE24" s="358"/>
      <c r="AF24" s="358"/>
      <c r="AG24" s="359"/>
      <c r="AH24" s="394" t="s">
        <v>4</v>
      </c>
      <c r="AI24" s="395"/>
      <c r="AJ24" s="360">
        <v>42131</v>
      </c>
      <c r="AK24" s="358"/>
      <c r="AL24" s="358"/>
      <c r="AM24" s="361"/>
    </row>
    <row r="25" spans="1:44" ht="11" customHeight="1">
      <c r="A25" s="427" t="s">
        <v>50</v>
      </c>
      <c r="B25" s="428"/>
      <c r="C25" s="429">
        <f>SUM(I17:AM17)+SUM(I20:AM20)+SUM(I21:AM21)</f>
        <v>180</v>
      </c>
      <c r="D25" s="430"/>
      <c r="E25" s="430"/>
      <c r="F25" s="430"/>
      <c r="G25" s="431"/>
      <c r="H25" s="429">
        <f>SUM(I17:AM17)-K25-P25</f>
        <v>171</v>
      </c>
      <c r="I25" s="430"/>
      <c r="J25" s="431"/>
      <c r="K25" s="432">
        <f>SUM(J18+Q18+X18+AE18+AL18)</f>
        <v>0</v>
      </c>
      <c r="L25" s="430"/>
      <c r="M25" s="430"/>
      <c r="N25" s="430"/>
      <c r="O25" s="431"/>
      <c r="P25" s="429">
        <f>SUM(G19+N19+U19+AB19+AI19)</f>
        <v>9</v>
      </c>
      <c r="Q25" s="430"/>
      <c r="R25" s="430"/>
      <c r="S25" s="430"/>
      <c r="T25" s="431"/>
      <c r="U25" s="429">
        <f>SUM(I20:AM20)</f>
        <v>0</v>
      </c>
      <c r="V25" s="430"/>
      <c r="W25" s="431"/>
      <c r="X25" s="429">
        <f>SUM(I21:AM21)</f>
        <v>0</v>
      </c>
      <c r="Y25" s="430"/>
      <c r="Z25" s="430"/>
      <c r="AA25" s="430"/>
      <c r="AB25" s="431"/>
      <c r="AC25" s="41"/>
      <c r="AD25" s="41"/>
      <c r="AE25" s="41"/>
      <c r="AF25" s="41"/>
      <c r="AG25" s="41"/>
      <c r="AH25" s="41"/>
      <c r="AI25" s="41"/>
      <c r="AJ25" s="41"/>
      <c r="AK25" s="41"/>
      <c r="AL25" s="41"/>
      <c r="AM25" s="41"/>
    </row>
    <row r="26" spans="1:44" s="81" customFormat="1" ht="11" customHeight="1" thickBot="1">
      <c r="A26" s="447" t="s">
        <v>24</v>
      </c>
      <c r="B26" s="448"/>
      <c r="C26" s="449">
        <f>C25</f>
        <v>180</v>
      </c>
      <c r="D26" s="450"/>
      <c r="E26" s="450"/>
      <c r="F26" s="450"/>
      <c r="G26" s="451"/>
      <c r="H26" s="449">
        <f>H25</f>
        <v>171</v>
      </c>
      <c r="I26" s="450"/>
      <c r="J26" s="451"/>
      <c r="K26" s="449">
        <f>K25</f>
        <v>0</v>
      </c>
      <c r="L26" s="450"/>
      <c r="M26" s="450"/>
      <c r="N26" s="450"/>
      <c r="O26" s="451"/>
      <c r="P26" s="449">
        <f>P25</f>
        <v>9</v>
      </c>
      <c r="Q26" s="450"/>
      <c r="R26" s="450"/>
      <c r="S26" s="450"/>
      <c r="T26" s="451"/>
      <c r="U26" s="449">
        <f>U25</f>
        <v>0</v>
      </c>
      <c r="V26" s="450"/>
      <c r="W26" s="451"/>
      <c r="X26" s="449">
        <f>X25</f>
        <v>0</v>
      </c>
      <c r="Y26" s="450"/>
      <c r="Z26" s="450"/>
      <c r="AA26" s="450"/>
      <c r="AB26" s="451"/>
      <c r="AC26" s="1"/>
      <c r="AD26" s="376"/>
      <c r="AE26" s="376"/>
      <c r="AF26" s="376"/>
      <c r="AG26" s="376"/>
      <c r="AH26" s="376"/>
      <c r="AI26" s="376"/>
      <c r="AJ26" s="377"/>
      <c r="AK26" s="377"/>
      <c r="AL26" s="377"/>
      <c r="AM26" s="1"/>
    </row>
    <row r="27" spans="1:44" s="81" customFormat="1" ht="11" customHeight="1" thickBot="1">
      <c r="A27" s="255"/>
      <c r="B27" s="255"/>
      <c r="C27" s="256"/>
      <c r="D27" s="256"/>
      <c r="E27" s="256"/>
      <c r="F27" s="256"/>
      <c r="G27" s="251"/>
      <c r="H27" s="251"/>
      <c r="I27" s="251"/>
      <c r="J27" s="251"/>
      <c r="K27" s="251"/>
      <c r="L27" s="251"/>
      <c r="M27" s="257"/>
      <c r="N27" s="257"/>
      <c r="O27" s="257"/>
      <c r="P27" s="257"/>
      <c r="Q27" s="92"/>
      <c r="R27" s="92"/>
      <c r="S27" s="92"/>
      <c r="T27" s="92"/>
      <c r="U27" s="92"/>
      <c r="V27" s="92"/>
      <c r="W27" s="92"/>
      <c r="X27" s="92"/>
      <c r="Y27" s="92"/>
      <c r="Z27" s="92"/>
      <c r="AA27" s="92"/>
      <c r="AB27" s="17"/>
      <c r="AC27" s="278"/>
      <c r="AD27" s="282"/>
      <c r="AE27" s="281"/>
      <c r="AF27" s="281" t="s">
        <v>68</v>
      </c>
      <c r="AG27" s="276"/>
      <c r="AH27" s="276"/>
      <c r="AI27" s="281"/>
      <c r="AJ27" s="281"/>
      <c r="AK27" s="276"/>
      <c r="AL27" s="276"/>
      <c r="AM27" s="277"/>
    </row>
    <row r="28" spans="1:44" s="4" customFormat="1" ht="11" customHeight="1">
      <c r="A28" s="457" t="s">
        <v>51</v>
      </c>
      <c r="B28" s="458"/>
      <c r="C28" s="458"/>
      <c r="D28" s="458"/>
      <c r="E28" s="458"/>
      <c r="F28" s="458"/>
      <c r="G28" s="458"/>
      <c r="H28" s="458"/>
      <c r="I28" s="459"/>
      <c r="J28" s="460" t="s">
        <v>52</v>
      </c>
      <c r="K28" s="458"/>
      <c r="L28" s="458"/>
      <c r="M28" s="458"/>
      <c r="N28" s="458"/>
      <c r="O28" s="458"/>
      <c r="P28" s="458"/>
      <c r="Q28" s="458"/>
      <c r="R28" s="458"/>
      <c r="S28" s="461"/>
      <c r="T28" s="261" t="s">
        <v>33</v>
      </c>
      <c r="U28" s="262"/>
      <c r="V28" s="262"/>
      <c r="W28" s="262"/>
      <c r="X28" s="262"/>
      <c r="Y28" s="262"/>
      <c r="Z28" s="262"/>
      <c r="AA28" s="452">
        <f>COUNTIF(I17:AM17,"&gt;0")</f>
        <v>15</v>
      </c>
      <c r="AB28" s="453"/>
      <c r="AC28" s="279"/>
      <c r="AD28" s="405" t="s">
        <v>138</v>
      </c>
      <c r="AE28" s="406"/>
      <c r="AF28" s="406"/>
      <c r="AG28" s="406"/>
      <c r="AH28" s="407"/>
      <c r="AI28" s="396" t="s">
        <v>141</v>
      </c>
      <c r="AJ28" s="397"/>
      <c r="AK28" s="397"/>
      <c r="AL28" s="397"/>
      <c r="AM28" s="398"/>
      <c r="AO28" s="352"/>
      <c r="AP28" s="352"/>
      <c r="AQ28" s="352"/>
      <c r="AR28" s="352"/>
    </row>
    <row r="29" spans="1:44" s="4" customFormat="1" ht="11" customHeight="1" thickBot="1">
      <c r="A29" s="454" t="s">
        <v>157</v>
      </c>
      <c r="B29" s="455"/>
      <c r="C29" s="455"/>
      <c r="D29" s="455"/>
      <c r="E29" s="455"/>
      <c r="F29" s="455"/>
      <c r="G29" s="455"/>
      <c r="H29" s="455"/>
      <c r="I29" s="456"/>
      <c r="J29" s="462" t="s">
        <v>135</v>
      </c>
      <c r="K29" s="455"/>
      <c r="L29" s="455"/>
      <c r="M29" s="455"/>
      <c r="N29" s="455"/>
      <c r="O29" s="455"/>
      <c r="P29" s="455"/>
      <c r="Q29" s="455"/>
      <c r="R29" s="455"/>
      <c r="S29" s="463"/>
      <c r="T29" s="263" t="s">
        <v>104</v>
      </c>
      <c r="U29" s="248"/>
      <c r="V29" s="248"/>
      <c r="W29" s="248"/>
      <c r="X29" s="248"/>
      <c r="Y29" s="248"/>
      <c r="Z29" s="248"/>
      <c r="AA29" s="234"/>
      <c r="AB29" s="264"/>
      <c r="AC29" s="280"/>
      <c r="AD29" s="402">
        <f>COUNTIFS(I17:AM17,"&gt;0",I17:AM17,"&lt;7,92")</f>
        <v>0</v>
      </c>
      <c r="AE29" s="403"/>
      <c r="AF29" s="403"/>
      <c r="AG29" s="403"/>
      <c r="AH29" s="404"/>
      <c r="AI29" s="399">
        <f>SUMIF(I17:AM17,"&gt;7,92",I17:AM17)</f>
        <v>180</v>
      </c>
      <c r="AJ29" s="400"/>
      <c r="AK29" s="400"/>
      <c r="AL29" s="400"/>
      <c r="AM29" s="401"/>
    </row>
    <row r="30" spans="1:44" s="4" customFormat="1" ht="11" customHeight="1">
      <c r="A30" s="469" t="s">
        <v>32</v>
      </c>
      <c r="B30" s="470"/>
      <c r="C30" s="471"/>
      <c r="D30" s="475">
        <f>2.5</f>
        <v>2.5</v>
      </c>
      <c r="E30" s="476"/>
      <c r="F30" s="476"/>
      <c r="G30" s="476"/>
      <c r="H30" s="476"/>
      <c r="I30" s="497"/>
      <c r="J30" s="474" t="s">
        <v>32</v>
      </c>
      <c r="K30" s="470"/>
      <c r="L30" s="470"/>
      <c r="M30" s="471"/>
      <c r="N30" s="475">
        <v>0</v>
      </c>
      <c r="O30" s="476"/>
      <c r="P30" s="476"/>
      <c r="Q30" s="476"/>
      <c r="R30" s="476"/>
      <c r="S30" s="477"/>
      <c r="T30" s="263" t="s">
        <v>107</v>
      </c>
      <c r="U30" s="248"/>
      <c r="V30" s="248"/>
      <c r="W30" s="248"/>
      <c r="X30" s="248"/>
      <c r="Y30" s="248"/>
      <c r="Z30" s="248"/>
      <c r="AA30" s="235"/>
      <c r="AB30" s="265"/>
      <c r="AM30" s="41"/>
    </row>
    <row r="31" spans="1:44" s="4" customFormat="1" ht="11" customHeight="1">
      <c r="A31" s="469" t="s">
        <v>30</v>
      </c>
      <c r="B31" s="470"/>
      <c r="C31" s="471"/>
      <c r="D31" s="211">
        <v>0</v>
      </c>
      <c r="E31" s="254">
        <v>0</v>
      </c>
      <c r="F31" s="249">
        <v>0</v>
      </c>
      <c r="G31" s="211">
        <v>0</v>
      </c>
      <c r="H31" s="249">
        <v>0</v>
      </c>
      <c r="I31" s="258">
        <v>0</v>
      </c>
      <c r="J31" s="474" t="s">
        <v>30</v>
      </c>
      <c r="K31" s="470"/>
      <c r="L31" s="470"/>
      <c r="M31" s="471"/>
      <c r="N31" s="211">
        <v>0</v>
      </c>
      <c r="O31" s="211">
        <v>0</v>
      </c>
      <c r="P31" s="211">
        <v>0</v>
      </c>
      <c r="Q31" s="211">
        <v>0</v>
      </c>
      <c r="R31" s="252">
        <v>0</v>
      </c>
      <c r="S31" s="259">
        <v>0</v>
      </c>
      <c r="T31" s="263" t="s">
        <v>105</v>
      </c>
      <c r="U31" s="248"/>
      <c r="V31" s="248"/>
      <c r="W31" s="248"/>
      <c r="X31" s="248"/>
      <c r="Y31" s="248"/>
      <c r="Z31" s="248"/>
      <c r="AA31" s="234"/>
      <c r="AB31" s="264"/>
      <c r="AJ31" s="2"/>
      <c r="AK31" s="2"/>
      <c r="AL31" s="123"/>
      <c r="AM31" s="123"/>
    </row>
    <row r="32" spans="1:44" s="4" customFormat="1" ht="11" customHeight="1" thickBot="1">
      <c r="A32" s="472" t="s">
        <v>31</v>
      </c>
      <c r="B32" s="473"/>
      <c r="C32" s="395"/>
      <c r="D32" s="478">
        <f>D30-D31-E31-F31-G31-H31-I31</f>
        <v>2.5</v>
      </c>
      <c r="E32" s="479"/>
      <c r="F32" s="479"/>
      <c r="G32" s="479"/>
      <c r="H32" s="479"/>
      <c r="I32" s="493"/>
      <c r="J32" s="394" t="s">
        <v>31</v>
      </c>
      <c r="K32" s="473"/>
      <c r="L32" s="473"/>
      <c r="M32" s="395"/>
      <c r="N32" s="478">
        <f>N30-N31-O31-P31-Q31-R31-S31</f>
        <v>0</v>
      </c>
      <c r="O32" s="479"/>
      <c r="P32" s="479"/>
      <c r="Q32" s="479"/>
      <c r="R32" s="479"/>
      <c r="S32" s="480"/>
      <c r="T32" s="266" t="s">
        <v>109</v>
      </c>
      <c r="U32" s="267"/>
      <c r="V32" s="268"/>
      <c r="W32" s="268"/>
      <c r="X32" s="268"/>
      <c r="Y32" s="269"/>
      <c r="Z32" s="268"/>
      <c r="AA32" s="374"/>
      <c r="AB32" s="375"/>
      <c r="AC32" s="408" t="s">
        <v>70</v>
      </c>
      <c r="AD32" s="409"/>
      <c r="AE32" s="409"/>
      <c r="AF32" s="409"/>
      <c r="AG32" s="409"/>
      <c r="AH32" s="409"/>
      <c r="AI32" s="409"/>
      <c r="AJ32" s="409"/>
      <c r="AK32" s="409"/>
      <c r="AL32" s="373">
        <f>SUMIF(I17:AM17,"&lt;8",I17:AM17)</f>
        <v>0</v>
      </c>
      <c r="AM32" s="373"/>
    </row>
    <row r="33" spans="1:39" s="4" customFormat="1" ht="11" customHeight="1">
      <c r="A33" s="72"/>
      <c r="B33" s="72"/>
      <c r="C33" s="73"/>
      <c r="D33" s="73"/>
      <c r="E33" s="73"/>
      <c r="F33" s="73"/>
      <c r="G33" s="72"/>
      <c r="H33" s="72"/>
      <c r="I33" s="72"/>
      <c r="J33" s="72"/>
      <c r="K33" s="72"/>
      <c r="L33" s="72"/>
      <c r="M33" s="72"/>
      <c r="N33" s="72"/>
      <c r="O33" s="72"/>
      <c r="P33" s="41"/>
      <c r="Q33" s="41"/>
      <c r="R33" s="73"/>
      <c r="S33" s="73"/>
      <c r="T33" s="73"/>
      <c r="U33" s="73"/>
      <c r="V33" s="73"/>
      <c r="W33" s="73"/>
      <c r="X33" s="73"/>
      <c r="AC33" s="65" t="s">
        <v>69</v>
      </c>
      <c r="AD33" s="66"/>
      <c r="AE33" s="66"/>
      <c r="AF33" s="66"/>
      <c r="AG33" s="66"/>
      <c r="AH33" s="66"/>
      <c r="AI33" s="66"/>
      <c r="AJ33" s="66"/>
      <c r="AK33" s="67"/>
      <c r="AL33" s="389">
        <f>COUNTIF(I17:AM17,"&gt;=8")</f>
        <v>15</v>
      </c>
      <c r="AM33" s="390"/>
    </row>
    <row r="34" spans="1:39" s="4" customFormat="1" ht="11" customHeight="1">
      <c r="A34" s="494" t="s">
        <v>10</v>
      </c>
      <c r="B34" s="495"/>
      <c r="C34" s="495"/>
      <c r="D34" s="495"/>
      <c r="E34" s="495"/>
      <c r="F34" s="495"/>
      <c r="G34" s="495"/>
      <c r="H34" s="495"/>
      <c r="I34" s="495"/>
      <c r="J34" s="495"/>
      <c r="K34" s="496"/>
      <c r="L34" s="494" t="s">
        <v>34</v>
      </c>
      <c r="M34" s="495"/>
      <c r="N34" s="496"/>
      <c r="O34" s="494" t="s">
        <v>0</v>
      </c>
      <c r="P34" s="495"/>
      <c r="Q34" s="496"/>
      <c r="R34" s="494" t="s">
        <v>35</v>
      </c>
      <c r="S34" s="495"/>
      <c r="T34" s="496"/>
      <c r="U34" s="605"/>
      <c r="V34" s="606"/>
      <c r="W34" s="606"/>
      <c r="X34" s="606"/>
      <c r="Y34" s="41"/>
      <c r="Z34" s="41"/>
      <c r="AA34" s="41"/>
      <c r="AB34" s="41"/>
      <c r="AC34" s="84"/>
      <c r="AD34" s="41"/>
      <c r="AE34" s="41"/>
      <c r="AF34" s="41"/>
      <c r="AG34" s="41"/>
      <c r="AH34" s="41"/>
      <c r="AI34" s="41"/>
      <c r="AJ34" s="41"/>
      <c r="AK34" s="41"/>
      <c r="AL34" s="41"/>
      <c r="AM34" s="41"/>
    </row>
    <row r="35" spans="1:39" s="4" customFormat="1" ht="11" customHeight="1">
      <c r="A35" s="481" t="s">
        <v>81</v>
      </c>
      <c r="B35" s="482"/>
      <c r="C35" s="482"/>
      <c r="D35" s="482"/>
      <c r="E35" s="482"/>
      <c r="F35" s="482"/>
      <c r="G35" s="482"/>
      <c r="H35" s="482"/>
      <c r="I35" s="482"/>
      <c r="J35" s="482"/>
      <c r="K35" s="483"/>
      <c r="L35" s="484">
        <f>P14</f>
        <v>249</v>
      </c>
      <c r="M35" s="485"/>
      <c r="N35" s="486"/>
      <c r="O35" s="634">
        <v>4.05</v>
      </c>
      <c r="P35" s="485"/>
      <c r="Q35" s="486"/>
      <c r="R35" s="490"/>
      <c r="S35" s="491"/>
      <c r="T35" s="492"/>
      <c r="U35" s="378">
        <f>L35*O35</f>
        <v>1008.4499999999999</v>
      </c>
      <c r="V35" s="379"/>
      <c r="W35" s="379"/>
      <c r="X35" s="95"/>
      <c r="Y35" s="41"/>
      <c r="Z35" s="589"/>
      <c r="AA35" s="589"/>
      <c r="AB35" s="186"/>
      <c r="AC35" s="588"/>
      <c r="AD35" s="588"/>
      <c r="AE35" s="186"/>
      <c r="AF35" s="187"/>
      <c r="AG35" s="188"/>
      <c r="AH35" s="188"/>
      <c r="AJ35" s="41"/>
      <c r="AK35" s="41"/>
      <c r="AL35" s="41"/>
      <c r="AM35" s="41"/>
    </row>
    <row r="36" spans="1:39" s="4" customFormat="1" ht="11" customHeight="1">
      <c r="A36" s="575" t="s">
        <v>37</v>
      </c>
      <c r="B36" s="576"/>
      <c r="C36" s="576"/>
      <c r="D36" s="576"/>
      <c r="E36" s="576"/>
      <c r="F36" s="576"/>
      <c r="G36" s="576"/>
      <c r="H36" s="576"/>
      <c r="I36" s="576"/>
      <c r="J36" s="576"/>
      <c r="K36" s="577"/>
      <c r="L36" s="535">
        <f>K25</f>
        <v>0</v>
      </c>
      <c r="M36" s="536"/>
      <c r="N36" s="537"/>
      <c r="O36" s="535">
        <f>O35</f>
        <v>4.05</v>
      </c>
      <c r="P36" s="536"/>
      <c r="Q36" s="537"/>
      <c r="R36" s="578"/>
      <c r="S36" s="579"/>
      <c r="T36" s="580"/>
      <c r="U36" s="464">
        <f>L36*O36</f>
        <v>0</v>
      </c>
      <c r="V36" s="465"/>
      <c r="W36" s="465"/>
      <c r="X36" s="95"/>
      <c r="Y36" s="41"/>
      <c r="Z36" s="73"/>
      <c r="AA36" s="73"/>
      <c r="AB36" s="73"/>
      <c r="AC36" s="41"/>
      <c r="AH36" s="41"/>
      <c r="AI36" s="41"/>
      <c r="AJ36" s="41"/>
      <c r="AK36" s="41"/>
      <c r="AL36" s="41"/>
      <c r="AM36" s="41"/>
    </row>
    <row r="37" spans="1:39" s="4" customFormat="1" ht="11" customHeight="1">
      <c r="A37" s="215" t="s">
        <v>155</v>
      </c>
      <c r="B37" s="84"/>
      <c r="C37" s="84"/>
      <c r="D37" s="84"/>
      <c r="E37" s="84"/>
      <c r="F37" s="84"/>
      <c r="G37" s="94"/>
      <c r="H37" s="94"/>
      <c r="I37" s="94"/>
      <c r="J37" s="230">
        <v>0.25</v>
      </c>
      <c r="K37" s="84" t="s">
        <v>156</v>
      </c>
      <c r="L37" s="535">
        <f>P25</f>
        <v>9</v>
      </c>
      <c r="M37" s="536"/>
      <c r="N37" s="537"/>
      <c r="O37" s="535">
        <f>O35</f>
        <v>4.05</v>
      </c>
      <c r="P37" s="536"/>
      <c r="Q37" s="537"/>
      <c r="R37" s="466" t="s">
        <v>160</v>
      </c>
      <c r="S37" s="467"/>
      <c r="T37" s="468"/>
      <c r="U37" s="464">
        <f>L37*O37*R37</f>
        <v>9.1124999999999989</v>
      </c>
      <c r="V37" s="465"/>
      <c r="W37" s="465"/>
      <c r="X37" s="95"/>
      <c r="Y37" s="41"/>
      <c r="Z37" s="41"/>
      <c r="AA37" s="41"/>
      <c r="AB37" s="41"/>
      <c r="AC37" s="41"/>
      <c r="AD37" s="41"/>
      <c r="AE37" s="41"/>
      <c r="AF37" s="41"/>
      <c r="AG37" s="41"/>
      <c r="AH37" s="41"/>
      <c r="AI37" s="41"/>
      <c r="AJ37" s="41"/>
      <c r="AK37" s="41"/>
      <c r="AL37" s="41"/>
      <c r="AM37" s="41"/>
    </row>
    <row r="38" spans="1:39" s="4" customFormat="1" ht="11" customHeight="1">
      <c r="A38" s="575" t="s">
        <v>99</v>
      </c>
      <c r="B38" s="576"/>
      <c r="C38" s="576"/>
      <c r="D38" s="576"/>
      <c r="E38" s="576"/>
      <c r="F38" s="576"/>
      <c r="G38" s="576"/>
      <c r="H38" s="576"/>
      <c r="I38" s="576"/>
      <c r="J38" s="576"/>
      <c r="K38" s="577"/>
      <c r="L38" s="535">
        <f>U25</f>
        <v>0</v>
      </c>
      <c r="M38" s="536"/>
      <c r="N38" s="537"/>
      <c r="O38" s="535">
        <f>O35</f>
        <v>4.05</v>
      </c>
      <c r="P38" s="536"/>
      <c r="Q38" s="537"/>
      <c r="R38" s="104"/>
      <c r="S38" s="105"/>
      <c r="T38" s="106"/>
      <c r="U38" s="464">
        <f>L38*O38</f>
        <v>0</v>
      </c>
      <c r="V38" s="465"/>
      <c r="W38" s="465"/>
      <c r="X38" s="97"/>
      <c r="Y38" s="41"/>
      <c r="Z38" s="41"/>
      <c r="AA38" s="41"/>
      <c r="AB38" s="41"/>
      <c r="AC38" s="41"/>
      <c r="AD38" s="607"/>
      <c r="AE38" s="607"/>
      <c r="AF38" s="607"/>
      <c r="AG38" s="607"/>
      <c r="AH38" s="41"/>
      <c r="AI38" s="41"/>
      <c r="AJ38" s="41"/>
      <c r="AK38" s="41"/>
      <c r="AL38" s="41"/>
      <c r="AM38" s="41"/>
    </row>
    <row r="39" spans="1:39" s="4" customFormat="1" ht="11" customHeight="1">
      <c r="A39" s="215" t="s">
        <v>93</v>
      </c>
      <c r="B39" s="84"/>
      <c r="C39" s="84"/>
      <c r="D39" s="84"/>
      <c r="E39" s="84"/>
      <c r="F39" s="84"/>
      <c r="G39" s="84"/>
      <c r="H39" s="84"/>
      <c r="I39" s="230">
        <v>0.5</v>
      </c>
      <c r="J39" s="94" t="s">
        <v>158</v>
      </c>
      <c r="K39" s="212"/>
      <c r="L39" s="535">
        <f>X25</f>
        <v>0</v>
      </c>
      <c r="M39" s="536"/>
      <c r="N39" s="537"/>
      <c r="O39" s="535">
        <f>O35*50%+O35</f>
        <v>6.0749999999999993</v>
      </c>
      <c r="P39" s="536"/>
      <c r="Q39" s="537"/>
      <c r="R39" s="572"/>
      <c r="S39" s="573"/>
      <c r="T39" s="574"/>
      <c r="U39" s="464">
        <f>L39*O39</f>
        <v>0</v>
      </c>
      <c r="V39" s="465"/>
      <c r="W39" s="465"/>
      <c r="X39" s="95"/>
      <c r="Y39" s="41"/>
      <c r="Z39" s="636"/>
      <c r="AA39" s="636"/>
      <c r="AB39" s="41"/>
    </row>
    <row r="40" spans="1:39" s="4" customFormat="1" ht="11" customHeight="1">
      <c r="A40" s="215" t="s">
        <v>89</v>
      </c>
      <c r="B40" s="84"/>
      <c r="C40" s="84"/>
      <c r="D40" s="84"/>
      <c r="E40" s="84"/>
      <c r="F40" s="84"/>
      <c r="G40" s="84"/>
      <c r="H40" s="84"/>
      <c r="I40" s="84"/>
      <c r="J40" s="84"/>
      <c r="K40" s="212"/>
      <c r="L40" s="535"/>
      <c r="M40" s="536"/>
      <c r="N40" s="537"/>
      <c r="O40" s="535"/>
      <c r="P40" s="536"/>
      <c r="Q40" s="537"/>
      <c r="R40" s="572"/>
      <c r="S40" s="573"/>
      <c r="T40" s="574"/>
      <c r="U40" s="464"/>
      <c r="V40" s="465"/>
      <c r="W40" s="465"/>
      <c r="X40" s="95"/>
      <c r="Y40" s="41"/>
      <c r="Z40" s="636"/>
      <c r="AA40" s="636"/>
      <c r="AB40" s="41"/>
    </row>
    <row r="41" spans="1:39" s="4" customFormat="1" ht="11" customHeight="1">
      <c r="A41" s="568" t="s">
        <v>36</v>
      </c>
      <c r="B41" s="569"/>
      <c r="C41" s="569"/>
      <c r="D41" s="569"/>
      <c r="E41" s="569"/>
      <c r="F41" s="569"/>
      <c r="G41" s="569"/>
      <c r="H41" s="569"/>
      <c r="I41" s="569"/>
      <c r="J41" s="569"/>
      <c r="K41" s="570"/>
      <c r="L41" s="94"/>
      <c r="M41" s="94"/>
      <c r="N41" s="94"/>
      <c r="O41" s="228"/>
      <c r="P41" s="229"/>
      <c r="Q41" s="229"/>
      <c r="R41" s="572"/>
      <c r="S41" s="573"/>
      <c r="T41" s="574"/>
      <c r="U41" s="464">
        <v>0</v>
      </c>
      <c r="V41" s="465"/>
      <c r="W41" s="465"/>
      <c r="X41" s="97"/>
      <c r="Y41" s="41"/>
      <c r="Z41" s="41"/>
      <c r="AA41" s="41"/>
      <c r="AB41" s="41"/>
      <c r="AC41" s="41"/>
      <c r="AD41" s="41"/>
      <c r="AE41" s="41"/>
      <c r="AF41" s="41"/>
      <c r="AG41" s="41"/>
      <c r="AH41" s="41"/>
      <c r="AI41" s="41"/>
      <c r="AJ41" s="41"/>
      <c r="AK41" s="41"/>
      <c r="AL41" s="41"/>
      <c r="AM41" s="41"/>
    </row>
    <row r="42" spans="1:39" s="4" customFormat="1" ht="11" customHeight="1">
      <c r="A42" s="102" t="s">
        <v>80</v>
      </c>
      <c r="B42" s="98"/>
      <c r="C42" s="98"/>
      <c r="D42" s="98"/>
      <c r="E42" s="98"/>
      <c r="F42" s="98"/>
      <c r="G42" s="98"/>
      <c r="H42" s="98"/>
      <c r="I42" s="98"/>
      <c r="J42" s="318"/>
      <c r="K42" s="319"/>
      <c r="L42" s="584"/>
      <c r="M42" s="585"/>
      <c r="N42" s="585"/>
      <c r="O42" s="586">
        <f>O35</f>
        <v>4.05</v>
      </c>
      <c r="P42" s="586"/>
      <c r="Q42" s="586"/>
      <c r="R42" s="587"/>
      <c r="S42" s="587"/>
      <c r="T42" s="587"/>
      <c r="U42" s="593">
        <f>L42*O42</f>
        <v>0</v>
      </c>
      <c r="V42" s="594"/>
      <c r="W42" s="594"/>
      <c r="X42" s="101"/>
      <c r="Y42" s="41"/>
      <c r="Z42" s="41"/>
      <c r="AA42" s="41"/>
      <c r="AB42" s="41"/>
      <c r="AC42" s="41"/>
      <c r="AD42" s="41"/>
      <c r="AE42" s="41"/>
      <c r="AF42" s="41"/>
      <c r="AG42" s="41"/>
      <c r="AH42" s="41"/>
      <c r="AI42" s="41"/>
      <c r="AJ42" s="41"/>
      <c r="AK42" s="41"/>
      <c r="AL42" s="41"/>
      <c r="AM42" s="41"/>
    </row>
    <row r="43" spans="1:39" s="4" customFormat="1" ht="11" customHeight="1">
      <c r="A43" s="601" t="s">
        <v>21</v>
      </c>
      <c r="B43" s="602"/>
      <c r="C43" s="602"/>
      <c r="D43" s="602"/>
      <c r="E43" s="602"/>
      <c r="F43" s="602"/>
      <c r="G43" s="602"/>
      <c r="H43" s="602"/>
      <c r="I43" s="602"/>
      <c r="J43" s="602"/>
      <c r="K43" s="603"/>
      <c r="L43" s="581"/>
      <c r="M43" s="582"/>
      <c r="N43" s="583"/>
      <c r="O43" s="581"/>
      <c r="P43" s="582"/>
      <c r="Q43" s="583"/>
      <c r="R43" s="581"/>
      <c r="S43" s="582"/>
      <c r="T43" s="583"/>
      <c r="U43" s="564">
        <f>SUM(U35:W42)</f>
        <v>1017.5624999999999</v>
      </c>
      <c r="V43" s="565"/>
      <c r="W43" s="565"/>
      <c r="X43" s="103"/>
      <c r="Y43" s="41"/>
      <c r="Z43" s="41"/>
      <c r="AA43" s="41"/>
      <c r="AB43" s="41"/>
      <c r="AC43" s="41"/>
      <c r="AD43" s="41"/>
      <c r="AE43" s="41"/>
      <c r="AF43" s="41"/>
      <c r="AG43" s="41"/>
      <c r="AH43" s="41"/>
      <c r="AI43" s="41"/>
      <c r="AJ43" s="41"/>
      <c r="AK43" s="41"/>
      <c r="AL43" s="41"/>
      <c r="AM43" s="41"/>
    </row>
    <row r="44" spans="1:39" s="4" customFormat="1" ht="7" customHeight="1">
      <c r="A44" s="15"/>
      <c r="B44" s="16"/>
      <c r="C44" s="16"/>
      <c r="D44" s="16"/>
      <c r="E44" s="16"/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1"/>
      <c r="V44" s="16"/>
      <c r="W44" s="16"/>
      <c r="X44" s="1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</row>
    <row r="45" spans="1:39" s="4" customFormat="1" ht="11" customHeight="1">
      <c r="A45" s="538" t="s">
        <v>39</v>
      </c>
      <c r="B45" s="566"/>
      <c r="C45" s="566"/>
      <c r="D45" s="566"/>
      <c r="E45" s="566"/>
      <c r="F45" s="566"/>
      <c r="G45" s="566"/>
      <c r="H45" s="566"/>
      <c r="I45" s="566"/>
      <c r="J45" s="566"/>
      <c r="K45" s="566"/>
      <c r="L45" s="566"/>
      <c r="M45" s="566"/>
      <c r="N45" s="566"/>
      <c r="O45" s="566"/>
      <c r="P45" s="566"/>
      <c r="Q45" s="566"/>
      <c r="R45" s="566"/>
      <c r="S45" s="566"/>
      <c r="T45" s="566"/>
      <c r="U45" s="566"/>
      <c r="V45" s="566"/>
      <c r="W45" s="539"/>
      <c r="X45" s="22"/>
      <c r="Y45" s="9"/>
      <c r="Z45" s="9"/>
      <c r="AA45" s="9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</row>
    <row r="46" spans="1:39" s="4" customFormat="1" ht="11" customHeight="1">
      <c r="A46" s="595" t="s">
        <v>53</v>
      </c>
      <c r="B46" s="596"/>
      <c r="C46" s="596"/>
      <c r="D46" s="596"/>
      <c r="E46" s="596"/>
      <c r="F46" s="596"/>
      <c r="G46" s="596"/>
      <c r="H46" s="596"/>
      <c r="I46" s="596"/>
      <c r="J46" s="596"/>
      <c r="K46" s="596"/>
      <c r="L46" s="597"/>
      <c r="M46" s="383" t="s">
        <v>0</v>
      </c>
      <c r="N46" s="384"/>
      <c r="O46" s="385"/>
      <c r="P46" s="538" t="s">
        <v>40</v>
      </c>
      <c r="Q46" s="566"/>
      <c r="R46" s="566"/>
      <c r="S46" s="566"/>
      <c r="T46" s="566"/>
      <c r="U46" s="566"/>
      <c r="V46" s="566"/>
      <c r="W46" s="539"/>
      <c r="AB46" s="41"/>
      <c r="AC46" s="41"/>
      <c r="AD46" s="506"/>
      <c r="AE46" s="506"/>
      <c r="AF46" s="506"/>
      <c r="AG46" s="506"/>
      <c r="AH46" s="506"/>
      <c r="AI46" s="41"/>
      <c r="AJ46" s="41"/>
      <c r="AK46" s="41"/>
      <c r="AL46" s="41"/>
      <c r="AM46" s="41"/>
    </row>
    <row r="47" spans="1:39" s="4" customFormat="1" ht="11" customHeight="1">
      <c r="A47" s="598"/>
      <c r="B47" s="599"/>
      <c r="C47" s="599"/>
      <c r="D47" s="599"/>
      <c r="E47" s="599"/>
      <c r="F47" s="599"/>
      <c r="G47" s="599"/>
      <c r="H47" s="599"/>
      <c r="I47" s="599"/>
      <c r="J47" s="599"/>
      <c r="K47" s="599"/>
      <c r="L47" s="600"/>
      <c r="M47" s="391"/>
      <c r="N47" s="392"/>
      <c r="O47" s="393"/>
      <c r="P47" s="538" t="s">
        <v>35</v>
      </c>
      <c r="Q47" s="566"/>
      <c r="R47" s="566"/>
      <c r="S47" s="539"/>
      <c r="T47" s="538" t="s">
        <v>1</v>
      </c>
      <c r="U47" s="566"/>
      <c r="V47" s="566"/>
      <c r="W47" s="539"/>
      <c r="AB47" s="41"/>
      <c r="AC47" s="41"/>
      <c r="AD47" s="41"/>
      <c r="AE47" s="41"/>
      <c r="AF47" s="41"/>
      <c r="AG47" s="41"/>
      <c r="AH47" s="41"/>
      <c r="AI47" s="41"/>
      <c r="AJ47" s="41"/>
      <c r="AK47" s="41"/>
      <c r="AL47" s="41"/>
      <c r="AM47" s="41"/>
    </row>
    <row r="48" spans="1:39" s="4" customFormat="1" ht="11" customHeight="1">
      <c r="A48" s="23" t="s">
        <v>54</v>
      </c>
      <c r="B48" s="24"/>
      <c r="C48" s="24"/>
      <c r="D48" s="24"/>
      <c r="E48" s="24"/>
      <c r="F48" s="24"/>
      <c r="G48" s="24"/>
      <c r="H48" s="24"/>
      <c r="I48" s="2"/>
      <c r="J48" s="2"/>
      <c r="K48" s="2"/>
      <c r="L48" s="2"/>
      <c r="M48" s="627">
        <f>U43</f>
        <v>1017.5624999999999</v>
      </c>
      <c r="N48" s="544"/>
      <c r="O48" s="628"/>
      <c r="P48" s="627">
        <v>8.0500000000000007</v>
      </c>
      <c r="Q48" s="544"/>
      <c r="R48" s="544"/>
      <c r="S48" s="628"/>
      <c r="T48" s="629">
        <f t="shared" ref="T48:T55" si="0">P48*M48/100</f>
        <v>81.91378125</v>
      </c>
      <c r="U48" s="630"/>
      <c r="V48" s="630"/>
      <c r="W48" s="10"/>
      <c r="AB48" s="41"/>
      <c r="AC48" s="41"/>
      <c r="AD48" s="41"/>
      <c r="AE48" s="41"/>
      <c r="AF48" s="41"/>
      <c r="AG48" s="41"/>
      <c r="AH48" s="41"/>
      <c r="AI48" s="41"/>
      <c r="AJ48" s="41"/>
      <c r="AK48" s="41"/>
      <c r="AL48" s="41"/>
      <c r="AM48" s="41"/>
    </row>
    <row r="49" spans="1:39" s="4" customFormat="1" ht="11" customHeight="1">
      <c r="A49" s="503" t="s">
        <v>55</v>
      </c>
      <c r="B49" s="504"/>
      <c r="C49" s="504"/>
      <c r="D49" s="504"/>
      <c r="E49" s="504"/>
      <c r="F49" s="504"/>
      <c r="G49" s="504"/>
      <c r="H49" s="504"/>
      <c r="I49" s="2"/>
      <c r="J49" s="2"/>
      <c r="K49" s="2"/>
      <c r="L49" s="2"/>
      <c r="M49" s="505">
        <f>U43</f>
        <v>1017.5624999999999</v>
      </c>
      <c r="N49" s="506"/>
      <c r="O49" s="507"/>
      <c r="P49" s="505">
        <v>2.4</v>
      </c>
      <c r="Q49" s="506"/>
      <c r="R49" s="506"/>
      <c r="S49" s="507"/>
      <c r="T49" s="501">
        <f t="shared" si="0"/>
        <v>24.421499999999995</v>
      </c>
      <c r="U49" s="502"/>
      <c r="V49" s="502"/>
      <c r="W49" s="10"/>
      <c r="AB49" s="41"/>
      <c r="AC49" s="41"/>
      <c r="AD49" s="41"/>
      <c r="AE49" s="41"/>
      <c r="AF49" s="41"/>
      <c r="AG49" s="41"/>
      <c r="AH49" s="41"/>
      <c r="AI49" s="41"/>
      <c r="AJ49" s="41"/>
      <c r="AK49" s="41"/>
      <c r="AL49" s="41"/>
      <c r="AM49" s="41"/>
    </row>
    <row r="50" spans="1:39" s="4" customFormat="1" ht="11" customHeight="1">
      <c r="A50" s="503" t="s">
        <v>5</v>
      </c>
      <c r="B50" s="504"/>
      <c r="C50" s="504"/>
      <c r="D50" s="504"/>
      <c r="E50" s="504"/>
      <c r="F50" s="504"/>
      <c r="G50" s="504"/>
      <c r="H50" s="504"/>
      <c r="I50" s="2"/>
      <c r="J50" s="2"/>
      <c r="K50" s="2"/>
      <c r="L50" s="2"/>
      <c r="M50" s="505">
        <f>U43</f>
        <v>1017.5624999999999</v>
      </c>
      <c r="N50" s="506"/>
      <c r="O50" s="507"/>
      <c r="P50" s="505">
        <v>0.8</v>
      </c>
      <c r="Q50" s="506"/>
      <c r="R50" s="506"/>
      <c r="S50" s="507"/>
      <c r="T50" s="501">
        <f t="shared" si="0"/>
        <v>8.1404999999999994</v>
      </c>
      <c r="U50" s="502"/>
      <c r="V50" s="502"/>
      <c r="W50" s="10"/>
      <c r="AB50" s="41"/>
      <c r="AC50" s="41"/>
      <c r="AD50" s="41"/>
      <c r="AE50" s="41"/>
      <c r="AF50" s="41"/>
      <c r="AG50" s="41"/>
      <c r="AH50" s="41"/>
      <c r="AI50" s="41"/>
      <c r="AJ50" s="41"/>
      <c r="AK50" s="41"/>
      <c r="AL50" s="41"/>
      <c r="AM50" s="41"/>
    </row>
    <row r="51" spans="1:39" s="4" customFormat="1" ht="11" customHeight="1">
      <c r="A51" s="503" t="s">
        <v>56</v>
      </c>
      <c r="B51" s="504"/>
      <c r="C51" s="504"/>
      <c r="D51" s="504"/>
      <c r="E51" s="504"/>
      <c r="F51" s="504"/>
      <c r="G51" s="504"/>
      <c r="H51" s="504"/>
      <c r="I51" s="2"/>
      <c r="J51" s="2"/>
      <c r="K51" s="2"/>
      <c r="L51" s="2"/>
      <c r="M51" s="505">
        <f>U43</f>
        <v>1017.5624999999999</v>
      </c>
      <c r="N51" s="506"/>
      <c r="O51" s="507"/>
      <c r="P51" s="505">
        <v>3.1</v>
      </c>
      <c r="Q51" s="506"/>
      <c r="R51" s="506"/>
      <c r="S51" s="507"/>
      <c r="T51" s="501">
        <f t="shared" si="0"/>
        <v>31.544437500000001</v>
      </c>
      <c r="U51" s="502"/>
      <c r="V51" s="502"/>
      <c r="W51" s="10"/>
      <c r="AB51" s="41"/>
      <c r="AC51" s="41"/>
      <c r="AD51" s="41"/>
      <c r="AE51" s="41"/>
      <c r="AF51" s="41"/>
      <c r="AG51" s="41"/>
      <c r="AH51" s="41"/>
      <c r="AI51" s="41"/>
      <c r="AJ51" s="41"/>
      <c r="AK51" s="41"/>
      <c r="AL51" s="41"/>
      <c r="AM51" s="41"/>
    </row>
    <row r="52" spans="1:39" s="4" customFormat="1" ht="11" customHeight="1">
      <c r="A52" s="503" t="s">
        <v>57</v>
      </c>
      <c r="B52" s="504"/>
      <c r="C52" s="504"/>
      <c r="D52" s="504"/>
      <c r="E52" s="504"/>
      <c r="F52" s="504"/>
      <c r="G52" s="504"/>
      <c r="H52" s="504"/>
      <c r="I52" s="2"/>
      <c r="J52" s="2"/>
      <c r="K52" s="2"/>
      <c r="L52" s="2"/>
      <c r="M52" s="505">
        <f>U43</f>
        <v>1017.5624999999999</v>
      </c>
      <c r="N52" s="506"/>
      <c r="O52" s="507"/>
      <c r="P52" s="505">
        <v>1.1499999999999999</v>
      </c>
      <c r="Q52" s="506"/>
      <c r="R52" s="506"/>
      <c r="S52" s="507"/>
      <c r="T52" s="501">
        <f t="shared" si="0"/>
        <v>11.701968749999999</v>
      </c>
      <c r="U52" s="502"/>
      <c r="V52" s="502"/>
      <c r="W52" s="10"/>
      <c r="AB52" s="41"/>
      <c r="AC52" s="41"/>
      <c r="AD52" s="41"/>
      <c r="AE52" s="41"/>
      <c r="AF52" s="41"/>
      <c r="AG52" s="41"/>
      <c r="AH52" s="41"/>
      <c r="AI52" s="41"/>
      <c r="AJ52" s="41"/>
      <c r="AK52" s="41"/>
      <c r="AL52" s="41"/>
      <c r="AM52" s="41"/>
    </row>
    <row r="53" spans="1:39" s="4" customFormat="1" ht="11" customHeight="1">
      <c r="A53" s="22" t="s">
        <v>58</v>
      </c>
      <c r="B53" s="9"/>
      <c r="C53" s="9"/>
      <c r="D53" s="9"/>
      <c r="E53" s="9"/>
      <c r="F53" s="9"/>
      <c r="G53" s="9"/>
      <c r="H53" s="9"/>
      <c r="I53" s="2"/>
      <c r="J53" s="2"/>
      <c r="K53" s="2"/>
      <c r="L53" s="2"/>
      <c r="M53" s="505">
        <f>U43*98.25/100</f>
        <v>999.7551562499998</v>
      </c>
      <c r="N53" s="506"/>
      <c r="O53" s="507"/>
      <c r="P53" s="505">
        <v>5.0999999999999996</v>
      </c>
      <c r="Q53" s="506"/>
      <c r="R53" s="506"/>
      <c r="S53" s="507"/>
      <c r="T53" s="501">
        <f t="shared" si="0"/>
        <v>50.987512968749989</v>
      </c>
      <c r="U53" s="502"/>
      <c r="V53" s="502"/>
      <c r="W53" s="10"/>
      <c r="AB53" s="41"/>
      <c r="AC53" s="41"/>
      <c r="AD53" s="41"/>
      <c r="AE53" s="41"/>
      <c r="AF53" s="41"/>
      <c r="AG53" s="41"/>
      <c r="AH53" s="41"/>
      <c r="AI53" s="41"/>
      <c r="AJ53" s="41"/>
      <c r="AK53" s="41"/>
      <c r="AL53" s="41"/>
      <c r="AM53" s="41"/>
    </row>
    <row r="54" spans="1:39" s="4" customFormat="1" ht="11" customHeight="1">
      <c r="A54" s="22" t="s">
        <v>59</v>
      </c>
      <c r="B54" s="9"/>
      <c r="C54" s="9"/>
      <c r="D54" s="9"/>
      <c r="E54" s="9"/>
      <c r="F54" s="9"/>
      <c r="G54" s="9"/>
      <c r="H54" s="9"/>
      <c r="I54" s="2"/>
      <c r="J54" s="2"/>
      <c r="K54" s="2"/>
      <c r="L54" s="2"/>
      <c r="M54" s="505">
        <f>U43*98.25/100</f>
        <v>999.7551562499998</v>
      </c>
      <c r="N54" s="506"/>
      <c r="O54" s="507"/>
      <c r="P54" s="505">
        <v>2.4</v>
      </c>
      <c r="Q54" s="506"/>
      <c r="R54" s="506"/>
      <c r="S54" s="507"/>
      <c r="T54" s="501">
        <f t="shared" si="0"/>
        <v>23.994123749999993</v>
      </c>
      <c r="U54" s="502"/>
      <c r="V54" s="502"/>
      <c r="W54" s="10"/>
      <c r="AB54" s="41"/>
      <c r="AC54" s="41"/>
      <c r="AD54" s="41"/>
      <c r="AE54" s="41"/>
      <c r="AF54" s="41"/>
      <c r="AG54" s="41"/>
      <c r="AH54" s="41"/>
      <c r="AI54" s="41"/>
      <c r="AJ54" s="41"/>
      <c r="AK54" s="41"/>
      <c r="AL54" s="41"/>
      <c r="AM54" s="41"/>
    </row>
    <row r="55" spans="1:39" s="4" customFormat="1" ht="11" customHeight="1">
      <c r="A55" s="25" t="s">
        <v>60</v>
      </c>
      <c r="B55" s="26"/>
      <c r="C55" s="26"/>
      <c r="D55" s="26"/>
      <c r="E55" s="26"/>
      <c r="F55" s="26"/>
      <c r="G55" s="26"/>
      <c r="H55" s="26"/>
      <c r="I55" s="21"/>
      <c r="J55" s="21"/>
      <c r="K55" s="21"/>
      <c r="L55" s="21"/>
      <c r="M55" s="522">
        <f>U43*98.25/100</f>
        <v>999.7551562499998</v>
      </c>
      <c r="N55" s="523"/>
      <c r="O55" s="590"/>
      <c r="P55" s="522">
        <v>0.5</v>
      </c>
      <c r="Q55" s="523"/>
      <c r="R55" s="523"/>
      <c r="S55" s="590"/>
      <c r="T55" s="591">
        <f t="shared" si="0"/>
        <v>4.9987757812499991</v>
      </c>
      <c r="U55" s="592"/>
      <c r="V55" s="592"/>
      <c r="W55" s="10"/>
      <c r="AB55" s="41"/>
      <c r="AC55" s="41"/>
      <c r="AD55" s="41"/>
      <c r="AE55" s="41"/>
      <c r="AF55" s="41"/>
      <c r="AG55" s="41"/>
      <c r="AH55" s="41"/>
      <c r="AI55" s="41"/>
      <c r="AJ55" s="41"/>
      <c r="AK55" s="41"/>
      <c r="AL55" s="41"/>
      <c r="AM55" s="41"/>
    </row>
    <row r="56" spans="1:39" s="4" customFormat="1" ht="11" customHeight="1">
      <c r="A56" s="530" t="s">
        <v>41</v>
      </c>
      <c r="B56" s="531"/>
      <c r="C56" s="531"/>
      <c r="D56" s="531"/>
      <c r="E56" s="531"/>
      <c r="F56" s="531"/>
      <c r="G56" s="531"/>
      <c r="H56" s="531"/>
      <c r="I56" s="27"/>
      <c r="J56" s="7"/>
      <c r="K56" s="7"/>
      <c r="L56" s="7"/>
      <c r="M56" s="28"/>
      <c r="N56" s="28"/>
      <c r="O56" s="28"/>
      <c r="P56" s="18"/>
      <c r="Q56" s="29"/>
      <c r="R56" s="29"/>
      <c r="S56" s="14"/>
      <c r="T56" s="532">
        <f>SUM(T48:T55)</f>
        <v>237.70259999999999</v>
      </c>
      <c r="U56" s="533"/>
      <c r="V56" s="533"/>
      <c r="W56" s="328"/>
      <c r="AB56" s="41"/>
      <c r="AC56" s="41"/>
      <c r="AD56" s="41"/>
      <c r="AE56" s="41"/>
      <c r="AF56" s="41"/>
      <c r="AG56" s="41"/>
      <c r="AH56" s="41"/>
      <c r="AI56" s="41"/>
      <c r="AJ56" s="41"/>
      <c r="AK56" s="41"/>
      <c r="AL56" s="41"/>
      <c r="AM56" s="41"/>
    </row>
    <row r="57" spans="1:39" s="4" customFormat="1" ht="7" customHeight="1">
      <c r="A57" s="543"/>
      <c r="B57" s="543"/>
      <c r="C57" s="543"/>
      <c r="D57" s="543"/>
      <c r="E57" s="543"/>
      <c r="F57" s="543"/>
      <c r="G57" s="543"/>
      <c r="H57" s="543"/>
      <c r="I57" s="29"/>
      <c r="J57" s="29"/>
      <c r="K57" s="20"/>
      <c r="L57" s="20"/>
      <c r="M57" s="74"/>
      <c r="N57" s="74"/>
      <c r="O57" s="74"/>
      <c r="P57" s="29"/>
      <c r="Q57" s="29"/>
      <c r="R57" s="29"/>
      <c r="S57" s="74"/>
      <c r="T57" s="29"/>
      <c r="U57" s="29"/>
      <c r="V57" s="29"/>
      <c r="W57" s="330"/>
      <c r="AB57" s="41"/>
      <c r="AC57" s="41"/>
      <c r="AD57" s="41"/>
      <c r="AE57" s="41"/>
      <c r="AF57" s="41"/>
      <c r="AG57" s="41"/>
      <c r="AH57" s="41"/>
      <c r="AI57" s="41"/>
      <c r="AJ57" s="41"/>
      <c r="AK57" s="41"/>
      <c r="AL57" s="41"/>
      <c r="AM57" s="41"/>
    </row>
    <row r="58" spans="1:39" s="4" customFormat="1" ht="11" customHeight="1">
      <c r="A58" s="517" t="s">
        <v>42</v>
      </c>
      <c r="B58" s="518"/>
      <c r="C58" s="518"/>
      <c r="D58" s="518"/>
      <c r="E58" s="518"/>
      <c r="F58" s="518"/>
      <c r="G58" s="518"/>
      <c r="H58" s="518"/>
      <c r="I58" s="518"/>
      <c r="J58" s="518"/>
      <c r="K58" s="518"/>
      <c r="L58" s="518"/>
      <c r="M58" s="518"/>
      <c r="N58" s="518"/>
      <c r="O58" s="518"/>
      <c r="P58" s="518"/>
      <c r="Q58" s="518"/>
      <c r="R58" s="518"/>
      <c r="S58" s="519"/>
      <c r="T58" s="520">
        <f>U43-T56</f>
        <v>779.85989999999993</v>
      </c>
      <c r="U58" s="521"/>
      <c r="V58" s="521"/>
      <c r="W58" s="329"/>
      <c r="X58" s="522"/>
      <c r="Y58" s="523"/>
      <c r="Z58" s="523"/>
      <c r="AA58" s="41"/>
      <c r="AB58" s="41"/>
      <c r="AC58" s="41"/>
      <c r="AD58" s="41"/>
      <c r="AE58" s="41"/>
      <c r="AF58" s="41"/>
      <c r="AG58" s="41"/>
      <c r="AH58" s="41"/>
      <c r="AI58" s="41"/>
      <c r="AJ58" s="41"/>
      <c r="AK58" s="41"/>
      <c r="AL58" s="41"/>
      <c r="AM58" s="41"/>
    </row>
    <row r="59" spans="1:39" s="4" customFormat="1" ht="11" customHeight="1">
      <c r="A59" s="77"/>
      <c r="B59" s="77"/>
      <c r="C59" s="77"/>
      <c r="D59" s="77"/>
      <c r="E59" s="77"/>
      <c r="F59" s="77"/>
      <c r="G59" s="77"/>
      <c r="H59" s="77"/>
      <c r="I59" s="77"/>
      <c r="J59" s="77"/>
      <c r="K59" s="77"/>
      <c r="L59" s="77"/>
      <c r="M59" s="77"/>
      <c r="N59" s="77"/>
      <c r="O59" s="77"/>
      <c r="P59" s="77"/>
      <c r="Q59" s="77"/>
      <c r="R59" s="77"/>
      <c r="S59" s="77"/>
      <c r="T59" s="227"/>
      <c r="U59" s="227"/>
      <c r="V59" s="227"/>
      <c r="W59" s="79"/>
      <c r="X59" s="474" t="s">
        <v>0</v>
      </c>
      <c r="Y59" s="470"/>
      <c r="Z59" s="471"/>
      <c r="AA59" s="41"/>
      <c r="AB59" s="41"/>
      <c r="AC59" s="41"/>
      <c r="AD59" s="41"/>
      <c r="AE59" s="41"/>
      <c r="AF59" s="41"/>
      <c r="AG59" s="41"/>
      <c r="AH59" s="41"/>
      <c r="AI59" s="41"/>
      <c r="AJ59" s="41"/>
      <c r="AK59" s="41"/>
      <c r="AL59" s="41"/>
      <c r="AM59" s="41"/>
    </row>
    <row r="60" spans="1:39" s="4" customFormat="1" ht="11" customHeight="1">
      <c r="A60" s="524" t="s">
        <v>139</v>
      </c>
      <c r="B60" s="525"/>
      <c r="C60" s="525"/>
      <c r="D60" s="525"/>
      <c r="E60" s="525"/>
      <c r="F60" s="525"/>
      <c r="G60" s="525"/>
      <c r="H60" s="525"/>
      <c r="I60" s="525"/>
      <c r="J60" s="525"/>
      <c r="K60" s="525"/>
      <c r="L60" s="525"/>
      <c r="M60" s="525"/>
      <c r="N60" s="525"/>
      <c r="O60" s="525"/>
      <c r="P60" s="525"/>
      <c r="Q60" s="525"/>
      <c r="R60" s="525"/>
      <c r="S60" s="526"/>
      <c r="T60" s="513">
        <f>X60*AD29</f>
        <v>0</v>
      </c>
      <c r="U60" s="514"/>
      <c r="V60" s="514"/>
      <c r="W60" s="14"/>
      <c r="X60" s="527">
        <v>2.65</v>
      </c>
      <c r="Y60" s="528"/>
      <c r="Z60" s="529"/>
      <c r="AA60" s="354" t="s">
        <v>90</v>
      </c>
      <c r="AB60" s="355"/>
      <c r="AC60" s="356"/>
      <c r="AE60" s="13"/>
      <c r="AF60" s="13"/>
      <c r="AG60" s="13"/>
      <c r="AH60" s="41"/>
      <c r="AI60" s="41"/>
      <c r="AJ60" s="41"/>
      <c r="AK60" s="41"/>
      <c r="AL60" s="41"/>
      <c r="AM60" s="41"/>
    </row>
    <row r="61" spans="1:39" s="4" customFormat="1" ht="11" customHeight="1">
      <c r="A61" s="75" t="s">
        <v>140</v>
      </c>
      <c r="B61" s="76"/>
      <c r="C61" s="76"/>
      <c r="D61" s="76"/>
      <c r="E61" s="76"/>
      <c r="F61" s="76"/>
      <c r="G61" s="76"/>
      <c r="H61" s="76"/>
      <c r="I61" s="76"/>
      <c r="J61" s="76"/>
      <c r="K61" s="76"/>
      <c r="L61" s="76"/>
      <c r="M61" s="76"/>
      <c r="N61" s="76"/>
      <c r="O61" s="76"/>
      <c r="P61" s="76"/>
      <c r="Q61" s="76"/>
      <c r="R61" s="76"/>
      <c r="S61" s="78"/>
      <c r="T61" s="513">
        <f>AI29*X61</f>
        <v>60.173999999999999</v>
      </c>
      <c r="U61" s="514"/>
      <c r="V61" s="514"/>
      <c r="W61" s="12"/>
      <c r="X61" s="515">
        <v>0.33429999999999999</v>
      </c>
      <c r="Y61" s="516"/>
      <c r="Z61" s="516"/>
      <c r="AA61" s="349">
        <f>T60+T61</f>
        <v>60.173999999999999</v>
      </c>
      <c r="AB61" s="350"/>
      <c r="AC61" s="351"/>
      <c r="AD61" s="13"/>
      <c r="AE61" s="13"/>
      <c r="AF61" s="13"/>
      <c r="AG61" s="13"/>
      <c r="AH61" s="41"/>
      <c r="AI61" s="41"/>
      <c r="AJ61" s="41"/>
      <c r="AK61" s="41"/>
      <c r="AL61" s="41"/>
      <c r="AM61" s="41"/>
    </row>
    <row r="62" spans="1:39" s="4" customFormat="1" ht="11" customHeight="1">
      <c r="A62" s="238" t="s">
        <v>106</v>
      </c>
      <c r="B62" s="239"/>
      <c r="C62" s="239"/>
      <c r="D62" s="239"/>
      <c r="E62" s="239"/>
      <c r="F62" s="239"/>
      <c r="G62" s="239"/>
      <c r="H62" s="239"/>
      <c r="I62" s="239"/>
      <c r="J62" s="239"/>
      <c r="K62" s="239"/>
      <c r="L62" s="239"/>
      <c r="M62" s="239"/>
      <c r="N62" s="239"/>
      <c r="O62" s="239"/>
      <c r="P62" s="239"/>
      <c r="Q62" s="239"/>
      <c r="R62" s="239"/>
      <c r="S62" s="240"/>
      <c r="T62" s="508">
        <f>AA29*X62</f>
        <v>0</v>
      </c>
      <c r="U62" s="509"/>
      <c r="V62" s="509"/>
      <c r="W62" s="271"/>
      <c r="X62" s="510">
        <v>1</v>
      </c>
      <c r="Y62" s="511"/>
      <c r="Z62" s="512"/>
      <c r="AA62" s="608" t="s">
        <v>133</v>
      </c>
      <c r="AB62" s="609"/>
      <c r="AC62" s="610"/>
      <c r="AD62" s="13"/>
      <c r="AE62" s="13"/>
      <c r="AF62" s="13"/>
      <c r="AG62" s="13"/>
      <c r="AH62" s="41"/>
      <c r="AI62" s="41"/>
      <c r="AJ62" s="41"/>
      <c r="AK62" s="41"/>
      <c r="AL62" s="41"/>
      <c r="AM62" s="41"/>
    </row>
    <row r="63" spans="1:39" s="4" customFormat="1" ht="11" customHeight="1">
      <c r="A63" s="503" t="s">
        <v>6</v>
      </c>
      <c r="B63" s="504"/>
      <c r="C63" s="504"/>
      <c r="D63" s="504"/>
      <c r="E63" s="504"/>
      <c r="F63" s="504"/>
      <c r="G63" s="504"/>
      <c r="H63" s="504"/>
      <c r="I63" s="504"/>
      <c r="J63" s="504"/>
      <c r="K63" s="504"/>
      <c r="L63" s="504"/>
      <c r="M63" s="504"/>
      <c r="N63" s="504"/>
      <c r="O63" s="504"/>
      <c r="P63" s="504"/>
      <c r="Q63" s="504"/>
      <c r="R63" s="504"/>
      <c r="S63" s="611"/>
      <c r="T63" s="513">
        <f>X63*AA30</f>
        <v>0</v>
      </c>
      <c r="U63" s="514"/>
      <c r="V63" s="514"/>
      <c r="W63" s="12"/>
      <c r="X63" s="505">
        <v>3</v>
      </c>
      <c r="Y63" s="506"/>
      <c r="Z63" s="507"/>
      <c r="AA63" s="612">
        <f>T62+T63+T64</f>
        <v>0</v>
      </c>
      <c r="AB63" s="613"/>
      <c r="AC63" s="614"/>
      <c r="AD63" s="618">
        <f>(AB29*X62)+(AB30*X63)+(AB31*X64)+T62+T63+T64</f>
        <v>0</v>
      </c>
      <c r="AE63" s="619"/>
      <c r="AF63" s="41"/>
      <c r="AG63" s="41"/>
      <c r="AH63" s="41"/>
      <c r="AI63" s="41"/>
      <c r="AJ63" s="41"/>
      <c r="AK63" s="41"/>
      <c r="AL63" s="41"/>
      <c r="AM63" s="41"/>
    </row>
    <row r="64" spans="1:39" s="4" customFormat="1" ht="11" customHeight="1">
      <c r="A64" s="503" t="s">
        <v>43</v>
      </c>
      <c r="B64" s="504"/>
      <c r="C64" s="504"/>
      <c r="D64" s="504"/>
      <c r="E64" s="504"/>
      <c r="F64" s="504"/>
      <c r="G64" s="504"/>
      <c r="H64" s="504"/>
      <c r="I64" s="504"/>
      <c r="J64" s="504"/>
      <c r="K64" s="504"/>
      <c r="L64" s="504"/>
      <c r="M64" s="504"/>
      <c r="N64" s="504"/>
      <c r="O64" s="504"/>
      <c r="P64" s="504"/>
      <c r="Q64" s="504"/>
      <c r="R64" s="504"/>
      <c r="S64" s="611"/>
      <c r="T64" s="622">
        <f>X64*AA31</f>
        <v>0</v>
      </c>
      <c r="U64" s="623"/>
      <c r="V64" s="623"/>
      <c r="W64" s="272"/>
      <c r="X64" s="624">
        <v>1</v>
      </c>
      <c r="Y64" s="625"/>
      <c r="Z64" s="626"/>
      <c r="AA64" s="615"/>
      <c r="AB64" s="616"/>
      <c r="AC64" s="617"/>
      <c r="AD64" s="620"/>
      <c r="AE64" s="621"/>
      <c r="AF64" s="41"/>
      <c r="AG64" s="41"/>
      <c r="AH64" s="41"/>
      <c r="AI64" s="41"/>
      <c r="AJ64" s="41"/>
      <c r="AK64" s="41"/>
      <c r="AL64" s="41"/>
      <c r="AM64" s="41"/>
    </row>
    <row r="65" spans="1:39" s="4" customFormat="1" ht="11" customHeight="1">
      <c r="A65" s="286" t="s">
        <v>108</v>
      </c>
      <c r="B65" s="287"/>
      <c r="C65" s="287"/>
      <c r="D65" s="287"/>
      <c r="E65" s="287"/>
      <c r="F65" s="287"/>
      <c r="G65" s="287"/>
      <c r="H65" s="287"/>
      <c r="I65" s="287"/>
      <c r="J65" s="287"/>
      <c r="K65" s="287"/>
      <c r="L65" s="287"/>
      <c r="M65" s="287"/>
      <c r="N65" s="287"/>
      <c r="O65" s="287"/>
      <c r="P65" s="287"/>
      <c r="Q65" s="287"/>
      <c r="R65" s="287"/>
      <c r="S65" s="288"/>
      <c r="T65" s="562">
        <f>(X65*AA32)*1.2</f>
        <v>0</v>
      </c>
      <c r="U65" s="563"/>
      <c r="V65" s="563"/>
      <c r="W65" s="12"/>
      <c r="X65" s="498">
        <v>0.59499999999999997</v>
      </c>
      <c r="Y65" s="499"/>
      <c r="Z65" s="500"/>
      <c r="AA65" s="41"/>
      <c r="AB65" s="41"/>
      <c r="AC65" s="41"/>
      <c r="AD65" s="273"/>
      <c r="AE65" s="273"/>
      <c r="AF65" s="41"/>
      <c r="AG65" s="41"/>
      <c r="AH65" s="41"/>
      <c r="AI65" s="41"/>
      <c r="AJ65" s="41"/>
      <c r="AK65" s="41"/>
      <c r="AL65" s="41"/>
      <c r="AM65" s="41"/>
    </row>
    <row r="66" spans="1:39" s="4" customFormat="1" ht="11" customHeight="1">
      <c r="A66" s="286" t="s">
        <v>71</v>
      </c>
      <c r="B66" s="287"/>
      <c r="C66" s="287"/>
      <c r="D66" s="287"/>
      <c r="E66" s="287"/>
      <c r="F66" s="287"/>
      <c r="G66" s="287"/>
      <c r="H66" s="287"/>
      <c r="I66" s="287"/>
      <c r="J66" s="287"/>
      <c r="K66" s="287"/>
      <c r="L66" s="287"/>
      <c r="M66" s="287"/>
      <c r="N66" s="287"/>
      <c r="O66" s="287"/>
      <c r="P66" s="287"/>
      <c r="Q66" s="287"/>
      <c r="R66" s="287"/>
      <c r="S66" s="288"/>
      <c r="T66" s="552">
        <v>0</v>
      </c>
      <c r="U66" s="553"/>
      <c r="V66" s="553"/>
      <c r="W66" s="12"/>
      <c r="X66" s="133"/>
      <c r="Y66" s="134"/>
      <c r="Z66" s="135"/>
      <c r="AA66" s="41"/>
      <c r="AB66" s="41"/>
      <c r="AC66" s="41"/>
      <c r="AD66" s="41"/>
      <c r="AE66" s="41"/>
      <c r="AF66" s="41"/>
      <c r="AG66" s="41"/>
      <c r="AH66" s="41"/>
      <c r="AI66" s="41"/>
      <c r="AJ66" s="41"/>
      <c r="AK66" s="41"/>
      <c r="AL66" s="41"/>
      <c r="AM66" s="41"/>
    </row>
    <row r="67" spans="1:39" s="4" customFormat="1" ht="11" customHeight="1">
      <c r="A67" s="554" t="s">
        <v>44</v>
      </c>
      <c r="B67" s="555"/>
      <c r="C67" s="555"/>
      <c r="D67" s="555"/>
      <c r="E67" s="555"/>
      <c r="F67" s="555"/>
      <c r="G67" s="555"/>
      <c r="H67" s="555"/>
      <c r="I67" s="555"/>
      <c r="J67" s="555"/>
      <c r="K67" s="555"/>
      <c r="L67" s="555"/>
      <c r="M67" s="555"/>
      <c r="N67" s="555"/>
      <c r="O67" s="555"/>
      <c r="P67" s="555"/>
      <c r="Q67" s="555"/>
      <c r="R67" s="555"/>
      <c r="S67" s="556"/>
      <c r="T67" s="557">
        <f>T58+T60+T61+T62+T63+T64+T65+T66</f>
        <v>840.0338999999999</v>
      </c>
      <c r="U67" s="558"/>
      <c r="V67" s="558"/>
      <c r="W67" s="289"/>
      <c r="X67" s="559"/>
      <c r="Y67" s="560"/>
      <c r="Z67" s="561"/>
      <c r="AA67" s="41"/>
      <c r="AB67" s="41"/>
      <c r="AC67" s="41"/>
      <c r="AD67" s="41"/>
      <c r="AE67" s="41"/>
      <c r="AF67" s="41"/>
      <c r="AG67" s="41"/>
      <c r="AH67" s="41"/>
      <c r="AI67" s="41"/>
      <c r="AJ67" s="41"/>
      <c r="AK67" s="41"/>
      <c r="AL67" s="41"/>
      <c r="AM67" s="41"/>
    </row>
    <row r="68" spans="1:39" s="4" customFormat="1" ht="11" customHeight="1">
      <c r="A68" s="538" t="s">
        <v>7</v>
      </c>
      <c r="B68" s="539"/>
      <c r="C68" s="546" t="s">
        <v>47</v>
      </c>
      <c r="D68" s="547"/>
      <c r="E68" s="547"/>
      <c r="F68" s="547"/>
      <c r="G68" s="547"/>
      <c r="H68" s="548"/>
      <c r="I68" s="546" t="s">
        <v>45</v>
      </c>
      <c r="J68" s="547"/>
      <c r="K68" s="547"/>
      <c r="L68" s="547"/>
      <c r="M68" s="547"/>
      <c r="N68" s="548"/>
      <c r="O68" s="549" t="s">
        <v>46</v>
      </c>
      <c r="P68" s="550"/>
      <c r="Q68" s="550"/>
      <c r="R68" s="550"/>
      <c r="S68" s="550"/>
      <c r="T68" s="551"/>
      <c r="U68" s="19"/>
      <c r="V68" s="2"/>
      <c r="W68" s="2"/>
      <c r="X68" s="2"/>
      <c r="Y68" s="2"/>
      <c r="Z68" s="2"/>
      <c r="AH68" s="41"/>
      <c r="AI68" s="41"/>
      <c r="AJ68" s="41"/>
      <c r="AK68" s="41"/>
      <c r="AL68" s="41"/>
      <c r="AM68" s="41"/>
    </row>
    <row r="69" spans="1:39" s="4" customFormat="1" ht="11" customHeight="1">
      <c r="A69" s="538" t="s">
        <v>49</v>
      </c>
      <c r="B69" s="539"/>
      <c r="C69" s="540">
        <f>U43</f>
        <v>1017.5624999999999</v>
      </c>
      <c r="D69" s="541"/>
      <c r="E69" s="541"/>
      <c r="F69" s="541"/>
      <c r="G69" s="541"/>
      <c r="H69" s="542"/>
      <c r="I69" s="540">
        <f>T56</f>
        <v>237.70259999999999</v>
      </c>
      <c r="J69" s="541"/>
      <c r="K69" s="541"/>
      <c r="L69" s="541"/>
      <c r="M69" s="541"/>
      <c r="N69" s="542"/>
      <c r="O69" s="540">
        <f>T58</f>
        <v>779.85989999999993</v>
      </c>
      <c r="P69" s="541"/>
      <c r="Q69" s="541"/>
      <c r="R69" s="541"/>
      <c r="S69" s="541"/>
      <c r="T69" s="542"/>
      <c r="AH69" s="6"/>
      <c r="AI69" s="6"/>
      <c r="AJ69" s="6"/>
      <c r="AK69" s="6"/>
      <c r="AL69" s="6"/>
      <c r="AM69" s="6"/>
    </row>
    <row r="70" spans="1:39" s="4" customFormat="1" ht="11" customHeight="1">
      <c r="A70" s="538" t="s">
        <v>24</v>
      </c>
      <c r="B70" s="539"/>
      <c r="C70" s="540">
        <f>C69+'17-04-Lucie'!C70:H70</f>
        <v>2182.9499999999998</v>
      </c>
      <c r="D70" s="541"/>
      <c r="E70" s="541"/>
      <c r="F70" s="541"/>
      <c r="G70" s="541"/>
      <c r="H70" s="542"/>
      <c r="I70" s="540">
        <f>I69+'17-04-Lucie'!I70:N70</f>
        <v>509.93711999999994</v>
      </c>
      <c r="J70" s="541"/>
      <c r="K70" s="541"/>
      <c r="L70" s="541"/>
      <c r="M70" s="541"/>
      <c r="N70" s="542"/>
      <c r="O70" s="540">
        <f>O69+'17-04-Lucie'!O70:T70</f>
        <v>1673.0128799999998</v>
      </c>
      <c r="P70" s="541"/>
      <c r="Q70" s="541"/>
      <c r="R70" s="541"/>
      <c r="S70" s="541"/>
      <c r="T70" s="542"/>
      <c r="AH70" s="6"/>
      <c r="AI70" s="6"/>
      <c r="AJ70" s="6"/>
      <c r="AK70" s="6"/>
      <c r="AL70" s="6"/>
      <c r="AM70" s="6"/>
    </row>
    <row r="71" spans="1:39" s="4" customFormat="1" ht="11" customHeight="1">
      <c r="A71" s="545" t="s">
        <v>48</v>
      </c>
      <c r="B71" s="545"/>
      <c r="C71" s="545"/>
      <c r="D71" s="567"/>
      <c r="E71" s="567"/>
      <c r="F71" s="567"/>
      <c r="G71" s="567"/>
      <c r="H71" s="545" t="s">
        <v>16</v>
      </c>
      <c r="I71" s="545"/>
      <c r="J71" s="545" t="s">
        <v>8</v>
      </c>
      <c r="K71" s="545"/>
      <c r="L71" s="545"/>
      <c r="M71" s="545"/>
      <c r="N71" s="545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  <c r="AG71" s="6"/>
      <c r="AH71" s="6"/>
      <c r="AI71" s="6"/>
      <c r="AJ71" s="6"/>
      <c r="AK71" s="6"/>
      <c r="AL71" s="6"/>
      <c r="AM71" s="6"/>
    </row>
    <row r="72" spans="1:39" s="4" customFormat="1" ht="11" customHeight="1">
      <c r="A72" s="534" t="s">
        <v>9</v>
      </c>
      <c r="B72" s="534"/>
      <c r="C72" s="534"/>
      <c r="D72" s="534"/>
      <c r="E72" s="534"/>
      <c r="F72" s="534"/>
      <c r="G72" s="534"/>
      <c r="H72" s="534"/>
      <c r="I72" s="534"/>
      <c r="J72" s="534"/>
      <c r="K72" s="534"/>
      <c r="L72" s="534"/>
      <c r="M72" s="534"/>
      <c r="N72" s="534"/>
      <c r="O72" s="534"/>
      <c r="P72" s="534"/>
      <c r="Q72" s="534"/>
      <c r="R72" s="534"/>
      <c r="S72" s="534"/>
      <c r="T72" s="534"/>
      <c r="U72" s="534"/>
      <c r="V72" s="534"/>
      <c r="W72" s="534"/>
      <c r="X72" s="534"/>
      <c r="Y72" s="534"/>
      <c r="Z72" s="534"/>
      <c r="AA72" s="534"/>
      <c r="AB72" s="534"/>
      <c r="AC72" s="534"/>
      <c r="AD72" s="6"/>
      <c r="AE72" s="6"/>
      <c r="AF72" s="6"/>
      <c r="AG72" s="6"/>
      <c r="AH72" s="6"/>
      <c r="AI72" s="6"/>
      <c r="AJ72" s="6"/>
      <c r="AK72" s="6"/>
      <c r="AL72" s="6"/>
      <c r="AM72" s="6"/>
    </row>
  </sheetData>
  <mergeCells count="230">
    <mergeCell ref="AL33:AM33"/>
    <mergeCell ref="O35:Q35"/>
    <mergeCell ref="R35:T35"/>
    <mergeCell ref="AI28:AM28"/>
    <mergeCell ref="AI29:AM29"/>
    <mergeCell ref="AD29:AH29"/>
    <mergeCell ref="A25:B25"/>
    <mergeCell ref="C25:G25"/>
    <mergeCell ref="P25:T25"/>
    <mergeCell ref="A26:B26"/>
    <mergeCell ref="A34:K34"/>
    <mergeCell ref="AL32:AM32"/>
    <mergeCell ref="P8:Q8"/>
    <mergeCell ref="P9:Q9"/>
    <mergeCell ref="P10:Q10"/>
    <mergeCell ref="P11:Q11"/>
    <mergeCell ref="G18:H18"/>
    <mergeCell ref="R37:T37"/>
    <mergeCell ref="A28:I28"/>
    <mergeCell ref="AC35:AD35"/>
    <mergeCell ref="Z35:AA35"/>
    <mergeCell ref="P14:Q14"/>
    <mergeCell ref="AC32:AK32"/>
    <mergeCell ref="N19:R19"/>
    <mergeCell ref="U19:Y19"/>
    <mergeCell ref="H26:J26"/>
    <mergeCell ref="K26:O26"/>
    <mergeCell ref="P26:T26"/>
    <mergeCell ref="U26:W26"/>
    <mergeCell ref="X26:AB26"/>
    <mergeCell ref="K25:O25"/>
    <mergeCell ref="AB19:AF19"/>
    <mergeCell ref="AD23:AM23"/>
    <mergeCell ref="AI19:AM19"/>
    <mergeCell ref="G19:K19"/>
    <mergeCell ref="U25:W25"/>
    <mergeCell ref="A3:F3"/>
    <mergeCell ref="N3:O3"/>
    <mergeCell ref="P3:R3"/>
    <mergeCell ref="A4:B4"/>
    <mergeCell ref="D4:H4"/>
    <mergeCell ref="D5:K5"/>
    <mergeCell ref="A6:D6"/>
    <mergeCell ref="F6:J6"/>
    <mergeCell ref="P7:T7"/>
    <mergeCell ref="AD63:AE64"/>
    <mergeCell ref="A64:S64"/>
    <mergeCell ref="T64:V64"/>
    <mergeCell ref="X64:Z64"/>
    <mergeCell ref="AD46:AH46"/>
    <mergeCell ref="A32:C32"/>
    <mergeCell ref="D32:I32"/>
    <mergeCell ref="J18:K18"/>
    <mergeCell ref="X65:Z65"/>
    <mergeCell ref="X62:Z62"/>
    <mergeCell ref="AA62:AC62"/>
    <mergeCell ref="A63:S63"/>
    <mergeCell ref="T63:V63"/>
    <mergeCell ref="X63:Z63"/>
    <mergeCell ref="AA63:AC64"/>
    <mergeCell ref="AD38:AG38"/>
    <mergeCell ref="X60:Z60"/>
    <mergeCell ref="A60:S60"/>
    <mergeCell ref="R41:T41"/>
    <mergeCell ref="L37:N37"/>
    <mergeCell ref="O37:Q37"/>
    <mergeCell ref="X61:Z61"/>
    <mergeCell ref="M51:O51"/>
    <mergeCell ref="P50:S50"/>
    <mergeCell ref="AL1:AM1"/>
    <mergeCell ref="AA32:AB32"/>
    <mergeCell ref="AA28:AB28"/>
    <mergeCell ref="J28:S28"/>
    <mergeCell ref="J29:S29"/>
    <mergeCell ref="J30:M30"/>
    <mergeCell ref="J31:M31"/>
    <mergeCell ref="J32:M32"/>
    <mergeCell ref="N30:S30"/>
    <mergeCell ref="N32:S32"/>
    <mergeCell ref="A2:T2"/>
    <mergeCell ref="U2:AM2"/>
    <mergeCell ref="N18:O18"/>
    <mergeCell ref="Q18:R18"/>
    <mergeCell ref="D30:I30"/>
    <mergeCell ref="A29:I29"/>
    <mergeCell ref="A30:C30"/>
    <mergeCell ref="A31:C31"/>
    <mergeCell ref="AL18:AM18"/>
    <mergeCell ref="P12:Q12"/>
    <mergeCell ref="U18:V18"/>
    <mergeCell ref="X18:Y18"/>
    <mergeCell ref="AB18:AC18"/>
    <mergeCell ref="AE18:AF18"/>
    <mergeCell ref="L38:N38"/>
    <mergeCell ref="O38:Q38"/>
    <mergeCell ref="O40:Q40"/>
    <mergeCell ref="U40:W40"/>
    <mergeCell ref="T55:V55"/>
    <mergeCell ref="P46:W46"/>
    <mergeCell ref="U34:X34"/>
    <mergeCell ref="AD1:AE1"/>
    <mergeCell ref="AJ1:AK1"/>
    <mergeCell ref="AF1:AG1"/>
    <mergeCell ref="T54:V54"/>
    <mergeCell ref="M53:O53"/>
    <mergeCell ref="P53:S53"/>
    <mergeCell ref="R39:T39"/>
    <mergeCell ref="Z39:AA40"/>
    <mergeCell ref="T52:V52"/>
    <mergeCell ref="R42:T42"/>
    <mergeCell ref="AI18:AJ18"/>
    <mergeCell ref="P13:Q13"/>
    <mergeCell ref="M55:O55"/>
    <mergeCell ref="P55:S55"/>
    <mergeCell ref="T50:V50"/>
    <mergeCell ref="M52:O52"/>
    <mergeCell ref="P52:S52"/>
    <mergeCell ref="O43:Q43"/>
    <mergeCell ref="R43:T43"/>
    <mergeCell ref="U43:W43"/>
    <mergeCell ref="M54:O54"/>
    <mergeCell ref="P54:S54"/>
    <mergeCell ref="P49:S49"/>
    <mergeCell ref="T49:V49"/>
    <mergeCell ref="L43:N43"/>
    <mergeCell ref="P47:S47"/>
    <mergeCell ref="T48:V48"/>
    <mergeCell ref="T47:W47"/>
    <mergeCell ref="A45:W45"/>
    <mergeCell ref="A51:H51"/>
    <mergeCell ref="M50:O50"/>
    <mergeCell ref="T51:V51"/>
    <mergeCell ref="A46:L47"/>
    <mergeCell ref="M46:O47"/>
    <mergeCell ref="A52:H52"/>
    <mergeCell ref="A72:AC72"/>
    <mergeCell ref="V4:Z4"/>
    <mergeCell ref="V5:X5"/>
    <mergeCell ref="Y5:AC5"/>
    <mergeCell ref="Y6:AD6"/>
    <mergeCell ref="V11:AG11"/>
    <mergeCell ref="A69:B69"/>
    <mergeCell ref="A70:B70"/>
    <mergeCell ref="AD26:AF26"/>
    <mergeCell ref="I68:N68"/>
    <mergeCell ref="A71:C71"/>
    <mergeCell ref="D71:G71"/>
    <mergeCell ref="H71:I71"/>
    <mergeCell ref="J71:N71"/>
    <mergeCell ref="X59:Z59"/>
    <mergeCell ref="AA60:AC60"/>
    <mergeCell ref="T53:V53"/>
    <mergeCell ref="O70:T70"/>
    <mergeCell ref="T56:V56"/>
    <mergeCell ref="C68:H68"/>
    <mergeCell ref="C69:H69"/>
    <mergeCell ref="C70:H70"/>
    <mergeCell ref="O69:T69"/>
    <mergeCell ref="A57:H57"/>
    <mergeCell ref="T58:V58"/>
    <mergeCell ref="T60:V60"/>
    <mergeCell ref="A58:S58"/>
    <mergeCell ref="T61:V61"/>
    <mergeCell ref="I69:N69"/>
    <mergeCell ref="I70:N70"/>
    <mergeCell ref="A68:B68"/>
    <mergeCell ref="O68:T68"/>
    <mergeCell ref="T62:V62"/>
    <mergeCell ref="T65:V65"/>
    <mergeCell ref="T66:V66"/>
    <mergeCell ref="A67:S67"/>
    <mergeCell ref="T67:V67"/>
    <mergeCell ref="H23:J23"/>
    <mergeCell ref="K23:O23"/>
    <mergeCell ref="P23:T23"/>
    <mergeCell ref="U23:W23"/>
    <mergeCell ref="X23:AB23"/>
    <mergeCell ref="H24:J24"/>
    <mergeCell ref="K24:O24"/>
    <mergeCell ref="L34:N34"/>
    <mergeCell ref="O34:Q34"/>
    <mergeCell ref="R34:T34"/>
    <mergeCell ref="AO28:AR28"/>
    <mergeCell ref="A35:K35"/>
    <mergeCell ref="L35:N35"/>
    <mergeCell ref="H25:J25"/>
    <mergeCell ref="P24:T24"/>
    <mergeCell ref="A49:H49"/>
    <mergeCell ref="M49:O49"/>
    <mergeCell ref="O42:Q42"/>
    <mergeCell ref="AG26:AI26"/>
    <mergeCell ref="AJ26:AL26"/>
    <mergeCell ref="U24:W24"/>
    <mergeCell ref="X24:AB24"/>
    <mergeCell ref="AH24:AI24"/>
    <mergeCell ref="X25:AB25"/>
    <mergeCell ref="AD24:AG24"/>
    <mergeCell ref="AJ24:AM24"/>
    <mergeCell ref="U39:W39"/>
    <mergeCell ref="U38:W38"/>
    <mergeCell ref="U35:W35"/>
    <mergeCell ref="A36:K36"/>
    <mergeCell ref="L42:N42"/>
    <mergeCell ref="A41:K41"/>
    <mergeCell ref="U41:W41"/>
    <mergeCell ref="AD28:AH28"/>
    <mergeCell ref="X67:Z67"/>
    <mergeCell ref="A23:B24"/>
    <mergeCell ref="C26:G26"/>
    <mergeCell ref="A43:K43"/>
    <mergeCell ref="L39:N39"/>
    <mergeCell ref="O39:Q39"/>
    <mergeCell ref="AA61:AC61"/>
    <mergeCell ref="L36:N36"/>
    <mergeCell ref="O36:Q36"/>
    <mergeCell ref="R36:T36"/>
    <mergeCell ref="U36:W36"/>
    <mergeCell ref="U37:W37"/>
    <mergeCell ref="A38:K38"/>
    <mergeCell ref="U42:W42"/>
    <mergeCell ref="L40:N40"/>
    <mergeCell ref="R40:T40"/>
    <mergeCell ref="X58:Z58"/>
    <mergeCell ref="M48:O48"/>
    <mergeCell ref="P48:S48"/>
    <mergeCell ref="A56:H56"/>
    <mergeCell ref="A50:H50"/>
    <mergeCell ref="P51:S51"/>
    <mergeCell ref="C24:G24"/>
    <mergeCell ref="C23:G23"/>
  </mergeCells>
  <phoneticPr fontId="8" type="noConversion"/>
  <pageMargins left="0" right="0" top="0" bottom="0" header="0.31" footer="0.31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R179"/>
  <sheetViews>
    <sheetView tabSelected="1" topLeftCell="A7" zoomScale="200" zoomScaleNormal="200" zoomScalePageLayoutView="200" workbookViewId="0">
      <selection activeCell="C26" sqref="C26:G26"/>
    </sheetView>
  </sheetViews>
  <sheetFormatPr baseColWidth="10" defaultColWidth="10.83203125" defaultRowHeight="11" customHeight="1" x14ac:dyDescent="0"/>
  <cols>
    <col min="1" max="1" width="4" style="5" customWidth="1"/>
    <col min="2" max="39" width="2.33203125" style="5" customWidth="1"/>
    <col min="40" max="16384" width="10.83203125" style="5"/>
  </cols>
  <sheetData>
    <row r="1" spans="1:39" s="332" customFormat="1" ht="11" customHeight="1">
      <c r="A1" s="331" t="s">
        <v>2</v>
      </c>
      <c r="B1" s="331"/>
      <c r="C1" s="331"/>
      <c r="D1" s="331"/>
      <c r="Z1" s="333" t="s">
        <v>3</v>
      </c>
      <c r="AD1" s="632" t="s">
        <v>117</v>
      </c>
      <c r="AE1" s="632"/>
      <c r="AF1" s="419">
        <v>2017</v>
      </c>
      <c r="AG1" s="419"/>
      <c r="AH1" s="172" t="s">
        <v>4</v>
      </c>
      <c r="AI1" s="172"/>
      <c r="AJ1" s="632" t="s">
        <v>118</v>
      </c>
      <c r="AK1" s="632"/>
      <c r="AL1" s="419">
        <v>2017</v>
      </c>
      <c r="AM1" s="419"/>
    </row>
    <row r="2" spans="1:39" s="4" customFormat="1" ht="11" customHeight="1">
      <c r="A2" s="411" t="s">
        <v>23</v>
      </c>
      <c r="B2" s="412"/>
      <c r="C2" s="412"/>
      <c r="D2" s="412"/>
      <c r="E2" s="412"/>
      <c r="F2" s="412"/>
      <c r="G2" s="412"/>
      <c r="H2" s="412"/>
      <c r="I2" s="412"/>
      <c r="J2" s="412"/>
      <c r="K2" s="412"/>
      <c r="L2" s="412"/>
      <c r="M2" s="412"/>
      <c r="N2" s="412"/>
      <c r="O2" s="412"/>
      <c r="P2" s="412"/>
      <c r="Q2" s="412"/>
      <c r="R2" s="412"/>
      <c r="S2" s="412"/>
      <c r="T2" s="413"/>
      <c r="U2" s="411" t="s">
        <v>22</v>
      </c>
      <c r="V2" s="412"/>
      <c r="W2" s="412"/>
      <c r="X2" s="412"/>
      <c r="Y2" s="412"/>
      <c r="Z2" s="412"/>
      <c r="AA2" s="412"/>
      <c r="AB2" s="412"/>
      <c r="AC2" s="412"/>
      <c r="AD2" s="412"/>
      <c r="AE2" s="412"/>
      <c r="AF2" s="412"/>
      <c r="AG2" s="412"/>
      <c r="AH2" s="412"/>
      <c r="AI2" s="412"/>
      <c r="AJ2" s="412"/>
      <c r="AK2" s="412"/>
      <c r="AL2" s="412"/>
      <c r="AM2" s="413"/>
    </row>
    <row r="3" spans="1:39" s="4" customFormat="1" ht="11" customHeight="1">
      <c r="A3" s="420"/>
      <c r="B3" s="421"/>
      <c r="C3" s="421"/>
      <c r="D3" s="421"/>
      <c r="E3" s="421"/>
      <c r="F3" s="421"/>
      <c r="G3" s="323"/>
      <c r="H3" s="323"/>
      <c r="I3" s="323"/>
      <c r="J3" s="323"/>
      <c r="K3" s="323"/>
      <c r="L3" s="291"/>
      <c r="M3" s="2"/>
      <c r="N3" s="422" t="s">
        <v>72</v>
      </c>
      <c r="O3" s="422"/>
      <c r="P3" s="423"/>
      <c r="Q3" s="423"/>
      <c r="R3" s="423"/>
      <c r="S3" s="291"/>
      <c r="T3" s="291"/>
      <c r="U3" s="32"/>
      <c r="V3" s="33"/>
      <c r="W3" s="33"/>
      <c r="X3" s="33"/>
      <c r="Y3" s="33"/>
      <c r="Z3" s="33"/>
      <c r="AA3" s="33"/>
      <c r="AB3" s="33"/>
      <c r="AC3" s="33"/>
      <c r="AD3" s="33"/>
      <c r="AE3" s="33"/>
      <c r="AF3" s="33"/>
      <c r="AG3" s="33"/>
      <c r="AH3" s="33"/>
      <c r="AI3" s="33"/>
      <c r="AJ3" s="33"/>
      <c r="AK3" s="33"/>
      <c r="AL3" s="33"/>
      <c r="AM3" s="34"/>
    </row>
    <row r="4" spans="1:39" s="4" customFormat="1" ht="11" customHeight="1">
      <c r="A4" s="424" t="s">
        <v>61</v>
      </c>
      <c r="B4" s="418"/>
      <c r="C4" s="320"/>
      <c r="D4" s="418"/>
      <c r="E4" s="418"/>
      <c r="F4" s="418"/>
      <c r="G4" s="418"/>
      <c r="H4" s="418"/>
      <c r="I4" s="320"/>
      <c r="J4" s="320"/>
      <c r="K4" s="320"/>
      <c r="L4" s="291"/>
      <c r="M4" s="2"/>
      <c r="N4" s="291"/>
      <c r="O4" s="291"/>
      <c r="P4" s="291"/>
      <c r="Q4" s="291"/>
      <c r="R4" s="291"/>
      <c r="S4" s="291"/>
      <c r="T4" s="291"/>
      <c r="U4" s="38"/>
      <c r="V4" s="417" t="s">
        <v>63</v>
      </c>
      <c r="W4" s="417"/>
      <c r="X4" s="417"/>
      <c r="Y4" s="417"/>
      <c r="Z4" s="417"/>
      <c r="AA4" s="70"/>
      <c r="AB4" s="70"/>
      <c r="AC4" s="70"/>
      <c r="AD4" s="70"/>
      <c r="AE4" s="70"/>
      <c r="AF4" s="70"/>
      <c r="AG4" s="70"/>
      <c r="AH4" s="70"/>
      <c r="AI4" s="70"/>
      <c r="AJ4" s="70"/>
      <c r="AK4" s="70"/>
      <c r="AL4" s="70"/>
      <c r="AM4" s="35"/>
    </row>
    <row r="5" spans="1:39" s="4" customFormat="1" ht="11" customHeight="1">
      <c r="A5" s="321"/>
      <c r="B5" s="320"/>
      <c r="C5" s="320"/>
      <c r="D5" s="417"/>
      <c r="E5" s="417"/>
      <c r="F5" s="417"/>
      <c r="G5" s="417"/>
      <c r="H5" s="417"/>
      <c r="I5" s="417"/>
      <c r="J5" s="417"/>
      <c r="K5" s="417"/>
      <c r="L5" s="291"/>
      <c r="M5" s="2"/>
      <c r="N5" s="291"/>
      <c r="O5" s="291"/>
      <c r="P5" s="291"/>
      <c r="Q5" s="291"/>
      <c r="R5" s="291"/>
      <c r="S5" s="291"/>
      <c r="T5" s="291"/>
      <c r="U5" s="38"/>
      <c r="V5" s="417" t="s">
        <v>61</v>
      </c>
      <c r="W5" s="417"/>
      <c r="X5" s="417"/>
      <c r="Y5" s="418" t="s">
        <v>64</v>
      </c>
      <c r="Z5" s="418"/>
      <c r="AA5" s="418"/>
      <c r="AB5" s="418"/>
      <c r="AC5" s="418"/>
      <c r="AD5" s="70"/>
      <c r="AE5" s="70"/>
      <c r="AF5" s="70"/>
      <c r="AG5" s="70"/>
      <c r="AH5" s="70"/>
      <c r="AI5" s="70"/>
      <c r="AJ5" s="70"/>
      <c r="AK5" s="70"/>
      <c r="AL5" s="70"/>
      <c r="AM5" s="35"/>
    </row>
    <row r="6" spans="1:39" s="4" customFormat="1" ht="11" customHeight="1">
      <c r="A6" s="424" t="s">
        <v>62</v>
      </c>
      <c r="B6" s="418"/>
      <c r="C6" s="418"/>
      <c r="D6" s="418"/>
      <c r="E6" s="320"/>
      <c r="F6" s="418"/>
      <c r="G6" s="418"/>
      <c r="H6" s="418"/>
      <c r="I6" s="418"/>
      <c r="J6" s="418"/>
      <c r="K6" s="320"/>
      <c r="L6" s="291"/>
      <c r="M6" s="2"/>
      <c r="N6" s="291"/>
      <c r="O6" s="291"/>
      <c r="P6" s="291"/>
      <c r="Q6" s="291"/>
      <c r="R6" s="291"/>
      <c r="S6" s="291"/>
      <c r="T6" s="291"/>
      <c r="U6" s="38"/>
      <c r="V6" s="70"/>
      <c r="W6" s="70"/>
      <c r="X6" s="70"/>
      <c r="Y6" s="417" t="s">
        <v>111</v>
      </c>
      <c r="Z6" s="417"/>
      <c r="AA6" s="417"/>
      <c r="AB6" s="417"/>
      <c r="AC6" s="417"/>
      <c r="AD6" s="417"/>
      <c r="AE6" s="70"/>
      <c r="AF6" s="70"/>
      <c r="AG6" s="70"/>
      <c r="AH6" s="70"/>
      <c r="AI6" s="70"/>
      <c r="AJ6" s="70"/>
      <c r="AK6" s="70"/>
      <c r="AL6" s="70"/>
      <c r="AM6" s="35"/>
    </row>
    <row r="7" spans="1:39" s="4" customFormat="1" ht="11" customHeight="1">
      <c r="A7" s="19"/>
      <c r="B7" s="314"/>
      <c r="C7" s="314"/>
      <c r="D7" s="314"/>
      <c r="E7" s="314"/>
      <c r="F7" s="314"/>
      <c r="G7" s="314"/>
      <c r="H7" s="314"/>
      <c r="I7" s="2"/>
      <c r="J7" s="2"/>
      <c r="K7" s="2"/>
      <c r="Q7" s="320"/>
      <c r="R7" s="320"/>
      <c r="S7" s="320"/>
      <c r="T7" s="335"/>
      <c r="U7" s="38"/>
      <c r="AH7" s="70"/>
      <c r="AI7" s="70"/>
      <c r="AJ7" s="70"/>
      <c r="AK7" s="70"/>
      <c r="AL7" s="70"/>
      <c r="AM7" s="35"/>
    </row>
    <row r="8" spans="1:39" s="4" customFormat="1" ht="11" customHeight="1">
      <c r="A8" s="19"/>
      <c r="B8" s="2"/>
      <c r="C8" s="2"/>
      <c r="D8" s="2"/>
      <c r="E8" s="2"/>
      <c r="F8" s="2"/>
      <c r="G8" s="2"/>
      <c r="H8" s="2"/>
      <c r="I8" s="314"/>
      <c r="J8" s="314"/>
      <c r="K8" s="314"/>
      <c r="L8" s="314"/>
      <c r="M8" s="314"/>
      <c r="N8" s="317" t="s">
        <v>150</v>
      </c>
      <c r="O8" s="291"/>
      <c r="P8" s="422" t="s">
        <v>154</v>
      </c>
      <c r="Q8" s="422"/>
      <c r="R8" s="422"/>
      <c r="S8" s="422"/>
      <c r="T8" s="639"/>
      <c r="U8" s="38"/>
      <c r="AH8" s="290"/>
      <c r="AI8" s="290"/>
      <c r="AJ8" s="290"/>
      <c r="AK8" s="290"/>
      <c r="AL8" s="290"/>
      <c r="AM8" s="292"/>
    </row>
    <row r="9" spans="1:39" s="4" customFormat="1" ht="11" customHeight="1">
      <c r="A9" s="303"/>
      <c r="B9" s="304"/>
      <c r="C9" s="304"/>
      <c r="D9" s="304"/>
      <c r="E9" s="324"/>
      <c r="F9" s="324"/>
      <c r="G9" s="324"/>
      <c r="H9" s="304"/>
      <c r="I9" s="304"/>
      <c r="J9" s="325"/>
      <c r="K9" s="304"/>
      <c r="L9" s="305"/>
      <c r="M9" s="305"/>
      <c r="N9" s="307"/>
      <c r="O9" s="296"/>
      <c r="P9" s="300"/>
      <c r="Q9" s="300"/>
      <c r="R9" s="296"/>
      <c r="S9" s="296"/>
      <c r="T9" s="302"/>
      <c r="U9" s="38"/>
      <c r="V9" s="322"/>
      <c r="W9" s="322"/>
      <c r="X9" s="322"/>
      <c r="Y9" s="322"/>
      <c r="Z9" s="322"/>
      <c r="AA9" s="322"/>
      <c r="AH9" s="290"/>
      <c r="AI9" s="290"/>
      <c r="AJ9" s="290"/>
      <c r="AK9" s="290"/>
      <c r="AL9" s="290"/>
      <c r="AM9" s="292"/>
    </row>
    <row r="10" spans="1:39" s="4" customFormat="1" ht="11" customHeight="1">
      <c r="A10" s="19"/>
      <c r="B10" s="280"/>
      <c r="C10" s="280"/>
      <c r="D10" s="280"/>
      <c r="E10" s="280"/>
      <c r="F10" s="280"/>
      <c r="G10" s="280"/>
      <c r="H10" s="280"/>
      <c r="I10" s="280"/>
      <c r="J10" s="2"/>
      <c r="K10" s="280"/>
      <c r="L10" s="280"/>
      <c r="M10" s="280"/>
      <c r="N10" s="309" t="s">
        <v>151</v>
      </c>
      <c r="O10" s="295"/>
      <c r="P10" s="426">
        <v>46</v>
      </c>
      <c r="Q10" s="426"/>
      <c r="R10" s="296" t="s">
        <v>83</v>
      </c>
      <c r="S10" s="296"/>
      <c r="T10" s="302"/>
      <c r="U10" s="38"/>
      <c r="AH10" s="159"/>
      <c r="AI10" s="159"/>
      <c r="AJ10" s="159"/>
      <c r="AK10" s="159"/>
      <c r="AL10" s="159"/>
      <c r="AM10" s="162"/>
    </row>
    <row r="11" spans="1:39" s="2" customFormat="1" ht="11" customHeight="1">
      <c r="A11" s="326"/>
      <c r="B11" s="280"/>
      <c r="C11" s="280"/>
      <c r="D11" s="280"/>
      <c r="E11" s="280"/>
      <c r="F11" s="280"/>
      <c r="G11" s="280"/>
      <c r="H11" s="280"/>
      <c r="I11" s="280"/>
      <c r="J11" s="280"/>
      <c r="K11" s="280"/>
      <c r="L11" s="280"/>
      <c r="M11" s="280"/>
      <c r="N11" s="309" t="s">
        <v>152</v>
      </c>
      <c r="O11" s="298"/>
      <c r="P11" s="637">
        <v>48</v>
      </c>
      <c r="Q11" s="637"/>
      <c r="R11" s="295" t="s">
        <v>85</v>
      </c>
      <c r="S11" s="296"/>
      <c r="T11" s="302"/>
      <c r="U11" s="22"/>
      <c r="V11" s="418" t="s">
        <v>65</v>
      </c>
      <c r="W11" s="418"/>
      <c r="X11" s="418"/>
      <c r="Y11" s="418"/>
      <c r="Z11" s="418"/>
      <c r="AA11" s="418"/>
      <c r="AB11" s="418"/>
      <c r="AC11" s="418"/>
      <c r="AD11" s="418"/>
      <c r="AE11" s="418"/>
      <c r="AF11" s="418"/>
      <c r="AG11" s="418"/>
      <c r="AH11" s="41"/>
      <c r="AI11" s="41"/>
      <c r="AJ11" s="41"/>
      <c r="AK11" s="41"/>
      <c r="AL11" s="41"/>
      <c r="AM11" s="8"/>
    </row>
    <row r="12" spans="1:39" s="4" customFormat="1" ht="11" customHeight="1">
      <c r="A12" s="315" t="s">
        <v>153</v>
      </c>
      <c r="B12" s="316"/>
      <c r="C12" s="316"/>
      <c r="D12" s="316"/>
      <c r="E12" s="316"/>
      <c r="F12" s="316"/>
      <c r="G12" s="316"/>
      <c r="H12" s="316"/>
      <c r="I12" s="313"/>
      <c r="J12" s="310">
        <f>P11</f>
        <v>48</v>
      </c>
      <c r="K12" s="311" t="s">
        <v>87</v>
      </c>
      <c r="L12" s="312">
        <f>P10</f>
        <v>46</v>
      </c>
      <c r="N12" s="312" t="s">
        <v>88</v>
      </c>
      <c r="P12" s="638">
        <f>ROUNDDOWN(P11*P10/12,0)</f>
        <v>184</v>
      </c>
      <c r="Q12" s="638"/>
      <c r="R12" s="299" t="s">
        <v>85</v>
      </c>
      <c r="S12" s="296"/>
      <c r="T12" s="302"/>
      <c r="U12" s="38"/>
      <c r="V12" s="9" t="s">
        <v>66</v>
      </c>
      <c r="W12" s="70"/>
      <c r="X12" s="70"/>
      <c r="Y12" s="70"/>
      <c r="Z12" s="70"/>
      <c r="AA12" s="70"/>
      <c r="AB12" s="70"/>
      <c r="AC12" s="70"/>
      <c r="AD12" s="70"/>
      <c r="AE12" s="70"/>
      <c r="AF12" s="70"/>
      <c r="AG12" s="70"/>
      <c r="AH12" s="70"/>
      <c r="AI12" s="70"/>
      <c r="AJ12" s="70"/>
      <c r="AK12" s="70"/>
      <c r="AL12" s="70"/>
      <c r="AM12" s="35"/>
    </row>
    <row r="13" spans="1:39" s="4" customFormat="1" ht="11" customHeight="1">
      <c r="A13" s="19"/>
      <c r="B13" s="2"/>
      <c r="C13" s="2"/>
      <c r="D13" s="2"/>
      <c r="E13" s="2"/>
      <c r="F13" s="2"/>
      <c r="G13" s="2"/>
      <c r="H13" s="2"/>
      <c r="I13" s="2"/>
      <c r="J13" s="2"/>
      <c r="K13" s="2"/>
      <c r="S13" s="295"/>
      <c r="T13" s="297"/>
      <c r="U13" s="38"/>
      <c r="V13" s="9" t="s">
        <v>67</v>
      </c>
      <c r="W13" s="70"/>
      <c r="X13" s="70"/>
      <c r="Y13" s="70"/>
      <c r="Z13" s="70"/>
      <c r="AA13" s="70"/>
      <c r="AB13" s="70"/>
      <c r="AC13" s="70"/>
      <c r="AD13" s="70"/>
      <c r="AE13" s="70"/>
      <c r="AF13" s="70"/>
      <c r="AG13" s="70"/>
      <c r="AH13" s="70"/>
      <c r="AI13" s="70"/>
      <c r="AJ13" s="70"/>
      <c r="AK13" s="70"/>
      <c r="AL13" s="70"/>
      <c r="AM13" s="35"/>
    </row>
    <row r="14" spans="1:39" s="4" customFormat="1" ht="11" customHeight="1">
      <c r="A14" s="327"/>
      <c r="B14" s="336"/>
      <c r="C14" s="336"/>
      <c r="D14" s="336"/>
      <c r="E14" s="336"/>
      <c r="F14" s="336"/>
      <c r="G14" s="336"/>
      <c r="H14" s="336"/>
      <c r="I14" s="336"/>
      <c r="J14" s="336"/>
      <c r="K14" s="336"/>
      <c r="L14" s="336"/>
      <c r="M14" s="336"/>
      <c r="N14" s="336"/>
      <c r="O14" s="336"/>
      <c r="P14" s="336"/>
      <c r="Q14" s="336"/>
      <c r="R14" s="336"/>
      <c r="S14" s="337"/>
      <c r="T14" s="338"/>
      <c r="U14" s="339"/>
      <c r="V14" s="340"/>
      <c r="W14" s="340"/>
      <c r="X14" s="340"/>
      <c r="Y14" s="340"/>
      <c r="Z14" s="340"/>
      <c r="AA14" s="340"/>
      <c r="AB14" s="340"/>
      <c r="AC14" s="340"/>
      <c r="AD14" s="340"/>
      <c r="AE14" s="340"/>
      <c r="AF14" s="340"/>
      <c r="AG14" s="340"/>
      <c r="AH14" s="340"/>
      <c r="AI14" s="340"/>
      <c r="AJ14" s="340"/>
      <c r="AK14" s="340"/>
      <c r="AL14" s="340"/>
      <c r="AM14" s="341"/>
    </row>
    <row r="15" spans="1:39" ht="5" customHeight="1"/>
    <row r="16" spans="1:39" ht="11" customHeight="1">
      <c r="A16" s="63" t="s">
        <v>11</v>
      </c>
      <c r="B16" s="89">
        <v>25</v>
      </c>
      <c r="C16" s="89">
        <v>26</v>
      </c>
      <c r="D16" s="89">
        <v>27</v>
      </c>
      <c r="E16" s="89">
        <v>28</v>
      </c>
      <c r="F16" s="89">
        <v>29</v>
      </c>
      <c r="G16" s="89">
        <v>30</v>
      </c>
      <c r="H16" s="89" t="s">
        <v>13</v>
      </c>
      <c r="I16" s="90">
        <v>1</v>
      </c>
      <c r="J16" s="90">
        <v>2</v>
      </c>
      <c r="K16" s="90">
        <v>3</v>
      </c>
      <c r="L16" s="90">
        <v>4</v>
      </c>
      <c r="M16" s="90">
        <v>5</v>
      </c>
      <c r="N16" s="222">
        <v>6</v>
      </c>
      <c r="O16" s="90">
        <v>7</v>
      </c>
      <c r="P16" s="90">
        <v>8</v>
      </c>
      <c r="Q16" s="90">
        <v>9</v>
      </c>
      <c r="R16" s="90">
        <v>10</v>
      </c>
      <c r="S16" s="222">
        <v>11</v>
      </c>
      <c r="T16" s="222">
        <v>12</v>
      </c>
      <c r="U16" s="222">
        <v>13</v>
      </c>
      <c r="V16" s="222">
        <v>14</v>
      </c>
      <c r="W16" s="222">
        <v>15</v>
      </c>
      <c r="X16" s="222">
        <v>16</v>
      </c>
      <c r="Y16" s="158">
        <v>17</v>
      </c>
      <c r="Z16" s="175">
        <v>18</v>
      </c>
      <c r="AA16" s="175">
        <v>19</v>
      </c>
      <c r="AB16" s="175">
        <v>20</v>
      </c>
      <c r="AC16" s="175">
        <v>21</v>
      </c>
      <c r="AD16" s="175">
        <v>22</v>
      </c>
      <c r="AE16" s="175">
        <v>23</v>
      </c>
      <c r="AF16" s="175">
        <v>24</v>
      </c>
      <c r="AG16" s="175">
        <v>25</v>
      </c>
      <c r="AH16" s="175">
        <v>26</v>
      </c>
      <c r="AI16" s="175">
        <v>27</v>
      </c>
      <c r="AJ16" s="175">
        <v>28</v>
      </c>
      <c r="AK16" s="175">
        <v>29</v>
      </c>
      <c r="AL16" s="175" t="s">
        <v>12</v>
      </c>
      <c r="AM16" s="176" t="s">
        <v>13</v>
      </c>
    </row>
    <row r="17" spans="1:44" ht="11" customHeight="1">
      <c r="A17" s="47" t="s">
        <v>14</v>
      </c>
      <c r="B17" s="246"/>
      <c r="C17" s="218"/>
      <c r="D17" s="218"/>
      <c r="E17" s="237"/>
      <c r="F17" s="237"/>
      <c r="G17" s="237"/>
      <c r="H17" s="220"/>
      <c r="I17" s="216"/>
      <c r="J17" s="216"/>
      <c r="K17" s="216">
        <v>12</v>
      </c>
      <c r="L17" s="216">
        <v>12</v>
      </c>
      <c r="M17" s="216"/>
      <c r="N17" s="216">
        <v>12</v>
      </c>
      <c r="O17" s="216">
        <v>12</v>
      </c>
      <c r="P17" s="216"/>
      <c r="Q17" s="216"/>
      <c r="R17" s="216">
        <v>12</v>
      </c>
      <c r="S17" s="216">
        <v>12</v>
      </c>
      <c r="T17" s="216"/>
      <c r="U17" s="216">
        <v>12</v>
      </c>
      <c r="V17" s="216">
        <v>12</v>
      </c>
      <c r="W17" s="216"/>
      <c r="X17" s="216"/>
      <c r="Y17" s="221"/>
      <c r="Z17" s="216">
        <v>12</v>
      </c>
      <c r="AA17" s="216"/>
      <c r="AB17" s="216">
        <v>12</v>
      </c>
      <c r="AC17" s="216">
        <v>12</v>
      </c>
      <c r="AD17" s="216"/>
      <c r="AE17" s="216"/>
      <c r="AF17" s="216">
        <v>12</v>
      </c>
      <c r="AG17" s="216">
        <v>12</v>
      </c>
      <c r="AH17" s="216"/>
      <c r="AI17" s="216">
        <v>12</v>
      </c>
      <c r="AJ17" s="216">
        <v>12</v>
      </c>
      <c r="AK17" s="216"/>
      <c r="AL17" s="216"/>
      <c r="AM17" s="217"/>
    </row>
    <row r="18" spans="1:44" ht="11" customHeight="1" thickBot="1">
      <c r="A18" s="48" t="s">
        <v>73</v>
      </c>
      <c r="B18" s="243"/>
      <c r="C18" s="244"/>
      <c r="D18" s="245"/>
      <c r="E18" s="244"/>
      <c r="F18" s="49"/>
      <c r="G18" s="382">
        <f>SUM(E17:J17)</f>
        <v>0</v>
      </c>
      <c r="H18" s="368"/>
      <c r="I18" s="93" t="s">
        <v>15</v>
      </c>
      <c r="J18" s="368">
        <f>IF(G18&gt;P11,G18-P11,0)</f>
        <v>0</v>
      </c>
      <c r="K18" s="380"/>
      <c r="L18" s="50"/>
      <c r="M18" s="51"/>
      <c r="N18" s="362">
        <f>SUM(K17:O17)</f>
        <v>48</v>
      </c>
      <c r="O18" s="363"/>
      <c r="P18" s="294" t="s">
        <v>15</v>
      </c>
      <c r="Q18" s="363">
        <f>IF(N18&gt;P11,N18-P11,0)</f>
        <v>0</v>
      </c>
      <c r="R18" s="364"/>
      <c r="S18" s="52"/>
      <c r="T18" s="51"/>
      <c r="U18" s="368">
        <f>SUM(R17:V17)</f>
        <v>48</v>
      </c>
      <c r="V18" s="368"/>
      <c r="W18" s="293" t="s">
        <v>15</v>
      </c>
      <c r="X18" s="368">
        <f>IF(U18&gt;P11,U18-P11,0)</f>
        <v>0</v>
      </c>
      <c r="Y18" s="380"/>
      <c r="Z18" s="50"/>
      <c r="AA18" s="53"/>
      <c r="AB18" s="382">
        <f>SUM(Y17:AC17)</f>
        <v>36</v>
      </c>
      <c r="AC18" s="368"/>
      <c r="AD18" s="293" t="s">
        <v>15</v>
      </c>
      <c r="AE18" s="368">
        <f>IF(AB18&gt;P11,AB18-P11,0)</f>
        <v>0</v>
      </c>
      <c r="AF18" s="380"/>
      <c r="AG18" s="50"/>
      <c r="AH18" s="53"/>
      <c r="AI18" s="382">
        <f>SUM(AF17:AJ17)</f>
        <v>48</v>
      </c>
      <c r="AJ18" s="368"/>
      <c r="AK18" s="293" t="s">
        <v>15</v>
      </c>
      <c r="AL18" s="368">
        <f>IF(AI18&gt;P11,AI18-P11,0)</f>
        <v>0</v>
      </c>
      <c r="AM18" s="369"/>
    </row>
    <row r="19" spans="1:44" ht="11" customHeight="1">
      <c r="A19" s="54" t="s">
        <v>74</v>
      </c>
      <c r="B19" s="55"/>
      <c r="C19" s="56"/>
      <c r="D19" s="57"/>
      <c r="E19" s="56"/>
      <c r="F19" s="58"/>
      <c r="G19" s="370">
        <f>IF(G18&gt;45,G18-45,0)</f>
        <v>0</v>
      </c>
      <c r="H19" s="371"/>
      <c r="I19" s="371"/>
      <c r="J19" s="371"/>
      <c r="K19" s="372"/>
      <c r="L19" s="59"/>
      <c r="M19" s="60"/>
      <c r="N19" s="433">
        <f>IF(N18&gt;45,N18-45,0)</f>
        <v>3</v>
      </c>
      <c r="O19" s="434"/>
      <c r="P19" s="434"/>
      <c r="Q19" s="434"/>
      <c r="R19" s="435"/>
      <c r="S19" s="61"/>
      <c r="T19" s="60"/>
      <c r="U19" s="371">
        <f>IF(U18&gt;45,U18-45,0)</f>
        <v>3</v>
      </c>
      <c r="V19" s="371"/>
      <c r="W19" s="371"/>
      <c r="X19" s="371"/>
      <c r="Y19" s="372"/>
      <c r="Z19" s="59"/>
      <c r="AA19" s="62"/>
      <c r="AB19" s="370">
        <f>IF(AB18&gt;45,AB18-45,0)</f>
        <v>0</v>
      </c>
      <c r="AC19" s="371"/>
      <c r="AD19" s="371"/>
      <c r="AE19" s="371"/>
      <c r="AF19" s="372"/>
      <c r="AG19" s="59"/>
      <c r="AH19" s="62"/>
      <c r="AI19" s="370">
        <f>IF(AI18&gt;45,AI18-45,0)</f>
        <v>3</v>
      </c>
      <c r="AJ19" s="371"/>
      <c r="AK19" s="371"/>
      <c r="AL19" s="371"/>
      <c r="AM19" s="381"/>
    </row>
    <row r="20" spans="1:44" ht="11" customHeight="1">
      <c r="A20" s="47" t="s">
        <v>18</v>
      </c>
      <c r="B20" s="85"/>
      <c r="C20" s="85"/>
      <c r="D20" s="85"/>
      <c r="E20" s="85"/>
      <c r="F20" s="85"/>
      <c r="G20" s="85"/>
      <c r="H20" s="45"/>
      <c r="I20" s="163"/>
      <c r="J20" s="163"/>
      <c r="K20" s="163"/>
      <c r="L20" s="163"/>
      <c r="M20" s="163"/>
      <c r="N20" s="163"/>
      <c r="O20" s="163"/>
      <c r="P20" s="163"/>
      <c r="Q20" s="163"/>
      <c r="R20" s="163"/>
      <c r="S20" s="163"/>
      <c r="T20" s="163"/>
      <c r="U20" s="163"/>
      <c r="V20" s="163"/>
      <c r="W20" s="163"/>
      <c r="X20" s="163"/>
      <c r="Y20" s="163"/>
      <c r="Z20" s="163"/>
      <c r="AA20" s="163"/>
      <c r="AB20" s="163"/>
      <c r="AC20" s="163"/>
      <c r="AD20" s="163"/>
      <c r="AE20" s="163"/>
      <c r="AF20" s="163"/>
      <c r="AG20" s="163"/>
      <c r="AH20" s="163"/>
      <c r="AI20" s="163"/>
      <c r="AJ20" s="163"/>
      <c r="AK20" s="163"/>
      <c r="AL20" s="163"/>
      <c r="AM20" s="164"/>
    </row>
    <row r="21" spans="1:44" ht="11" customHeight="1">
      <c r="A21" s="47" t="s">
        <v>19</v>
      </c>
      <c r="B21" s="85"/>
      <c r="C21" s="85"/>
      <c r="D21" s="85"/>
      <c r="E21" s="85"/>
      <c r="F21" s="85"/>
      <c r="G21" s="85"/>
      <c r="H21" s="46"/>
      <c r="I21" s="163"/>
      <c r="J21" s="163"/>
      <c r="K21" s="163"/>
      <c r="L21" s="163"/>
      <c r="M21" s="163"/>
      <c r="N21" s="163"/>
      <c r="O21" s="163"/>
      <c r="P21" s="163"/>
      <c r="Q21" s="163"/>
      <c r="R21" s="163"/>
      <c r="S21" s="163"/>
      <c r="T21" s="163"/>
      <c r="U21" s="163"/>
      <c r="V21" s="163"/>
      <c r="W21" s="163"/>
      <c r="X21" s="163"/>
      <c r="Y21" s="163"/>
      <c r="Z21" s="163"/>
      <c r="AA21" s="163"/>
      <c r="AB21" s="163"/>
      <c r="AC21" s="163"/>
      <c r="AD21" s="163"/>
      <c r="AE21" s="163"/>
      <c r="AF21" s="163"/>
      <c r="AG21" s="163"/>
      <c r="AH21" s="163"/>
      <c r="AI21" s="163"/>
      <c r="AJ21" s="163"/>
      <c r="AK21" s="163"/>
      <c r="AL21" s="163"/>
      <c r="AM21" s="164"/>
    </row>
    <row r="22" spans="1:44" ht="11" customHeight="1" thickBot="1">
      <c r="A22" s="91"/>
      <c r="B22" s="86"/>
      <c r="C22" s="86"/>
      <c r="D22" s="86"/>
      <c r="E22" s="86"/>
      <c r="F22" s="86"/>
      <c r="G22" s="86"/>
      <c r="H22" s="82"/>
      <c r="I22" s="82"/>
      <c r="J22" s="82"/>
      <c r="K22" s="82"/>
      <c r="L22" s="275" t="s">
        <v>137</v>
      </c>
      <c r="M22" s="82"/>
      <c r="N22" s="82"/>
      <c r="O22" s="82"/>
      <c r="P22" s="82"/>
      <c r="Q22" s="82"/>
      <c r="R22" s="82"/>
      <c r="S22" s="82"/>
      <c r="T22" s="82"/>
      <c r="U22" s="82"/>
      <c r="V22" s="83"/>
      <c r="W22" s="83"/>
      <c r="X22" s="83"/>
      <c r="Y22" s="83"/>
      <c r="Z22" s="83"/>
      <c r="AA22" s="83"/>
      <c r="AB22" s="83"/>
      <c r="AC22" s="87"/>
      <c r="AD22" s="87"/>
      <c r="AE22" s="87"/>
      <c r="AF22" s="87"/>
      <c r="AG22" s="87"/>
      <c r="AH22" s="87"/>
      <c r="AI22" s="87"/>
      <c r="AJ22" s="87"/>
      <c r="AK22" s="87"/>
      <c r="AL22" s="87"/>
      <c r="AM22" s="87"/>
    </row>
    <row r="23" spans="1:44" ht="11" customHeight="1">
      <c r="A23" s="436" t="s">
        <v>7</v>
      </c>
      <c r="B23" s="438"/>
      <c r="C23" s="436" t="s">
        <v>25</v>
      </c>
      <c r="D23" s="437"/>
      <c r="E23" s="437"/>
      <c r="F23" s="437"/>
      <c r="G23" s="438"/>
      <c r="H23" s="439" t="s">
        <v>91</v>
      </c>
      <c r="I23" s="440"/>
      <c r="J23" s="441"/>
      <c r="K23" s="383" t="s">
        <v>77</v>
      </c>
      <c r="L23" s="384"/>
      <c r="M23" s="384"/>
      <c r="N23" s="384"/>
      <c r="O23" s="385"/>
      <c r="P23" s="383" t="s">
        <v>75</v>
      </c>
      <c r="Q23" s="384"/>
      <c r="R23" s="384"/>
      <c r="S23" s="384"/>
      <c r="T23" s="385"/>
      <c r="U23" s="383" t="s">
        <v>27</v>
      </c>
      <c r="V23" s="384"/>
      <c r="W23" s="385"/>
      <c r="X23" s="383" t="s">
        <v>25</v>
      </c>
      <c r="Y23" s="384"/>
      <c r="Z23" s="384"/>
      <c r="AA23" s="384"/>
      <c r="AB23" s="385"/>
      <c r="AC23" s="270"/>
      <c r="AD23" s="386" t="s">
        <v>17</v>
      </c>
      <c r="AE23" s="387"/>
      <c r="AF23" s="387"/>
      <c r="AG23" s="387"/>
      <c r="AH23" s="387"/>
      <c r="AI23" s="387"/>
      <c r="AJ23" s="387"/>
      <c r="AK23" s="387"/>
      <c r="AL23" s="387"/>
      <c r="AM23" s="388"/>
    </row>
    <row r="24" spans="1:44" ht="11" customHeight="1" thickBot="1">
      <c r="A24" s="391"/>
      <c r="B24" s="393"/>
      <c r="C24" s="391" t="s">
        <v>26</v>
      </c>
      <c r="D24" s="392"/>
      <c r="E24" s="392"/>
      <c r="F24" s="392"/>
      <c r="G24" s="393"/>
      <c r="H24" s="442" t="s">
        <v>161</v>
      </c>
      <c r="I24" s="443"/>
      <c r="J24" s="444"/>
      <c r="K24" s="365" t="s">
        <v>159</v>
      </c>
      <c r="L24" s="366"/>
      <c r="M24" s="366"/>
      <c r="N24" s="366"/>
      <c r="O24" s="367"/>
      <c r="P24" s="445" t="s">
        <v>76</v>
      </c>
      <c r="Q24" s="446"/>
      <c r="R24" s="446"/>
      <c r="S24" s="446"/>
      <c r="T24" s="446"/>
      <c r="U24" s="391" t="s">
        <v>28</v>
      </c>
      <c r="V24" s="392"/>
      <c r="W24" s="393"/>
      <c r="X24" s="391" t="s">
        <v>29</v>
      </c>
      <c r="Y24" s="392"/>
      <c r="Z24" s="392"/>
      <c r="AA24" s="392"/>
      <c r="AB24" s="393"/>
      <c r="AC24" s="270"/>
      <c r="AD24" s="357"/>
      <c r="AE24" s="358"/>
      <c r="AF24" s="358"/>
      <c r="AG24" s="359"/>
      <c r="AH24" s="394" t="s">
        <v>4</v>
      </c>
      <c r="AI24" s="395"/>
      <c r="AJ24" s="360"/>
      <c r="AK24" s="358"/>
      <c r="AL24" s="358"/>
      <c r="AM24" s="361"/>
    </row>
    <row r="25" spans="1:44" ht="11" customHeight="1">
      <c r="A25" s="427" t="s">
        <v>50</v>
      </c>
      <c r="B25" s="428"/>
      <c r="C25" s="429">
        <f>SUM(I17:AM17)+SUM(I20:AM20)+SUM(I21:AM21)</f>
        <v>180</v>
      </c>
      <c r="D25" s="430"/>
      <c r="E25" s="430"/>
      <c r="F25" s="430"/>
      <c r="G25" s="431"/>
      <c r="H25" s="429">
        <f>SUM(I17:AM17)-K25-P25</f>
        <v>171</v>
      </c>
      <c r="I25" s="430"/>
      <c r="J25" s="431"/>
      <c r="K25" s="432">
        <f>SUM(J18+Q18+X18+AE18+AL18)</f>
        <v>0</v>
      </c>
      <c r="L25" s="430"/>
      <c r="M25" s="430"/>
      <c r="N25" s="430"/>
      <c r="O25" s="431"/>
      <c r="P25" s="429">
        <f>SUM(G19+N19+U19+AB19+AI19)</f>
        <v>9</v>
      </c>
      <c r="Q25" s="430"/>
      <c r="R25" s="430"/>
      <c r="S25" s="430"/>
      <c r="T25" s="431"/>
      <c r="U25" s="429">
        <f>SUM(I20:AM20)</f>
        <v>0</v>
      </c>
      <c r="V25" s="430"/>
      <c r="W25" s="431"/>
      <c r="X25" s="429">
        <f>SUM(I21:AM21)</f>
        <v>0</v>
      </c>
      <c r="Y25" s="430"/>
      <c r="Z25" s="430"/>
      <c r="AA25" s="430"/>
      <c r="AB25" s="431"/>
      <c r="AC25" s="41"/>
      <c r="AD25" s="41"/>
      <c r="AE25" s="41"/>
      <c r="AF25" s="41"/>
      <c r="AG25" s="41"/>
      <c r="AH25" s="41"/>
      <c r="AI25" s="41"/>
      <c r="AJ25" s="41"/>
      <c r="AK25" s="41"/>
      <c r="AL25" s="41"/>
      <c r="AM25" s="41"/>
    </row>
    <row r="26" spans="1:44" s="81" customFormat="1" ht="11" customHeight="1" thickBot="1">
      <c r="A26" s="447" t="s">
        <v>24</v>
      </c>
      <c r="B26" s="448"/>
      <c r="C26" s="449">
        <f>C25</f>
        <v>180</v>
      </c>
      <c r="D26" s="450"/>
      <c r="E26" s="450"/>
      <c r="F26" s="450"/>
      <c r="G26" s="451"/>
      <c r="H26" s="449">
        <f>H25</f>
        <v>171</v>
      </c>
      <c r="I26" s="450"/>
      <c r="J26" s="451"/>
      <c r="K26" s="449">
        <f>K25</f>
        <v>0</v>
      </c>
      <c r="L26" s="450"/>
      <c r="M26" s="450"/>
      <c r="N26" s="450"/>
      <c r="O26" s="451"/>
      <c r="P26" s="449">
        <f>P25</f>
        <v>9</v>
      </c>
      <c r="Q26" s="450"/>
      <c r="R26" s="450"/>
      <c r="S26" s="450"/>
      <c r="T26" s="451"/>
      <c r="U26" s="449">
        <f>U25</f>
        <v>0</v>
      </c>
      <c r="V26" s="450"/>
      <c r="W26" s="451"/>
      <c r="X26" s="449">
        <f>X25</f>
        <v>0</v>
      </c>
      <c r="Y26" s="450"/>
      <c r="Z26" s="450"/>
      <c r="AA26" s="450"/>
      <c r="AB26" s="451"/>
      <c r="AC26" s="1"/>
      <c r="AD26" s="376"/>
      <c r="AE26" s="376"/>
      <c r="AF26" s="376"/>
      <c r="AG26" s="376"/>
      <c r="AH26" s="376"/>
      <c r="AI26" s="376"/>
      <c r="AJ26" s="377"/>
      <c r="AK26" s="377"/>
      <c r="AL26" s="377"/>
      <c r="AM26" s="1"/>
    </row>
    <row r="27" spans="1:44" s="81" customFormat="1" ht="11" customHeight="1" thickBot="1">
      <c r="A27" s="255"/>
      <c r="B27" s="255"/>
      <c r="C27" s="256"/>
      <c r="D27" s="256"/>
      <c r="E27" s="256"/>
      <c r="F27" s="256"/>
      <c r="G27" s="251"/>
      <c r="H27" s="251"/>
      <c r="I27" s="251"/>
      <c r="J27" s="251"/>
      <c r="K27" s="251"/>
      <c r="L27" s="251"/>
      <c r="M27" s="257"/>
      <c r="N27" s="257"/>
      <c r="O27" s="257"/>
      <c r="P27" s="257"/>
      <c r="Q27" s="92"/>
      <c r="R27" s="92"/>
      <c r="S27" s="92"/>
      <c r="T27" s="92"/>
      <c r="U27" s="92"/>
      <c r="V27" s="92"/>
      <c r="W27" s="92"/>
      <c r="X27" s="92"/>
      <c r="Y27" s="92"/>
      <c r="Z27" s="92"/>
      <c r="AA27" s="92"/>
      <c r="AB27" s="17"/>
      <c r="AC27" s="278"/>
      <c r="AD27" s="282"/>
      <c r="AE27" s="281"/>
      <c r="AF27" s="281" t="s">
        <v>68</v>
      </c>
      <c r="AG27" s="276"/>
      <c r="AH27" s="276"/>
      <c r="AI27" s="281"/>
      <c r="AJ27" s="281"/>
      <c r="AK27" s="276"/>
      <c r="AL27" s="276"/>
      <c r="AM27" s="277"/>
    </row>
    <row r="28" spans="1:44" s="4" customFormat="1" ht="11" customHeight="1">
      <c r="A28" s="457" t="s">
        <v>51</v>
      </c>
      <c r="B28" s="458"/>
      <c r="C28" s="458"/>
      <c r="D28" s="458"/>
      <c r="E28" s="458"/>
      <c r="F28" s="458"/>
      <c r="G28" s="458"/>
      <c r="H28" s="458"/>
      <c r="I28" s="459"/>
      <c r="J28" s="460" t="s">
        <v>52</v>
      </c>
      <c r="K28" s="458"/>
      <c r="L28" s="458"/>
      <c r="M28" s="458"/>
      <c r="N28" s="458"/>
      <c r="O28" s="458"/>
      <c r="P28" s="458"/>
      <c r="Q28" s="458"/>
      <c r="R28" s="458"/>
      <c r="S28" s="461"/>
      <c r="T28" s="261" t="s">
        <v>33</v>
      </c>
      <c r="U28" s="262"/>
      <c r="V28" s="262"/>
      <c r="W28" s="262"/>
      <c r="X28" s="262"/>
      <c r="Y28" s="262"/>
      <c r="Z28" s="262"/>
      <c r="AA28" s="452">
        <f>COUNTIF(I17:AM17,"&gt;0")</f>
        <v>15</v>
      </c>
      <c r="AB28" s="453"/>
      <c r="AC28" s="279"/>
      <c r="AD28" s="405" t="s">
        <v>138</v>
      </c>
      <c r="AE28" s="406"/>
      <c r="AF28" s="406"/>
      <c r="AG28" s="406"/>
      <c r="AH28" s="407"/>
      <c r="AI28" s="396" t="s">
        <v>141</v>
      </c>
      <c r="AJ28" s="397"/>
      <c r="AK28" s="397"/>
      <c r="AL28" s="397"/>
      <c r="AM28" s="398"/>
      <c r="AO28" s="352"/>
      <c r="AP28" s="352"/>
      <c r="AQ28" s="352"/>
      <c r="AR28" s="352"/>
    </row>
    <row r="29" spans="1:44" s="4" customFormat="1" ht="11" customHeight="1" thickBot="1">
      <c r="A29" s="454" t="s">
        <v>157</v>
      </c>
      <c r="B29" s="455"/>
      <c r="C29" s="455"/>
      <c r="D29" s="455"/>
      <c r="E29" s="455"/>
      <c r="F29" s="455"/>
      <c r="G29" s="455"/>
      <c r="H29" s="455"/>
      <c r="I29" s="456"/>
      <c r="J29" s="462" t="s">
        <v>135</v>
      </c>
      <c r="K29" s="455"/>
      <c r="L29" s="455"/>
      <c r="M29" s="455"/>
      <c r="N29" s="455"/>
      <c r="O29" s="455"/>
      <c r="P29" s="455"/>
      <c r="Q29" s="455"/>
      <c r="R29" s="455"/>
      <c r="S29" s="463"/>
      <c r="T29" s="263" t="s">
        <v>104</v>
      </c>
      <c r="U29" s="248"/>
      <c r="V29" s="248"/>
      <c r="W29" s="248"/>
      <c r="X29" s="248"/>
      <c r="Y29" s="248"/>
      <c r="Z29" s="248"/>
      <c r="AA29" s="234"/>
      <c r="AB29" s="264"/>
      <c r="AC29" s="280"/>
      <c r="AD29" s="402">
        <f>COUNTIFS(I17:AM17,"&gt;0",I17:AM17,"&lt;7,92")</f>
        <v>0</v>
      </c>
      <c r="AE29" s="403"/>
      <c r="AF29" s="403"/>
      <c r="AG29" s="403"/>
      <c r="AH29" s="404"/>
      <c r="AI29" s="399">
        <f>SUMIF(I17:AM17,"&gt;7,92",I17:AM17)</f>
        <v>180</v>
      </c>
      <c r="AJ29" s="400"/>
      <c r="AK29" s="400"/>
      <c r="AL29" s="400"/>
      <c r="AM29" s="401"/>
    </row>
    <row r="30" spans="1:44" s="4" customFormat="1" ht="11" customHeight="1">
      <c r="A30" s="469" t="s">
        <v>32</v>
      </c>
      <c r="B30" s="470"/>
      <c r="C30" s="471"/>
      <c r="D30" s="475">
        <f>2.5</f>
        <v>2.5</v>
      </c>
      <c r="E30" s="476"/>
      <c r="F30" s="476"/>
      <c r="G30" s="476"/>
      <c r="H30" s="476"/>
      <c r="I30" s="497"/>
      <c r="J30" s="474" t="s">
        <v>32</v>
      </c>
      <c r="K30" s="470"/>
      <c r="L30" s="470"/>
      <c r="M30" s="471"/>
      <c r="N30" s="475">
        <v>0</v>
      </c>
      <c r="O30" s="476"/>
      <c r="P30" s="476"/>
      <c r="Q30" s="476"/>
      <c r="R30" s="476"/>
      <c r="S30" s="477"/>
      <c r="T30" s="263" t="s">
        <v>107</v>
      </c>
      <c r="U30" s="248"/>
      <c r="V30" s="248"/>
      <c r="W30" s="248"/>
      <c r="X30" s="248"/>
      <c r="Y30" s="248"/>
      <c r="Z30" s="248"/>
      <c r="AA30" s="235"/>
      <c r="AB30" s="265"/>
      <c r="AM30" s="41"/>
    </row>
    <row r="31" spans="1:44" s="4" customFormat="1" ht="11" customHeight="1">
      <c r="A31" s="469" t="s">
        <v>30</v>
      </c>
      <c r="B31" s="470"/>
      <c r="C31" s="471"/>
      <c r="D31" s="211">
        <v>0</v>
      </c>
      <c r="E31" s="254">
        <v>0</v>
      </c>
      <c r="F31" s="249">
        <v>0</v>
      </c>
      <c r="G31" s="211">
        <v>0</v>
      </c>
      <c r="H31" s="249">
        <v>0</v>
      </c>
      <c r="I31" s="258">
        <v>0</v>
      </c>
      <c r="J31" s="474" t="s">
        <v>30</v>
      </c>
      <c r="K31" s="470"/>
      <c r="L31" s="470"/>
      <c r="M31" s="471"/>
      <c r="N31" s="211">
        <v>0</v>
      </c>
      <c r="O31" s="211">
        <v>0</v>
      </c>
      <c r="P31" s="211">
        <v>0</v>
      </c>
      <c r="Q31" s="211">
        <v>0</v>
      </c>
      <c r="R31" s="252">
        <v>0</v>
      </c>
      <c r="S31" s="259">
        <v>0</v>
      </c>
      <c r="T31" s="263" t="s">
        <v>105</v>
      </c>
      <c r="U31" s="248"/>
      <c r="V31" s="248"/>
      <c r="W31" s="248"/>
      <c r="X31" s="248"/>
      <c r="Y31" s="248"/>
      <c r="Z31" s="248"/>
      <c r="AA31" s="234"/>
      <c r="AB31" s="264"/>
      <c r="AJ31" s="2"/>
      <c r="AK31" s="2"/>
      <c r="AL31" s="123"/>
      <c r="AM31" s="123"/>
    </row>
    <row r="32" spans="1:44" s="4" customFormat="1" ht="11" customHeight="1" thickBot="1">
      <c r="A32" s="472" t="s">
        <v>31</v>
      </c>
      <c r="B32" s="473"/>
      <c r="C32" s="395"/>
      <c r="D32" s="478">
        <f>D30-D31-E31-F31-G31-H31-I31</f>
        <v>2.5</v>
      </c>
      <c r="E32" s="479"/>
      <c r="F32" s="479"/>
      <c r="G32" s="479"/>
      <c r="H32" s="479"/>
      <c r="I32" s="493"/>
      <c r="J32" s="394" t="s">
        <v>31</v>
      </c>
      <c r="K32" s="473"/>
      <c r="L32" s="473"/>
      <c r="M32" s="395"/>
      <c r="N32" s="478">
        <f>N30-O31-P31-Q31-R31-S31</f>
        <v>0</v>
      </c>
      <c r="O32" s="479"/>
      <c r="P32" s="479"/>
      <c r="Q32" s="479"/>
      <c r="R32" s="479"/>
      <c r="S32" s="480"/>
      <c r="T32" s="266" t="s">
        <v>109</v>
      </c>
      <c r="U32" s="267"/>
      <c r="V32" s="268"/>
      <c r="W32" s="268"/>
      <c r="X32" s="268"/>
      <c r="Y32" s="269"/>
      <c r="Z32" s="268"/>
      <c r="AA32" s="374"/>
      <c r="AB32" s="375"/>
      <c r="AC32" s="408" t="s">
        <v>70</v>
      </c>
      <c r="AD32" s="409"/>
      <c r="AE32" s="409"/>
      <c r="AF32" s="409"/>
      <c r="AG32" s="409"/>
      <c r="AH32" s="409"/>
      <c r="AI32" s="409"/>
      <c r="AJ32" s="409"/>
      <c r="AK32" s="409"/>
      <c r="AL32" s="373">
        <f>SUMIF(I17:AM17,"&lt;8",I17:AM17)</f>
        <v>0</v>
      </c>
      <c r="AM32" s="373"/>
    </row>
    <row r="33" spans="1:39" s="4" customFormat="1" ht="11" customHeight="1">
      <c r="A33" s="72"/>
      <c r="B33" s="72"/>
      <c r="C33" s="73"/>
      <c r="D33" s="73"/>
      <c r="E33" s="73"/>
      <c r="F33" s="73"/>
      <c r="G33" s="72"/>
      <c r="H33" s="72"/>
      <c r="I33" s="72"/>
      <c r="J33" s="72"/>
      <c r="K33" s="72"/>
      <c r="L33" s="72"/>
      <c r="M33" s="72"/>
      <c r="N33" s="72"/>
      <c r="O33" s="72"/>
      <c r="P33" s="41"/>
      <c r="Q33" s="41"/>
      <c r="R33" s="73"/>
      <c r="S33" s="73"/>
      <c r="T33" s="73"/>
      <c r="U33" s="73"/>
      <c r="V33" s="73"/>
      <c r="W33" s="73"/>
      <c r="X33" s="73"/>
      <c r="AC33" s="65" t="s">
        <v>69</v>
      </c>
      <c r="AD33" s="66"/>
      <c r="AE33" s="66"/>
      <c r="AF33" s="66"/>
      <c r="AG33" s="66"/>
      <c r="AH33" s="66"/>
      <c r="AI33" s="66"/>
      <c r="AJ33" s="66"/>
      <c r="AK33" s="67"/>
      <c r="AL33" s="389">
        <f>COUNTIF(I17:AM17,"&gt;=8")</f>
        <v>15</v>
      </c>
      <c r="AM33" s="390"/>
    </row>
    <row r="34" spans="1:39" s="4" customFormat="1" ht="11" customHeight="1">
      <c r="A34" s="494" t="s">
        <v>10</v>
      </c>
      <c r="B34" s="495"/>
      <c r="C34" s="495"/>
      <c r="D34" s="495"/>
      <c r="E34" s="495"/>
      <c r="F34" s="495"/>
      <c r="G34" s="495"/>
      <c r="H34" s="495"/>
      <c r="I34" s="495"/>
      <c r="J34" s="495"/>
      <c r="K34" s="496"/>
      <c r="L34" s="494" t="s">
        <v>34</v>
      </c>
      <c r="M34" s="495"/>
      <c r="N34" s="496"/>
      <c r="O34" s="494" t="s">
        <v>0</v>
      </c>
      <c r="P34" s="495"/>
      <c r="Q34" s="496"/>
      <c r="R34" s="494" t="s">
        <v>35</v>
      </c>
      <c r="S34" s="495"/>
      <c r="T34" s="496"/>
      <c r="U34" s="605"/>
      <c r="V34" s="606"/>
      <c r="W34" s="606"/>
      <c r="X34" s="606"/>
      <c r="Y34" s="41"/>
      <c r="Z34" s="41"/>
      <c r="AA34" s="41"/>
      <c r="AB34" s="41"/>
      <c r="AC34" s="84"/>
      <c r="AD34" s="41"/>
      <c r="AE34" s="41"/>
      <c r="AF34" s="41"/>
      <c r="AG34" s="41"/>
      <c r="AH34" s="41"/>
      <c r="AI34" s="41"/>
      <c r="AJ34" s="41"/>
      <c r="AK34" s="41"/>
      <c r="AL34" s="41"/>
      <c r="AM34" s="41"/>
    </row>
    <row r="35" spans="1:39" s="4" customFormat="1" ht="11" customHeight="1">
      <c r="A35" s="481" t="s">
        <v>81</v>
      </c>
      <c r="B35" s="482"/>
      <c r="C35" s="482"/>
      <c r="D35" s="482"/>
      <c r="E35" s="482"/>
      <c r="F35" s="482"/>
      <c r="G35" s="482"/>
      <c r="H35" s="482"/>
      <c r="I35" s="482"/>
      <c r="J35" s="482"/>
      <c r="K35" s="483"/>
      <c r="L35" s="484">
        <f>P12</f>
        <v>184</v>
      </c>
      <c r="M35" s="485"/>
      <c r="N35" s="486"/>
      <c r="O35" s="634">
        <v>4.05</v>
      </c>
      <c r="P35" s="485"/>
      <c r="Q35" s="486"/>
      <c r="R35" s="490"/>
      <c r="S35" s="491"/>
      <c r="T35" s="492"/>
      <c r="U35" s="378">
        <f>L35*O35</f>
        <v>745.19999999999993</v>
      </c>
      <c r="V35" s="379"/>
      <c r="W35" s="379"/>
      <c r="X35" s="95"/>
      <c r="Y35" s="41"/>
      <c r="Z35" s="589"/>
      <c r="AA35" s="589"/>
      <c r="AB35" s="183"/>
      <c r="AC35" s="588"/>
      <c r="AD35" s="588"/>
      <c r="AE35" s="183"/>
      <c r="AF35" s="184"/>
      <c r="AG35" s="185"/>
      <c r="AH35" s="185"/>
      <c r="AJ35" s="41"/>
      <c r="AK35" s="41"/>
      <c r="AL35" s="41"/>
      <c r="AM35" s="41"/>
    </row>
    <row r="36" spans="1:39" s="4" customFormat="1" ht="11" customHeight="1">
      <c r="A36" s="575" t="s">
        <v>37</v>
      </c>
      <c r="B36" s="576"/>
      <c r="C36" s="576"/>
      <c r="D36" s="576"/>
      <c r="E36" s="576"/>
      <c r="F36" s="576"/>
      <c r="G36" s="576"/>
      <c r="H36" s="576"/>
      <c r="I36" s="576"/>
      <c r="J36" s="576"/>
      <c r="K36" s="577"/>
      <c r="L36" s="535">
        <f>K25</f>
        <v>0</v>
      </c>
      <c r="M36" s="536"/>
      <c r="N36" s="537"/>
      <c r="O36" s="535">
        <f>O35</f>
        <v>4.05</v>
      </c>
      <c r="P36" s="536"/>
      <c r="Q36" s="537"/>
      <c r="R36" s="578"/>
      <c r="S36" s="579"/>
      <c r="T36" s="580"/>
      <c r="U36" s="464">
        <f>L36*O36</f>
        <v>0</v>
      </c>
      <c r="V36" s="465"/>
      <c r="W36" s="465"/>
      <c r="X36" s="95"/>
      <c r="Y36" s="41"/>
      <c r="Z36" s="73"/>
      <c r="AA36" s="73"/>
      <c r="AB36" s="73"/>
      <c r="AC36" s="41"/>
      <c r="AH36" s="41"/>
      <c r="AI36" s="41"/>
      <c r="AJ36" s="41"/>
      <c r="AK36" s="41"/>
      <c r="AL36" s="41"/>
      <c r="AM36" s="41"/>
    </row>
    <row r="37" spans="1:39" s="4" customFormat="1" ht="11" customHeight="1">
      <c r="A37" s="215" t="s">
        <v>155</v>
      </c>
      <c r="B37" s="84"/>
      <c r="C37" s="84"/>
      <c r="D37" s="84"/>
      <c r="E37" s="84"/>
      <c r="F37" s="84"/>
      <c r="G37" s="94"/>
      <c r="H37" s="94"/>
      <c r="I37" s="94"/>
      <c r="J37" s="230">
        <v>0.25</v>
      </c>
      <c r="K37" s="84" t="s">
        <v>156</v>
      </c>
      <c r="L37" s="535">
        <f>P25</f>
        <v>9</v>
      </c>
      <c r="M37" s="536"/>
      <c r="N37" s="537"/>
      <c r="O37" s="535">
        <f>O35</f>
        <v>4.05</v>
      </c>
      <c r="P37" s="536"/>
      <c r="Q37" s="537"/>
      <c r="R37" s="466" t="s">
        <v>160</v>
      </c>
      <c r="S37" s="467"/>
      <c r="T37" s="468"/>
      <c r="U37" s="464">
        <f>L37*O37*R37</f>
        <v>9.1124999999999989</v>
      </c>
      <c r="V37" s="465"/>
      <c r="W37" s="465"/>
      <c r="X37" s="95"/>
      <c r="Y37" s="41"/>
      <c r="Z37" s="41"/>
      <c r="AA37" s="41"/>
      <c r="AB37" s="41"/>
      <c r="AC37" s="41"/>
      <c r="AD37" s="41"/>
      <c r="AE37" s="41"/>
      <c r="AF37" s="41"/>
      <c r="AG37" s="41"/>
      <c r="AH37" s="41"/>
      <c r="AI37" s="41"/>
      <c r="AJ37" s="41"/>
      <c r="AK37" s="41"/>
      <c r="AL37" s="41"/>
      <c r="AM37" s="41"/>
    </row>
    <row r="38" spans="1:39" s="4" customFormat="1" ht="11" customHeight="1">
      <c r="A38" s="575" t="s">
        <v>99</v>
      </c>
      <c r="B38" s="576"/>
      <c r="C38" s="576"/>
      <c r="D38" s="576"/>
      <c r="E38" s="576"/>
      <c r="F38" s="576"/>
      <c r="G38" s="576"/>
      <c r="H38" s="576"/>
      <c r="I38" s="576"/>
      <c r="J38" s="576"/>
      <c r="K38" s="577"/>
      <c r="L38" s="535">
        <f>U25</f>
        <v>0</v>
      </c>
      <c r="M38" s="536"/>
      <c r="N38" s="537"/>
      <c r="O38" s="535">
        <f>O35</f>
        <v>4.05</v>
      </c>
      <c r="P38" s="536"/>
      <c r="Q38" s="537"/>
      <c r="R38" s="104"/>
      <c r="S38" s="105"/>
      <c r="T38" s="106"/>
      <c r="U38" s="464">
        <f>L38*O38</f>
        <v>0</v>
      </c>
      <c r="V38" s="465"/>
      <c r="W38" s="465"/>
      <c r="X38" s="97"/>
      <c r="Y38" s="41"/>
      <c r="Z38" s="41"/>
      <c r="AA38" s="41"/>
      <c r="AB38" s="41"/>
      <c r="AC38" s="41"/>
      <c r="AD38" s="607"/>
      <c r="AE38" s="607"/>
      <c r="AF38" s="607"/>
      <c r="AG38" s="607"/>
      <c r="AH38" s="41"/>
      <c r="AI38" s="41"/>
      <c r="AJ38" s="41"/>
      <c r="AK38" s="41"/>
      <c r="AL38" s="41"/>
      <c r="AM38" s="41"/>
    </row>
    <row r="39" spans="1:39" s="4" customFormat="1" ht="11" customHeight="1">
      <c r="A39" s="215" t="s">
        <v>93</v>
      </c>
      <c r="B39" s="84"/>
      <c r="C39" s="84"/>
      <c r="D39" s="84"/>
      <c r="E39" s="84"/>
      <c r="F39" s="84"/>
      <c r="G39" s="84"/>
      <c r="H39" s="84"/>
      <c r="I39" s="230">
        <v>0.5</v>
      </c>
      <c r="J39" s="94" t="s">
        <v>158</v>
      </c>
      <c r="K39" s="212"/>
      <c r="L39" s="535">
        <f>X25</f>
        <v>0</v>
      </c>
      <c r="M39" s="536"/>
      <c r="N39" s="537"/>
      <c r="O39" s="535">
        <f>O35*50%+O35</f>
        <v>6.0749999999999993</v>
      </c>
      <c r="P39" s="536"/>
      <c r="Q39" s="537"/>
      <c r="R39" s="572"/>
      <c r="S39" s="573"/>
      <c r="T39" s="574"/>
      <c r="U39" s="464">
        <f>L39*O39</f>
        <v>0</v>
      </c>
      <c r="V39" s="465"/>
      <c r="W39" s="465"/>
      <c r="X39" s="95"/>
      <c r="Y39" s="41"/>
      <c r="Z39" s="41"/>
      <c r="AA39" s="41"/>
      <c r="AB39" s="41"/>
    </row>
    <row r="40" spans="1:39" s="4" customFormat="1" ht="11" customHeight="1">
      <c r="A40" s="215" t="s">
        <v>89</v>
      </c>
      <c r="B40" s="84"/>
      <c r="C40" s="84"/>
      <c r="D40" s="84"/>
      <c r="E40" s="84"/>
      <c r="F40" s="84"/>
      <c r="G40" s="84"/>
      <c r="H40" s="84"/>
      <c r="I40" s="84"/>
      <c r="J40" s="84"/>
      <c r="K40" s="212"/>
      <c r="L40" s="535"/>
      <c r="M40" s="536"/>
      <c r="N40" s="537"/>
      <c r="O40" s="535"/>
      <c r="P40" s="536"/>
      <c r="Q40" s="537"/>
      <c r="R40" s="572"/>
      <c r="S40" s="573"/>
      <c r="T40" s="574"/>
      <c r="U40" s="464"/>
      <c r="V40" s="465"/>
      <c r="W40" s="465"/>
      <c r="X40" s="95"/>
      <c r="Y40" s="41"/>
      <c r="Z40" s="41"/>
      <c r="AA40" s="41"/>
      <c r="AB40" s="41"/>
    </row>
    <row r="41" spans="1:39" s="4" customFormat="1" ht="11" customHeight="1">
      <c r="A41" s="568" t="s">
        <v>36</v>
      </c>
      <c r="B41" s="569"/>
      <c r="C41" s="569"/>
      <c r="D41" s="569"/>
      <c r="E41" s="569"/>
      <c r="F41" s="569"/>
      <c r="G41" s="569"/>
      <c r="H41" s="569"/>
      <c r="I41" s="569"/>
      <c r="J41" s="569"/>
      <c r="K41" s="570"/>
      <c r="L41" s="94"/>
      <c r="M41" s="94"/>
      <c r="N41" s="94"/>
      <c r="O41" s="228"/>
      <c r="P41" s="229"/>
      <c r="Q41" s="229"/>
      <c r="R41" s="572"/>
      <c r="S41" s="573"/>
      <c r="T41" s="574"/>
      <c r="U41" s="464">
        <v>0</v>
      </c>
      <c r="V41" s="465"/>
      <c r="W41" s="465"/>
      <c r="X41" s="97"/>
      <c r="Y41" s="41"/>
      <c r="Z41" s="41"/>
      <c r="AA41" s="41"/>
      <c r="AB41" s="41"/>
      <c r="AC41" s="41"/>
      <c r="AD41" s="41"/>
      <c r="AE41" s="41"/>
      <c r="AF41" s="41"/>
      <c r="AG41" s="41"/>
      <c r="AH41" s="41"/>
      <c r="AI41" s="41"/>
      <c r="AJ41" s="41"/>
      <c r="AK41" s="41"/>
      <c r="AL41" s="41"/>
      <c r="AM41" s="41"/>
    </row>
    <row r="42" spans="1:39" s="4" customFormat="1" ht="11" customHeight="1">
      <c r="A42" s="102" t="s">
        <v>80</v>
      </c>
      <c r="B42" s="98"/>
      <c r="C42" s="98"/>
      <c r="D42" s="98"/>
      <c r="E42" s="98"/>
      <c r="F42" s="98"/>
      <c r="G42" s="98"/>
      <c r="H42" s="98"/>
      <c r="I42" s="98"/>
      <c r="J42" s="318"/>
      <c r="K42" s="319"/>
      <c r="L42" s="584"/>
      <c r="M42" s="585"/>
      <c r="N42" s="585"/>
      <c r="O42" s="586">
        <f>O35</f>
        <v>4.05</v>
      </c>
      <c r="P42" s="586"/>
      <c r="Q42" s="586"/>
      <c r="R42" s="587"/>
      <c r="S42" s="587"/>
      <c r="T42" s="587"/>
      <c r="U42" s="593">
        <f>L42*O42</f>
        <v>0</v>
      </c>
      <c r="V42" s="594"/>
      <c r="W42" s="594"/>
      <c r="X42" s="101"/>
      <c r="Y42" s="41"/>
      <c r="Z42" s="41"/>
      <c r="AA42" s="41"/>
      <c r="AB42" s="41"/>
      <c r="AC42" s="41"/>
      <c r="AD42" s="41"/>
      <c r="AE42" s="41"/>
      <c r="AF42" s="41"/>
      <c r="AG42" s="41"/>
      <c r="AH42" s="41"/>
      <c r="AI42" s="41"/>
      <c r="AJ42" s="41"/>
      <c r="AK42" s="41"/>
      <c r="AL42" s="41"/>
      <c r="AM42" s="41"/>
    </row>
    <row r="43" spans="1:39" s="4" customFormat="1" ht="11" customHeight="1">
      <c r="A43" s="601" t="s">
        <v>21</v>
      </c>
      <c r="B43" s="602"/>
      <c r="C43" s="602"/>
      <c r="D43" s="602"/>
      <c r="E43" s="602"/>
      <c r="F43" s="602"/>
      <c r="G43" s="602"/>
      <c r="H43" s="602"/>
      <c r="I43" s="602"/>
      <c r="J43" s="602"/>
      <c r="K43" s="603"/>
      <c r="L43" s="581"/>
      <c r="M43" s="582"/>
      <c r="N43" s="583"/>
      <c r="O43" s="581"/>
      <c r="P43" s="582"/>
      <c r="Q43" s="583"/>
      <c r="R43" s="581"/>
      <c r="S43" s="582"/>
      <c r="T43" s="583"/>
      <c r="U43" s="564">
        <f>SUM(U35:W42)</f>
        <v>754.31249999999989</v>
      </c>
      <c r="V43" s="565"/>
      <c r="W43" s="565"/>
      <c r="X43" s="103"/>
      <c r="Y43" s="41"/>
      <c r="Z43" s="41"/>
      <c r="AA43" s="41"/>
      <c r="AB43" s="41"/>
      <c r="AC43" s="41"/>
      <c r="AD43" s="41"/>
      <c r="AE43" s="41"/>
      <c r="AF43" s="41"/>
      <c r="AG43" s="41"/>
      <c r="AH43" s="41"/>
      <c r="AI43" s="41"/>
      <c r="AJ43" s="41"/>
      <c r="AK43" s="41"/>
      <c r="AL43" s="41"/>
      <c r="AM43" s="41"/>
    </row>
    <row r="44" spans="1:39" s="4" customFormat="1" ht="7" customHeight="1">
      <c r="A44" s="71"/>
      <c r="B44" s="73"/>
      <c r="C44" s="73"/>
      <c r="D44" s="73"/>
      <c r="E44" s="73"/>
      <c r="F44" s="73"/>
      <c r="G44" s="73"/>
      <c r="H44" s="73"/>
      <c r="I44" s="73"/>
      <c r="J44" s="73"/>
      <c r="K44" s="73"/>
      <c r="L44" s="73"/>
      <c r="M44" s="73"/>
      <c r="N44" s="73"/>
      <c r="O44" s="73"/>
      <c r="P44" s="73"/>
      <c r="Q44" s="73"/>
      <c r="R44" s="73"/>
      <c r="S44" s="73"/>
      <c r="T44" s="73"/>
      <c r="U44" s="11"/>
      <c r="V44" s="73"/>
      <c r="W44" s="73"/>
      <c r="X44" s="73"/>
      <c r="Y44" s="41"/>
      <c r="Z44" s="41"/>
      <c r="AA44" s="41"/>
      <c r="AB44" s="41"/>
      <c r="AC44" s="41"/>
      <c r="AD44" s="41"/>
      <c r="AE44" s="41"/>
      <c r="AF44" s="41"/>
      <c r="AG44" s="41"/>
      <c r="AH44" s="41"/>
      <c r="AI44" s="41"/>
      <c r="AJ44" s="41"/>
      <c r="AK44" s="41"/>
      <c r="AL44" s="41"/>
      <c r="AM44" s="41"/>
    </row>
    <row r="45" spans="1:39" s="4" customFormat="1" ht="11" customHeight="1">
      <c r="A45" s="538" t="s">
        <v>39</v>
      </c>
      <c r="B45" s="566"/>
      <c r="C45" s="566"/>
      <c r="D45" s="566"/>
      <c r="E45" s="566"/>
      <c r="F45" s="566"/>
      <c r="G45" s="566"/>
      <c r="H45" s="566"/>
      <c r="I45" s="566"/>
      <c r="J45" s="566"/>
      <c r="K45" s="566"/>
      <c r="L45" s="566"/>
      <c r="M45" s="566"/>
      <c r="N45" s="566"/>
      <c r="O45" s="566"/>
      <c r="P45" s="566"/>
      <c r="Q45" s="566"/>
      <c r="R45" s="566"/>
      <c r="S45" s="566"/>
      <c r="T45" s="566"/>
      <c r="U45" s="566"/>
      <c r="V45" s="566"/>
      <c r="W45" s="539"/>
      <c r="X45" s="22"/>
      <c r="Y45" s="9"/>
      <c r="Z45" s="9"/>
      <c r="AA45" s="9"/>
      <c r="AB45" s="41"/>
      <c r="AC45" s="41"/>
      <c r="AD45" s="41"/>
      <c r="AE45" s="41"/>
      <c r="AF45" s="41"/>
      <c r="AG45" s="41"/>
      <c r="AH45" s="41"/>
      <c r="AI45" s="41"/>
      <c r="AJ45" s="41"/>
      <c r="AK45" s="41"/>
      <c r="AL45" s="41"/>
      <c r="AM45" s="41"/>
    </row>
    <row r="46" spans="1:39" s="4" customFormat="1" ht="11" customHeight="1">
      <c r="A46" s="595" t="s">
        <v>53</v>
      </c>
      <c r="B46" s="596"/>
      <c r="C46" s="596"/>
      <c r="D46" s="596"/>
      <c r="E46" s="596"/>
      <c r="F46" s="596"/>
      <c r="G46" s="596"/>
      <c r="H46" s="596"/>
      <c r="I46" s="596"/>
      <c r="J46" s="596"/>
      <c r="K46" s="596"/>
      <c r="L46" s="597"/>
      <c r="M46" s="383" t="s">
        <v>0</v>
      </c>
      <c r="N46" s="384"/>
      <c r="O46" s="385"/>
      <c r="P46" s="538" t="s">
        <v>40</v>
      </c>
      <c r="Q46" s="566"/>
      <c r="R46" s="566"/>
      <c r="S46" s="566"/>
      <c r="T46" s="566"/>
      <c r="U46" s="566"/>
      <c r="V46" s="566"/>
      <c r="W46" s="539"/>
      <c r="AB46" s="41"/>
      <c r="AC46" s="41"/>
      <c r="AD46" s="506"/>
      <c r="AE46" s="506"/>
      <c r="AF46" s="506"/>
      <c r="AG46" s="506"/>
      <c r="AH46" s="506"/>
      <c r="AI46" s="41"/>
      <c r="AJ46" s="41"/>
      <c r="AK46" s="41"/>
      <c r="AL46" s="41"/>
      <c r="AM46" s="41"/>
    </row>
    <row r="47" spans="1:39" s="4" customFormat="1" ht="11" customHeight="1">
      <c r="A47" s="598"/>
      <c r="B47" s="599"/>
      <c r="C47" s="599"/>
      <c r="D47" s="599"/>
      <c r="E47" s="599"/>
      <c r="F47" s="599"/>
      <c r="G47" s="599"/>
      <c r="H47" s="599"/>
      <c r="I47" s="599"/>
      <c r="J47" s="599"/>
      <c r="K47" s="599"/>
      <c r="L47" s="600"/>
      <c r="M47" s="391"/>
      <c r="N47" s="392"/>
      <c r="O47" s="393"/>
      <c r="P47" s="538" t="s">
        <v>35</v>
      </c>
      <c r="Q47" s="566"/>
      <c r="R47" s="566"/>
      <c r="S47" s="539"/>
      <c r="T47" s="538" t="s">
        <v>1</v>
      </c>
      <c r="U47" s="566"/>
      <c r="V47" s="566"/>
      <c r="W47" s="539"/>
      <c r="AB47" s="41"/>
      <c r="AC47" s="41"/>
      <c r="AD47" s="41"/>
      <c r="AE47" s="41"/>
      <c r="AF47" s="41"/>
      <c r="AG47" s="41"/>
      <c r="AH47" s="41"/>
      <c r="AI47" s="41"/>
      <c r="AJ47" s="41"/>
      <c r="AK47" s="41"/>
      <c r="AL47" s="41"/>
      <c r="AM47" s="41"/>
    </row>
    <row r="48" spans="1:39" s="4" customFormat="1" ht="11" customHeight="1">
      <c r="A48" s="23" t="s">
        <v>54</v>
      </c>
      <c r="B48" s="24"/>
      <c r="C48" s="24"/>
      <c r="D48" s="24"/>
      <c r="E48" s="24"/>
      <c r="F48" s="24"/>
      <c r="G48" s="24"/>
      <c r="H48" s="24"/>
      <c r="I48" s="2"/>
      <c r="J48" s="2"/>
      <c r="K48" s="2"/>
      <c r="L48" s="2"/>
      <c r="M48" s="627">
        <f>U43</f>
        <v>754.31249999999989</v>
      </c>
      <c r="N48" s="544"/>
      <c r="O48" s="628"/>
      <c r="P48" s="627">
        <v>8.0500000000000007</v>
      </c>
      <c r="Q48" s="544"/>
      <c r="R48" s="544"/>
      <c r="S48" s="628"/>
      <c r="T48" s="629">
        <f t="shared" ref="T48:T55" si="0">P48*M48/100</f>
        <v>60.722156249999998</v>
      </c>
      <c r="U48" s="630"/>
      <c r="V48" s="630"/>
      <c r="W48" s="10"/>
      <c r="AB48" s="41"/>
      <c r="AC48" s="41"/>
      <c r="AD48" s="41"/>
      <c r="AE48" s="41"/>
      <c r="AF48" s="41"/>
      <c r="AG48" s="41"/>
      <c r="AH48" s="41"/>
      <c r="AI48" s="41"/>
      <c r="AJ48" s="41"/>
      <c r="AK48" s="41"/>
      <c r="AL48" s="41"/>
      <c r="AM48" s="41"/>
    </row>
    <row r="49" spans="1:39" s="4" customFormat="1" ht="11" customHeight="1">
      <c r="A49" s="503" t="s">
        <v>55</v>
      </c>
      <c r="B49" s="504"/>
      <c r="C49" s="504"/>
      <c r="D49" s="504"/>
      <c r="E49" s="504"/>
      <c r="F49" s="504"/>
      <c r="G49" s="504"/>
      <c r="H49" s="504"/>
      <c r="I49" s="2"/>
      <c r="J49" s="2"/>
      <c r="K49" s="2"/>
      <c r="L49" s="2"/>
      <c r="M49" s="505">
        <f>U43</f>
        <v>754.31249999999989</v>
      </c>
      <c r="N49" s="506"/>
      <c r="O49" s="507"/>
      <c r="P49" s="505">
        <v>2.4</v>
      </c>
      <c r="Q49" s="506"/>
      <c r="R49" s="506"/>
      <c r="S49" s="507"/>
      <c r="T49" s="501">
        <f t="shared" si="0"/>
        <v>18.103499999999997</v>
      </c>
      <c r="U49" s="502"/>
      <c r="V49" s="502"/>
      <c r="W49" s="10"/>
      <c r="AB49" s="41"/>
      <c r="AC49" s="41"/>
      <c r="AD49" s="41"/>
      <c r="AE49" s="41"/>
      <c r="AF49" s="41"/>
      <c r="AG49" s="41"/>
      <c r="AH49" s="41"/>
      <c r="AI49" s="41"/>
      <c r="AJ49" s="41"/>
      <c r="AK49" s="41"/>
      <c r="AL49" s="41"/>
      <c r="AM49" s="41"/>
    </row>
    <row r="50" spans="1:39" s="4" customFormat="1" ht="11" customHeight="1">
      <c r="A50" s="503" t="s">
        <v>5</v>
      </c>
      <c r="B50" s="504"/>
      <c r="C50" s="504"/>
      <c r="D50" s="504"/>
      <c r="E50" s="504"/>
      <c r="F50" s="504"/>
      <c r="G50" s="504"/>
      <c r="H50" s="504"/>
      <c r="I50" s="2"/>
      <c r="J50" s="2"/>
      <c r="K50" s="2"/>
      <c r="L50" s="2"/>
      <c r="M50" s="505">
        <f>U43</f>
        <v>754.31249999999989</v>
      </c>
      <c r="N50" s="506"/>
      <c r="O50" s="507"/>
      <c r="P50" s="505">
        <v>0.8</v>
      </c>
      <c r="Q50" s="506"/>
      <c r="R50" s="506"/>
      <c r="S50" s="507"/>
      <c r="T50" s="501">
        <f t="shared" si="0"/>
        <v>6.0344999999999995</v>
      </c>
      <c r="U50" s="502"/>
      <c r="V50" s="502"/>
      <c r="W50" s="10"/>
      <c r="AB50" s="41"/>
      <c r="AC50" s="41"/>
      <c r="AD50" s="41"/>
      <c r="AE50" s="41"/>
      <c r="AF50" s="41"/>
      <c r="AG50" s="41"/>
      <c r="AH50" s="41"/>
      <c r="AI50" s="41"/>
      <c r="AJ50" s="41"/>
      <c r="AK50" s="41"/>
      <c r="AL50" s="41"/>
      <c r="AM50" s="41"/>
    </row>
    <row r="51" spans="1:39" s="4" customFormat="1" ht="11" customHeight="1">
      <c r="A51" s="503" t="s">
        <v>56</v>
      </c>
      <c r="B51" s="504"/>
      <c r="C51" s="504"/>
      <c r="D51" s="504"/>
      <c r="E51" s="504"/>
      <c r="F51" s="504"/>
      <c r="G51" s="504"/>
      <c r="H51" s="504"/>
      <c r="I51" s="2"/>
      <c r="J51" s="2"/>
      <c r="K51" s="2"/>
      <c r="L51" s="2"/>
      <c r="M51" s="505">
        <f>U43</f>
        <v>754.31249999999989</v>
      </c>
      <c r="N51" s="506"/>
      <c r="O51" s="507"/>
      <c r="P51" s="505">
        <v>3.1</v>
      </c>
      <c r="Q51" s="506"/>
      <c r="R51" s="506"/>
      <c r="S51" s="507"/>
      <c r="T51" s="501">
        <f t="shared" si="0"/>
        <v>23.383687499999997</v>
      </c>
      <c r="U51" s="502"/>
      <c r="V51" s="502"/>
      <c r="W51" s="10"/>
      <c r="AB51" s="41"/>
      <c r="AC51" s="41"/>
      <c r="AD51" s="41"/>
      <c r="AE51" s="41"/>
      <c r="AF51" s="41"/>
      <c r="AG51" s="41"/>
      <c r="AH51" s="41"/>
      <c r="AI51" s="41"/>
      <c r="AJ51" s="41"/>
      <c r="AK51" s="41"/>
      <c r="AL51" s="41"/>
      <c r="AM51" s="41"/>
    </row>
    <row r="52" spans="1:39" s="4" customFormat="1" ht="11" customHeight="1">
      <c r="A52" s="503" t="s">
        <v>57</v>
      </c>
      <c r="B52" s="504"/>
      <c r="C52" s="504"/>
      <c r="D52" s="504"/>
      <c r="E52" s="504"/>
      <c r="F52" s="504"/>
      <c r="G52" s="504"/>
      <c r="H52" s="504"/>
      <c r="I52" s="2"/>
      <c r="J52" s="2"/>
      <c r="K52" s="2"/>
      <c r="L52" s="2"/>
      <c r="M52" s="505">
        <f>U43</f>
        <v>754.31249999999989</v>
      </c>
      <c r="N52" s="506"/>
      <c r="O52" s="507"/>
      <c r="P52" s="505">
        <v>1.1499999999999999</v>
      </c>
      <c r="Q52" s="506"/>
      <c r="R52" s="506"/>
      <c r="S52" s="507"/>
      <c r="T52" s="501">
        <f t="shared" si="0"/>
        <v>8.6745937499999979</v>
      </c>
      <c r="U52" s="502"/>
      <c r="V52" s="502"/>
      <c r="W52" s="10"/>
      <c r="AB52" s="41"/>
      <c r="AC52" s="41"/>
      <c r="AD52" s="41"/>
      <c r="AE52" s="41"/>
      <c r="AF52" s="41"/>
      <c r="AG52" s="41"/>
      <c r="AH52" s="41"/>
      <c r="AI52" s="41"/>
      <c r="AJ52" s="41"/>
      <c r="AK52" s="41"/>
      <c r="AL52" s="41"/>
      <c r="AM52" s="41"/>
    </row>
    <row r="53" spans="1:39" s="4" customFormat="1" ht="11" customHeight="1">
      <c r="A53" s="22" t="s">
        <v>58</v>
      </c>
      <c r="B53" s="9"/>
      <c r="C53" s="9"/>
      <c r="D53" s="9"/>
      <c r="E53" s="9"/>
      <c r="F53" s="9"/>
      <c r="G53" s="9"/>
      <c r="H53" s="9"/>
      <c r="I53" s="2"/>
      <c r="J53" s="2"/>
      <c r="K53" s="2"/>
      <c r="L53" s="2"/>
      <c r="M53" s="505">
        <f>U43*98.25/100</f>
        <v>741.11203124999986</v>
      </c>
      <c r="N53" s="506"/>
      <c r="O53" s="507"/>
      <c r="P53" s="505">
        <v>5.0999999999999996</v>
      </c>
      <c r="Q53" s="506"/>
      <c r="R53" s="506"/>
      <c r="S53" s="507"/>
      <c r="T53" s="501">
        <f t="shared" si="0"/>
        <v>37.796713593749992</v>
      </c>
      <c r="U53" s="502"/>
      <c r="V53" s="502"/>
      <c r="W53" s="10"/>
      <c r="AB53" s="41"/>
      <c r="AC53" s="41"/>
      <c r="AD53" s="41"/>
      <c r="AE53" s="41"/>
      <c r="AF53" s="41"/>
      <c r="AG53" s="41"/>
      <c r="AH53" s="41"/>
      <c r="AI53" s="41"/>
      <c r="AJ53" s="41"/>
      <c r="AK53" s="41"/>
      <c r="AL53" s="41"/>
      <c r="AM53" s="41"/>
    </row>
    <row r="54" spans="1:39" s="4" customFormat="1" ht="11" customHeight="1">
      <c r="A54" s="22" t="s">
        <v>59</v>
      </c>
      <c r="B54" s="9"/>
      <c r="C54" s="9"/>
      <c r="D54" s="9"/>
      <c r="E54" s="9"/>
      <c r="F54" s="9"/>
      <c r="G54" s="9"/>
      <c r="H54" s="9"/>
      <c r="I54" s="2"/>
      <c r="J54" s="2"/>
      <c r="K54" s="2"/>
      <c r="L54" s="2"/>
      <c r="M54" s="505">
        <f>U43*98.25/100</f>
        <v>741.11203124999986</v>
      </c>
      <c r="N54" s="506"/>
      <c r="O54" s="507"/>
      <c r="P54" s="505">
        <v>2.4</v>
      </c>
      <c r="Q54" s="506"/>
      <c r="R54" s="506"/>
      <c r="S54" s="507"/>
      <c r="T54" s="501">
        <f t="shared" si="0"/>
        <v>17.786688749999996</v>
      </c>
      <c r="U54" s="502"/>
      <c r="V54" s="502"/>
      <c r="W54" s="10"/>
      <c r="AB54" s="41"/>
      <c r="AC54" s="41"/>
      <c r="AD54" s="41"/>
      <c r="AE54" s="41"/>
      <c r="AF54" s="41"/>
      <c r="AG54" s="41"/>
      <c r="AH54" s="41"/>
      <c r="AI54" s="41"/>
      <c r="AJ54" s="41"/>
      <c r="AK54" s="41"/>
      <c r="AL54" s="41"/>
      <c r="AM54" s="41"/>
    </row>
    <row r="55" spans="1:39" s="4" customFormat="1" ht="11" customHeight="1">
      <c r="A55" s="25" t="s">
        <v>60</v>
      </c>
      <c r="B55" s="26"/>
      <c r="C55" s="26"/>
      <c r="D55" s="26"/>
      <c r="E55" s="26"/>
      <c r="F55" s="26"/>
      <c r="G55" s="26"/>
      <c r="H55" s="26"/>
      <c r="I55" s="21"/>
      <c r="J55" s="21"/>
      <c r="K55" s="21"/>
      <c r="L55" s="21"/>
      <c r="M55" s="522">
        <f>U43*98.25/100</f>
        <v>741.11203124999986</v>
      </c>
      <c r="N55" s="523"/>
      <c r="O55" s="590"/>
      <c r="P55" s="522">
        <v>0.5</v>
      </c>
      <c r="Q55" s="523"/>
      <c r="R55" s="523"/>
      <c r="S55" s="590"/>
      <c r="T55" s="591">
        <f t="shared" si="0"/>
        <v>3.7055601562499993</v>
      </c>
      <c r="U55" s="592"/>
      <c r="V55" s="592"/>
      <c r="W55" s="10"/>
      <c r="AB55" s="41"/>
      <c r="AC55" s="41"/>
      <c r="AD55" s="41"/>
      <c r="AE55" s="41"/>
      <c r="AF55" s="41"/>
      <c r="AG55" s="41"/>
      <c r="AH55" s="41"/>
      <c r="AI55" s="41"/>
      <c r="AJ55" s="41"/>
      <c r="AK55" s="41"/>
      <c r="AL55" s="41"/>
      <c r="AM55" s="41"/>
    </row>
    <row r="56" spans="1:39" s="4" customFormat="1" ht="11" customHeight="1">
      <c r="A56" s="530" t="s">
        <v>41</v>
      </c>
      <c r="B56" s="531"/>
      <c r="C56" s="531"/>
      <c r="D56" s="531"/>
      <c r="E56" s="531"/>
      <c r="F56" s="531"/>
      <c r="G56" s="531"/>
      <c r="H56" s="531"/>
      <c r="I56" s="27"/>
      <c r="J56" s="7"/>
      <c r="K56" s="7"/>
      <c r="L56" s="7"/>
      <c r="M56" s="28"/>
      <c r="N56" s="28"/>
      <c r="O56" s="28"/>
      <c r="P56" s="18"/>
      <c r="Q56" s="29"/>
      <c r="R56" s="29"/>
      <c r="S56" s="14"/>
      <c r="T56" s="532">
        <f>SUM(T48:T55)</f>
        <v>176.20739999999995</v>
      </c>
      <c r="U56" s="533"/>
      <c r="V56" s="533"/>
      <c r="W56" s="328"/>
      <c r="AB56" s="41"/>
      <c r="AC56" s="41"/>
      <c r="AD56" s="41"/>
      <c r="AE56" s="41"/>
      <c r="AF56" s="41"/>
      <c r="AG56" s="41"/>
      <c r="AH56" s="41"/>
      <c r="AI56" s="41"/>
      <c r="AJ56" s="41"/>
      <c r="AK56" s="41"/>
      <c r="AL56" s="41"/>
      <c r="AM56" s="41"/>
    </row>
    <row r="57" spans="1:39" s="4" customFormat="1" ht="7" customHeight="1">
      <c r="A57" s="543"/>
      <c r="B57" s="543"/>
      <c r="C57" s="543"/>
      <c r="D57" s="543"/>
      <c r="E57" s="543"/>
      <c r="F57" s="543"/>
      <c r="G57" s="543"/>
      <c r="H57" s="543"/>
      <c r="I57" s="29"/>
      <c r="J57" s="29"/>
      <c r="K57" s="20"/>
      <c r="L57" s="20"/>
      <c r="M57" s="74"/>
      <c r="N57" s="74"/>
      <c r="O57" s="74"/>
      <c r="P57" s="29"/>
      <c r="Q57" s="29"/>
      <c r="R57" s="29"/>
      <c r="S57" s="74"/>
      <c r="T57" s="29"/>
      <c r="U57" s="29"/>
      <c r="V57" s="29"/>
      <c r="W57" s="330"/>
      <c r="AB57" s="41"/>
      <c r="AC57" s="41"/>
      <c r="AD57" s="41"/>
      <c r="AE57" s="41"/>
      <c r="AF57" s="41"/>
      <c r="AG57" s="41"/>
      <c r="AH57" s="41"/>
      <c r="AI57" s="41"/>
      <c r="AJ57" s="41"/>
      <c r="AK57" s="41"/>
      <c r="AL57" s="41"/>
      <c r="AM57" s="41"/>
    </row>
    <row r="58" spans="1:39" s="4" customFormat="1" ht="11" customHeight="1">
      <c r="A58" s="517" t="s">
        <v>42</v>
      </c>
      <c r="B58" s="518"/>
      <c r="C58" s="518"/>
      <c r="D58" s="518"/>
      <c r="E58" s="518"/>
      <c r="F58" s="518"/>
      <c r="G58" s="518"/>
      <c r="H58" s="518"/>
      <c r="I58" s="518"/>
      <c r="J58" s="518"/>
      <c r="K58" s="518"/>
      <c r="L58" s="518"/>
      <c r="M58" s="518"/>
      <c r="N58" s="518"/>
      <c r="O58" s="518"/>
      <c r="P58" s="518"/>
      <c r="Q58" s="518"/>
      <c r="R58" s="518"/>
      <c r="S58" s="519"/>
      <c r="T58" s="520">
        <f>U43-T56</f>
        <v>578.10509999999999</v>
      </c>
      <c r="U58" s="521"/>
      <c r="V58" s="521"/>
      <c r="W58" s="329"/>
      <c r="X58" s="522"/>
      <c r="Y58" s="523"/>
      <c r="Z58" s="523"/>
      <c r="AA58" s="41"/>
      <c r="AB58" s="41"/>
      <c r="AC58" s="41"/>
      <c r="AD58" s="41"/>
      <c r="AE58" s="41"/>
      <c r="AF58" s="41"/>
      <c r="AG58" s="41"/>
      <c r="AH58" s="41"/>
      <c r="AI58" s="41"/>
      <c r="AJ58" s="41"/>
      <c r="AK58" s="41"/>
      <c r="AL58" s="41"/>
      <c r="AM58" s="41"/>
    </row>
    <row r="59" spans="1:39" s="4" customFormat="1" ht="11" customHeight="1">
      <c r="A59" s="77"/>
      <c r="B59" s="77"/>
      <c r="C59" s="77"/>
      <c r="D59" s="77"/>
      <c r="E59" s="77"/>
      <c r="F59" s="77"/>
      <c r="G59" s="77"/>
      <c r="H59" s="77"/>
      <c r="I59" s="77"/>
      <c r="J59" s="77"/>
      <c r="K59" s="77"/>
      <c r="L59" s="77"/>
      <c r="M59" s="77"/>
      <c r="N59" s="77"/>
      <c r="O59" s="77"/>
      <c r="P59" s="77"/>
      <c r="Q59" s="77"/>
      <c r="R59" s="77"/>
      <c r="S59" s="77"/>
      <c r="T59" s="227"/>
      <c r="U59" s="227"/>
      <c r="V59" s="227"/>
      <c r="W59" s="79"/>
      <c r="X59" s="474" t="s">
        <v>0</v>
      </c>
      <c r="Y59" s="470"/>
      <c r="Z59" s="471"/>
      <c r="AA59" s="41"/>
      <c r="AB59" s="41"/>
      <c r="AC59" s="41"/>
      <c r="AD59" s="41"/>
      <c r="AE59" s="41"/>
      <c r="AF59" s="41"/>
      <c r="AG59" s="41"/>
      <c r="AH59" s="41"/>
      <c r="AI59" s="41"/>
      <c r="AJ59" s="41"/>
      <c r="AK59" s="41"/>
      <c r="AL59" s="41"/>
      <c r="AM59" s="41"/>
    </row>
    <row r="60" spans="1:39" s="4" customFormat="1" ht="11" customHeight="1">
      <c r="A60" s="524" t="s">
        <v>139</v>
      </c>
      <c r="B60" s="525"/>
      <c r="C60" s="525"/>
      <c r="D60" s="525"/>
      <c r="E60" s="525"/>
      <c r="F60" s="525"/>
      <c r="G60" s="525"/>
      <c r="H60" s="525"/>
      <c r="I60" s="525"/>
      <c r="J60" s="525"/>
      <c r="K60" s="525"/>
      <c r="L60" s="525"/>
      <c r="M60" s="525"/>
      <c r="N60" s="525"/>
      <c r="O60" s="525"/>
      <c r="P60" s="525"/>
      <c r="Q60" s="525"/>
      <c r="R60" s="525"/>
      <c r="S60" s="526"/>
      <c r="T60" s="513">
        <f>X60*AD29</f>
        <v>0</v>
      </c>
      <c r="U60" s="514"/>
      <c r="V60" s="514"/>
      <c r="W60" s="14"/>
      <c r="X60" s="527">
        <v>2.65</v>
      </c>
      <c r="Y60" s="528"/>
      <c r="Z60" s="529"/>
      <c r="AA60" s="354" t="s">
        <v>90</v>
      </c>
      <c r="AB60" s="355"/>
      <c r="AC60" s="356"/>
      <c r="AE60" s="13"/>
      <c r="AF60" s="13"/>
      <c r="AG60" s="13"/>
      <c r="AH60" s="41"/>
      <c r="AI60" s="41"/>
      <c r="AJ60" s="41"/>
      <c r="AK60" s="41"/>
      <c r="AL60" s="41"/>
      <c r="AM60" s="41"/>
    </row>
    <row r="61" spans="1:39" s="4" customFormat="1" ht="11" customHeight="1">
      <c r="A61" s="75" t="s">
        <v>140</v>
      </c>
      <c r="B61" s="76"/>
      <c r="C61" s="76"/>
      <c r="D61" s="76"/>
      <c r="E61" s="76"/>
      <c r="F61" s="76"/>
      <c r="G61" s="76"/>
      <c r="H61" s="76"/>
      <c r="I61" s="76"/>
      <c r="J61" s="76"/>
      <c r="K61" s="76"/>
      <c r="L61" s="76"/>
      <c r="M61" s="76"/>
      <c r="N61" s="76"/>
      <c r="O61" s="76"/>
      <c r="P61" s="76"/>
      <c r="Q61" s="76"/>
      <c r="R61" s="76"/>
      <c r="S61" s="78"/>
      <c r="T61" s="513">
        <f>AI29*X61</f>
        <v>60.173999999999999</v>
      </c>
      <c r="U61" s="514"/>
      <c r="V61" s="514"/>
      <c r="W61" s="12"/>
      <c r="X61" s="515">
        <v>0.33429999999999999</v>
      </c>
      <c r="Y61" s="516"/>
      <c r="Z61" s="516"/>
      <c r="AA61" s="349">
        <f>T60+T61</f>
        <v>60.173999999999999</v>
      </c>
      <c r="AB61" s="350"/>
      <c r="AC61" s="351"/>
      <c r="AD61" s="13"/>
      <c r="AE61" s="13"/>
      <c r="AF61" s="13"/>
      <c r="AG61" s="13"/>
      <c r="AH61" s="41"/>
      <c r="AI61" s="41"/>
      <c r="AJ61" s="41"/>
      <c r="AK61" s="41"/>
      <c r="AL61" s="41"/>
      <c r="AM61" s="41"/>
    </row>
    <row r="62" spans="1:39" s="4" customFormat="1" ht="11" customHeight="1">
      <c r="A62" s="238" t="s">
        <v>106</v>
      </c>
      <c r="B62" s="239"/>
      <c r="C62" s="239"/>
      <c r="D62" s="239"/>
      <c r="E62" s="239"/>
      <c r="F62" s="239"/>
      <c r="G62" s="239"/>
      <c r="H62" s="239"/>
      <c r="I62" s="239"/>
      <c r="J62" s="239"/>
      <c r="K62" s="239"/>
      <c r="L62" s="239"/>
      <c r="M62" s="239"/>
      <c r="N62" s="239"/>
      <c r="O62" s="239"/>
      <c r="P62" s="239"/>
      <c r="Q62" s="239"/>
      <c r="R62" s="239"/>
      <c r="S62" s="240"/>
      <c r="T62" s="508">
        <f>AA29*X62</f>
        <v>0</v>
      </c>
      <c r="U62" s="509"/>
      <c r="V62" s="509"/>
      <c r="W62" s="271"/>
      <c r="X62" s="510">
        <v>1</v>
      </c>
      <c r="Y62" s="511"/>
      <c r="Z62" s="512"/>
      <c r="AA62" s="608" t="s">
        <v>133</v>
      </c>
      <c r="AB62" s="609"/>
      <c r="AC62" s="610"/>
      <c r="AD62" s="13"/>
      <c r="AE62" s="13"/>
      <c r="AF62" s="13"/>
      <c r="AG62" s="13"/>
      <c r="AH62" s="41"/>
      <c r="AI62" s="41"/>
      <c r="AJ62" s="41"/>
      <c r="AK62" s="41"/>
      <c r="AL62" s="41"/>
      <c r="AM62" s="41"/>
    </row>
    <row r="63" spans="1:39" s="4" customFormat="1" ht="11" customHeight="1">
      <c r="A63" s="503" t="s">
        <v>6</v>
      </c>
      <c r="B63" s="504"/>
      <c r="C63" s="504"/>
      <c r="D63" s="504"/>
      <c r="E63" s="504"/>
      <c r="F63" s="504"/>
      <c r="G63" s="504"/>
      <c r="H63" s="504"/>
      <c r="I63" s="504"/>
      <c r="J63" s="504"/>
      <c r="K63" s="504"/>
      <c r="L63" s="504"/>
      <c r="M63" s="504"/>
      <c r="N63" s="504"/>
      <c r="O63" s="504"/>
      <c r="P63" s="504"/>
      <c r="Q63" s="504"/>
      <c r="R63" s="504"/>
      <c r="S63" s="611"/>
      <c r="T63" s="513">
        <f>X63*AA30</f>
        <v>0</v>
      </c>
      <c r="U63" s="514"/>
      <c r="V63" s="514"/>
      <c r="W63" s="12"/>
      <c r="X63" s="505">
        <v>3</v>
      </c>
      <c r="Y63" s="506"/>
      <c r="Z63" s="507"/>
      <c r="AA63" s="612">
        <f>T62+T63+T64</f>
        <v>0</v>
      </c>
      <c r="AB63" s="613"/>
      <c r="AC63" s="614"/>
      <c r="AD63" s="618">
        <f>(AB29*X62)+(AB30*X63)+(AB31*X64)+T62+T63+T64</f>
        <v>0</v>
      </c>
      <c r="AE63" s="619"/>
      <c r="AF63" s="41"/>
      <c r="AG63" s="41"/>
      <c r="AH63" s="41"/>
      <c r="AI63" s="41"/>
      <c r="AJ63" s="41"/>
      <c r="AK63" s="41"/>
      <c r="AL63" s="41"/>
      <c r="AM63" s="41"/>
    </row>
    <row r="64" spans="1:39" s="4" customFormat="1" ht="11" customHeight="1">
      <c r="A64" s="503" t="s">
        <v>43</v>
      </c>
      <c r="B64" s="504"/>
      <c r="C64" s="504"/>
      <c r="D64" s="504"/>
      <c r="E64" s="504"/>
      <c r="F64" s="504"/>
      <c r="G64" s="504"/>
      <c r="H64" s="504"/>
      <c r="I64" s="504"/>
      <c r="J64" s="504"/>
      <c r="K64" s="504"/>
      <c r="L64" s="504"/>
      <c r="M64" s="504"/>
      <c r="N64" s="504"/>
      <c r="O64" s="504"/>
      <c r="P64" s="504"/>
      <c r="Q64" s="504"/>
      <c r="R64" s="504"/>
      <c r="S64" s="611"/>
      <c r="T64" s="622">
        <f>X64*AA31</f>
        <v>0</v>
      </c>
      <c r="U64" s="623"/>
      <c r="V64" s="623"/>
      <c r="W64" s="272"/>
      <c r="X64" s="624">
        <v>1</v>
      </c>
      <c r="Y64" s="625"/>
      <c r="Z64" s="626"/>
      <c r="AA64" s="615"/>
      <c r="AB64" s="616"/>
      <c r="AC64" s="617"/>
      <c r="AD64" s="620"/>
      <c r="AE64" s="621"/>
      <c r="AF64" s="41"/>
      <c r="AG64" s="41"/>
      <c r="AH64" s="41"/>
      <c r="AI64" s="41"/>
      <c r="AJ64" s="41"/>
      <c r="AK64" s="41"/>
      <c r="AL64" s="41"/>
      <c r="AM64" s="41"/>
    </row>
    <row r="65" spans="1:39" s="4" customFormat="1" ht="11" customHeight="1">
      <c r="A65" s="286" t="s">
        <v>108</v>
      </c>
      <c r="B65" s="287"/>
      <c r="C65" s="287"/>
      <c r="D65" s="287"/>
      <c r="E65" s="287"/>
      <c r="F65" s="287"/>
      <c r="G65" s="287"/>
      <c r="H65" s="287"/>
      <c r="I65" s="287"/>
      <c r="J65" s="287"/>
      <c r="K65" s="287"/>
      <c r="L65" s="287"/>
      <c r="M65" s="287"/>
      <c r="N65" s="287"/>
      <c r="O65" s="287"/>
      <c r="P65" s="287"/>
      <c r="Q65" s="287"/>
      <c r="R65" s="287"/>
      <c r="S65" s="288"/>
      <c r="T65" s="562">
        <f>(X65*AA32)*1.2</f>
        <v>0</v>
      </c>
      <c r="U65" s="563"/>
      <c r="V65" s="563"/>
      <c r="W65" s="12"/>
      <c r="X65" s="498">
        <v>0.59499999999999997</v>
      </c>
      <c r="Y65" s="499"/>
      <c r="Z65" s="500"/>
      <c r="AA65" s="41"/>
      <c r="AB65" s="41"/>
      <c r="AC65" s="41"/>
      <c r="AD65" s="273"/>
      <c r="AE65" s="273"/>
      <c r="AF65" s="41"/>
      <c r="AG65" s="41"/>
      <c r="AH65" s="41"/>
      <c r="AI65" s="41"/>
      <c r="AJ65" s="41"/>
      <c r="AK65" s="41"/>
      <c r="AL65" s="41"/>
      <c r="AM65" s="41"/>
    </row>
    <row r="66" spans="1:39" s="4" customFormat="1" ht="11" customHeight="1">
      <c r="A66" s="286" t="s">
        <v>71</v>
      </c>
      <c r="B66" s="287"/>
      <c r="C66" s="287"/>
      <c r="D66" s="287"/>
      <c r="E66" s="287"/>
      <c r="F66" s="287"/>
      <c r="G66" s="287"/>
      <c r="H66" s="287"/>
      <c r="I66" s="287"/>
      <c r="J66" s="287"/>
      <c r="K66" s="287"/>
      <c r="L66" s="287"/>
      <c r="M66" s="287"/>
      <c r="N66" s="287"/>
      <c r="O66" s="287"/>
      <c r="P66" s="287"/>
      <c r="Q66" s="287"/>
      <c r="R66" s="287"/>
      <c r="S66" s="288"/>
      <c r="T66" s="552">
        <v>0</v>
      </c>
      <c r="U66" s="553"/>
      <c r="V66" s="553"/>
      <c r="W66" s="12"/>
      <c r="X66" s="133"/>
      <c r="Y66" s="134"/>
      <c r="Z66" s="135"/>
      <c r="AA66" s="41"/>
      <c r="AB66" s="41"/>
      <c r="AC66" s="41"/>
      <c r="AD66" s="41"/>
      <c r="AE66" s="41"/>
      <c r="AF66" s="41"/>
      <c r="AG66" s="41"/>
      <c r="AH66" s="41"/>
      <c r="AI66" s="41"/>
      <c r="AJ66" s="41"/>
      <c r="AK66" s="41"/>
      <c r="AL66" s="41"/>
      <c r="AM66" s="41"/>
    </row>
    <row r="67" spans="1:39" s="4" customFormat="1" ht="11" customHeight="1">
      <c r="A67" s="554" t="s">
        <v>44</v>
      </c>
      <c r="B67" s="555"/>
      <c r="C67" s="555"/>
      <c r="D67" s="555"/>
      <c r="E67" s="555"/>
      <c r="F67" s="555"/>
      <c r="G67" s="555"/>
      <c r="H67" s="555"/>
      <c r="I67" s="555"/>
      <c r="J67" s="555"/>
      <c r="K67" s="555"/>
      <c r="L67" s="555"/>
      <c r="M67" s="555"/>
      <c r="N67" s="555"/>
      <c r="O67" s="555"/>
      <c r="P67" s="555"/>
      <c r="Q67" s="555"/>
      <c r="R67" s="555"/>
      <c r="S67" s="556"/>
      <c r="T67" s="557">
        <f>T58+T60+T61+T62+T63+T64+T65+T66</f>
        <v>638.27909999999997</v>
      </c>
      <c r="U67" s="558"/>
      <c r="V67" s="558"/>
      <c r="W67" s="289"/>
      <c r="X67" s="559"/>
      <c r="Y67" s="560"/>
      <c r="Z67" s="561"/>
      <c r="AA67" s="41"/>
      <c r="AB67" s="41"/>
      <c r="AC67" s="41"/>
      <c r="AD67" s="41"/>
      <c r="AE67" s="41"/>
      <c r="AF67" s="41"/>
      <c r="AG67" s="41"/>
      <c r="AH67" s="41"/>
      <c r="AI67" s="41"/>
      <c r="AJ67" s="41"/>
      <c r="AK67" s="41"/>
      <c r="AL67" s="41"/>
      <c r="AM67" s="41"/>
    </row>
    <row r="68" spans="1:39" s="4" customFormat="1" ht="11" customHeight="1">
      <c r="A68" s="538" t="s">
        <v>7</v>
      </c>
      <c r="B68" s="539"/>
      <c r="C68" s="546" t="s">
        <v>47</v>
      </c>
      <c r="D68" s="547"/>
      <c r="E68" s="547"/>
      <c r="F68" s="547"/>
      <c r="G68" s="547"/>
      <c r="H68" s="548"/>
      <c r="I68" s="546" t="s">
        <v>45</v>
      </c>
      <c r="J68" s="547"/>
      <c r="K68" s="547"/>
      <c r="L68" s="547"/>
      <c r="M68" s="547"/>
      <c r="N68" s="548"/>
      <c r="O68" s="549" t="s">
        <v>46</v>
      </c>
      <c r="P68" s="550"/>
      <c r="Q68" s="550"/>
      <c r="R68" s="550"/>
      <c r="S68" s="550"/>
      <c r="T68" s="551"/>
      <c r="U68" s="19"/>
      <c r="V68" s="2"/>
      <c r="W68" s="2"/>
      <c r="X68" s="2"/>
      <c r="Y68" s="2"/>
      <c r="Z68" s="2"/>
      <c r="AH68" s="41"/>
      <c r="AI68" s="41"/>
      <c r="AJ68" s="41"/>
      <c r="AK68" s="41"/>
      <c r="AL68" s="41"/>
      <c r="AM68" s="41"/>
    </row>
    <row r="69" spans="1:39" s="4" customFormat="1" ht="11" customHeight="1">
      <c r="A69" s="538" t="s">
        <v>49</v>
      </c>
      <c r="B69" s="539"/>
      <c r="C69" s="540">
        <f>U43</f>
        <v>754.31249999999989</v>
      </c>
      <c r="D69" s="541"/>
      <c r="E69" s="541"/>
      <c r="F69" s="541"/>
      <c r="G69" s="541"/>
      <c r="H69" s="542"/>
      <c r="I69" s="540">
        <f>T56</f>
        <v>176.20739999999995</v>
      </c>
      <c r="J69" s="541"/>
      <c r="K69" s="541"/>
      <c r="L69" s="541"/>
      <c r="M69" s="541"/>
      <c r="N69" s="542"/>
      <c r="O69" s="540">
        <f>T58</f>
        <v>578.10509999999999</v>
      </c>
      <c r="P69" s="541"/>
      <c r="Q69" s="541"/>
      <c r="R69" s="541"/>
      <c r="S69" s="541"/>
      <c r="T69" s="542"/>
      <c r="AH69" s="41"/>
      <c r="AI69" s="41"/>
      <c r="AJ69" s="41"/>
      <c r="AK69" s="41"/>
      <c r="AL69" s="41"/>
      <c r="AM69" s="41"/>
    </row>
    <row r="70" spans="1:39" s="4" customFormat="1" ht="11" customHeight="1">
      <c r="A70" s="538" t="s">
        <v>24</v>
      </c>
      <c r="B70" s="539"/>
      <c r="C70" s="540">
        <f>C69+'17-03-Lucie'!C69:H69</f>
        <v>1165.3874999999998</v>
      </c>
      <c r="D70" s="541"/>
      <c r="E70" s="541"/>
      <c r="F70" s="541"/>
      <c r="G70" s="541"/>
      <c r="H70" s="542"/>
      <c r="I70" s="540">
        <f>I69+'17-03-Lucie'!I69:N69</f>
        <v>272.23451999999997</v>
      </c>
      <c r="J70" s="541"/>
      <c r="K70" s="541"/>
      <c r="L70" s="541"/>
      <c r="M70" s="541"/>
      <c r="N70" s="542"/>
      <c r="O70" s="540">
        <f>O69+'17-03-Lucie'!O69:T69</f>
        <v>893.15297999999996</v>
      </c>
      <c r="P70" s="541"/>
      <c r="Q70" s="541"/>
      <c r="R70" s="541"/>
      <c r="S70" s="541"/>
      <c r="T70" s="542"/>
      <c r="AH70" s="41"/>
      <c r="AI70" s="41"/>
      <c r="AJ70" s="41"/>
      <c r="AK70" s="41"/>
      <c r="AL70" s="41"/>
      <c r="AM70" s="41"/>
    </row>
    <row r="71" spans="1:39" s="4" customFormat="1" ht="11" customHeight="1">
      <c r="A71" s="545" t="s">
        <v>48</v>
      </c>
      <c r="B71" s="545"/>
      <c r="C71" s="545"/>
      <c r="D71" s="567"/>
      <c r="E71" s="567"/>
      <c r="F71" s="567"/>
      <c r="G71" s="567"/>
      <c r="H71" s="545" t="s">
        <v>16</v>
      </c>
      <c r="I71" s="545"/>
      <c r="J71" s="545" t="s">
        <v>8</v>
      </c>
      <c r="K71" s="545"/>
      <c r="L71" s="545"/>
      <c r="M71" s="545"/>
      <c r="N71" s="545"/>
      <c r="O71" s="41"/>
      <c r="P71" s="41"/>
      <c r="Q71" s="41"/>
      <c r="R71" s="41"/>
      <c r="S71" s="41"/>
      <c r="T71" s="41"/>
      <c r="U71" s="41"/>
      <c r="V71" s="41"/>
      <c r="W71" s="41"/>
      <c r="X71" s="41"/>
      <c r="Y71" s="41"/>
      <c r="Z71" s="41"/>
      <c r="AA71" s="41"/>
      <c r="AB71" s="41"/>
      <c r="AC71" s="41"/>
      <c r="AD71" s="41"/>
      <c r="AE71" s="41"/>
      <c r="AF71" s="41"/>
      <c r="AG71" s="41"/>
      <c r="AH71" s="41"/>
      <c r="AI71" s="41"/>
      <c r="AJ71" s="41"/>
      <c r="AK71" s="41"/>
      <c r="AL71" s="41"/>
      <c r="AM71" s="41"/>
    </row>
    <row r="72" spans="1:39" s="4" customFormat="1" ht="11" customHeight="1">
      <c r="A72" s="534" t="s">
        <v>9</v>
      </c>
      <c r="B72" s="534"/>
      <c r="C72" s="534"/>
      <c r="D72" s="534"/>
      <c r="E72" s="534"/>
      <c r="F72" s="534"/>
      <c r="G72" s="534"/>
      <c r="H72" s="534"/>
      <c r="I72" s="534"/>
      <c r="J72" s="534"/>
      <c r="K72" s="534"/>
      <c r="L72" s="534"/>
      <c r="M72" s="534"/>
      <c r="N72" s="534"/>
      <c r="O72" s="534"/>
      <c r="P72" s="534"/>
      <c r="Q72" s="534"/>
      <c r="R72" s="534"/>
      <c r="S72" s="534"/>
      <c r="T72" s="534"/>
      <c r="U72" s="534"/>
      <c r="V72" s="534"/>
      <c r="W72" s="534"/>
      <c r="X72" s="534"/>
      <c r="Y72" s="534"/>
      <c r="Z72" s="534"/>
      <c r="AA72" s="534"/>
      <c r="AB72" s="534"/>
      <c r="AC72" s="534"/>
      <c r="AD72" s="41"/>
      <c r="AE72" s="41"/>
      <c r="AF72" s="41"/>
      <c r="AG72" s="41"/>
      <c r="AH72" s="41"/>
      <c r="AI72" s="41"/>
      <c r="AJ72" s="41"/>
      <c r="AK72" s="41"/>
      <c r="AL72" s="41"/>
      <c r="AM72" s="41"/>
    </row>
    <row r="76" spans="1:39" s="40" customFormat="1" ht="11" customHeight="1"/>
    <row r="77" spans="1:39" s="40" customFormat="1" ht="11" customHeight="1"/>
    <row r="78" spans="1:39" s="40" customFormat="1" ht="11" customHeight="1"/>
    <row r="79" spans="1:39" s="40" customFormat="1" ht="11" customHeight="1"/>
    <row r="80" spans="1:39" s="40" customFormat="1" ht="11" customHeight="1"/>
    <row r="81" s="40" customFormat="1" ht="11" customHeight="1"/>
    <row r="82" s="40" customFormat="1" ht="11" customHeight="1"/>
    <row r="83" s="40" customFormat="1" ht="11" customHeight="1"/>
    <row r="84" s="40" customFormat="1" ht="11" customHeight="1"/>
    <row r="85" s="40" customFormat="1" ht="11" customHeight="1"/>
    <row r="86" s="40" customFormat="1" ht="11" customHeight="1"/>
    <row r="87" s="40" customFormat="1" ht="11" customHeight="1"/>
    <row r="88" s="40" customFormat="1" ht="11" customHeight="1"/>
    <row r="89" s="40" customFormat="1" ht="11" customHeight="1"/>
    <row r="90" s="40" customFormat="1" ht="11" customHeight="1"/>
    <row r="91" s="40" customFormat="1" ht="11" customHeight="1"/>
    <row r="92" s="40" customFormat="1" ht="11" customHeight="1"/>
    <row r="93" s="40" customFormat="1" ht="11" customHeight="1"/>
    <row r="94" s="40" customFormat="1" ht="11" customHeight="1"/>
    <row r="95" s="40" customFormat="1" ht="11" customHeight="1"/>
    <row r="96" s="40" customFormat="1" ht="11" customHeight="1"/>
    <row r="97" s="40" customFormat="1" ht="11" customHeight="1"/>
    <row r="98" s="40" customFormat="1" ht="11" customHeight="1"/>
    <row r="99" s="40" customFormat="1" ht="11" customHeight="1"/>
    <row r="100" s="40" customFormat="1" ht="11" customHeight="1"/>
    <row r="101" s="40" customFormat="1" ht="11" customHeight="1"/>
    <row r="102" s="40" customFormat="1" ht="11" customHeight="1"/>
    <row r="103" s="40" customFormat="1" ht="11" customHeight="1"/>
    <row r="104" s="40" customFormat="1" ht="11" customHeight="1"/>
    <row r="105" s="40" customFormat="1" ht="11" customHeight="1"/>
    <row r="106" s="40" customFormat="1" ht="11" customHeight="1"/>
    <row r="107" s="40" customFormat="1" ht="11" customHeight="1"/>
    <row r="108" s="40" customFormat="1" ht="11" customHeight="1"/>
    <row r="109" s="40" customFormat="1" ht="11" customHeight="1"/>
    <row r="110" s="40" customFormat="1" ht="11" customHeight="1"/>
    <row r="111" s="40" customFormat="1" ht="11" customHeight="1"/>
    <row r="112" s="40" customFormat="1" ht="11" customHeight="1"/>
    <row r="113" s="40" customFormat="1" ht="11" customHeight="1"/>
    <row r="114" s="40" customFormat="1" ht="11" customHeight="1"/>
    <row r="115" s="40" customFormat="1" ht="11" customHeight="1"/>
    <row r="116" s="40" customFormat="1" ht="11" customHeight="1"/>
    <row r="117" s="40" customFormat="1" ht="11" customHeight="1"/>
    <row r="118" s="40" customFormat="1" ht="11" customHeight="1"/>
    <row r="119" s="40" customFormat="1" ht="11" customHeight="1"/>
    <row r="120" s="40" customFormat="1" ht="11" customHeight="1"/>
    <row r="121" s="40" customFormat="1" ht="11" customHeight="1"/>
    <row r="122" s="40" customFormat="1" ht="11" customHeight="1"/>
    <row r="123" s="40" customFormat="1" ht="11" customHeight="1"/>
    <row r="124" s="40" customFormat="1" ht="11" customHeight="1"/>
    <row r="125" s="40" customFormat="1" ht="11" customHeight="1"/>
    <row r="126" s="40" customFormat="1" ht="11" customHeight="1"/>
    <row r="127" s="40" customFormat="1" ht="11" customHeight="1"/>
    <row r="128" s="40" customFormat="1" ht="11" customHeight="1"/>
    <row r="129" s="40" customFormat="1" ht="11" customHeight="1"/>
    <row r="130" s="40" customFormat="1" ht="11" customHeight="1"/>
    <row r="131" s="40" customFormat="1" ht="11" customHeight="1"/>
    <row r="132" s="40" customFormat="1" ht="11" customHeight="1"/>
    <row r="133" s="40" customFormat="1" ht="11" customHeight="1"/>
    <row r="134" s="40" customFormat="1" ht="11" customHeight="1"/>
    <row r="135" s="40" customFormat="1" ht="11" customHeight="1"/>
    <row r="136" s="40" customFormat="1" ht="11" customHeight="1"/>
    <row r="137" s="40" customFormat="1" ht="11" customHeight="1"/>
    <row r="138" s="40" customFormat="1" ht="11" customHeight="1"/>
    <row r="139" s="40" customFormat="1" ht="11" customHeight="1"/>
    <row r="140" s="40" customFormat="1" ht="11" customHeight="1"/>
    <row r="141" s="40" customFormat="1" ht="11" customHeight="1"/>
    <row r="142" s="40" customFormat="1" ht="11" customHeight="1"/>
    <row r="143" s="40" customFormat="1" ht="11" customHeight="1"/>
    <row r="144" s="40" customFormat="1" ht="11" customHeight="1"/>
    <row r="145" s="40" customFormat="1" ht="11" customHeight="1"/>
    <row r="146" s="40" customFormat="1" ht="11" customHeight="1"/>
    <row r="147" s="40" customFormat="1" ht="11" customHeight="1"/>
    <row r="148" s="40" customFormat="1" ht="11" customHeight="1"/>
    <row r="149" s="40" customFormat="1" ht="11" customHeight="1"/>
    <row r="150" s="40" customFormat="1" ht="11" customHeight="1"/>
    <row r="151" s="40" customFormat="1" ht="11" customHeight="1"/>
    <row r="152" s="40" customFormat="1" ht="11" customHeight="1"/>
    <row r="153" s="40" customFormat="1" ht="11" customHeight="1"/>
    <row r="154" s="40" customFormat="1" ht="11" customHeight="1"/>
    <row r="155" s="40" customFormat="1" ht="11" customHeight="1"/>
    <row r="156" s="40" customFormat="1" ht="11" customHeight="1"/>
    <row r="157" s="40" customFormat="1" ht="11" customHeight="1"/>
    <row r="158" s="40" customFormat="1" ht="11" customHeight="1"/>
    <row r="159" s="40" customFormat="1" ht="11" customHeight="1"/>
    <row r="160" s="40" customFormat="1" ht="11" customHeight="1"/>
    <row r="161" s="40" customFormat="1" ht="11" customHeight="1"/>
    <row r="162" s="40" customFormat="1" ht="11" customHeight="1"/>
    <row r="163" s="40" customFormat="1" ht="11" customHeight="1"/>
    <row r="164" s="40" customFormat="1" ht="11" customHeight="1"/>
    <row r="165" s="40" customFormat="1" ht="11" customHeight="1"/>
    <row r="166" s="40" customFormat="1" ht="11" customHeight="1"/>
    <row r="167" s="40" customFormat="1" ht="11" customHeight="1"/>
    <row r="168" s="40" customFormat="1" ht="11" customHeight="1"/>
    <row r="169" s="40" customFormat="1" ht="11" customHeight="1"/>
    <row r="170" s="40" customFormat="1" ht="11" customHeight="1"/>
    <row r="171" s="40" customFormat="1" ht="11" customHeight="1"/>
    <row r="172" s="40" customFormat="1" ht="11" customHeight="1"/>
    <row r="173" s="40" customFormat="1" ht="11" customHeight="1"/>
    <row r="174" s="40" customFormat="1" ht="11" customHeight="1"/>
    <row r="175" s="40" customFormat="1" ht="11" customHeight="1"/>
    <row r="176" s="40" customFormat="1" ht="11" customHeight="1"/>
    <row r="177" s="40" customFormat="1" ht="11" customHeight="1"/>
    <row r="178" s="40" customFormat="1" ht="11" customHeight="1"/>
    <row r="179" s="40" customFormat="1" ht="11" customHeight="1"/>
  </sheetData>
  <mergeCells count="225">
    <mergeCell ref="J18:K18"/>
    <mergeCell ref="X23:AB23"/>
    <mergeCell ref="U23:W23"/>
    <mergeCell ref="C23:G23"/>
    <mergeCell ref="P12:Q12"/>
    <mergeCell ref="P8:T8"/>
    <mergeCell ref="U35:W35"/>
    <mergeCell ref="R37:T37"/>
    <mergeCell ref="U18:V18"/>
    <mergeCell ref="X18:Y18"/>
    <mergeCell ref="P24:T24"/>
    <mergeCell ref="X24:AB24"/>
    <mergeCell ref="A35:K35"/>
    <mergeCell ref="U24:W24"/>
    <mergeCell ref="AA32:AB32"/>
    <mergeCell ref="AA28:AB28"/>
    <mergeCell ref="D30:I30"/>
    <mergeCell ref="A29:I29"/>
    <mergeCell ref="A28:I28"/>
    <mergeCell ref="J28:S28"/>
    <mergeCell ref="X25:AB25"/>
    <mergeCell ref="U25:W25"/>
    <mergeCell ref="U34:X34"/>
    <mergeCell ref="AH24:AI24"/>
    <mergeCell ref="P11:Q11"/>
    <mergeCell ref="R36:T36"/>
    <mergeCell ref="L37:N37"/>
    <mergeCell ref="AD63:AE64"/>
    <mergeCell ref="A64:S64"/>
    <mergeCell ref="T64:V64"/>
    <mergeCell ref="X64:Z64"/>
    <mergeCell ref="D32:I32"/>
    <mergeCell ref="U39:W39"/>
    <mergeCell ref="O37:Q37"/>
    <mergeCell ref="U37:W37"/>
    <mergeCell ref="AA62:AC62"/>
    <mergeCell ref="A63:S63"/>
    <mergeCell ref="T63:V63"/>
    <mergeCell ref="X63:Z63"/>
    <mergeCell ref="AA63:AC64"/>
    <mergeCell ref="T58:V58"/>
    <mergeCell ref="X58:Z58"/>
    <mergeCell ref="T49:V49"/>
    <mergeCell ref="O43:Q43"/>
    <mergeCell ref="U40:W40"/>
    <mergeCell ref="L36:N36"/>
    <mergeCell ref="O36:Q36"/>
    <mergeCell ref="M55:O55"/>
    <mergeCell ref="P55:S55"/>
    <mergeCell ref="T50:V50"/>
    <mergeCell ref="L42:N42"/>
    <mergeCell ref="O42:Q42"/>
    <mergeCell ref="R42:T42"/>
    <mergeCell ref="U42:W42"/>
    <mergeCell ref="T55:V55"/>
    <mergeCell ref="P48:S48"/>
    <mergeCell ref="P49:S49"/>
    <mergeCell ref="T67:V67"/>
    <mergeCell ref="X67:Z67"/>
    <mergeCell ref="A68:B68"/>
    <mergeCell ref="A26:B26"/>
    <mergeCell ref="P25:T25"/>
    <mergeCell ref="H26:J26"/>
    <mergeCell ref="O39:Q39"/>
    <mergeCell ref="R40:T40"/>
    <mergeCell ref="A41:K41"/>
    <mergeCell ref="L35:N35"/>
    <mergeCell ref="O35:Q35"/>
    <mergeCell ref="R35:T35"/>
    <mergeCell ref="L38:N38"/>
    <mergeCell ref="A38:K38"/>
    <mergeCell ref="O38:Q38"/>
    <mergeCell ref="A25:B25"/>
    <mergeCell ref="O34:Q34"/>
    <mergeCell ref="J29:S29"/>
    <mergeCell ref="A30:C30"/>
    <mergeCell ref="A31:C31"/>
    <mergeCell ref="A32:C32"/>
    <mergeCell ref="J30:M30"/>
    <mergeCell ref="J31:M31"/>
    <mergeCell ref="J32:M32"/>
    <mergeCell ref="X65:Z65"/>
    <mergeCell ref="AD1:AE1"/>
    <mergeCell ref="AJ1:AK1"/>
    <mergeCell ref="AF1:AG1"/>
    <mergeCell ref="AL1:AM1"/>
    <mergeCell ref="Y6:AD6"/>
    <mergeCell ref="V11:AG11"/>
    <mergeCell ref="A3:F3"/>
    <mergeCell ref="N3:O3"/>
    <mergeCell ref="P3:R3"/>
    <mergeCell ref="A4:B4"/>
    <mergeCell ref="D4:H4"/>
    <mergeCell ref="D5:K5"/>
    <mergeCell ref="A6:D6"/>
    <mergeCell ref="F6:J6"/>
    <mergeCell ref="P10:Q10"/>
    <mergeCell ref="A2:T2"/>
    <mergeCell ref="U2:AM2"/>
    <mergeCell ref="V4:Z4"/>
    <mergeCell ref="V5:X5"/>
    <mergeCell ref="Y5:AC5"/>
    <mergeCell ref="M49:O49"/>
    <mergeCell ref="P54:S54"/>
    <mergeCell ref="T54:V54"/>
    <mergeCell ref="K25:O25"/>
    <mergeCell ref="AJ24:AM24"/>
    <mergeCell ref="AI28:AM28"/>
    <mergeCell ref="N30:S30"/>
    <mergeCell ref="N32:S32"/>
    <mergeCell ref="H71:I71"/>
    <mergeCell ref="J71:N71"/>
    <mergeCell ref="C70:H70"/>
    <mergeCell ref="I70:N70"/>
    <mergeCell ref="AG26:AI26"/>
    <mergeCell ref="AJ26:AL26"/>
    <mergeCell ref="AL32:AM32"/>
    <mergeCell ref="A36:K36"/>
    <mergeCell ref="Z35:AA35"/>
    <mergeCell ref="AC32:AK32"/>
    <mergeCell ref="A69:B69"/>
    <mergeCell ref="C68:H68"/>
    <mergeCell ref="I68:N68"/>
    <mergeCell ref="C69:H69"/>
    <mergeCell ref="I69:N69"/>
    <mergeCell ref="A70:B70"/>
    <mergeCell ref="X59:Z59"/>
    <mergeCell ref="T61:V61"/>
    <mergeCell ref="X61:Z61"/>
    <mergeCell ref="X26:AB26"/>
    <mergeCell ref="X62:Z62"/>
    <mergeCell ref="T65:V65"/>
    <mergeCell ref="T62:V62"/>
    <mergeCell ref="A67:S67"/>
    <mergeCell ref="AI18:AJ18"/>
    <mergeCell ref="AL18:AM18"/>
    <mergeCell ref="G18:H18"/>
    <mergeCell ref="H23:J23"/>
    <mergeCell ref="K23:O23"/>
    <mergeCell ref="P23:T23"/>
    <mergeCell ref="H24:J24"/>
    <mergeCell ref="H25:J25"/>
    <mergeCell ref="AI19:AM19"/>
    <mergeCell ref="AD23:AM23"/>
    <mergeCell ref="K24:O24"/>
    <mergeCell ref="AB18:AC18"/>
    <mergeCell ref="G19:K19"/>
    <mergeCell ref="N19:R19"/>
    <mergeCell ref="U19:Y19"/>
    <mergeCell ref="AB19:AF19"/>
    <mergeCell ref="AE18:AF18"/>
    <mergeCell ref="N18:O18"/>
    <mergeCell ref="Q18:R18"/>
    <mergeCell ref="O40:Q40"/>
    <mergeCell ref="AD24:AG24"/>
    <mergeCell ref="C24:G24"/>
    <mergeCell ref="A23:B24"/>
    <mergeCell ref="C25:G25"/>
    <mergeCell ref="A72:AC72"/>
    <mergeCell ref="O70:T70"/>
    <mergeCell ref="O69:T69"/>
    <mergeCell ref="O68:T68"/>
    <mergeCell ref="T66:V66"/>
    <mergeCell ref="A34:K34"/>
    <mergeCell ref="L34:N34"/>
    <mergeCell ref="C26:G26"/>
    <mergeCell ref="A49:H49"/>
    <mergeCell ref="A56:H56"/>
    <mergeCell ref="A58:S58"/>
    <mergeCell ref="M51:O51"/>
    <mergeCell ref="P51:S51"/>
    <mergeCell ref="T51:V51"/>
    <mergeCell ref="A71:C71"/>
    <mergeCell ref="D71:G71"/>
    <mergeCell ref="K26:O26"/>
    <mergeCell ref="P26:T26"/>
    <mergeCell ref="U26:W26"/>
    <mergeCell ref="AI29:AM29"/>
    <mergeCell ref="AD29:AH29"/>
    <mergeCell ref="AD28:AH28"/>
    <mergeCell ref="AD26:AF26"/>
    <mergeCell ref="U36:W36"/>
    <mergeCell ref="AC35:AD35"/>
    <mergeCell ref="AO28:AR28"/>
    <mergeCell ref="AA60:AC60"/>
    <mergeCell ref="A60:S60"/>
    <mergeCell ref="T60:V60"/>
    <mergeCell ref="A57:H57"/>
    <mergeCell ref="X60:Z60"/>
    <mergeCell ref="R43:T43"/>
    <mergeCell ref="U43:W43"/>
    <mergeCell ref="L39:N39"/>
    <mergeCell ref="M50:O50"/>
    <mergeCell ref="P50:S50"/>
    <mergeCell ref="R34:T34"/>
    <mergeCell ref="AL33:AM33"/>
    <mergeCell ref="A45:W45"/>
    <mergeCell ref="A46:L47"/>
    <mergeCell ref="M46:O47"/>
    <mergeCell ref="P46:W46"/>
    <mergeCell ref="P47:S47"/>
    <mergeCell ref="AA61:AC61"/>
    <mergeCell ref="A50:H50"/>
    <mergeCell ref="L40:N40"/>
    <mergeCell ref="A43:K43"/>
    <mergeCell ref="L43:N43"/>
    <mergeCell ref="M48:O48"/>
    <mergeCell ref="T48:V48"/>
    <mergeCell ref="AD46:AH46"/>
    <mergeCell ref="U38:W38"/>
    <mergeCell ref="M53:O53"/>
    <mergeCell ref="U41:W41"/>
    <mergeCell ref="T56:V56"/>
    <mergeCell ref="P53:S53"/>
    <mergeCell ref="T53:V53"/>
    <mergeCell ref="M54:O54"/>
    <mergeCell ref="R41:T41"/>
    <mergeCell ref="A52:H52"/>
    <mergeCell ref="M52:O52"/>
    <mergeCell ref="P52:S52"/>
    <mergeCell ref="T52:V52"/>
    <mergeCell ref="T47:W47"/>
    <mergeCell ref="A51:H51"/>
    <mergeCell ref="AD38:AG38"/>
    <mergeCell ref="R39:T39"/>
  </mergeCells>
  <phoneticPr fontId="8" type="noConversion"/>
  <pageMargins left="0" right="0" top="0" bottom="0" header="0.31" footer="0.31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R178"/>
  <sheetViews>
    <sheetView topLeftCell="A4" zoomScale="200" zoomScaleNormal="200" zoomScalePageLayoutView="200" workbookViewId="0">
      <selection activeCell="AB42" sqref="AB42"/>
    </sheetView>
  </sheetViews>
  <sheetFormatPr baseColWidth="10" defaultColWidth="10.83203125" defaultRowHeight="11" customHeight="1" x14ac:dyDescent="0"/>
  <cols>
    <col min="1" max="1" width="4" style="5" customWidth="1"/>
    <col min="2" max="39" width="2.33203125" style="5" customWidth="1"/>
    <col min="40" max="16384" width="10.83203125" style="5"/>
  </cols>
  <sheetData>
    <row r="1" spans="1:39" s="64" customFormat="1" ht="11" customHeight="1">
      <c r="A1" s="80" t="s">
        <v>2</v>
      </c>
      <c r="B1" s="80"/>
      <c r="C1" s="80"/>
      <c r="D1" s="80"/>
      <c r="Z1" s="3" t="s">
        <v>3</v>
      </c>
      <c r="AD1" s="646" t="s">
        <v>115</v>
      </c>
      <c r="AE1" s="646"/>
      <c r="AF1" s="647">
        <v>2017</v>
      </c>
      <c r="AG1" s="647"/>
      <c r="AH1" s="241" t="s">
        <v>4</v>
      </c>
      <c r="AI1" s="241"/>
      <c r="AJ1" s="646" t="s">
        <v>116</v>
      </c>
      <c r="AK1" s="646"/>
      <c r="AL1" s="647">
        <v>2017</v>
      </c>
      <c r="AM1" s="647"/>
    </row>
    <row r="2" spans="1:39" s="4" customFormat="1" ht="11" customHeight="1">
      <c r="A2" s="411" t="s">
        <v>23</v>
      </c>
      <c r="B2" s="412"/>
      <c r="C2" s="412"/>
      <c r="D2" s="412"/>
      <c r="E2" s="412"/>
      <c r="F2" s="412"/>
      <c r="G2" s="412"/>
      <c r="H2" s="412"/>
      <c r="I2" s="412"/>
      <c r="J2" s="412"/>
      <c r="K2" s="412"/>
      <c r="L2" s="412"/>
      <c r="M2" s="412"/>
      <c r="N2" s="412"/>
      <c r="O2" s="412"/>
      <c r="P2" s="412"/>
      <c r="Q2" s="412"/>
      <c r="R2" s="412"/>
      <c r="S2" s="412"/>
      <c r="T2" s="413"/>
      <c r="U2" s="411" t="s">
        <v>22</v>
      </c>
      <c r="V2" s="412"/>
      <c r="W2" s="412"/>
      <c r="X2" s="412"/>
      <c r="Y2" s="412"/>
      <c r="Z2" s="412"/>
      <c r="AA2" s="412"/>
      <c r="AB2" s="412"/>
      <c r="AC2" s="412"/>
      <c r="AD2" s="412"/>
      <c r="AE2" s="412"/>
      <c r="AF2" s="412"/>
      <c r="AG2" s="412"/>
      <c r="AH2" s="412"/>
      <c r="AI2" s="412"/>
      <c r="AJ2" s="412"/>
      <c r="AK2" s="412"/>
      <c r="AL2" s="412"/>
      <c r="AM2" s="413"/>
    </row>
    <row r="3" spans="1:39" s="4" customFormat="1" ht="11" customHeight="1">
      <c r="A3" s="32"/>
      <c r="B3" s="33"/>
      <c r="C3" s="33"/>
      <c r="D3" s="33"/>
      <c r="E3" s="33"/>
      <c r="F3" s="33"/>
      <c r="G3" s="33"/>
      <c r="H3" s="33"/>
      <c r="I3" s="33"/>
      <c r="J3" s="33"/>
      <c r="K3" s="33"/>
      <c r="L3" s="33"/>
      <c r="M3" s="33"/>
      <c r="N3" s="33"/>
      <c r="O3" s="33"/>
      <c r="P3" s="33"/>
      <c r="Q3" s="33"/>
      <c r="R3" s="33"/>
      <c r="S3" s="33"/>
      <c r="T3" s="33"/>
      <c r="U3" s="32"/>
      <c r="V3" s="33"/>
      <c r="W3" s="33"/>
      <c r="X3" s="33"/>
      <c r="Y3" s="33"/>
      <c r="Z3" s="33"/>
      <c r="AA3" s="33"/>
      <c r="AB3" s="33"/>
      <c r="AC3" s="33"/>
      <c r="AD3" s="33"/>
      <c r="AE3" s="33"/>
      <c r="AF3" s="33"/>
      <c r="AG3" s="33"/>
      <c r="AH3" s="33"/>
      <c r="AI3" s="33"/>
      <c r="AJ3" s="33"/>
      <c r="AK3" s="33"/>
      <c r="AL3" s="33"/>
      <c r="AM3" s="34"/>
    </row>
    <row r="4" spans="1:39" s="4" customFormat="1" ht="11" customHeight="1">
      <c r="A4" s="424"/>
      <c r="B4" s="418"/>
      <c r="C4" s="418"/>
      <c r="D4" s="418"/>
      <c r="E4" s="418"/>
      <c r="F4" s="418"/>
      <c r="G4" s="152"/>
      <c r="H4" s="152"/>
      <c r="I4" s="152"/>
      <c r="J4" s="152"/>
      <c r="K4" s="152"/>
      <c r="L4" s="152"/>
      <c r="M4" s="2"/>
      <c r="N4" s="422" t="s">
        <v>72</v>
      </c>
      <c r="O4" s="422"/>
      <c r="P4" s="423"/>
      <c r="Q4" s="423"/>
      <c r="R4" s="423"/>
      <c r="S4" s="152"/>
      <c r="T4" s="152"/>
      <c r="U4" s="38"/>
      <c r="V4" s="417" t="s">
        <v>63</v>
      </c>
      <c r="W4" s="417"/>
      <c r="X4" s="417"/>
      <c r="Y4" s="417"/>
      <c r="Z4" s="417"/>
      <c r="AA4" s="153"/>
      <c r="AB4" s="153"/>
      <c r="AC4" s="153"/>
      <c r="AD4" s="153"/>
      <c r="AE4" s="153"/>
      <c r="AF4" s="153"/>
      <c r="AG4" s="153"/>
      <c r="AH4" s="153"/>
      <c r="AI4" s="153"/>
      <c r="AJ4" s="153"/>
      <c r="AK4" s="153"/>
      <c r="AL4" s="153"/>
      <c r="AM4" s="156"/>
    </row>
    <row r="5" spans="1:39" s="4" customFormat="1" ht="11" customHeight="1">
      <c r="A5" s="424" t="s">
        <v>61</v>
      </c>
      <c r="B5" s="418"/>
      <c r="C5" s="152"/>
      <c r="D5" s="418"/>
      <c r="E5" s="418"/>
      <c r="F5" s="418"/>
      <c r="G5" s="418"/>
      <c r="H5" s="418"/>
      <c r="I5" s="152"/>
      <c r="J5" s="152"/>
      <c r="K5" s="152"/>
      <c r="L5" s="152"/>
      <c r="M5" s="2"/>
      <c r="N5" s="152"/>
      <c r="O5" s="152"/>
      <c r="P5" s="152"/>
      <c r="Q5" s="152"/>
      <c r="R5" s="152"/>
      <c r="S5" s="152"/>
      <c r="T5" s="152"/>
      <c r="U5" s="38"/>
      <c r="V5" s="417" t="s">
        <v>61</v>
      </c>
      <c r="W5" s="417"/>
      <c r="X5" s="417"/>
      <c r="Y5" s="418" t="s">
        <v>64</v>
      </c>
      <c r="Z5" s="418"/>
      <c r="AA5" s="418"/>
      <c r="AB5" s="418"/>
      <c r="AC5" s="418"/>
      <c r="AD5" s="153"/>
      <c r="AE5" s="153"/>
      <c r="AF5" s="153"/>
      <c r="AG5" s="153"/>
      <c r="AH5" s="153"/>
      <c r="AI5" s="153"/>
      <c r="AJ5" s="153"/>
      <c r="AK5" s="153"/>
      <c r="AL5" s="153"/>
      <c r="AM5" s="156"/>
    </row>
    <row r="6" spans="1:39" s="4" customFormat="1" ht="11" customHeight="1">
      <c r="A6" s="154"/>
      <c r="B6" s="152"/>
      <c r="C6" s="152"/>
      <c r="D6" s="417"/>
      <c r="E6" s="417"/>
      <c r="F6" s="417"/>
      <c r="G6" s="417"/>
      <c r="H6" s="417"/>
      <c r="I6" s="417"/>
      <c r="J6" s="417"/>
      <c r="K6" s="417"/>
      <c r="L6" s="152"/>
      <c r="M6" s="2"/>
      <c r="N6" s="152"/>
      <c r="O6" s="152"/>
      <c r="P6" s="152"/>
      <c r="Q6" s="152"/>
      <c r="R6" s="152"/>
      <c r="S6" s="152"/>
      <c r="T6" s="152"/>
      <c r="U6" s="38"/>
      <c r="V6" s="153"/>
      <c r="W6" s="153"/>
      <c r="X6" s="153"/>
      <c r="Y6" s="417" t="s">
        <v>111</v>
      </c>
      <c r="Z6" s="417"/>
      <c r="AA6" s="417"/>
      <c r="AB6" s="417"/>
      <c r="AC6" s="417"/>
      <c r="AD6" s="417"/>
      <c r="AE6" s="153"/>
      <c r="AF6" s="153"/>
      <c r="AG6" s="153"/>
      <c r="AH6" s="153"/>
      <c r="AI6" s="153"/>
      <c r="AJ6" s="153"/>
      <c r="AK6" s="153"/>
      <c r="AL6" s="153"/>
      <c r="AM6" s="156"/>
    </row>
    <row r="7" spans="1:39" s="4" customFormat="1" ht="11" customHeight="1">
      <c r="A7" s="424" t="s">
        <v>62</v>
      </c>
      <c r="B7" s="418"/>
      <c r="C7" s="418"/>
      <c r="D7" s="418"/>
      <c r="E7" s="152"/>
      <c r="F7" s="418"/>
      <c r="G7" s="418"/>
      <c r="H7" s="418"/>
      <c r="I7" s="418"/>
      <c r="J7" s="418"/>
      <c r="K7" s="152"/>
      <c r="L7" s="152"/>
      <c r="M7" s="2"/>
      <c r="N7" s="152"/>
      <c r="O7" s="152"/>
      <c r="P7" s="152"/>
      <c r="Q7" s="152"/>
      <c r="R7" s="152"/>
      <c r="S7" s="152"/>
      <c r="T7" s="152"/>
      <c r="U7" s="38"/>
      <c r="AH7" s="153"/>
      <c r="AI7" s="153"/>
      <c r="AJ7" s="153"/>
      <c r="AK7" s="153"/>
      <c r="AL7" s="153"/>
      <c r="AM7" s="156"/>
    </row>
    <row r="8" spans="1:39" s="4" customFormat="1" ht="11" customHeight="1">
      <c r="A8" s="160"/>
      <c r="B8" s="161"/>
      <c r="C8" s="161"/>
      <c r="D8" s="161"/>
      <c r="E8" s="161"/>
      <c r="F8" s="161"/>
      <c r="G8" s="161"/>
      <c r="H8" s="161"/>
      <c r="I8" s="161"/>
      <c r="J8" s="161"/>
      <c r="K8" s="161"/>
      <c r="L8" s="161"/>
      <c r="M8" s="2"/>
      <c r="N8" s="161"/>
      <c r="O8" s="161"/>
      <c r="P8" s="161"/>
      <c r="Q8" s="161"/>
      <c r="R8" s="161"/>
      <c r="S8" s="161"/>
      <c r="T8" s="161"/>
      <c r="U8" s="38"/>
      <c r="AH8" s="159"/>
      <c r="AI8" s="159"/>
      <c r="AJ8" s="159"/>
      <c r="AK8" s="159"/>
      <c r="AL8" s="159"/>
      <c r="AM8" s="162"/>
    </row>
    <row r="9" spans="1:39" s="2" customFormat="1" ht="11" customHeight="1">
      <c r="A9" s="651" t="s">
        <v>79</v>
      </c>
      <c r="B9" s="652"/>
      <c r="C9" s="652"/>
      <c r="D9" s="652"/>
      <c r="E9" s="652"/>
      <c r="F9" s="652"/>
      <c r="G9" s="652"/>
      <c r="H9" s="652"/>
      <c r="I9" s="652"/>
      <c r="J9" s="652"/>
      <c r="K9" s="652"/>
      <c r="L9" s="652"/>
      <c r="M9" s="652"/>
      <c r="N9" s="652"/>
      <c r="O9" s="169"/>
      <c r="P9" s="417"/>
      <c r="Q9" s="417"/>
      <c r="R9" s="417"/>
      <c r="S9" s="417"/>
      <c r="T9" s="425"/>
      <c r="U9" s="22"/>
      <c r="V9" s="418" t="s">
        <v>65</v>
      </c>
      <c r="W9" s="418"/>
      <c r="X9" s="418"/>
      <c r="Y9" s="418"/>
      <c r="Z9" s="418"/>
      <c r="AA9" s="418"/>
      <c r="AB9" s="418"/>
      <c r="AC9" s="418"/>
      <c r="AD9" s="418"/>
      <c r="AE9" s="418"/>
      <c r="AF9" s="418"/>
      <c r="AG9" s="418"/>
      <c r="AH9" s="41"/>
      <c r="AI9" s="41"/>
      <c r="AJ9" s="41"/>
      <c r="AK9" s="41"/>
      <c r="AL9" s="41"/>
      <c r="AM9" s="8"/>
    </row>
    <row r="10" spans="1:39" s="4" customFormat="1" ht="11" customHeight="1">
      <c r="A10" s="641" t="s">
        <v>82</v>
      </c>
      <c r="B10" s="642"/>
      <c r="C10" s="642"/>
      <c r="D10" s="642"/>
      <c r="E10" s="642"/>
      <c r="F10" s="642"/>
      <c r="G10" s="642"/>
      <c r="H10" s="642"/>
      <c r="I10" s="642"/>
      <c r="J10" s="642"/>
      <c r="K10" s="642"/>
      <c r="L10" s="642"/>
      <c r="M10" s="642"/>
      <c r="N10" s="642"/>
      <c r="O10" s="168"/>
      <c r="P10" s="640">
        <v>46</v>
      </c>
      <c r="Q10" s="640"/>
      <c r="R10" s="171" t="s">
        <v>83</v>
      </c>
      <c r="S10" s="168"/>
      <c r="T10" s="174"/>
      <c r="U10" s="38"/>
      <c r="V10" s="9" t="s">
        <v>66</v>
      </c>
      <c r="W10" s="153"/>
      <c r="X10" s="153"/>
      <c r="Y10" s="153"/>
      <c r="Z10" s="153"/>
      <c r="AA10" s="153"/>
      <c r="AB10" s="153"/>
      <c r="AC10" s="153"/>
      <c r="AD10" s="153"/>
      <c r="AE10" s="153"/>
      <c r="AF10" s="153"/>
      <c r="AG10" s="153"/>
      <c r="AH10" s="153"/>
      <c r="AI10" s="153"/>
      <c r="AJ10" s="153"/>
      <c r="AK10" s="153"/>
      <c r="AL10" s="153"/>
      <c r="AM10" s="156"/>
    </row>
    <row r="11" spans="1:39" s="4" customFormat="1" ht="11" customHeight="1">
      <c r="A11" s="641" t="s">
        <v>84</v>
      </c>
      <c r="B11" s="642"/>
      <c r="C11" s="642"/>
      <c r="D11" s="642"/>
      <c r="E11" s="642"/>
      <c r="F11" s="642"/>
      <c r="G11" s="642"/>
      <c r="H11" s="642"/>
      <c r="I11" s="642"/>
      <c r="J11" s="642"/>
      <c r="K11" s="642"/>
      <c r="L11" s="642"/>
      <c r="M11" s="642"/>
      <c r="N11" s="642"/>
      <c r="O11" s="173"/>
      <c r="P11" s="650">
        <v>48</v>
      </c>
      <c r="Q11" s="650"/>
      <c r="R11" s="168" t="s">
        <v>85</v>
      </c>
      <c r="S11" s="168"/>
      <c r="T11" s="174"/>
      <c r="U11" s="38"/>
      <c r="V11" s="9" t="s">
        <v>67</v>
      </c>
      <c r="W11" s="153"/>
      <c r="X11" s="153"/>
      <c r="Y11" s="153"/>
      <c r="Z11" s="153"/>
      <c r="AA11" s="153"/>
      <c r="AB11" s="153"/>
      <c r="AC11" s="153"/>
      <c r="AD11" s="153"/>
      <c r="AE11" s="153"/>
      <c r="AF11" s="153"/>
      <c r="AG11" s="153"/>
      <c r="AH11" s="153"/>
      <c r="AI11" s="153"/>
      <c r="AJ11" s="153"/>
      <c r="AK11" s="153"/>
      <c r="AL11" s="153"/>
      <c r="AM11" s="156"/>
    </row>
    <row r="12" spans="1:39" s="4" customFormat="1" ht="11" customHeight="1">
      <c r="A12" s="170" t="s">
        <v>86</v>
      </c>
      <c r="B12" s="168"/>
      <c r="C12" s="168"/>
      <c r="D12" s="168"/>
      <c r="E12" s="168"/>
      <c r="F12" s="168"/>
      <c r="G12" s="168"/>
      <c r="H12" s="168"/>
      <c r="I12" s="649">
        <f>P11</f>
        <v>48</v>
      </c>
      <c r="J12" s="649"/>
      <c r="K12" s="172" t="s">
        <v>87</v>
      </c>
      <c r="L12" s="168">
        <f>P10</f>
        <v>46</v>
      </c>
      <c r="M12" s="168" t="s">
        <v>88</v>
      </c>
      <c r="N12" s="168"/>
      <c r="O12" s="648">
        <f>(P10*P11)/12</f>
        <v>184</v>
      </c>
      <c r="P12" s="648"/>
      <c r="Q12" s="648"/>
      <c r="R12" s="168" t="s">
        <v>85</v>
      </c>
      <c r="S12" s="168"/>
      <c r="T12" s="174"/>
      <c r="U12" s="38"/>
      <c r="V12" s="153"/>
      <c r="W12" s="153"/>
      <c r="X12" s="153"/>
      <c r="Y12" s="153"/>
      <c r="Z12" s="153"/>
      <c r="AA12" s="153"/>
      <c r="AB12" s="153"/>
      <c r="AC12" s="153"/>
      <c r="AD12" s="153"/>
      <c r="AE12" s="153"/>
      <c r="AF12" s="153"/>
      <c r="AG12" s="153"/>
      <c r="AH12" s="153"/>
      <c r="AI12" s="153"/>
      <c r="AJ12" s="153"/>
      <c r="AK12" s="153"/>
      <c r="AL12" s="153"/>
      <c r="AM12" s="156"/>
    </row>
    <row r="13" spans="1:39" s="4" customFormat="1" ht="11" customHeight="1">
      <c r="A13" s="165"/>
      <c r="B13" s="166"/>
      <c r="C13" s="166"/>
      <c r="D13" s="166"/>
      <c r="E13" s="166"/>
      <c r="F13" s="166"/>
      <c r="G13" s="166"/>
      <c r="H13" s="166"/>
      <c r="I13" s="166"/>
      <c r="J13" s="166"/>
      <c r="K13" s="166"/>
      <c r="L13" s="166"/>
      <c r="M13" s="166"/>
      <c r="N13" s="166"/>
      <c r="O13" s="44"/>
      <c r="P13" s="44"/>
      <c r="Q13" s="44"/>
      <c r="R13" s="44"/>
      <c r="S13" s="44"/>
      <c r="T13" s="44"/>
      <c r="U13" s="39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36"/>
      <c r="AH13" s="36"/>
      <c r="AI13" s="36"/>
      <c r="AJ13" s="36"/>
      <c r="AK13" s="36"/>
      <c r="AL13" s="36"/>
      <c r="AM13" s="37"/>
    </row>
    <row r="15" spans="1:39" ht="11" customHeight="1">
      <c r="A15" s="63" t="s">
        <v>11</v>
      </c>
      <c r="B15" s="89">
        <v>25</v>
      </c>
      <c r="C15" s="89">
        <v>26</v>
      </c>
      <c r="D15" s="89">
        <v>27</v>
      </c>
      <c r="E15" s="89">
        <v>28</v>
      </c>
      <c r="F15" s="89">
        <v>29</v>
      </c>
      <c r="G15" s="89">
        <v>30</v>
      </c>
      <c r="H15" s="89" t="s">
        <v>13</v>
      </c>
      <c r="I15" s="175">
        <v>1</v>
      </c>
      <c r="J15" s="175">
        <v>2</v>
      </c>
      <c r="K15" s="175">
        <v>3</v>
      </c>
      <c r="L15" s="175">
        <v>4</v>
      </c>
      <c r="M15" s="175">
        <v>5</v>
      </c>
      <c r="N15" s="222">
        <v>6</v>
      </c>
      <c r="O15" s="222">
        <v>7</v>
      </c>
      <c r="P15" s="222">
        <v>8</v>
      </c>
      <c r="Q15" s="90">
        <v>9</v>
      </c>
      <c r="R15" s="90">
        <v>10</v>
      </c>
      <c r="S15" s="90">
        <v>11</v>
      </c>
      <c r="T15" s="90">
        <v>12</v>
      </c>
      <c r="U15" s="90">
        <v>13</v>
      </c>
      <c r="V15" s="90">
        <v>14</v>
      </c>
      <c r="W15" s="90">
        <v>15</v>
      </c>
      <c r="X15" s="90">
        <v>16</v>
      </c>
      <c r="Y15" s="90">
        <v>17</v>
      </c>
      <c r="Z15" s="90">
        <v>18</v>
      </c>
      <c r="AA15" s="90">
        <v>19</v>
      </c>
      <c r="AB15" s="90">
        <v>20</v>
      </c>
      <c r="AC15" s="90">
        <v>21</v>
      </c>
      <c r="AD15" s="90">
        <v>22</v>
      </c>
      <c r="AE15" s="90">
        <v>23</v>
      </c>
      <c r="AF15" s="90">
        <v>24</v>
      </c>
      <c r="AG15" s="90">
        <v>25</v>
      </c>
      <c r="AH15" s="90">
        <v>26</v>
      </c>
      <c r="AI15" s="90">
        <v>27</v>
      </c>
      <c r="AJ15" s="222">
        <v>28</v>
      </c>
      <c r="AK15" s="90">
        <v>29</v>
      </c>
      <c r="AL15" s="90" t="s">
        <v>12</v>
      </c>
      <c r="AM15" s="88" t="s">
        <v>13</v>
      </c>
    </row>
    <row r="16" spans="1:39" ht="11" customHeight="1">
      <c r="A16" s="47" t="s">
        <v>14</v>
      </c>
      <c r="B16" s="246"/>
      <c r="C16" s="218"/>
      <c r="D16" s="220" t="e">
        <f>'[1]17-02-Lina'!AI16</f>
        <v>#REF!</v>
      </c>
      <c r="E16" s="220" t="e">
        <f>'[1]17-02-Lina'!AJ16</f>
        <v>#REF!</v>
      </c>
      <c r="F16" s="219"/>
      <c r="G16" s="219"/>
      <c r="I16" s="216">
        <v>48</v>
      </c>
      <c r="J16" s="216"/>
      <c r="K16" s="216"/>
      <c r="L16" s="216"/>
      <c r="M16" s="216"/>
      <c r="N16" s="216">
        <v>48</v>
      </c>
      <c r="O16" s="216"/>
      <c r="P16" s="216"/>
      <c r="Q16" s="216"/>
      <c r="R16" s="216"/>
      <c r="S16" s="216"/>
      <c r="T16" s="216"/>
      <c r="U16" s="216"/>
      <c r="V16" s="216"/>
      <c r="W16" s="216"/>
      <c r="X16" s="216"/>
      <c r="Y16" s="216"/>
      <c r="Z16" s="216"/>
      <c r="AA16" s="216"/>
      <c r="AB16" s="216"/>
      <c r="AC16" s="216"/>
      <c r="AD16" s="216"/>
      <c r="AE16" s="216"/>
      <c r="AF16" s="216"/>
      <c r="AG16" s="216"/>
      <c r="AH16" s="216"/>
      <c r="AI16" s="216"/>
      <c r="AJ16" s="216"/>
      <c r="AK16" s="216"/>
      <c r="AL16" s="216"/>
      <c r="AM16" s="217"/>
    </row>
    <row r="17" spans="1:44" ht="11" customHeight="1" thickBot="1">
      <c r="A17" s="48" t="s">
        <v>73</v>
      </c>
      <c r="B17" s="243"/>
      <c r="C17" s="244"/>
      <c r="D17" s="245"/>
      <c r="E17" s="244"/>
      <c r="F17" s="49"/>
      <c r="G17" s="382">
        <f>SUM(G16:K16)</f>
        <v>48</v>
      </c>
      <c r="H17" s="368"/>
      <c r="I17" s="93" t="s">
        <v>15</v>
      </c>
      <c r="J17" s="368">
        <f>IF(G17&gt;P10,G17-P10,0)-IF(G17&gt;45,G17-45,0)</f>
        <v>-1</v>
      </c>
      <c r="K17" s="380"/>
      <c r="L17" s="50"/>
      <c r="M17" s="51"/>
      <c r="N17" s="362">
        <f>SUM(N16:R16)</f>
        <v>48</v>
      </c>
      <c r="O17" s="363"/>
      <c r="P17" s="294" t="s">
        <v>15</v>
      </c>
      <c r="Q17" s="363">
        <f>IF(N17&gt;P10,N17-P10,0)-IF(N17&gt;45,N17-45,0)</f>
        <v>-1</v>
      </c>
      <c r="R17" s="364"/>
      <c r="S17" s="52"/>
      <c r="T17" s="51"/>
      <c r="U17" s="368">
        <f>SUM(U16:Y16)</f>
        <v>0</v>
      </c>
      <c r="V17" s="368"/>
      <c r="W17" s="293" t="s">
        <v>15</v>
      </c>
      <c r="X17" s="368">
        <f>IF(U17&gt;P10,U17-P10,0)-IF(U17&gt;45,U17-45,0)</f>
        <v>0</v>
      </c>
      <c r="Y17" s="380"/>
      <c r="Z17" s="50"/>
      <c r="AA17" s="53"/>
      <c r="AB17" s="382">
        <f>SUM(AB16:AF16)</f>
        <v>0</v>
      </c>
      <c r="AC17" s="368"/>
      <c r="AD17" s="293" t="s">
        <v>15</v>
      </c>
      <c r="AE17" s="368">
        <f>IF(AB17&gt;P10,AB17-P10,0)-IF(AB17&gt;45,AB17-45,0)</f>
        <v>0</v>
      </c>
      <c r="AF17" s="380"/>
      <c r="AG17" s="50"/>
      <c r="AH17" s="53"/>
      <c r="AI17" s="382">
        <f>SUM(AI16:AM16)</f>
        <v>0</v>
      </c>
      <c r="AJ17" s="368"/>
      <c r="AK17" s="293" t="s">
        <v>15</v>
      </c>
      <c r="AL17" s="368">
        <f>IF(AI17&gt;P10,AI17-P10,0)-IF(AI17&gt;45,AI17-45,0)</f>
        <v>0</v>
      </c>
      <c r="AM17" s="369"/>
    </row>
    <row r="18" spans="1:44" ht="11" customHeight="1">
      <c r="A18" s="54" t="s">
        <v>74</v>
      </c>
      <c r="B18" s="55"/>
      <c r="C18" s="56"/>
      <c r="D18" s="57"/>
      <c r="E18" s="56"/>
      <c r="F18" s="58"/>
      <c r="G18" s="370">
        <f>IF(G17&gt;45,G17-45,0)</f>
        <v>3</v>
      </c>
      <c r="H18" s="371"/>
      <c r="I18" s="371"/>
      <c r="J18" s="371"/>
      <c r="K18" s="372"/>
      <c r="L18" s="59"/>
      <c r="M18" s="60"/>
      <c r="N18" s="433">
        <f>IF(N17&gt;45,N17-45,0)</f>
        <v>3</v>
      </c>
      <c r="O18" s="434"/>
      <c r="P18" s="434"/>
      <c r="Q18" s="434"/>
      <c r="R18" s="435"/>
      <c r="S18" s="61"/>
      <c r="T18" s="60"/>
      <c r="U18" s="371">
        <f>IF(U17&gt;45,U17-45,0)</f>
        <v>0</v>
      </c>
      <c r="V18" s="371"/>
      <c r="W18" s="371"/>
      <c r="X18" s="371"/>
      <c r="Y18" s="372"/>
      <c r="Z18" s="59"/>
      <c r="AA18" s="62"/>
      <c r="AB18" s="370">
        <f>IF(AB17&gt;45,AB17-45,0)</f>
        <v>0</v>
      </c>
      <c r="AC18" s="371"/>
      <c r="AD18" s="371"/>
      <c r="AE18" s="371"/>
      <c r="AF18" s="372"/>
      <c r="AG18" s="59"/>
      <c r="AH18" s="62"/>
      <c r="AI18" s="370">
        <f>IF(AI17&gt;45,AI17-45,0)</f>
        <v>0</v>
      </c>
      <c r="AJ18" s="371"/>
      <c r="AK18" s="371"/>
      <c r="AL18" s="371"/>
      <c r="AM18" s="381"/>
    </row>
    <row r="19" spans="1:44" ht="11" customHeight="1">
      <c r="A19" s="47" t="s">
        <v>18</v>
      </c>
      <c r="B19" s="85"/>
      <c r="C19" s="85"/>
      <c r="D19" s="85"/>
      <c r="E19" s="85"/>
      <c r="F19" s="85"/>
      <c r="G19" s="85"/>
      <c r="H19" s="45"/>
      <c r="I19" s="163"/>
      <c r="J19" s="163"/>
      <c r="K19" s="163"/>
      <c r="L19" s="163"/>
      <c r="M19" s="163"/>
      <c r="N19" s="163"/>
      <c r="O19" s="163"/>
      <c r="P19" s="163"/>
      <c r="Q19" s="163"/>
      <c r="R19" s="163"/>
      <c r="S19" s="163"/>
      <c r="T19" s="163"/>
      <c r="U19" s="163"/>
      <c r="V19" s="163"/>
      <c r="W19" s="163"/>
      <c r="X19" s="163"/>
      <c r="Y19" s="163"/>
      <c r="Z19" s="163"/>
      <c r="AA19" s="163"/>
      <c r="AB19" s="163"/>
      <c r="AC19" s="163"/>
      <c r="AD19" s="163"/>
      <c r="AE19" s="163"/>
      <c r="AF19" s="163"/>
      <c r="AG19" s="163"/>
      <c r="AH19" s="163"/>
      <c r="AI19" s="163"/>
      <c r="AJ19" s="163"/>
      <c r="AK19" s="163"/>
      <c r="AL19" s="163"/>
      <c r="AM19" s="164"/>
    </row>
    <row r="20" spans="1:44" ht="11" customHeight="1">
      <c r="A20" s="47" t="s">
        <v>19</v>
      </c>
      <c r="B20" s="85"/>
      <c r="C20" s="85"/>
      <c r="D20" s="85"/>
      <c r="E20" s="85"/>
      <c r="F20" s="85"/>
      <c r="G20" s="85"/>
      <c r="H20" s="46"/>
      <c r="I20" s="163"/>
      <c r="J20" s="163"/>
      <c r="K20" s="163"/>
      <c r="L20" s="163"/>
      <c r="M20" s="163"/>
      <c r="N20" s="163"/>
      <c r="O20" s="163"/>
      <c r="P20" s="163"/>
      <c r="Q20" s="163"/>
      <c r="R20" s="163"/>
      <c r="S20" s="163"/>
      <c r="T20" s="163"/>
      <c r="U20" s="163"/>
      <c r="V20" s="163"/>
      <c r="W20" s="163"/>
      <c r="X20" s="163"/>
      <c r="Y20" s="163"/>
      <c r="Z20" s="163"/>
      <c r="AA20" s="163"/>
      <c r="AB20" s="163"/>
      <c r="AC20" s="163"/>
      <c r="AD20" s="163"/>
      <c r="AE20" s="163"/>
      <c r="AF20" s="163"/>
      <c r="AG20" s="163"/>
      <c r="AH20" s="163"/>
      <c r="AI20" s="163"/>
      <c r="AJ20" s="163"/>
      <c r="AK20" s="163"/>
      <c r="AL20" s="163"/>
      <c r="AM20" s="164"/>
    </row>
    <row r="21" spans="1:44" ht="11" customHeight="1" thickBot="1">
      <c r="A21" s="91"/>
      <c r="B21" s="86"/>
      <c r="C21" s="86"/>
      <c r="D21" s="86"/>
      <c r="E21" s="86"/>
      <c r="F21" s="86"/>
      <c r="G21" s="86"/>
      <c r="H21" s="82"/>
      <c r="I21" s="82"/>
      <c r="J21" s="82"/>
      <c r="K21" s="82"/>
      <c r="L21" s="275" t="s">
        <v>137</v>
      </c>
      <c r="M21" s="82"/>
      <c r="N21" s="82"/>
      <c r="O21" s="82"/>
      <c r="P21" s="82"/>
      <c r="Q21" s="82"/>
      <c r="R21" s="82"/>
      <c r="S21" s="82"/>
      <c r="T21" s="82"/>
      <c r="U21" s="82"/>
      <c r="V21" s="83"/>
      <c r="W21" s="83"/>
      <c r="X21" s="83"/>
      <c r="Y21" s="83"/>
      <c r="Z21" s="83"/>
      <c r="AA21" s="83"/>
      <c r="AB21" s="83"/>
      <c r="AC21" s="87"/>
      <c r="AD21" s="87"/>
      <c r="AE21" s="87"/>
      <c r="AF21" s="87"/>
      <c r="AG21" s="87"/>
      <c r="AH21" s="87"/>
      <c r="AI21" s="87"/>
      <c r="AJ21" s="87"/>
      <c r="AK21" s="87"/>
      <c r="AL21" s="87"/>
      <c r="AM21" s="87"/>
    </row>
    <row r="22" spans="1:44" ht="11" customHeight="1">
      <c r="A22" s="436" t="s">
        <v>7</v>
      </c>
      <c r="B22" s="438"/>
      <c r="C22" s="436" t="s">
        <v>25</v>
      </c>
      <c r="D22" s="437"/>
      <c r="E22" s="437"/>
      <c r="F22" s="437"/>
      <c r="G22" s="438"/>
      <c r="H22" s="439" t="s">
        <v>91</v>
      </c>
      <c r="I22" s="440"/>
      <c r="J22" s="441"/>
      <c r="K22" s="383" t="s">
        <v>77</v>
      </c>
      <c r="L22" s="384"/>
      <c r="M22" s="384"/>
      <c r="N22" s="384"/>
      <c r="O22" s="385"/>
      <c r="P22" s="383" t="s">
        <v>75</v>
      </c>
      <c r="Q22" s="384"/>
      <c r="R22" s="384"/>
      <c r="S22" s="384"/>
      <c r="T22" s="385"/>
      <c r="U22" s="383" t="s">
        <v>27</v>
      </c>
      <c r="V22" s="384"/>
      <c r="W22" s="385"/>
      <c r="X22" s="383" t="s">
        <v>25</v>
      </c>
      <c r="Y22" s="384"/>
      <c r="Z22" s="384"/>
      <c r="AA22" s="384"/>
      <c r="AB22" s="385"/>
      <c r="AC22" s="270"/>
      <c r="AD22" s="386" t="s">
        <v>17</v>
      </c>
      <c r="AE22" s="387"/>
      <c r="AF22" s="387"/>
      <c r="AG22" s="387"/>
      <c r="AH22" s="387"/>
      <c r="AI22" s="387"/>
      <c r="AJ22" s="387"/>
      <c r="AK22" s="387"/>
      <c r="AL22" s="387"/>
      <c r="AM22" s="388"/>
    </row>
    <row r="23" spans="1:44" ht="11" customHeight="1" thickBot="1">
      <c r="A23" s="391"/>
      <c r="B23" s="393"/>
      <c r="C23" s="391" t="s">
        <v>26</v>
      </c>
      <c r="D23" s="392"/>
      <c r="E23" s="392"/>
      <c r="F23" s="392"/>
      <c r="G23" s="393"/>
      <c r="H23" s="442" t="s">
        <v>92</v>
      </c>
      <c r="I23" s="443"/>
      <c r="J23" s="444"/>
      <c r="K23" s="365" t="s">
        <v>145</v>
      </c>
      <c r="L23" s="366"/>
      <c r="M23" s="366"/>
      <c r="N23" s="366"/>
      <c r="O23" s="367"/>
      <c r="P23" s="445" t="s">
        <v>76</v>
      </c>
      <c r="Q23" s="446"/>
      <c r="R23" s="446"/>
      <c r="S23" s="446"/>
      <c r="T23" s="446"/>
      <c r="U23" s="391" t="s">
        <v>28</v>
      </c>
      <c r="V23" s="392"/>
      <c r="W23" s="393"/>
      <c r="X23" s="391" t="s">
        <v>29</v>
      </c>
      <c r="Y23" s="392"/>
      <c r="Z23" s="392"/>
      <c r="AA23" s="392"/>
      <c r="AB23" s="393"/>
      <c r="AC23" s="270"/>
      <c r="AD23" s="357"/>
      <c r="AE23" s="358"/>
      <c r="AF23" s="358"/>
      <c r="AG23" s="359"/>
      <c r="AH23" s="394" t="s">
        <v>4</v>
      </c>
      <c r="AI23" s="395"/>
      <c r="AJ23" s="360"/>
      <c r="AK23" s="358"/>
      <c r="AL23" s="358"/>
      <c r="AM23" s="361"/>
    </row>
    <row r="24" spans="1:44" ht="11" customHeight="1">
      <c r="A24" s="427" t="s">
        <v>50</v>
      </c>
      <c r="B24" s="428"/>
      <c r="C24" s="429">
        <f>SUM(I16:AM16)+SUM(I19:AM19)+SUM(I20:AM20)</f>
        <v>96</v>
      </c>
      <c r="D24" s="430"/>
      <c r="E24" s="430"/>
      <c r="F24" s="430"/>
      <c r="G24" s="431"/>
      <c r="H24" s="429">
        <f>SUM(I16:AM16)-K24-P24</f>
        <v>92</v>
      </c>
      <c r="I24" s="430"/>
      <c r="J24" s="431"/>
      <c r="K24" s="432">
        <f>SUM(J17+Q17+X17+AE17+AL17)</f>
        <v>-2</v>
      </c>
      <c r="L24" s="430"/>
      <c r="M24" s="430"/>
      <c r="N24" s="430"/>
      <c r="O24" s="431"/>
      <c r="P24" s="429">
        <f>SUM(G18+N18+U18+AB18+AI18)</f>
        <v>6</v>
      </c>
      <c r="Q24" s="430"/>
      <c r="R24" s="430"/>
      <c r="S24" s="430"/>
      <c r="T24" s="431"/>
      <c r="U24" s="429">
        <f>SUM(I19:AM19)</f>
        <v>0</v>
      </c>
      <c r="V24" s="430"/>
      <c r="W24" s="431"/>
      <c r="X24" s="429">
        <f>SUM(I20:AM20)</f>
        <v>0</v>
      </c>
      <c r="Y24" s="430"/>
      <c r="Z24" s="430"/>
      <c r="AA24" s="430"/>
      <c r="AB24" s="431"/>
      <c r="AC24" s="41"/>
      <c r="AD24" s="41"/>
      <c r="AE24" s="41"/>
      <c r="AF24" s="41"/>
      <c r="AG24" s="41"/>
      <c r="AH24" s="41"/>
      <c r="AI24" s="41"/>
      <c r="AJ24" s="41"/>
      <c r="AK24" s="41"/>
      <c r="AL24" s="41"/>
      <c r="AM24" s="41"/>
    </row>
    <row r="25" spans="1:44" s="81" customFormat="1" ht="11" customHeight="1" thickBot="1">
      <c r="A25" s="447" t="s">
        <v>24</v>
      </c>
      <c r="B25" s="448"/>
      <c r="C25" s="449">
        <f>C24+'17-02-Lucie'!C27:G27</f>
        <v>96</v>
      </c>
      <c r="D25" s="450"/>
      <c r="E25" s="450"/>
      <c r="F25" s="450"/>
      <c r="G25" s="451"/>
      <c r="H25" s="449">
        <f>H24+'17-02-Lucie'!H27:J27</f>
        <v>92</v>
      </c>
      <c r="I25" s="450"/>
      <c r="J25" s="451"/>
      <c r="K25" s="449">
        <f>K24+'17-02-Lucie'!K27:O27</f>
        <v>-2</v>
      </c>
      <c r="L25" s="450"/>
      <c r="M25" s="450"/>
      <c r="N25" s="450"/>
      <c r="O25" s="451"/>
      <c r="P25" s="449">
        <f>P24+'17-02-Lucie'!P27:T27</f>
        <v>6</v>
      </c>
      <c r="Q25" s="450"/>
      <c r="R25" s="450"/>
      <c r="S25" s="450"/>
      <c r="T25" s="451"/>
      <c r="U25" s="449">
        <f>U24+'17-02-Lucie'!U27:W27</f>
        <v>0</v>
      </c>
      <c r="V25" s="450"/>
      <c r="W25" s="451"/>
      <c r="X25" s="449">
        <f>X24+'17-02-Lucie'!X27:AB27</f>
        <v>0</v>
      </c>
      <c r="Y25" s="450"/>
      <c r="Z25" s="450"/>
      <c r="AA25" s="450"/>
      <c r="AB25" s="451"/>
      <c r="AC25" s="1"/>
      <c r="AD25" s="376"/>
      <c r="AE25" s="376"/>
      <c r="AF25" s="376"/>
      <c r="AG25" s="376"/>
      <c r="AH25" s="376"/>
      <c r="AI25" s="376"/>
      <c r="AJ25" s="377"/>
      <c r="AK25" s="377"/>
      <c r="AL25" s="377"/>
      <c r="AM25" s="1"/>
    </row>
    <row r="26" spans="1:44" s="81" customFormat="1" ht="11" customHeight="1" thickBot="1">
      <c r="A26" s="255"/>
      <c r="B26" s="255"/>
      <c r="C26" s="256"/>
      <c r="D26" s="256"/>
      <c r="E26" s="256"/>
      <c r="F26" s="256"/>
      <c r="G26" s="251"/>
      <c r="H26" s="251"/>
      <c r="I26" s="251"/>
      <c r="J26" s="251"/>
      <c r="K26" s="251"/>
      <c r="L26" s="251"/>
      <c r="M26" s="257"/>
      <c r="N26" s="257"/>
      <c r="O26" s="257"/>
      <c r="P26" s="257"/>
      <c r="Q26" s="92"/>
      <c r="R26" s="92"/>
      <c r="S26" s="92"/>
      <c r="T26" s="92"/>
      <c r="U26" s="92"/>
      <c r="V26" s="92"/>
      <c r="W26" s="92"/>
      <c r="X26" s="92"/>
      <c r="Y26" s="92"/>
      <c r="Z26" s="92"/>
      <c r="AA26" s="92"/>
      <c r="AB26" s="17"/>
      <c r="AC26" s="278"/>
      <c r="AD26" s="282"/>
      <c r="AE26" s="281"/>
      <c r="AF26" s="281" t="s">
        <v>68</v>
      </c>
      <c r="AG26" s="276"/>
      <c r="AH26" s="276"/>
      <c r="AI26" s="281"/>
      <c r="AJ26" s="281"/>
      <c r="AK26" s="276"/>
      <c r="AL26" s="276"/>
      <c r="AM26" s="277"/>
    </row>
    <row r="27" spans="1:44" s="4" customFormat="1" ht="11" customHeight="1">
      <c r="A27" s="457" t="s">
        <v>51</v>
      </c>
      <c r="B27" s="458"/>
      <c r="C27" s="458"/>
      <c r="D27" s="458"/>
      <c r="E27" s="458"/>
      <c r="F27" s="458"/>
      <c r="G27" s="458"/>
      <c r="H27" s="458"/>
      <c r="I27" s="459"/>
      <c r="J27" s="460" t="s">
        <v>52</v>
      </c>
      <c r="K27" s="458"/>
      <c r="L27" s="458"/>
      <c r="M27" s="458"/>
      <c r="N27" s="458"/>
      <c r="O27" s="458"/>
      <c r="P27" s="458"/>
      <c r="Q27" s="458"/>
      <c r="R27" s="458"/>
      <c r="S27" s="461"/>
      <c r="T27" s="261" t="s">
        <v>33</v>
      </c>
      <c r="U27" s="262"/>
      <c r="V27" s="262"/>
      <c r="W27" s="262"/>
      <c r="X27" s="262"/>
      <c r="Y27" s="262"/>
      <c r="Z27" s="262"/>
      <c r="AA27" s="452">
        <f>COUNTIF(I16:AM16,"&gt;0")</f>
        <v>2</v>
      </c>
      <c r="AB27" s="453"/>
      <c r="AC27" s="279"/>
      <c r="AD27" s="405" t="s">
        <v>138</v>
      </c>
      <c r="AE27" s="406"/>
      <c r="AF27" s="406"/>
      <c r="AG27" s="406"/>
      <c r="AH27" s="407"/>
      <c r="AI27" s="396" t="s">
        <v>141</v>
      </c>
      <c r="AJ27" s="397"/>
      <c r="AK27" s="397"/>
      <c r="AL27" s="397"/>
      <c r="AM27" s="398"/>
      <c r="AO27" s="352"/>
      <c r="AP27" s="352"/>
      <c r="AQ27" s="352"/>
      <c r="AR27" s="352"/>
    </row>
    <row r="28" spans="1:44" s="4" customFormat="1" ht="11" customHeight="1" thickBot="1">
      <c r="A28" s="454" t="s">
        <v>144</v>
      </c>
      <c r="B28" s="455"/>
      <c r="C28" s="455"/>
      <c r="D28" s="455"/>
      <c r="E28" s="455"/>
      <c r="F28" s="455"/>
      <c r="G28" s="455"/>
      <c r="H28" s="455"/>
      <c r="I28" s="456"/>
      <c r="J28" s="462" t="s">
        <v>135</v>
      </c>
      <c r="K28" s="455"/>
      <c r="L28" s="455"/>
      <c r="M28" s="455"/>
      <c r="N28" s="455"/>
      <c r="O28" s="455"/>
      <c r="P28" s="455"/>
      <c r="Q28" s="455"/>
      <c r="R28" s="455"/>
      <c r="S28" s="463"/>
      <c r="T28" s="263" t="s">
        <v>104</v>
      </c>
      <c r="U28" s="248"/>
      <c r="V28" s="248"/>
      <c r="W28" s="248"/>
      <c r="X28" s="248"/>
      <c r="Y28" s="248"/>
      <c r="Z28" s="248"/>
      <c r="AA28" s="234"/>
      <c r="AB28" s="264"/>
      <c r="AC28" s="280"/>
      <c r="AD28" s="402">
        <f>COUNTIFS(J16:AN16,"&gt;0",J16:AN16,"&lt;7,92")</f>
        <v>0</v>
      </c>
      <c r="AE28" s="403"/>
      <c r="AF28" s="403"/>
      <c r="AG28" s="403"/>
      <c r="AH28" s="404"/>
      <c r="AI28" s="399">
        <f>SUMIF(I16:AM16,"&gt;7,92",I16:AM16)</f>
        <v>96</v>
      </c>
      <c r="AJ28" s="400"/>
      <c r="AK28" s="400"/>
      <c r="AL28" s="400"/>
      <c r="AM28" s="401"/>
    </row>
    <row r="29" spans="1:44" s="4" customFormat="1" ht="11" customHeight="1">
      <c r="A29" s="469" t="s">
        <v>32</v>
      </c>
      <c r="B29" s="470"/>
      <c r="C29" s="471"/>
      <c r="D29" s="475" t="e">
        <f>#REF!</f>
        <v>#REF!</v>
      </c>
      <c r="E29" s="476"/>
      <c r="F29" s="476"/>
      <c r="G29" s="476"/>
      <c r="H29" s="476"/>
      <c r="I29" s="497"/>
      <c r="J29" s="474" t="s">
        <v>32</v>
      </c>
      <c r="K29" s="470"/>
      <c r="L29" s="470"/>
      <c r="M29" s="471"/>
      <c r="N29" s="475">
        <v>0</v>
      </c>
      <c r="O29" s="476"/>
      <c r="P29" s="476"/>
      <c r="Q29" s="476"/>
      <c r="R29" s="476"/>
      <c r="S29" s="477"/>
      <c r="T29" s="263" t="s">
        <v>107</v>
      </c>
      <c r="U29" s="248"/>
      <c r="V29" s="248"/>
      <c r="W29" s="248"/>
      <c r="X29" s="248"/>
      <c r="Y29" s="248"/>
      <c r="Z29" s="248"/>
      <c r="AA29" s="235"/>
      <c r="AB29" s="265"/>
      <c r="AM29" s="41"/>
    </row>
    <row r="30" spans="1:44" s="4" customFormat="1" ht="11" customHeight="1">
      <c r="A30" s="469" t="s">
        <v>30</v>
      </c>
      <c r="B30" s="470"/>
      <c r="C30" s="471"/>
      <c r="D30" s="211">
        <v>0</v>
      </c>
      <c r="E30" s="254">
        <v>0</v>
      </c>
      <c r="F30" s="249">
        <v>0</v>
      </c>
      <c r="G30" s="211">
        <v>0</v>
      </c>
      <c r="H30" s="249">
        <v>0</v>
      </c>
      <c r="I30" s="258">
        <v>0</v>
      </c>
      <c r="J30" s="474" t="s">
        <v>30</v>
      </c>
      <c r="K30" s="470"/>
      <c r="L30" s="470"/>
      <c r="M30" s="471"/>
      <c r="N30" s="211">
        <v>0</v>
      </c>
      <c r="O30" s="211">
        <v>0</v>
      </c>
      <c r="P30" s="211">
        <v>0</v>
      </c>
      <c r="Q30" s="211">
        <v>0</v>
      </c>
      <c r="R30" s="252">
        <v>0</v>
      </c>
      <c r="S30" s="259">
        <v>0</v>
      </c>
      <c r="T30" s="263" t="s">
        <v>105</v>
      </c>
      <c r="U30" s="248"/>
      <c r="V30" s="248"/>
      <c r="W30" s="248"/>
      <c r="X30" s="248"/>
      <c r="Y30" s="248"/>
      <c r="Z30" s="248"/>
      <c r="AA30" s="234"/>
      <c r="AB30" s="264"/>
      <c r="AJ30" s="2"/>
      <c r="AK30" s="2"/>
      <c r="AL30" s="123"/>
      <c r="AM30" s="123"/>
    </row>
    <row r="31" spans="1:44" s="4" customFormat="1" ht="11" customHeight="1" thickBot="1">
      <c r="A31" s="472" t="s">
        <v>31</v>
      </c>
      <c r="B31" s="473"/>
      <c r="C31" s="395"/>
      <c r="D31" s="478" t="e">
        <f>D29-D30-E30-F30-G30-H30-I30</f>
        <v>#REF!</v>
      </c>
      <c r="E31" s="479"/>
      <c r="F31" s="479"/>
      <c r="G31" s="479"/>
      <c r="H31" s="479"/>
      <c r="I31" s="493"/>
      <c r="J31" s="394" t="s">
        <v>31</v>
      </c>
      <c r="K31" s="473"/>
      <c r="L31" s="473"/>
      <c r="M31" s="395"/>
      <c r="N31" s="478">
        <f>N29-O30-P30-Q30-R30-S30</f>
        <v>0</v>
      </c>
      <c r="O31" s="479"/>
      <c r="P31" s="479"/>
      <c r="Q31" s="479"/>
      <c r="R31" s="479"/>
      <c r="S31" s="480"/>
      <c r="T31" s="266" t="s">
        <v>109</v>
      </c>
      <c r="U31" s="267"/>
      <c r="V31" s="268"/>
      <c r="W31" s="268"/>
      <c r="X31" s="268"/>
      <c r="Y31" s="269"/>
      <c r="Z31" s="268"/>
      <c r="AA31" s="374"/>
      <c r="AB31" s="375"/>
      <c r="AC31" s="408" t="s">
        <v>70</v>
      </c>
      <c r="AD31" s="409"/>
      <c r="AE31" s="409"/>
      <c r="AF31" s="409"/>
      <c r="AG31" s="409"/>
      <c r="AH31" s="409"/>
      <c r="AI31" s="409"/>
      <c r="AJ31" s="409"/>
      <c r="AK31" s="409"/>
      <c r="AL31" s="373">
        <f>SUMIF(I16:AM16,"&lt;8",I16:AM16)</f>
        <v>0</v>
      </c>
      <c r="AM31" s="373"/>
    </row>
    <row r="32" spans="1:44" s="4" customFormat="1" ht="11" customHeight="1">
      <c r="A32" s="150"/>
      <c r="B32" s="150"/>
      <c r="C32" s="151"/>
      <c r="D32" s="151"/>
      <c r="E32" s="151"/>
      <c r="F32" s="151"/>
      <c r="G32" s="150"/>
      <c r="H32" s="150"/>
      <c r="I32" s="150"/>
      <c r="J32" s="150"/>
      <c r="K32" s="150"/>
      <c r="L32" s="150"/>
      <c r="M32" s="150"/>
      <c r="N32" s="150"/>
      <c r="O32" s="150"/>
      <c r="P32" s="41"/>
      <c r="Q32" s="41"/>
      <c r="R32" s="151"/>
      <c r="S32" s="151"/>
      <c r="T32" s="151"/>
      <c r="U32" s="151"/>
      <c r="V32" s="151"/>
      <c r="W32" s="151"/>
      <c r="X32" s="151"/>
      <c r="AC32" s="65" t="s">
        <v>69</v>
      </c>
      <c r="AD32" s="66"/>
      <c r="AE32" s="66"/>
      <c r="AF32" s="66"/>
      <c r="AG32" s="66"/>
      <c r="AH32" s="66"/>
      <c r="AI32" s="66"/>
      <c r="AJ32" s="66"/>
      <c r="AK32" s="67"/>
      <c r="AL32" s="389">
        <f>COUNTIF(I16:AM16,"&gt;=8")</f>
        <v>2</v>
      </c>
      <c r="AM32" s="390"/>
    </row>
    <row r="33" spans="1:39" s="4" customFormat="1" ht="11" customHeight="1">
      <c r="A33" s="494" t="s">
        <v>10</v>
      </c>
      <c r="B33" s="495"/>
      <c r="C33" s="495"/>
      <c r="D33" s="495"/>
      <c r="E33" s="495"/>
      <c r="F33" s="495"/>
      <c r="G33" s="495"/>
      <c r="H33" s="495"/>
      <c r="I33" s="495"/>
      <c r="J33" s="495"/>
      <c r="K33" s="496"/>
      <c r="L33" s="494" t="s">
        <v>34</v>
      </c>
      <c r="M33" s="495"/>
      <c r="N33" s="496"/>
      <c r="O33" s="494" t="s">
        <v>0</v>
      </c>
      <c r="P33" s="495"/>
      <c r="Q33" s="496"/>
      <c r="R33" s="494" t="s">
        <v>35</v>
      </c>
      <c r="S33" s="495"/>
      <c r="T33" s="496"/>
      <c r="U33" s="605"/>
      <c r="V33" s="606"/>
      <c r="W33" s="606"/>
      <c r="X33" s="606"/>
      <c r="Y33" s="41"/>
      <c r="Z33" s="41"/>
      <c r="AA33" s="41"/>
      <c r="AB33" s="41"/>
      <c r="AC33" s="84"/>
      <c r="AD33" s="41"/>
      <c r="AE33" s="41"/>
      <c r="AF33" s="41"/>
      <c r="AG33" s="41"/>
      <c r="AH33" s="41"/>
      <c r="AI33" s="41"/>
      <c r="AJ33" s="41"/>
      <c r="AK33" s="41"/>
      <c r="AL33" s="41"/>
      <c r="AM33" s="41"/>
    </row>
    <row r="34" spans="1:39" s="4" customFormat="1" ht="11" customHeight="1">
      <c r="A34" s="231" t="s">
        <v>102</v>
      </c>
      <c r="B34" s="232"/>
      <c r="C34" s="232"/>
      <c r="D34" s="232"/>
      <c r="E34" s="232"/>
      <c r="F34" s="232"/>
      <c r="G34" s="232"/>
      <c r="H34" s="232"/>
      <c r="I34" s="232"/>
      <c r="J34" s="232"/>
      <c r="K34" s="233"/>
      <c r="L34" s="484">
        <v>1</v>
      </c>
      <c r="M34" s="485"/>
      <c r="N34" s="486"/>
      <c r="O34" s="634">
        <v>4.05</v>
      </c>
      <c r="P34" s="485"/>
      <c r="Q34" s="486"/>
      <c r="R34" s="490"/>
      <c r="S34" s="491"/>
      <c r="T34" s="492"/>
      <c r="U34" s="378">
        <f>L34*O34</f>
        <v>4.05</v>
      </c>
      <c r="V34" s="379"/>
      <c r="W34" s="379"/>
      <c r="X34" s="95"/>
      <c r="Y34" s="41"/>
      <c r="Z34" s="589"/>
      <c r="AA34" s="589"/>
      <c r="AB34" s="180"/>
      <c r="AC34" s="588"/>
      <c r="AD34" s="588"/>
      <c r="AE34" s="180"/>
      <c r="AF34" s="181"/>
      <c r="AG34" s="182"/>
      <c r="AH34" s="182"/>
      <c r="AJ34" s="41"/>
      <c r="AK34" s="41"/>
      <c r="AL34" s="41"/>
      <c r="AM34" s="41"/>
    </row>
    <row r="35" spans="1:39" s="4" customFormat="1" ht="11" customHeight="1">
      <c r="A35" s="575" t="s">
        <v>101</v>
      </c>
      <c r="B35" s="576"/>
      <c r="C35" s="576"/>
      <c r="D35" s="576"/>
      <c r="E35" s="576"/>
      <c r="F35" s="576"/>
      <c r="G35" s="576"/>
      <c r="H35" s="576"/>
      <c r="I35" s="576"/>
      <c r="J35" s="576"/>
      <c r="K35" s="577"/>
      <c r="L35" s="535">
        <f>K24</f>
        <v>-2</v>
      </c>
      <c r="M35" s="536"/>
      <c r="N35" s="537"/>
      <c r="O35" s="535">
        <f>O34</f>
        <v>4.05</v>
      </c>
      <c r="P35" s="536"/>
      <c r="Q35" s="537"/>
      <c r="R35" s="578"/>
      <c r="S35" s="579"/>
      <c r="T35" s="580"/>
      <c r="U35" s="464">
        <f>L35*O35</f>
        <v>-8.1</v>
      </c>
      <c r="V35" s="465"/>
      <c r="W35" s="465"/>
      <c r="X35" s="95"/>
      <c r="Y35" s="41"/>
      <c r="Z35" s="151"/>
      <c r="AA35" s="151"/>
      <c r="AB35" s="151"/>
      <c r="AC35" s="41"/>
      <c r="AH35" s="41"/>
      <c r="AI35" s="41"/>
      <c r="AJ35" s="41"/>
      <c r="AK35" s="41"/>
      <c r="AL35" s="41"/>
      <c r="AM35" s="41"/>
    </row>
    <row r="36" spans="1:39" s="4" customFormat="1" ht="11" customHeight="1">
      <c r="A36" s="215" t="s">
        <v>94</v>
      </c>
      <c r="B36" s="84"/>
      <c r="C36" s="84"/>
      <c r="D36" s="84"/>
      <c r="E36" s="84"/>
      <c r="F36" s="84"/>
      <c r="G36" s="230">
        <v>0.25</v>
      </c>
      <c r="H36" s="84" t="s">
        <v>100</v>
      </c>
      <c r="I36" s="84"/>
      <c r="J36" s="84"/>
      <c r="K36" s="212"/>
      <c r="L36" s="535">
        <f>P24</f>
        <v>6</v>
      </c>
      <c r="M36" s="536"/>
      <c r="N36" s="537"/>
      <c r="O36" s="535">
        <f>O34*25%+O34</f>
        <v>5.0625</v>
      </c>
      <c r="P36" s="536"/>
      <c r="Q36" s="537"/>
      <c r="R36" s="96"/>
      <c r="S36" s="96"/>
      <c r="T36" s="96"/>
      <c r="U36" s="464">
        <f>L36*O36</f>
        <v>30.375</v>
      </c>
      <c r="V36" s="465"/>
      <c r="W36" s="465"/>
      <c r="X36" s="95"/>
      <c r="Y36" s="41"/>
      <c r="Z36" s="41"/>
      <c r="AA36" s="41"/>
      <c r="AB36" s="41"/>
      <c r="AC36" s="41"/>
      <c r="AD36" s="41"/>
      <c r="AE36" s="41"/>
      <c r="AF36" s="41"/>
      <c r="AG36" s="41"/>
      <c r="AH36" s="41"/>
      <c r="AI36" s="41"/>
      <c r="AJ36" s="41"/>
      <c r="AK36" s="41"/>
      <c r="AL36" s="41"/>
      <c r="AM36" s="41"/>
    </row>
    <row r="37" spans="1:39" s="4" customFormat="1" ht="11" customHeight="1">
      <c r="A37" s="575" t="s">
        <v>99</v>
      </c>
      <c r="B37" s="576"/>
      <c r="C37" s="576"/>
      <c r="D37" s="576"/>
      <c r="E37" s="576"/>
      <c r="F37" s="576"/>
      <c r="G37" s="576"/>
      <c r="H37" s="576"/>
      <c r="I37" s="576"/>
      <c r="J37" s="576"/>
      <c r="K37" s="577"/>
      <c r="L37" s="535">
        <f>U24</f>
        <v>0</v>
      </c>
      <c r="M37" s="536"/>
      <c r="N37" s="537"/>
      <c r="O37" s="535">
        <f>O34</f>
        <v>4.05</v>
      </c>
      <c r="P37" s="536"/>
      <c r="Q37" s="537"/>
      <c r="R37" s="146"/>
      <c r="S37" s="147"/>
      <c r="T37" s="148"/>
      <c r="U37" s="464">
        <f>L37*O37</f>
        <v>0</v>
      </c>
      <c r="V37" s="465"/>
      <c r="W37" s="465"/>
      <c r="X37" s="157"/>
      <c r="Y37" s="41"/>
      <c r="Z37" s="41"/>
      <c r="AA37" s="41"/>
      <c r="AB37" s="41"/>
      <c r="AC37" s="41"/>
      <c r="AD37" s="607"/>
      <c r="AE37" s="607"/>
      <c r="AF37" s="607"/>
      <c r="AG37" s="607"/>
      <c r="AH37" s="41"/>
      <c r="AI37" s="41"/>
      <c r="AJ37" s="41"/>
      <c r="AK37" s="41"/>
      <c r="AL37" s="41"/>
      <c r="AM37" s="41"/>
    </row>
    <row r="38" spans="1:39" s="4" customFormat="1" ht="11" customHeight="1">
      <c r="A38" s="215" t="s">
        <v>93</v>
      </c>
      <c r="B38" s="84"/>
      <c r="C38" s="84"/>
      <c r="D38" s="84"/>
      <c r="E38" s="84"/>
      <c r="F38" s="84"/>
      <c r="G38" s="84"/>
      <c r="H38" s="84"/>
      <c r="I38" s="230">
        <v>0.5</v>
      </c>
      <c r="J38" s="84" t="s">
        <v>95</v>
      </c>
      <c r="K38" s="212"/>
      <c r="L38" s="535">
        <f>X24</f>
        <v>0</v>
      </c>
      <c r="M38" s="536"/>
      <c r="N38" s="537"/>
      <c r="O38" s="535">
        <f>O34*50%+O34</f>
        <v>6.0749999999999993</v>
      </c>
      <c r="P38" s="536"/>
      <c r="Q38" s="537"/>
      <c r="R38" s="572"/>
      <c r="S38" s="573"/>
      <c r="T38" s="574"/>
      <c r="U38" s="464">
        <f>L38*O38</f>
        <v>0</v>
      </c>
      <c r="V38" s="465"/>
      <c r="W38" s="465"/>
      <c r="X38" s="95"/>
      <c r="Y38" s="41"/>
      <c r="Z38" s="41"/>
      <c r="AA38" s="41"/>
      <c r="AB38" s="41"/>
    </row>
    <row r="39" spans="1:39" s="4" customFormat="1" ht="11" customHeight="1">
      <c r="A39" s="214" t="s">
        <v>96</v>
      </c>
      <c r="B39" s="84"/>
      <c r="C39" s="84"/>
      <c r="D39" s="84"/>
      <c r="E39" s="84"/>
      <c r="F39" s="84"/>
      <c r="G39" s="84"/>
      <c r="H39" s="84"/>
      <c r="I39" s="84"/>
      <c r="J39" s="84"/>
      <c r="K39" s="212"/>
      <c r="L39" s="535"/>
      <c r="M39" s="536"/>
      <c r="N39" s="537"/>
      <c r="O39" s="535"/>
      <c r="P39" s="536"/>
      <c r="Q39" s="537"/>
      <c r="R39" s="572"/>
      <c r="S39" s="573"/>
      <c r="T39" s="574"/>
      <c r="U39" s="464"/>
      <c r="V39" s="465"/>
      <c r="W39" s="465"/>
      <c r="X39" s="95"/>
      <c r="Y39" s="41"/>
      <c r="Z39" s="41"/>
      <c r="AA39" s="41"/>
      <c r="AB39" s="41"/>
    </row>
    <row r="40" spans="1:39" s="4" customFormat="1" ht="11" customHeight="1">
      <c r="A40" s="568" t="s">
        <v>97</v>
      </c>
      <c r="B40" s="569"/>
      <c r="C40" s="569"/>
      <c r="D40" s="569"/>
      <c r="E40" s="569"/>
      <c r="F40" s="569"/>
      <c r="G40" s="569"/>
      <c r="H40" s="569"/>
      <c r="I40" s="569"/>
      <c r="J40" s="569"/>
      <c r="K40" s="570"/>
      <c r="L40" s="94"/>
      <c r="M40" s="94"/>
      <c r="N40" s="94"/>
      <c r="O40" s="228"/>
      <c r="P40" s="229"/>
      <c r="Q40" s="229"/>
      <c r="R40" s="572"/>
      <c r="S40" s="573"/>
      <c r="T40" s="574"/>
      <c r="U40" s="464">
        <v>0</v>
      </c>
      <c r="V40" s="465"/>
      <c r="W40" s="465"/>
      <c r="X40" s="157"/>
      <c r="Y40" s="41"/>
      <c r="Z40" s="41"/>
      <c r="AA40" s="41"/>
      <c r="AB40" s="41"/>
      <c r="AC40" s="41"/>
      <c r="AD40" s="41"/>
      <c r="AE40" s="41"/>
      <c r="AF40" s="41"/>
      <c r="AG40" s="41"/>
      <c r="AH40" s="41"/>
      <c r="AI40" s="41"/>
      <c r="AJ40" s="41"/>
      <c r="AK40" s="41"/>
      <c r="AL40" s="41"/>
      <c r="AM40" s="41"/>
    </row>
    <row r="41" spans="1:39" s="4" customFormat="1" ht="11" customHeight="1">
      <c r="A41" s="102" t="s">
        <v>98</v>
      </c>
      <c r="B41" s="98"/>
      <c r="C41" s="98"/>
      <c r="D41" s="98"/>
      <c r="E41" s="98"/>
      <c r="F41" s="98"/>
      <c r="G41" s="98"/>
      <c r="H41" s="98"/>
      <c r="I41" s="98"/>
      <c r="J41" s="99"/>
      <c r="K41" s="100"/>
      <c r="L41" s="584"/>
      <c r="M41" s="585"/>
      <c r="N41" s="585"/>
      <c r="O41" s="586">
        <f>O34</f>
        <v>4.05</v>
      </c>
      <c r="P41" s="586"/>
      <c r="Q41" s="586"/>
      <c r="R41" s="587"/>
      <c r="S41" s="587"/>
      <c r="T41" s="587"/>
      <c r="U41" s="593">
        <f>L41*O41</f>
        <v>0</v>
      </c>
      <c r="V41" s="594"/>
      <c r="W41" s="594"/>
      <c r="X41" s="101"/>
      <c r="Y41" s="41"/>
      <c r="Z41" s="41"/>
      <c r="AA41" s="41"/>
      <c r="AB41" s="41"/>
      <c r="AC41" s="41"/>
      <c r="AD41" s="41"/>
      <c r="AE41" s="41"/>
      <c r="AF41" s="41"/>
      <c r="AG41" s="41"/>
      <c r="AH41" s="41"/>
      <c r="AI41" s="41"/>
      <c r="AJ41" s="41"/>
      <c r="AK41" s="41"/>
      <c r="AL41" s="41"/>
      <c r="AM41" s="41"/>
    </row>
    <row r="42" spans="1:39" s="4" customFormat="1" ht="11" customHeight="1">
      <c r="A42" s="601" t="s">
        <v>21</v>
      </c>
      <c r="B42" s="602"/>
      <c r="C42" s="602"/>
      <c r="D42" s="602"/>
      <c r="E42" s="602"/>
      <c r="F42" s="602"/>
      <c r="G42" s="602"/>
      <c r="H42" s="602"/>
      <c r="I42" s="602"/>
      <c r="J42" s="602"/>
      <c r="K42" s="603"/>
      <c r="L42" s="581"/>
      <c r="M42" s="582"/>
      <c r="N42" s="583"/>
      <c r="O42" s="581"/>
      <c r="P42" s="582"/>
      <c r="Q42" s="583"/>
      <c r="R42" s="581"/>
      <c r="S42" s="582"/>
      <c r="T42" s="583"/>
      <c r="U42" s="564">
        <f>SUM(U34:W41)</f>
        <v>26.324999999999999</v>
      </c>
      <c r="V42" s="565"/>
      <c r="W42" s="565"/>
      <c r="X42" s="103"/>
      <c r="Y42" s="41"/>
      <c r="Z42" s="41"/>
      <c r="AA42" s="41"/>
      <c r="AB42" s="41"/>
      <c r="AC42" s="41"/>
      <c r="AD42" s="41"/>
      <c r="AE42" s="41"/>
      <c r="AF42" s="41"/>
      <c r="AG42" s="41"/>
      <c r="AH42" s="41"/>
      <c r="AI42" s="41"/>
      <c r="AJ42" s="41"/>
      <c r="AK42" s="41"/>
      <c r="AL42" s="41"/>
      <c r="AM42" s="41"/>
    </row>
    <row r="43" spans="1:39" s="4" customFormat="1" ht="11" customHeight="1">
      <c r="A43" s="149"/>
      <c r="B43" s="151"/>
      <c r="C43" s="151"/>
      <c r="D43" s="151"/>
      <c r="E43" s="151"/>
      <c r="F43" s="151"/>
      <c r="G43" s="151"/>
      <c r="H43" s="151"/>
      <c r="I43" s="151"/>
      <c r="J43" s="151"/>
      <c r="K43" s="151"/>
      <c r="L43" s="151"/>
      <c r="M43" s="151"/>
      <c r="N43" s="151"/>
      <c r="O43" s="151"/>
      <c r="P43" s="151"/>
      <c r="Q43" s="151"/>
      <c r="R43" s="151"/>
      <c r="S43" s="151"/>
      <c r="T43" s="151"/>
      <c r="U43" s="155"/>
      <c r="V43" s="151"/>
      <c r="W43" s="151"/>
      <c r="X43" s="151"/>
      <c r="Y43" s="41"/>
      <c r="Z43" s="41"/>
      <c r="AA43" s="41"/>
      <c r="AB43" s="41"/>
      <c r="AC43" s="41"/>
      <c r="AD43" s="41"/>
      <c r="AE43" s="41"/>
      <c r="AF43" s="41"/>
      <c r="AG43" s="41"/>
      <c r="AH43" s="41"/>
      <c r="AI43" s="41"/>
      <c r="AJ43" s="41"/>
      <c r="AK43" s="41"/>
      <c r="AL43" s="41"/>
      <c r="AM43" s="41"/>
    </row>
    <row r="44" spans="1:39" s="4" customFormat="1" ht="11" customHeight="1">
      <c r="A44" s="538" t="s">
        <v>39</v>
      </c>
      <c r="B44" s="566"/>
      <c r="C44" s="566"/>
      <c r="D44" s="566"/>
      <c r="E44" s="566"/>
      <c r="F44" s="566"/>
      <c r="G44" s="566"/>
      <c r="H44" s="566"/>
      <c r="I44" s="566"/>
      <c r="J44" s="566"/>
      <c r="K44" s="566"/>
      <c r="L44" s="566"/>
      <c r="M44" s="566"/>
      <c r="N44" s="566"/>
      <c r="O44" s="566"/>
      <c r="P44" s="566"/>
      <c r="Q44" s="566"/>
      <c r="R44" s="566"/>
      <c r="S44" s="566"/>
      <c r="T44" s="566"/>
      <c r="U44" s="566"/>
      <c r="V44" s="566"/>
      <c r="W44" s="539"/>
      <c r="X44" s="22"/>
      <c r="Y44" s="9"/>
      <c r="Z44" s="9"/>
      <c r="AA44" s="9"/>
      <c r="AB44" s="41"/>
      <c r="AC44" s="41"/>
      <c r="AD44" s="41"/>
      <c r="AE44" s="41"/>
      <c r="AF44" s="41"/>
      <c r="AG44" s="41"/>
      <c r="AH44" s="41"/>
      <c r="AI44" s="41"/>
      <c r="AJ44" s="41"/>
      <c r="AK44" s="41"/>
      <c r="AL44" s="41"/>
      <c r="AM44" s="41"/>
    </row>
    <row r="45" spans="1:39" s="4" customFormat="1" ht="11" customHeight="1">
      <c r="A45" s="595" t="s">
        <v>53</v>
      </c>
      <c r="B45" s="596"/>
      <c r="C45" s="596"/>
      <c r="D45" s="596"/>
      <c r="E45" s="596"/>
      <c r="F45" s="596"/>
      <c r="G45" s="596"/>
      <c r="H45" s="596"/>
      <c r="I45" s="596"/>
      <c r="J45" s="596"/>
      <c r="K45" s="596"/>
      <c r="L45" s="597"/>
      <c r="M45" s="383" t="s">
        <v>0</v>
      </c>
      <c r="N45" s="384"/>
      <c r="O45" s="385"/>
      <c r="P45" s="538" t="s">
        <v>40</v>
      </c>
      <c r="Q45" s="566"/>
      <c r="R45" s="566"/>
      <c r="S45" s="566"/>
      <c r="T45" s="566"/>
      <c r="U45" s="566"/>
      <c r="V45" s="566"/>
      <c r="W45" s="539"/>
      <c r="AB45" s="41"/>
      <c r="AC45" s="41"/>
      <c r="AD45" s="506"/>
      <c r="AE45" s="506"/>
      <c r="AF45" s="506"/>
      <c r="AG45" s="506"/>
      <c r="AH45" s="506"/>
      <c r="AI45" s="41"/>
      <c r="AJ45" s="41"/>
      <c r="AK45" s="41"/>
      <c r="AL45" s="41"/>
      <c r="AM45" s="41"/>
    </row>
    <row r="46" spans="1:39" s="4" customFormat="1" ht="11" customHeight="1">
      <c r="A46" s="598"/>
      <c r="B46" s="599"/>
      <c r="C46" s="599"/>
      <c r="D46" s="599"/>
      <c r="E46" s="599"/>
      <c r="F46" s="599"/>
      <c r="G46" s="599"/>
      <c r="H46" s="599"/>
      <c r="I46" s="599"/>
      <c r="J46" s="599"/>
      <c r="K46" s="599"/>
      <c r="L46" s="600"/>
      <c r="M46" s="391"/>
      <c r="N46" s="392"/>
      <c r="O46" s="393"/>
      <c r="P46" s="538" t="s">
        <v>35</v>
      </c>
      <c r="Q46" s="566"/>
      <c r="R46" s="566"/>
      <c r="S46" s="539"/>
      <c r="T46" s="538" t="s">
        <v>1</v>
      </c>
      <c r="U46" s="566"/>
      <c r="V46" s="566"/>
      <c r="W46" s="539"/>
      <c r="AB46" s="41"/>
      <c r="AC46" s="41"/>
      <c r="AD46" s="41"/>
      <c r="AE46" s="41"/>
      <c r="AF46" s="41"/>
      <c r="AG46" s="41"/>
      <c r="AH46" s="41"/>
      <c r="AI46" s="41"/>
      <c r="AJ46" s="41"/>
      <c r="AK46" s="41"/>
      <c r="AL46" s="41"/>
      <c r="AM46" s="41"/>
    </row>
    <row r="47" spans="1:39" s="4" customFormat="1" ht="11" customHeight="1">
      <c r="A47" s="23" t="s">
        <v>54</v>
      </c>
      <c r="B47" s="24"/>
      <c r="C47" s="24"/>
      <c r="D47" s="24"/>
      <c r="E47" s="24"/>
      <c r="F47" s="24"/>
      <c r="G47" s="24"/>
      <c r="H47" s="24"/>
      <c r="I47" s="2"/>
      <c r="J47" s="2"/>
      <c r="K47" s="2"/>
      <c r="L47" s="2"/>
      <c r="M47" s="627">
        <f>U42</f>
        <v>26.324999999999999</v>
      </c>
      <c r="N47" s="544"/>
      <c r="O47" s="628"/>
      <c r="P47" s="627">
        <v>8.0500000000000007</v>
      </c>
      <c r="Q47" s="544"/>
      <c r="R47" s="544"/>
      <c r="S47" s="628"/>
      <c r="T47" s="629">
        <f t="shared" ref="T47:T54" si="0">P47*M47/100</f>
        <v>2.1191625000000003</v>
      </c>
      <c r="U47" s="630"/>
      <c r="V47" s="630"/>
      <c r="W47" s="10"/>
      <c r="AB47" s="41"/>
      <c r="AC47" s="41"/>
      <c r="AD47" s="41"/>
      <c r="AE47" s="41"/>
      <c r="AF47" s="41"/>
      <c r="AG47" s="41"/>
      <c r="AH47" s="41"/>
      <c r="AI47" s="41"/>
      <c r="AJ47" s="41"/>
      <c r="AK47" s="41"/>
      <c r="AL47" s="41"/>
      <c r="AM47" s="41"/>
    </row>
    <row r="48" spans="1:39" s="4" customFormat="1" ht="11" customHeight="1">
      <c r="A48" s="503" t="s">
        <v>55</v>
      </c>
      <c r="B48" s="504"/>
      <c r="C48" s="504"/>
      <c r="D48" s="504"/>
      <c r="E48" s="504"/>
      <c r="F48" s="504"/>
      <c r="G48" s="504"/>
      <c r="H48" s="504"/>
      <c r="I48" s="2"/>
      <c r="J48" s="2"/>
      <c r="K48" s="2"/>
      <c r="L48" s="2"/>
      <c r="M48" s="505">
        <f>U42</f>
        <v>26.324999999999999</v>
      </c>
      <c r="N48" s="506"/>
      <c r="O48" s="507"/>
      <c r="P48" s="505">
        <v>2.4</v>
      </c>
      <c r="Q48" s="506"/>
      <c r="R48" s="506"/>
      <c r="S48" s="507"/>
      <c r="T48" s="501">
        <f t="shared" si="0"/>
        <v>0.63179999999999992</v>
      </c>
      <c r="U48" s="502"/>
      <c r="V48" s="502"/>
      <c r="W48" s="10"/>
      <c r="AB48" s="41"/>
      <c r="AC48" s="41"/>
      <c r="AD48" s="41"/>
      <c r="AE48" s="41"/>
      <c r="AF48" s="41"/>
      <c r="AG48" s="41"/>
      <c r="AH48" s="41"/>
      <c r="AI48" s="41"/>
      <c r="AJ48" s="41"/>
      <c r="AK48" s="41"/>
      <c r="AL48" s="41"/>
      <c r="AM48" s="41"/>
    </row>
    <row r="49" spans="1:39" s="4" customFormat="1" ht="11" customHeight="1">
      <c r="A49" s="503" t="s">
        <v>5</v>
      </c>
      <c r="B49" s="504"/>
      <c r="C49" s="504"/>
      <c r="D49" s="504"/>
      <c r="E49" s="504"/>
      <c r="F49" s="504"/>
      <c r="G49" s="504"/>
      <c r="H49" s="504"/>
      <c r="I49" s="2"/>
      <c r="J49" s="2"/>
      <c r="K49" s="2"/>
      <c r="L49" s="2"/>
      <c r="M49" s="505">
        <f>U42</f>
        <v>26.324999999999999</v>
      </c>
      <c r="N49" s="506"/>
      <c r="O49" s="507"/>
      <c r="P49" s="505">
        <v>0.8</v>
      </c>
      <c r="Q49" s="506"/>
      <c r="R49" s="506"/>
      <c r="S49" s="507"/>
      <c r="T49" s="501">
        <f t="shared" si="0"/>
        <v>0.21060000000000001</v>
      </c>
      <c r="U49" s="502"/>
      <c r="V49" s="502"/>
      <c r="W49" s="10"/>
      <c r="AB49" s="41"/>
      <c r="AC49" s="41"/>
      <c r="AD49" s="41"/>
      <c r="AE49" s="41"/>
      <c r="AF49" s="41"/>
      <c r="AG49" s="41"/>
      <c r="AH49" s="41"/>
      <c r="AI49" s="41"/>
      <c r="AJ49" s="41"/>
      <c r="AK49" s="41"/>
      <c r="AL49" s="41"/>
      <c r="AM49" s="41"/>
    </row>
    <row r="50" spans="1:39" s="4" customFormat="1" ht="11" customHeight="1">
      <c r="A50" s="503" t="s">
        <v>56</v>
      </c>
      <c r="B50" s="504"/>
      <c r="C50" s="504"/>
      <c r="D50" s="504"/>
      <c r="E50" s="504"/>
      <c r="F50" s="504"/>
      <c r="G50" s="504"/>
      <c r="H50" s="504"/>
      <c r="I50" s="2"/>
      <c r="J50" s="2"/>
      <c r="K50" s="2"/>
      <c r="L50" s="2"/>
      <c r="M50" s="505">
        <f>U42</f>
        <v>26.324999999999999</v>
      </c>
      <c r="N50" s="506"/>
      <c r="O50" s="507"/>
      <c r="P50" s="505">
        <v>3.1</v>
      </c>
      <c r="Q50" s="506"/>
      <c r="R50" s="506"/>
      <c r="S50" s="507"/>
      <c r="T50" s="501">
        <f t="shared" si="0"/>
        <v>0.81607499999999999</v>
      </c>
      <c r="U50" s="502"/>
      <c r="V50" s="502"/>
      <c r="W50" s="10"/>
      <c r="AB50" s="41"/>
      <c r="AC50" s="41"/>
      <c r="AD50" s="41"/>
      <c r="AE50" s="41"/>
      <c r="AF50" s="41"/>
      <c r="AG50" s="41"/>
      <c r="AH50" s="41"/>
      <c r="AI50" s="41"/>
      <c r="AJ50" s="41"/>
      <c r="AK50" s="41"/>
      <c r="AL50" s="41"/>
      <c r="AM50" s="41"/>
    </row>
    <row r="51" spans="1:39" s="4" customFormat="1" ht="11" customHeight="1">
      <c r="A51" s="503" t="s">
        <v>57</v>
      </c>
      <c r="B51" s="504"/>
      <c r="C51" s="504"/>
      <c r="D51" s="504"/>
      <c r="E51" s="504"/>
      <c r="F51" s="504"/>
      <c r="G51" s="504"/>
      <c r="H51" s="504"/>
      <c r="I51" s="2"/>
      <c r="J51" s="2"/>
      <c r="K51" s="2"/>
      <c r="L51" s="2"/>
      <c r="M51" s="505">
        <f>U42</f>
        <v>26.324999999999999</v>
      </c>
      <c r="N51" s="506"/>
      <c r="O51" s="507"/>
      <c r="P51" s="505">
        <v>1.1499999999999999</v>
      </c>
      <c r="Q51" s="506"/>
      <c r="R51" s="506"/>
      <c r="S51" s="507"/>
      <c r="T51" s="501">
        <f t="shared" si="0"/>
        <v>0.30273749999999994</v>
      </c>
      <c r="U51" s="502"/>
      <c r="V51" s="502"/>
      <c r="W51" s="10"/>
      <c r="AB51" s="41"/>
      <c r="AC51" s="41"/>
      <c r="AD51" s="41"/>
      <c r="AE51" s="41"/>
      <c r="AF51" s="41"/>
      <c r="AG51" s="41"/>
      <c r="AH51" s="41"/>
      <c r="AI51" s="41"/>
      <c r="AJ51" s="41"/>
      <c r="AK51" s="41"/>
      <c r="AL51" s="41"/>
      <c r="AM51" s="41"/>
    </row>
    <row r="52" spans="1:39" s="4" customFormat="1" ht="11" customHeight="1">
      <c r="A52" s="22" t="s">
        <v>58</v>
      </c>
      <c r="B52" s="9"/>
      <c r="C52" s="9"/>
      <c r="D52" s="9"/>
      <c r="E52" s="9"/>
      <c r="F52" s="9"/>
      <c r="G52" s="9"/>
      <c r="H52" s="9"/>
      <c r="I52" s="2"/>
      <c r="J52" s="2"/>
      <c r="K52" s="2"/>
      <c r="L52" s="2"/>
      <c r="M52" s="505">
        <f>U42*98.25/100</f>
        <v>25.8643125</v>
      </c>
      <c r="N52" s="506"/>
      <c r="O52" s="507"/>
      <c r="P52" s="505">
        <v>5.0999999999999996</v>
      </c>
      <c r="Q52" s="506"/>
      <c r="R52" s="506"/>
      <c r="S52" s="507"/>
      <c r="T52" s="501">
        <f t="shared" si="0"/>
        <v>1.3190799375</v>
      </c>
      <c r="U52" s="502"/>
      <c r="V52" s="502"/>
      <c r="W52" s="10"/>
      <c r="AB52" s="41"/>
      <c r="AC52" s="41"/>
      <c r="AD52" s="41"/>
      <c r="AE52" s="41"/>
      <c r="AF52" s="41"/>
      <c r="AG52" s="41"/>
      <c r="AH52" s="41"/>
      <c r="AI52" s="41"/>
      <c r="AJ52" s="41"/>
      <c r="AK52" s="41"/>
      <c r="AL52" s="41"/>
      <c r="AM52" s="41"/>
    </row>
    <row r="53" spans="1:39" s="4" customFormat="1" ht="11" customHeight="1">
      <c r="A53" s="22" t="s">
        <v>59</v>
      </c>
      <c r="B53" s="9"/>
      <c r="C53" s="9"/>
      <c r="D53" s="9"/>
      <c r="E53" s="9"/>
      <c r="F53" s="9"/>
      <c r="G53" s="9"/>
      <c r="H53" s="9"/>
      <c r="I53" s="2"/>
      <c r="J53" s="2"/>
      <c r="K53" s="2"/>
      <c r="L53" s="2"/>
      <c r="M53" s="505">
        <f>U42*98.25/100</f>
        <v>25.8643125</v>
      </c>
      <c r="N53" s="506"/>
      <c r="O53" s="507"/>
      <c r="P53" s="505">
        <v>2.4</v>
      </c>
      <c r="Q53" s="506"/>
      <c r="R53" s="506"/>
      <c r="S53" s="507"/>
      <c r="T53" s="501">
        <f t="shared" si="0"/>
        <v>0.6207435</v>
      </c>
      <c r="U53" s="502"/>
      <c r="V53" s="502"/>
      <c r="W53" s="10"/>
      <c r="AB53" s="41"/>
      <c r="AC53" s="41"/>
      <c r="AD53" s="41"/>
      <c r="AE53" s="41"/>
      <c r="AF53" s="41"/>
      <c r="AG53" s="41"/>
      <c r="AH53" s="41"/>
      <c r="AI53" s="41"/>
      <c r="AJ53" s="41"/>
      <c r="AK53" s="41"/>
      <c r="AL53" s="41"/>
      <c r="AM53" s="41"/>
    </row>
    <row r="54" spans="1:39" s="4" customFormat="1" ht="11" customHeight="1">
      <c r="A54" s="25" t="s">
        <v>60</v>
      </c>
      <c r="B54" s="26"/>
      <c r="C54" s="26"/>
      <c r="D54" s="26"/>
      <c r="E54" s="26"/>
      <c r="F54" s="26"/>
      <c r="G54" s="26"/>
      <c r="H54" s="26"/>
      <c r="I54" s="21"/>
      <c r="J54" s="21"/>
      <c r="K54" s="21"/>
      <c r="L54" s="21"/>
      <c r="M54" s="522">
        <f>U42*98.25/100</f>
        <v>25.8643125</v>
      </c>
      <c r="N54" s="523"/>
      <c r="O54" s="590"/>
      <c r="P54" s="522">
        <v>0.5</v>
      </c>
      <c r="Q54" s="523"/>
      <c r="R54" s="523"/>
      <c r="S54" s="590"/>
      <c r="T54" s="591">
        <f t="shared" si="0"/>
        <v>0.12932156250000001</v>
      </c>
      <c r="U54" s="592"/>
      <c r="V54" s="592"/>
      <c r="W54" s="10"/>
      <c r="AB54" s="41"/>
      <c r="AC54" s="41"/>
      <c r="AD54" s="41"/>
      <c r="AE54" s="41"/>
      <c r="AF54" s="41"/>
      <c r="AG54" s="41"/>
      <c r="AH54" s="41"/>
      <c r="AI54" s="41"/>
      <c r="AJ54" s="41"/>
      <c r="AK54" s="41"/>
      <c r="AL54" s="41"/>
      <c r="AM54" s="41"/>
    </row>
    <row r="55" spans="1:39" s="4" customFormat="1" ht="11" customHeight="1">
      <c r="A55" s="530" t="s">
        <v>41</v>
      </c>
      <c r="B55" s="531"/>
      <c r="C55" s="531"/>
      <c r="D55" s="531"/>
      <c r="E55" s="531"/>
      <c r="F55" s="531"/>
      <c r="G55" s="531"/>
      <c r="H55" s="531"/>
      <c r="I55" s="27"/>
      <c r="J55" s="7"/>
      <c r="K55" s="7"/>
      <c r="L55" s="7"/>
      <c r="M55" s="28"/>
      <c r="N55" s="28"/>
      <c r="O55" s="28"/>
      <c r="P55" s="18"/>
      <c r="Q55" s="29"/>
      <c r="R55" s="29"/>
      <c r="S55" s="14"/>
      <c r="T55" s="532">
        <f>SUM(T47:T54)</f>
        <v>6.1495199999999999</v>
      </c>
      <c r="U55" s="533"/>
      <c r="V55" s="533"/>
      <c r="W55" s="30"/>
      <c r="AB55" s="41"/>
      <c r="AC55" s="41"/>
      <c r="AD55" s="41"/>
      <c r="AE55" s="41"/>
      <c r="AF55" s="41"/>
      <c r="AG55" s="41"/>
      <c r="AH55" s="41"/>
      <c r="AI55" s="41"/>
      <c r="AJ55" s="41"/>
      <c r="AK55" s="41"/>
      <c r="AL55" s="41"/>
      <c r="AM55" s="41"/>
    </row>
    <row r="56" spans="1:39" s="4" customFormat="1" ht="11" customHeight="1">
      <c r="A56" s="543"/>
      <c r="B56" s="543"/>
      <c r="C56" s="543"/>
      <c r="D56" s="543"/>
      <c r="E56" s="543"/>
      <c r="F56" s="543"/>
      <c r="G56" s="543"/>
      <c r="H56" s="543"/>
      <c r="I56" s="29"/>
      <c r="J56" s="29"/>
      <c r="K56" s="20"/>
      <c r="L56" s="20"/>
      <c r="M56" s="145"/>
      <c r="N56" s="145"/>
      <c r="O56" s="145"/>
      <c r="P56" s="29"/>
      <c r="Q56" s="29"/>
      <c r="R56" s="29"/>
      <c r="S56" s="145"/>
      <c r="T56" s="29"/>
      <c r="U56" s="29"/>
      <c r="V56" s="29"/>
      <c r="W56" s="10"/>
      <c r="AB56" s="41"/>
      <c r="AC56" s="41"/>
      <c r="AD56" s="41"/>
      <c r="AE56" s="41"/>
      <c r="AF56" s="41"/>
      <c r="AG56" s="41"/>
      <c r="AH56" s="41"/>
      <c r="AI56" s="41"/>
      <c r="AJ56" s="41"/>
      <c r="AK56" s="41"/>
      <c r="AL56" s="41"/>
      <c r="AM56" s="41"/>
    </row>
    <row r="57" spans="1:39" s="4" customFormat="1" ht="11" customHeight="1">
      <c r="A57" s="517" t="s">
        <v>42</v>
      </c>
      <c r="B57" s="518"/>
      <c r="C57" s="518"/>
      <c r="D57" s="518"/>
      <c r="E57" s="518"/>
      <c r="F57" s="518"/>
      <c r="G57" s="518"/>
      <c r="H57" s="518"/>
      <c r="I57" s="518"/>
      <c r="J57" s="518"/>
      <c r="K57" s="518"/>
      <c r="L57" s="518"/>
      <c r="M57" s="518"/>
      <c r="N57" s="518"/>
      <c r="O57" s="518"/>
      <c r="P57" s="518"/>
      <c r="Q57" s="518"/>
      <c r="R57" s="518"/>
      <c r="S57" s="519"/>
      <c r="T57" s="520">
        <f>U42-T55</f>
        <v>20.17548</v>
      </c>
      <c r="U57" s="521"/>
      <c r="V57" s="521"/>
      <c r="W57" s="31"/>
      <c r="X57" s="522"/>
      <c r="Y57" s="523"/>
      <c r="Z57" s="523"/>
      <c r="AA57" s="41"/>
      <c r="AB57" s="41"/>
      <c r="AC57" s="41"/>
      <c r="AD57" s="41"/>
      <c r="AE57" s="41"/>
      <c r="AF57" s="41"/>
      <c r="AG57" s="41"/>
      <c r="AH57" s="41"/>
      <c r="AI57" s="41"/>
      <c r="AJ57" s="41"/>
      <c r="AK57" s="41"/>
      <c r="AL57" s="41"/>
      <c r="AM57" s="41"/>
    </row>
    <row r="58" spans="1:39" s="4" customFormat="1" ht="11" customHeight="1">
      <c r="A58" s="140"/>
      <c r="B58" s="140"/>
      <c r="C58" s="140"/>
      <c r="D58" s="140"/>
      <c r="E58" s="140"/>
      <c r="F58" s="140"/>
      <c r="G58" s="140"/>
      <c r="H58" s="140"/>
      <c r="I58" s="140"/>
      <c r="J58" s="140"/>
      <c r="K58" s="140"/>
      <c r="L58" s="140"/>
      <c r="M58" s="140"/>
      <c r="N58" s="140"/>
      <c r="O58" s="140"/>
      <c r="P58" s="140"/>
      <c r="Q58" s="140"/>
      <c r="R58" s="140"/>
      <c r="S58" s="140"/>
      <c r="T58" s="227"/>
      <c r="U58" s="227"/>
      <c r="V58" s="227"/>
      <c r="W58" s="141"/>
      <c r="X58" s="538" t="s">
        <v>0</v>
      </c>
      <c r="Y58" s="566"/>
      <c r="Z58" s="539"/>
      <c r="AA58" s="41"/>
      <c r="AB58" s="41"/>
      <c r="AC58" s="41"/>
      <c r="AD58" s="41"/>
      <c r="AE58" s="41"/>
      <c r="AF58" s="41"/>
      <c r="AG58" s="41"/>
      <c r="AH58" s="41"/>
      <c r="AI58" s="41"/>
      <c r="AJ58" s="41"/>
      <c r="AK58" s="41"/>
      <c r="AL58" s="41"/>
      <c r="AM58" s="41"/>
    </row>
    <row r="59" spans="1:39" s="4" customFormat="1" ht="11" customHeight="1">
      <c r="A59" s="524" t="s">
        <v>139</v>
      </c>
      <c r="B59" s="525"/>
      <c r="C59" s="525"/>
      <c r="D59" s="525"/>
      <c r="E59" s="525"/>
      <c r="F59" s="525"/>
      <c r="G59" s="525"/>
      <c r="H59" s="525"/>
      <c r="I59" s="525"/>
      <c r="J59" s="525"/>
      <c r="K59" s="525"/>
      <c r="L59" s="525"/>
      <c r="M59" s="525"/>
      <c r="N59" s="525"/>
      <c r="O59" s="525"/>
      <c r="P59" s="525"/>
      <c r="Q59" s="525"/>
      <c r="R59" s="525"/>
      <c r="S59" s="526"/>
      <c r="T59" s="513">
        <f>X59*AD28</f>
        <v>0</v>
      </c>
      <c r="U59" s="514"/>
      <c r="V59" s="514"/>
      <c r="W59" s="14"/>
      <c r="X59" s="527">
        <v>2.65</v>
      </c>
      <c r="Y59" s="528"/>
      <c r="Z59" s="529"/>
      <c r="AA59" s="643" t="s">
        <v>90</v>
      </c>
      <c r="AB59" s="644"/>
      <c r="AC59" s="645"/>
      <c r="AE59" s="13"/>
      <c r="AF59" s="13"/>
      <c r="AG59" s="13"/>
      <c r="AH59" s="41"/>
      <c r="AI59" s="41"/>
      <c r="AJ59" s="41"/>
      <c r="AK59" s="41"/>
      <c r="AL59" s="41"/>
      <c r="AM59" s="41"/>
    </row>
    <row r="60" spans="1:39" s="4" customFormat="1" ht="11" customHeight="1">
      <c r="A60" s="142" t="s">
        <v>140</v>
      </c>
      <c r="B60" s="143"/>
      <c r="C60" s="143"/>
      <c r="D60" s="143"/>
      <c r="E60" s="143"/>
      <c r="F60" s="143"/>
      <c r="G60" s="143"/>
      <c r="H60" s="143"/>
      <c r="I60" s="143"/>
      <c r="J60" s="143"/>
      <c r="K60" s="143"/>
      <c r="L60" s="143"/>
      <c r="M60" s="143"/>
      <c r="N60" s="143"/>
      <c r="O60" s="143"/>
      <c r="P60" s="143"/>
      <c r="Q60" s="143"/>
      <c r="R60" s="143"/>
      <c r="S60" s="144"/>
      <c r="T60" s="513">
        <f>AI28*X60</f>
        <v>32.092799999999997</v>
      </c>
      <c r="U60" s="514"/>
      <c r="V60" s="514"/>
      <c r="W60" s="12"/>
      <c r="X60" s="515">
        <v>0.33429999999999999</v>
      </c>
      <c r="Y60" s="516"/>
      <c r="Z60" s="516"/>
      <c r="AA60" s="349">
        <f>T59+T60</f>
        <v>32.092799999999997</v>
      </c>
      <c r="AB60" s="350"/>
      <c r="AC60" s="351"/>
      <c r="AD60" s="13"/>
      <c r="AE60" s="13"/>
      <c r="AF60" s="13"/>
      <c r="AG60" s="13"/>
      <c r="AH60" s="41"/>
      <c r="AI60" s="41"/>
      <c r="AJ60" s="41"/>
      <c r="AK60" s="41"/>
      <c r="AL60" s="41"/>
      <c r="AM60" s="41"/>
    </row>
    <row r="61" spans="1:39" s="4" customFormat="1" ht="11" customHeight="1">
      <c r="A61" s="238" t="s">
        <v>106</v>
      </c>
      <c r="B61" s="239"/>
      <c r="C61" s="239"/>
      <c r="D61" s="239"/>
      <c r="E61" s="239"/>
      <c r="F61" s="239"/>
      <c r="G61" s="239"/>
      <c r="H61" s="239"/>
      <c r="I61" s="239"/>
      <c r="J61" s="239"/>
      <c r="K61" s="239"/>
      <c r="L61" s="239"/>
      <c r="M61" s="239"/>
      <c r="N61" s="239"/>
      <c r="O61" s="239"/>
      <c r="P61" s="239"/>
      <c r="Q61" s="239"/>
      <c r="R61" s="239"/>
      <c r="S61" s="240"/>
      <c r="T61" s="508">
        <f>AA28*X61</f>
        <v>0</v>
      </c>
      <c r="U61" s="509"/>
      <c r="V61" s="509"/>
      <c r="W61" s="271"/>
      <c r="X61" s="510">
        <v>1</v>
      </c>
      <c r="Y61" s="511"/>
      <c r="Z61" s="512"/>
      <c r="AA61" s="608" t="s">
        <v>133</v>
      </c>
      <c r="AB61" s="609"/>
      <c r="AC61" s="610"/>
      <c r="AD61" s="13"/>
      <c r="AE61" s="13"/>
      <c r="AF61" s="13"/>
      <c r="AG61" s="13"/>
      <c r="AH61" s="41"/>
      <c r="AI61" s="41"/>
      <c r="AJ61" s="41"/>
      <c r="AK61" s="41"/>
      <c r="AL61" s="41"/>
      <c r="AM61" s="41"/>
    </row>
    <row r="62" spans="1:39" s="4" customFormat="1" ht="11" customHeight="1">
      <c r="A62" s="503" t="s">
        <v>6</v>
      </c>
      <c r="B62" s="504"/>
      <c r="C62" s="504"/>
      <c r="D62" s="504"/>
      <c r="E62" s="504"/>
      <c r="F62" s="504"/>
      <c r="G62" s="504"/>
      <c r="H62" s="504"/>
      <c r="I62" s="504"/>
      <c r="J62" s="504"/>
      <c r="K62" s="504"/>
      <c r="L62" s="504"/>
      <c r="M62" s="504"/>
      <c r="N62" s="504"/>
      <c r="O62" s="504"/>
      <c r="P62" s="504"/>
      <c r="Q62" s="504"/>
      <c r="R62" s="504"/>
      <c r="S62" s="611"/>
      <c r="T62" s="513">
        <f>X62*AA29</f>
        <v>0</v>
      </c>
      <c r="U62" s="514"/>
      <c r="V62" s="514"/>
      <c r="W62" s="12"/>
      <c r="X62" s="505">
        <v>3</v>
      </c>
      <c r="Y62" s="506"/>
      <c r="Z62" s="507"/>
      <c r="AA62" s="612">
        <f>T61+T62+T63</f>
        <v>0</v>
      </c>
      <c r="AB62" s="613"/>
      <c r="AC62" s="614"/>
      <c r="AD62" s="618">
        <f>(AB28*X61)+(AB29*X62)+(AB30*X63)</f>
        <v>0</v>
      </c>
      <c r="AE62" s="619"/>
      <c r="AF62" s="41"/>
      <c r="AG62" s="41"/>
      <c r="AH62" s="41"/>
      <c r="AI62" s="41"/>
      <c r="AJ62" s="41"/>
      <c r="AK62" s="41"/>
      <c r="AL62" s="41"/>
      <c r="AM62" s="41"/>
    </row>
    <row r="63" spans="1:39" s="4" customFormat="1" ht="11" customHeight="1">
      <c r="A63" s="503" t="s">
        <v>43</v>
      </c>
      <c r="B63" s="504"/>
      <c r="C63" s="504"/>
      <c r="D63" s="504"/>
      <c r="E63" s="504"/>
      <c r="F63" s="504"/>
      <c r="G63" s="504"/>
      <c r="H63" s="504"/>
      <c r="I63" s="504"/>
      <c r="J63" s="504"/>
      <c r="K63" s="504"/>
      <c r="L63" s="504"/>
      <c r="M63" s="504"/>
      <c r="N63" s="504"/>
      <c r="O63" s="504"/>
      <c r="P63" s="504"/>
      <c r="Q63" s="504"/>
      <c r="R63" s="504"/>
      <c r="S63" s="611"/>
      <c r="T63" s="622">
        <f>X63*AA30</f>
        <v>0</v>
      </c>
      <c r="U63" s="623"/>
      <c r="V63" s="623"/>
      <c r="W63" s="272"/>
      <c r="X63" s="624">
        <v>1</v>
      </c>
      <c r="Y63" s="625"/>
      <c r="Z63" s="626"/>
      <c r="AA63" s="615"/>
      <c r="AB63" s="616"/>
      <c r="AC63" s="617"/>
      <c r="AD63" s="620"/>
      <c r="AE63" s="621"/>
      <c r="AF63" s="41"/>
      <c r="AG63" s="41"/>
      <c r="AH63" s="41"/>
      <c r="AI63" s="41"/>
      <c r="AJ63" s="41"/>
      <c r="AK63" s="41"/>
      <c r="AL63" s="41"/>
      <c r="AM63" s="41"/>
    </row>
    <row r="64" spans="1:39" s="4" customFormat="1" ht="11" customHeight="1">
      <c r="A64" s="286" t="s">
        <v>108</v>
      </c>
      <c r="B64" s="287"/>
      <c r="C64" s="287"/>
      <c r="D64" s="287"/>
      <c r="E64" s="287"/>
      <c r="F64" s="287"/>
      <c r="G64" s="287"/>
      <c r="H64" s="287"/>
      <c r="I64" s="287"/>
      <c r="J64" s="287"/>
      <c r="K64" s="287"/>
      <c r="L64" s="287"/>
      <c r="M64" s="287"/>
      <c r="N64" s="287"/>
      <c r="O64" s="287"/>
      <c r="P64" s="287"/>
      <c r="Q64" s="287"/>
      <c r="R64" s="287"/>
      <c r="S64" s="288"/>
      <c r="T64" s="562">
        <f>(X64*AA31)*1.2</f>
        <v>0</v>
      </c>
      <c r="U64" s="563"/>
      <c r="V64" s="563"/>
      <c r="W64" s="12"/>
      <c r="X64" s="498">
        <v>0.59499999999999997</v>
      </c>
      <c r="Y64" s="499"/>
      <c r="Z64" s="500"/>
      <c r="AA64" s="41"/>
      <c r="AB64" s="41"/>
      <c r="AC64" s="41"/>
      <c r="AD64" s="273"/>
      <c r="AE64" s="273"/>
      <c r="AF64" s="41"/>
      <c r="AG64" s="41"/>
      <c r="AH64" s="41"/>
      <c r="AI64" s="41"/>
      <c r="AJ64" s="41"/>
      <c r="AK64" s="41"/>
      <c r="AL64" s="41"/>
      <c r="AM64" s="41"/>
    </row>
    <row r="65" spans="1:39" s="4" customFormat="1" ht="11" customHeight="1">
      <c r="A65" s="286" t="s">
        <v>71</v>
      </c>
      <c r="B65" s="287"/>
      <c r="C65" s="287"/>
      <c r="D65" s="287"/>
      <c r="E65" s="287"/>
      <c r="F65" s="287"/>
      <c r="G65" s="287"/>
      <c r="H65" s="287"/>
      <c r="I65" s="287"/>
      <c r="J65" s="287"/>
      <c r="K65" s="287"/>
      <c r="L65" s="287"/>
      <c r="M65" s="287"/>
      <c r="N65" s="287"/>
      <c r="O65" s="287"/>
      <c r="P65" s="287"/>
      <c r="Q65" s="287"/>
      <c r="R65" s="287"/>
      <c r="S65" s="288"/>
      <c r="T65" s="552">
        <v>0</v>
      </c>
      <c r="U65" s="553"/>
      <c r="V65" s="553"/>
      <c r="W65" s="12"/>
      <c r="X65" s="133"/>
      <c r="Y65" s="134"/>
      <c r="Z65" s="135"/>
      <c r="AA65" s="41"/>
      <c r="AB65" s="41"/>
      <c r="AC65" s="41"/>
      <c r="AD65" s="41"/>
      <c r="AE65" s="41"/>
      <c r="AF65" s="41"/>
      <c r="AG65" s="41"/>
      <c r="AH65" s="41"/>
      <c r="AI65" s="41"/>
      <c r="AJ65" s="41"/>
      <c r="AK65" s="41"/>
      <c r="AL65" s="41"/>
      <c r="AM65" s="41"/>
    </row>
    <row r="66" spans="1:39" s="4" customFormat="1" ht="11" customHeight="1">
      <c r="A66" s="554" t="s">
        <v>44</v>
      </c>
      <c r="B66" s="555"/>
      <c r="C66" s="555"/>
      <c r="D66" s="555"/>
      <c r="E66" s="555"/>
      <c r="F66" s="555"/>
      <c r="G66" s="555"/>
      <c r="H66" s="555"/>
      <c r="I66" s="555"/>
      <c r="J66" s="555"/>
      <c r="K66" s="555"/>
      <c r="L66" s="555"/>
      <c r="M66" s="555"/>
      <c r="N66" s="555"/>
      <c r="O66" s="555"/>
      <c r="P66" s="555"/>
      <c r="Q66" s="555"/>
      <c r="R66" s="555"/>
      <c r="S66" s="556"/>
      <c r="T66" s="557">
        <f>T57+T59+T60+T61+T62+T63+T64+T65</f>
        <v>52.268279999999997</v>
      </c>
      <c r="U66" s="558"/>
      <c r="V66" s="558"/>
      <c r="W66" s="289"/>
      <c r="X66" s="559"/>
      <c r="Y66" s="560"/>
      <c r="Z66" s="561"/>
      <c r="AA66" s="41"/>
      <c r="AB66" s="41"/>
      <c r="AC66" s="41"/>
      <c r="AD66" s="41"/>
      <c r="AE66" s="41"/>
      <c r="AF66" s="41"/>
      <c r="AG66" s="41"/>
      <c r="AH66" s="41"/>
      <c r="AI66" s="41"/>
      <c r="AJ66" s="41"/>
      <c r="AK66" s="41"/>
      <c r="AL66" s="41"/>
      <c r="AM66" s="41"/>
    </row>
    <row r="67" spans="1:39" s="4" customFormat="1" ht="11" customHeight="1">
      <c r="A67" s="538" t="s">
        <v>7</v>
      </c>
      <c r="B67" s="539"/>
      <c r="C67" s="546" t="s">
        <v>47</v>
      </c>
      <c r="D67" s="547"/>
      <c r="E67" s="547"/>
      <c r="F67" s="547"/>
      <c r="G67" s="547"/>
      <c r="H67" s="548"/>
      <c r="I67" s="546" t="s">
        <v>45</v>
      </c>
      <c r="J67" s="547"/>
      <c r="K67" s="547"/>
      <c r="L67" s="547"/>
      <c r="M67" s="547"/>
      <c r="N67" s="548"/>
      <c r="O67" s="549" t="s">
        <v>46</v>
      </c>
      <c r="P67" s="550"/>
      <c r="Q67" s="550"/>
      <c r="R67" s="550"/>
      <c r="S67" s="550"/>
      <c r="T67" s="551"/>
      <c r="U67" s="19"/>
      <c r="V67" s="2"/>
      <c r="W67" s="2"/>
      <c r="X67" s="2"/>
      <c r="Y67" s="2"/>
      <c r="Z67" s="2"/>
      <c r="AH67" s="41"/>
      <c r="AI67" s="41"/>
      <c r="AJ67" s="41"/>
      <c r="AK67" s="41"/>
      <c r="AL67" s="41"/>
      <c r="AM67" s="41"/>
    </row>
    <row r="68" spans="1:39" s="4" customFormat="1" ht="11" customHeight="1">
      <c r="A68" s="538" t="s">
        <v>49</v>
      </c>
      <c r="B68" s="539"/>
      <c r="C68" s="540">
        <f>U42</f>
        <v>26.324999999999999</v>
      </c>
      <c r="D68" s="541"/>
      <c r="E68" s="541"/>
      <c r="F68" s="541"/>
      <c r="G68" s="541"/>
      <c r="H68" s="542"/>
      <c r="I68" s="540">
        <f>T55</f>
        <v>6.1495199999999999</v>
      </c>
      <c r="J68" s="541"/>
      <c r="K68" s="541"/>
      <c r="L68" s="541"/>
      <c r="M68" s="541"/>
      <c r="N68" s="542"/>
      <c r="O68" s="540">
        <f>T57</f>
        <v>20.17548</v>
      </c>
      <c r="P68" s="541"/>
      <c r="Q68" s="541"/>
      <c r="R68" s="541"/>
      <c r="S68" s="541"/>
      <c r="T68" s="542"/>
      <c r="AH68" s="41"/>
      <c r="AI68" s="41"/>
      <c r="AJ68" s="41"/>
      <c r="AK68" s="41"/>
      <c r="AL68" s="41"/>
      <c r="AM68" s="41"/>
    </row>
    <row r="69" spans="1:39" s="4" customFormat="1" ht="11" customHeight="1">
      <c r="A69" s="538" t="s">
        <v>24</v>
      </c>
      <c r="B69" s="539"/>
      <c r="C69" s="540">
        <f>C68+'17-02-Lucie'!C71:H71</f>
        <v>411.07499999999999</v>
      </c>
      <c r="D69" s="541"/>
      <c r="E69" s="541"/>
      <c r="F69" s="541"/>
      <c r="G69" s="541"/>
      <c r="H69" s="542"/>
      <c r="I69" s="540">
        <f>I68+'17-02-Lucie'!I71:N71</f>
        <v>96.027120000000011</v>
      </c>
      <c r="J69" s="541"/>
      <c r="K69" s="541"/>
      <c r="L69" s="541"/>
      <c r="M69" s="541"/>
      <c r="N69" s="542"/>
      <c r="O69" s="540">
        <f>O68+'17-02-Lucie'!O71:T71</f>
        <v>315.04787999999996</v>
      </c>
      <c r="P69" s="541"/>
      <c r="Q69" s="541"/>
      <c r="R69" s="541"/>
      <c r="S69" s="541"/>
      <c r="T69" s="542"/>
      <c r="AH69" s="41"/>
      <c r="AI69" s="41"/>
      <c r="AJ69" s="41"/>
      <c r="AK69" s="41"/>
      <c r="AL69" s="41"/>
      <c r="AM69" s="41"/>
    </row>
    <row r="70" spans="1:39" s="4" customFormat="1" ht="11" customHeight="1">
      <c r="A70" s="545" t="s">
        <v>48</v>
      </c>
      <c r="B70" s="545"/>
      <c r="C70" s="545"/>
      <c r="D70" s="567"/>
      <c r="E70" s="567"/>
      <c r="F70" s="567"/>
      <c r="G70" s="567"/>
      <c r="H70" s="545" t="s">
        <v>16</v>
      </c>
      <c r="I70" s="545"/>
      <c r="J70" s="545" t="s">
        <v>8</v>
      </c>
      <c r="K70" s="545"/>
      <c r="L70" s="545"/>
      <c r="M70" s="545"/>
      <c r="N70" s="545"/>
      <c r="O70" s="41"/>
      <c r="P70" s="41"/>
      <c r="Q70" s="41"/>
      <c r="R70" s="41"/>
      <c r="S70" s="41"/>
      <c r="T70" s="41"/>
      <c r="U70" s="41"/>
      <c r="V70" s="41"/>
      <c r="W70" s="41"/>
      <c r="X70" s="41"/>
      <c r="Y70" s="41"/>
      <c r="Z70" s="41"/>
      <c r="AA70" s="41"/>
      <c r="AB70" s="41"/>
      <c r="AC70" s="41"/>
      <c r="AD70" s="41"/>
      <c r="AE70" s="41"/>
      <c r="AF70" s="41"/>
      <c r="AG70" s="41"/>
      <c r="AH70" s="41"/>
      <c r="AI70" s="41"/>
      <c r="AJ70" s="41"/>
      <c r="AK70" s="41"/>
      <c r="AL70" s="41"/>
      <c r="AM70" s="41"/>
    </row>
    <row r="71" spans="1:39" s="4" customFormat="1" ht="11" customHeight="1">
      <c r="A71" s="534" t="s">
        <v>9</v>
      </c>
      <c r="B71" s="534"/>
      <c r="C71" s="534"/>
      <c r="D71" s="534"/>
      <c r="E71" s="534"/>
      <c r="F71" s="534"/>
      <c r="G71" s="534"/>
      <c r="H71" s="534"/>
      <c r="I71" s="534"/>
      <c r="J71" s="534"/>
      <c r="K71" s="534"/>
      <c r="L71" s="534"/>
      <c r="M71" s="534"/>
      <c r="N71" s="534"/>
      <c r="O71" s="534"/>
      <c r="P71" s="534"/>
      <c r="Q71" s="534"/>
      <c r="R71" s="534"/>
      <c r="S71" s="534"/>
      <c r="T71" s="534"/>
      <c r="U71" s="534"/>
      <c r="V71" s="534"/>
      <c r="W71" s="534"/>
      <c r="X71" s="534"/>
      <c r="Y71" s="534"/>
      <c r="Z71" s="534"/>
      <c r="AA71" s="534"/>
      <c r="AB71" s="534"/>
      <c r="AC71" s="534"/>
      <c r="AD71" s="41"/>
      <c r="AE71" s="41"/>
      <c r="AF71" s="41"/>
      <c r="AG71" s="41"/>
      <c r="AH71" s="41"/>
      <c r="AI71" s="41"/>
      <c r="AJ71" s="41"/>
      <c r="AK71" s="41"/>
      <c r="AL71" s="41"/>
      <c r="AM71" s="41"/>
    </row>
    <row r="75" spans="1:39" s="40" customFormat="1" ht="11" customHeight="1"/>
    <row r="76" spans="1:39" s="40" customFormat="1" ht="11" customHeight="1"/>
    <row r="77" spans="1:39" s="40" customFormat="1" ht="11" customHeight="1"/>
    <row r="78" spans="1:39" s="40" customFormat="1" ht="11" customHeight="1"/>
    <row r="79" spans="1:39" s="40" customFormat="1" ht="11" customHeight="1"/>
    <row r="80" spans="1:39" s="40" customFormat="1" ht="11" customHeight="1"/>
    <row r="81" s="40" customFormat="1" ht="11" customHeight="1"/>
    <row r="82" s="40" customFormat="1" ht="11" customHeight="1"/>
    <row r="83" s="40" customFormat="1" ht="11" customHeight="1"/>
    <row r="84" s="40" customFormat="1" ht="11" customHeight="1"/>
    <row r="85" s="40" customFormat="1" ht="11" customHeight="1"/>
    <row r="86" s="40" customFormat="1" ht="11" customHeight="1"/>
    <row r="87" s="40" customFormat="1" ht="11" customHeight="1"/>
    <row r="88" s="40" customFormat="1" ht="11" customHeight="1"/>
    <row r="89" s="40" customFormat="1" ht="11" customHeight="1"/>
    <row r="90" s="40" customFormat="1" ht="11" customHeight="1"/>
    <row r="91" s="40" customFormat="1" ht="11" customHeight="1"/>
    <row r="92" s="40" customFormat="1" ht="11" customHeight="1"/>
    <row r="93" s="40" customFormat="1" ht="11" customHeight="1"/>
    <row r="94" s="40" customFormat="1" ht="11" customHeight="1"/>
    <row r="95" s="40" customFormat="1" ht="11" customHeight="1"/>
    <row r="96" s="40" customFormat="1" ht="11" customHeight="1"/>
    <row r="97" s="40" customFormat="1" ht="11" customHeight="1"/>
    <row r="98" s="40" customFormat="1" ht="11" customHeight="1"/>
    <row r="99" s="40" customFormat="1" ht="11" customHeight="1"/>
    <row r="100" s="40" customFormat="1" ht="11" customHeight="1"/>
    <row r="101" s="40" customFormat="1" ht="11" customHeight="1"/>
    <row r="102" s="40" customFormat="1" ht="11" customHeight="1"/>
    <row r="103" s="40" customFormat="1" ht="11" customHeight="1"/>
    <row r="104" s="40" customFormat="1" ht="11" customHeight="1"/>
    <row r="105" s="40" customFormat="1" ht="11" customHeight="1"/>
    <row r="106" s="40" customFormat="1" ht="11" customHeight="1"/>
    <row r="107" s="40" customFormat="1" ht="11" customHeight="1"/>
    <row r="108" s="40" customFormat="1" ht="11" customHeight="1"/>
    <row r="109" s="40" customFormat="1" ht="11" customHeight="1"/>
    <row r="110" s="40" customFormat="1" ht="11" customHeight="1"/>
    <row r="111" s="40" customFormat="1" ht="11" customHeight="1"/>
    <row r="112" s="40" customFormat="1" ht="11" customHeight="1"/>
    <row r="113" s="40" customFormat="1" ht="11" customHeight="1"/>
    <row r="114" s="40" customFormat="1" ht="11" customHeight="1"/>
    <row r="115" s="40" customFormat="1" ht="11" customHeight="1"/>
    <row r="116" s="40" customFormat="1" ht="11" customHeight="1"/>
    <row r="117" s="40" customFormat="1" ht="11" customHeight="1"/>
    <row r="118" s="40" customFormat="1" ht="11" customHeight="1"/>
    <row r="119" s="40" customFormat="1" ht="11" customHeight="1"/>
    <row r="120" s="40" customFormat="1" ht="11" customHeight="1"/>
    <row r="121" s="40" customFormat="1" ht="11" customHeight="1"/>
    <row r="122" s="40" customFormat="1" ht="11" customHeight="1"/>
    <row r="123" s="40" customFormat="1" ht="11" customHeight="1"/>
    <row r="124" s="40" customFormat="1" ht="11" customHeight="1"/>
    <row r="125" s="40" customFormat="1" ht="11" customHeight="1"/>
    <row r="126" s="40" customFormat="1" ht="11" customHeight="1"/>
    <row r="127" s="40" customFormat="1" ht="11" customHeight="1"/>
    <row r="128" s="40" customFormat="1" ht="11" customHeight="1"/>
    <row r="129" s="40" customFormat="1" ht="11" customHeight="1"/>
    <row r="130" s="40" customFormat="1" ht="11" customHeight="1"/>
    <row r="131" s="40" customFormat="1" ht="11" customHeight="1"/>
    <row r="132" s="40" customFormat="1" ht="11" customHeight="1"/>
    <row r="133" s="40" customFormat="1" ht="11" customHeight="1"/>
    <row r="134" s="40" customFormat="1" ht="11" customHeight="1"/>
    <row r="135" s="40" customFormat="1" ht="11" customHeight="1"/>
    <row r="136" s="40" customFormat="1" ht="11" customHeight="1"/>
    <row r="137" s="40" customFormat="1" ht="11" customHeight="1"/>
    <row r="138" s="40" customFormat="1" ht="11" customHeight="1"/>
    <row r="139" s="40" customFormat="1" ht="11" customHeight="1"/>
    <row r="140" s="40" customFormat="1" ht="11" customHeight="1"/>
    <row r="141" s="40" customFormat="1" ht="11" customHeight="1"/>
    <row r="142" s="40" customFormat="1" ht="11" customHeight="1"/>
    <row r="143" s="40" customFormat="1" ht="11" customHeight="1"/>
    <row r="144" s="40" customFormat="1" ht="11" customHeight="1"/>
    <row r="145" s="40" customFormat="1" ht="11" customHeight="1"/>
    <row r="146" s="40" customFormat="1" ht="11" customHeight="1"/>
    <row r="147" s="40" customFormat="1" ht="11" customHeight="1"/>
    <row r="148" s="40" customFormat="1" ht="11" customHeight="1"/>
    <row r="149" s="40" customFormat="1" ht="11" customHeight="1"/>
    <row r="150" s="40" customFormat="1" ht="11" customHeight="1"/>
    <row r="151" s="40" customFormat="1" ht="11" customHeight="1"/>
    <row r="152" s="40" customFormat="1" ht="11" customHeight="1"/>
    <row r="153" s="40" customFormat="1" ht="11" customHeight="1"/>
    <row r="154" s="40" customFormat="1" ht="11" customHeight="1"/>
    <row r="155" s="40" customFormat="1" ht="11" customHeight="1"/>
    <row r="156" s="40" customFormat="1" ht="11" customHeight="1"/>
    <row r="157" s="40" customFormat="1" ht="11" customHeight="1"/>
    <row r="158" s="40" customFormat="1" ht="11" customHeight="1"/>
    <row r="159" s="40" customFormat="1" ht="11" customHeight="1"/>
    <row r="160" s="40" customFormat="1" ht="11" customHeight="1"/>
    <row r="161" s="40" customFormat="1" ht="11" customHeight="1"/>
    <row r="162" s="40" customFormat="1" ht="11" customHeight="1"/>
    <row r="163" s="40" customFormat="1" ht="11" customHeight="1"/>
    <row r="164" s="40" customFormat="1" ht="11" customHeight="1"/>
    <row r="165" s="40" customFormat="1" ht="11" customHeight="1"/>
    <row r="166" s="40" customFormat="1" ht="11" customHeight="1"/>
    <row r="167" s="40" customFormat="1" ht="11" customHeight="1"/>
    <row r="168" s="40" customFormat="1" ht="11" customHeight="1"/>
    <row r="169" s="40" customFormat="1" ht="11" customHeight="1"/>
    <row r="170" s="40" customFormat="1" ht="11" customHeight="1"/>
    <row r="171" s="40" customFormat="1" ht="11" customHeight="1"/>
    <row r="172" s="40" customFormat="1" ht="11" customHeight="1"/>
    <row r="173" s="40" customFormat="1" ht="11" customHeight="1"/>
    <row r="174" s="40" customFormat="1" ht="11" customHeight="1"/>
    <row r="175" s="40" customFormat="1" ht="11" customHeight="1"/>
    <row r="176" s="40" customFormat="1" ht="11" customHeight="1"/>
    <row r="177" s="40" customFormat="1" ht="11" customHeight="1"/>
    <row r="178" s="40" customFormat="1" ht="11" customHeight="1"/>
  </sheetData>
  <mergeCells count="227">
    <mergeCell ref="AD45:AH45"/>
    <mergeCell ref="T64:V64"/>
    <mergeCell ref="X64:Z64"/>
    <mergeCell ref="T61:V61"/>
    <mergeCell ref="X61:Z61"/>
    <mergeCell ref="AA61:AC61"/>
    <mergeCell ref="A62:S62"/>
    <mergeCell ref="T62:V62"/>
    <mergeCell ref="X62:Z62"/>
    <mergeCell ref="AA62:AC63"/>
    <mergeCell ref="M53:O53"/>
    <mergeCell ref="P53:S53"/>
    <mergeCell ref="T53:V53"/>
    <mergeCell ref="M54:O54"/>
    <mergeCell ref="P54:S54"/>
    <mergeCell ref="T54:V54"/>
    <mergeCell ref="AD62:AE63"/>
    <mergeCell ref="A63:S63"/>
    <mergeCell ref="T63:V63"/>
    <mergeCell ref="X63:Z63"/>
    <mergeCell ref="X58:Z58"/>
    <mergeCell ref="A59:S59"/>
    <mergeCell ref="T59:V59"/>
    <mergeCell ref="X59:Z59"/>
    <mergeCell ref="AD1:AE1"/>
    <mergeCell ref="AJ1:AK1"/>
    <mergeCell ref="AF1:AG1"/>
    <mergeCell ref="AL1:AM1"/>
    <mergeCell ref="AA31:AB31"/>
    <mergeCell ref="AA27:AB27"/>
    <mergeCell ref="D29:I29"/>
    <mergeCell ref="A28:I28"/>
    <mergeCell ref="A27:I27"/>
    <mergeCell ref="J27:S27"/>
    <mergeCell ref="J28:S28"/>
    <mergeCell ref="A29:C29"/>
    <mergeCell ref="A30:C30"/>
    <mergeCell ref="A31:C31"/>
    <mergeCell ref="J29:M29"/>
    <mergeCell ref="J30:M30"/>
    <mergeCell ref="J31:M31"/>
    <mergeCell ref="N29:S29"/>
    <mergeCell ref="N31:S31"/>
    <mergeCell ref="D31:I31"/>
    <mergeCell ref="O12:Q12"/>
    <mergeCell ref="I12:J12"/>
    <mergeCell ref="P11:Q11"/>
    <mergeCell ref="A9:N9"/>
    <mergeCell ref="T60:V60"/>
    <mergeCell ref="X60:Z60"/>
    <mergeCell ref="AA59:AC59"/>
    <mergeCell ref="A55:H55"/>
    <mergeCell ref="T55:V55"/>
    <mergeCell ref="A56:H56"/>
    <mergeCell ref="A57:S57"/>
    <mergeCell ref="T57:V57"/>
    <mergeCell ref="X57:Z57"/>
    <mergeCell ref="P9:T9"/>
    <mergeCell ref="P10:Q10"/>
    <mergeCell ref="A10:N10"/>
    <mergeCell ref="A11:N11"/>
    <mergeCell ref="AC34:AD34"/>
    <mergeCell ref="Z34:AA34"/>
    <mergeCell ref="AC31:AK31"/>
    <mergeCell ref="AD25:AF25"/>
    <mergeCell ref="AG25:AI25"/>
    <mergeCell ref="AJ25:AL25"/>
    <mergeCell ref="AL32:AM32"/>
    <mergeCell ref="A33:K33"/>
    <mergeCell ref="L33:N33"/>
    <mergeCell ref="O33:Q33"/>
    <mergeCell ref="R33:T33"/>
    <mergeCell ref="U33:X33"/>
    <mergeCell ref="X23:AB23"/>
    <mergeCell ref="AH23:AI23"/>
    <mergeCell ref="C22:G22"/>
    <mergeCell ref="H22:J22"/>
    <mergeCell ref="K22:O22"/>
    <mergeCell ref="P22:T22"/>
    <mergeCell ref="U22:W22"/>
    <mergeCell ref="X22:AB22"/>
    <mergeCell ref="A71:AC71"/>
    <mergeCell ref="A68:B68"/>
    <mergeCell ref="C68:H68"/>
    <mergeCell ref="I68:N68"/>
    <mergeCell ref="O68:T68"/>
    <mergeCell ref="A69:B69"/>
    <mergeCell ref="C69:H69"/>
    <mergeCell ref="I69:N69"/>
    <mergeCell ref="O69:T69"/>
    <mergeCell ref="A66:S66"/>
    <mergeCell ref="X66:Z66"/>
    <mergeCell ref="A67:B67"/>
    <mergeCell ref="C67:H67"/>
    <mergeCell ref="I67:N67"/>
    <mergeCell ref="O67:T67"/>
    <mergeCell ref="T65:V65"/>
    <mergeCell ref="T66:V66"/>
    <mergeCell ref="A70:C70"/>
    <mergeCell ref="D70:G70"/>
    <mergeCell ref="H70:I70"/>
    <mergeCell ref="J70:N70"/>
    <mergeCell ref="M52:O52"/>
    <mergeCell ref="P52:S52"/>
    <mergeCell ref="T52:V52"/>
    <mergeCell ref="R42:T42"/>
    <mergeCell ref="U42:W42"/>
    <mergeCell ref="A49:H49"/>
    <mergeCell ref="M49:O49"/>
    <mergeCell ref="P49:S49"/>
    <mergeCell ref="T49:V49"/>
    <mergeCell ref="A50:H50"/>
    <mergeCell ref="M50:O50"/>
    <mergeCell ref="P50:S50"/>
    <mergeCell ref="T50:V50"/>
    <mergeCell ref="A48:H48"/>
    <mergeCell ref="M48:O48"/>
    <mergeCell ref="P48:S48"/>
    <mergeCell ref="T48:V48"/>
    <mergeCell ref="M47:O47"/>
    <mergeCell ref="P47:S47"/>
    <mergeCell ref="T47:V47"/>
    <mergeCell ref="T46:W46"/>
    <mergeCell ref="A42:K42"/>
    <mergeCell ref="L42:N42"/>
    <mergeCell ref="O42:Q42"/>
    <mergeCell ref="L41:N41"/>
    <mergeCell ref="O41:Q41"/>
    <mergeCell ref="R41:T41"/>
    <mergeCell ref="A51:H51"/>
    <mergeCell ref="M51:O51"/>
    <mergeCell ref="P51:S51"/>
    <mergeCell ref="T51:V51"/>
    <mergeCell ref="X25:AB25"/>
    <mergeCell ref="A24:B24"/>
    <mergeCell ref="C24:G24"/>
    <mergeCell ref="H24:J24"/>
    <mergeCell ref="K24:O24"/>
    <mergeCell ref="P24:T24"/>
    <mergeCell ref="U24:W24"/>
    <mergeCell ref="K25:O25"/>
    <mergeCell ref="P25:T25"/>
    <mergeCell ref="A25:B25"/>
    <mergeCell ref="C25:G25"/>
    <mergeCell ref="H25:J25"/>
    <mergeCell ref="X24:AB24"/>
    <mergeCell ref="J17:K17"/>
    <mergeCell ref="N17:O17"/>
    <mergeCell ref="Q17:R17"/>
    <mergeCell ref="G18:K18"/>
    <mergeCell ref="N18:R18"/>
    <mergeCell ref="U18:Y18"/>
    <mergeCell ref="AB18:AF18"/>
    <mergeCell ref="AI18:AM18"/>
    <mergeCell ref="AD22:AM22"/>
    <mergeCell ref="A2:T2"/>
    <mergeCell ref="U2:AM2"/>
    <mergeCell ref="AD23:AG23"/>
    <mergeCell ref="AJ23:AM23"/>
    <mergeCell ref="Y6:AD6"/>
    <mergeCell ref="A7:D7"/>
    <mergeCell ref="F7:J7"/>
    <mergeCell ref="V9:AG9"/>
    <mergeCell ref="A4:F4"/>
    <mergeCell ref="N4:O4"/>
    <mergeCell ref="P4:R4"/>
    <mergeCell ref="V4:Z4"/>
    <mergeCell ref="A5:B5"/>
    <mergeCell ref="D5:H5"/>
    <mergeCell ref="V5:X5"/>
    <mergeCell ref="Y5:AC5"/>
    <mergeCell ref="U17:V17"/>
    <mergeCell ref="X17:Y17"/>
    <mergeCell ref="AB17:AC17"/>
    <mergeCell ref="AE17:AF17"/>
    <mergeCell ref="AI17:AJ17"/>
    <mergeCell ref="D6:K6"/>
    <mergeCell ref="AL17:AM17"/>
    <mergeCell ref="G17:H17"/>
    <mergeCell ref="A22:B23"/>
    <mergeCell ref="L36:N36"/>
    <mergeCell ref="O36:Q36"/>
    <mergeCell ref="U36:W36"/>
    <mergeCell ref="L34:N34"/>
    <mergeCell ref="O34:Q34"/>
    <mergeCell ref="R34:T34"/>
    <mergeCell ref="U34:W34"/>
    <mergeCell ref="U41:W41"/>
    <mergeCell ref="L39:N39"/>
    <mergeCell ref="O39:Q39"/>
    <mergeCell ref="R39:T39"/>
    <mergeCell ref="U39:W39"/>
    <mergeCell ref="C23:G23"/>
    <mergeCell ref="H23:J23"/>
    <mergeCell ref="K23:O23"/>
    <mergeCell ref="P23:T23"/>
    <mergeCell ref="U23:W23"/>
    <mergeCell ref="U25:W25"/>
    <mergeCell ref="A35:K35"/>
    <mergeCell ref="L35:N35"/>
    <mergeCell ref="O35:Q35"/>
    <mergeCell ref="R35:T35"/>
    <mergeCell ref="U35:W35"/>
    <mergeCell ref="AI27:AM27"/>
    <mergeCell ref="AI28:AM28"/>
    <mergeCell ref="AD28:AH28"/>
    <mergeCell ref="AD27:AH27"/>
    <mergeCell ref="AA60:AC60"/>
    <mergeCell ref="AO27:AR27"/>
    <mergeCell ref="A40:K40"/>
    <mergeCell ref="R40:T40"/>
    <mergeCell ref="U40:W40"/>
    <mergeCell ref="A44:W44"/>
    <mergeCell ref="A45:L46"/>
    <mergeCell ref="M45:O46"/>
    <mergeCell ref="AL31:AM31"/>
    <mergeCell ref="AD37:AG37"/>
    <mergeCell ref="A37:K37"/>
    <mergeCell ref="L37:N37"/>
    <mergeCell ref="O37:Q37"/>
    <mergeCell ref="U37:W37"/>
    <mergeCell ref="L38:N38"/>
    <mergeCell ref="R38:T38"/>
    <mergeCell ref="U38:W38"/>
    <mergeCell ref="O38:Q38"/>
    <mergeCell ref="P45:W45"/>
    <mergeCell ref="P46:S46"/>
  </mergeCells>
  <phoneticPr fontId="8" type="noConversion"/>
  <pageMargins left="0" right="0" top="0" bottom="0" header="0.31496062992125984" footer="0.31496062992125984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R180"/>
  <sheetViews>
    <sheetView zoomScale="200" zoomScaleNormal="200" zoomScalePageLayoutView="200" workbookViewId="0">
      <selection activeCell="A3" sqref="A3:T15"/>
    </sheetView>
  </sheetViews>
  <sheetFormatPr baseColWidth="10" defaultColWidth="10.83203125" defaultRowHeight="11" customHeight="1" x14ac:dyDescent="0"/>
  <cols>
    <col min="1" max="1" width="4" style="5" customWidth="1"/>
    <col min="2" max="39" width="2.33203125" style="5" customWidth="1"/>
    <col min="40" max="16384" width="10.83203125" style="5"/>
  </cols>
  <sheetData>
    <row r="1" spans="1:39" s="64" customFormat="1" ht="11" customHeight="1">
      <c r="A1" s="80" t="s">
        <v>2</v>
      </c>
      <c r="B1" s="80"/>
      <c r="C1" s="80"/>
      <c r="D1" s="80"/>
      <c r="Z1" s="3" t="s">
        <v>3</v>
      </c>
      <c r="AD1" s="646" t="s">
        <v>113</v>
      </c>
      <c r="AE1" s="646"/>
      <c r="AF1" s="647">
        <v>2017</v>
      </c>
      <c r="AG1" s="647"/>
      <c r="AH1" s="241" t="s">
        <v>4</v>
      </c>
      <c r="AI1" s="241"/>
      <c r="AJ1" s="646" t="s">
        <v>114</v>
      </c>
      <c r="AK1" s="646"/>
      <c r="AL1" s="647">
        <v>2017</v>
      </c>
      <c r="AM1" s="647"/>
    </row>
    <row r="2" spans="1:39" s="4" customFormat="1" ht="11" customHeight="1">
      <c r="A2" s="411" t="s">
        <v>23</v>
      </c>
      <c r="B2" s="412"/>
      <c r="C2" s="412"/>
      <c r="D2" s="412"/>
      <c r="E2" s="412"/>
      <c r="F2" s="412"/>
      <c r="G2" s="412"/>
      <c r="H2" s="412"/>
      <c r="I2" s="412"/>
      <c r="J2" s="412"/>
      <c r="K2" s="412"/>
      <c r="L2" s="412"/>
      <c r="M2" s="412"/>
      <c r="N2" s="412"/>
      <c r="O2" s="412"/>
      <c r="P2" s="412"/>
      <c r="Q2" s="412"/>
      <c r="R2" s="412"/>
      <c r="S2" s="412"/>
      <c r="T2" s="413"/>
      <c r="U2" s="411" t="s">
        <v>22</v>
      </c>
      <c r="V2" s="412"/>
      <c r="W2" s="412"/>
      <c r="X2" s="412"/>
      <c r="Y2" s="412"/>
      <c r="Z2" s="412"/>
      <c r="AA2" s="412"/>
      <c r="AB2" s="412"/>
      <c r="AC2" s="412"/>
      <c r="AD2" s="412"/>
      <c r="AE2" s="412"/>
      <c r="AF2" s="412"/>
      <c r="AG2" s="412"/>
      <c r="AH2" s="412"/>
      <c r="AI2" s="412"/>
      <c r="AJ2" s="412"/>
      <c r="AK2" s="412"/>
      <c r="AL2" s="412"/>
      <c r="AM2" s="413"/>
    </row>
    <row r="3" spans="1:39" s="4" customFormat="1" ht="11" customHeight="1">
      <c r="A3" s="424"/>
      <c r="B3" s="418"/>
      <c r="C3" s="418"/>
      <c r="D3" s="418"/>
      <c r="E3" s="418"/>
      <c r="F3" s="418"/>
      <c r="G3" s="152"/>
      <c r="H3" s="152"/>
      <c r="I3" s="152"/>
      <c r="J3" s="152"/>
      <c r="K3" s="152"/>
      <c r="L3" s="152"/>
      <c r="M3" s="2"/>
      <c r="N3" s="422" t="s">
        <v>72</v>
      </c>
      <c r="O3" s="422"/>
      <c r="P3" s="423"/>
      <c r="Q3" s="423"/>
      <c r="R3" s="423"/>
      <c r="S3" s="152"/>
      <c r="T3" s="152"/>
      <c r="U3" s="38"/>
      <c r="V3" s="417" t="s">
        <v>63</v>
      </c>
      <c r="W3" s="417"/>
      <c r="X3" s="417"/>
      <c r="Y3" s="417"/>
      <c r="Z3" s="417"/>
      <c r="AA3" s="153"/>
      <c r="AB3" s="153"/>
      <c r="AC3" s="153"/>
      <c r="AD3" s="153"/>
      <c r="AE3" s="153"/>
      <c r="AF3" s="153"/>
      <c r="AG3" s="153"/>
      <c r="AH3" s="153"/>
      <c r="AI3" s="153"/>
      <c r="AJ3" s="153"/>
      <c r="AK3" s="153"/>
      <c r="AL3" s="153"/>
      <c r="AM3" s="156"/>
    </row>
    <row r="4" spans="1:39" s="4" customFormat="1" ht="11" customHeight="1">
      <c r="A4" s="424" t="s">
        <v>61</v>
      </c>
      <c r="B4" s="418"/>
      <c r="C4" s="152"/>
      <c r="D4" s="418"/>
      <c r="E4" s="418"/>
      <c r="F4" s="418"/>
      <c r="G4" s="418"/>
      <c r="H4" s="418"/>
      <c r="I4" s="152"/>
      <c r="J4" s="152"/>
      <c r="K4" s="152"/>
      <c r="L4" s="152"/>
      <c r="M4" s="2"/>
      <c r="N4" s="152"/>
      <c r="O4" s="152"/>
      <c r="P4" s="152"/>
      <c r="Q4" s="152"/>
      <c r="R4" s="152"/>
      <c r="S4" s="152"/>
      <c r="T4" s="152"/>
      <c r="U4" s="38"/>
      <c r="V4" s="417" t="s">
        <v>61</v>
      </c>
      <c r="W4" s="417"/>
      <c r="X4" s="417"/>
      <c r="Y4" s="418" t="s">
        <v>64</v>
      </c>
      <c r="Z4" s="418"/>
      <c r="AA4" s="418"/>
      <c r="AB4" s="418"/>
      <c r="AC4" s="418"/>
      <c r="AD4" s="153"/>
      <c r="AE4" s="153"/>
      <c r="AF4" s="153"/>
      <c r="AG4" s="153"/>
      <c r="AH4" s="153"/>
      <c r="AI4" s="153"/>
      <c r="AJ4" s="153"/>
      <c r="AK4" s="153"/>
      <c r="AL4" s="153"/>
      <c r="AM4" s="156"/>
    </row>
    <row r="5" spans="1:39" s="4" customFormat="1" ht="11" customHeight="1">
      <c r="A5" s="154"/>
      <c r="B5" s="152"/>
      <c r="C5" s="152"/>
      <c r="D5" s="417"/>
      <c r="E5" s="417"/>
      <c r="F5" s="417"/>
      <c r="G5" s="417"/>
      <c r="H5" s="417"/>
      <c r="I5" s="417"/>
      <c r="J5" s="417"/>
      <c r="K5" s="417"/>
      <c r="L5" s="152"/>
      <c r="M5" s="2"/>
      <c r="N5" s="152"/>
      <c r="O5" s="152"/>
      <c r="P5" s="152"/>
      <c r="Q5" s="152"/>
      <c r="R5" s="152"/>
      <c r="S5" s="152"/>
      <c r="T5" s="152"/>
      <c r="U5" s="38"/>
      <c r="V5" s="153"/>
      <c r="W5" s="153"/>
      <c r="X5" s="153"/>
      <c r="Y5" s="417" t="s">
        <v>111</v>
      </c>
      <c r="Z5" s="417"/>
      <c r="AA5" s="417"/>
      <c r="AB5" s="417"/>
      <c r="AC5" s="417"/>
      <c r="AD5" s="417"/>
      <c r="AE5" s="153"/>
      <c r="AF5" s="153"/>
      <c r="AG5" s="153"/>
      <c r="AH5" s="153"/>
      <c r="AI5" s="153"/>
      <c r="AJ5" s="153"/>
      <c r="AK5" s="153"/>
      <c r="AL5" s="153"/>
      <c r="AM5" s="156"/>
    </row>
    <row r="6" spans="1:39" s="4" customFormat="1" ht="11" customHeight="1">
      <c r="A6" s="424" t="s">
        <v>62</v>
      </c>
      <c r="B6" s="418"/>
      <c r="C6" s="418"/>
      <c r="D6" s="418"/>
      <c r="E6" s="152"/>
      <c r="F6" s="418"/>
      <c r="G6" s="418"/>
      <c r="H6" s="418"/>
      <c r="I6" s="418"/>
      <c r="J6" s="418"/>
      <c r="K6" s="152"/>
      <c r="L6" s="152"/>
      <c r="M6" s="2"/>
      <c r="N6" s="152"/>
      <c r="O6" s="152"/>
      <c r="P6" s="152"/>
      <c r="Q6" s="152"/>
      <c r="R6" s="152"/>
      <c r="S6" s="152"/>
      <c r="T6" s="152"/>
      <c r="U6" s="38"/>
      <c r="AH6" s="153"/>
      <c r="AI6" s="153"/>
      <c r="AJ6" s="153"/>
      <c r="AK6" s="153"/>
      <c r="AL6" s="153"/>
      <c r="AM6" s="156"/>
    </row>
    <row r="7" spans="1:39" s="2" customFormat="1" ht="11" customHeight="1">
      <c r="B7" s="314"/>
      <c r="C7" s="314"/>
      <c r="D7" s="314"/>
      <c r="E7" s="314"/>
      <c r="F7" s="314"/>
      <c r="G7" s="314"/>
      <c r="H7" s="314"/>
      <c r="I7" s="314"/>
      <c r="J7" s="314"/>
      <c r="K7" s="314"/>
      <c r="L7" s="314"/>
      <c r="M7" s="314"/>
      <c r="N7" s="317" t="s">
        <v>150</v>
      </c>
      <c r="O7" s="167"/>
      <c r="P7" s="417" t="s">
        <v>154</v>
      </c>
      <c r="Q7" s="417"/>
      <c r="R7" s="417"/>
      <c r="S7" s="417"/>
      <c r="T7" s="425"/>
      <c r="U7" s="22"/>
      <c r="V7" s="418" t="s">
        <v>65</v>
      </c>
      <c r="W7" s="418"/>
      <c r="X7" s="418"/>
      <c r="Y7" s="418"/>
      <c r="Z7" s="418"/>
      <c r="AA7" s="418"/>
      <c r="AB7" s="418"/>
      <c r="AC7" s="418"/>
      <c r="AD7" s="418"/>
      <c r="AE7" s="418"/>
      <c r="AF7" s="418"/>
      <c r="AG7" s="418"/>
      <c r="AH7" s="41"/>
      <c r="AI7" s="41"/>
      <c r="AJ7" s="41"/>
      <c r="AK7" s="41"/>
      <c r="AL7" s="41"/>
      <c r="AM7" s="8"/>
    </row>
    <row r="8" spans="1:39" s="4" customFormat="1" ht="11" customHeight="1">
      <c r="B8" s="280"/>
      <c r="C8" s="280"/>
      <c r="D8" s="280"/>
      <c r="E8" s="280"/>
      <c r="F8" s="280"/>
      <c r="G8" s="280"/>
      <c r="H8" s="280"/>
      <c r="I8" s="280"/>
      <c r="K8" s="280"/>
      <c r="L8" s="280"/>
      <c r="M8" s="280"/>
      <c r="N8" s="309" t="s">
        <v>151</v>
      </c>
      <c r="O8" s="295"/>
      <c r="P8" s="426">
        <v>46</v>
      </c>
      <c r="Q8" s="426"/>
      <c r="R8" s="296" t="s">
        <v>83</v>
      </c>
      <c r="S8" s="295"/>
      <c r="T8" s="297"/>
      <c r="U8" s="38"/>
      <c r="V8" s="9" t="s">
        <v>66</v>
      </c>
      <c r="W8" s="153"/>
      <c r="X8" s="153"/>
      <c r="Y8" s="153"/>
      <c r="Z8" s="153"/>
      <c r="AA8" s="153"/>
      <c r="AB8" s="153"/>
      <c r="AC8" s="153"/>
      <c r="AD8" s="153"/>
      <c r="AE8" s="153"/>
      <c r="AF8" s="153"/>
      <c r="AG8" s="153"/>
      <c r="AH8" s="153"/>
      <c r="AI8" s="153"/>
      <c r="AJ8" s="153"/>
      <c r="AK8" s="153"/>
      <c r="AL8" s="153"/>
      <c r="AM8" s="156"/>
    </row>
    <row r="9" spans="1:39" s="4" customFormat="1" ht="11" customHeight="1">
      <c r="A9" s="303"/>
      <c r="B9" s="304"/>
      <c r="C9" s="304"/>
      <c r="D9" s="304"/>
      <c r="E9" s="305"/>
      <c r="F9" s="305"/>
      <c r="G9" s="305"/>
      <c r="H9" s="304"/>
      <c r="I9" s="304"/>
      <c r="J9" s="306"/>
      <c r="K9" s="304"/>
      <c r="L9" s="305"/>
      <c r="M9" s="305"/>
      <c r="N9" s="307" t="s">
        <v>146</v>
      </c>
      <c r="O9" s="296"/>
      <c r="P9" s="426">
        <v>35</v>
      </c>
      <c r="Q9" s="426"/>
      <c r="R9" s="296" t="s">
        <v>83</v>
      </c>
      <c r="S9" s="296"/>
      <c r="T9" s="302"/>
      <c r="U9" s="38"/>
      <c r="V9" s="9" t="s">
        <v>67</v>
      </c>
      <c r="W9" s="290"/>
      <c r="X9" s="290"/>
      <c r="Y9" s="290"/>
      <c r="Z9" s="290"/>
      <c r="AA9" s="290"/>
      <c r="AB9" s="290"/>
      <c r="AC9" s="290"/>
      <c r="AD9" s="290"/>
      <c r="AE9" s="290"/>
      <c r="AF9" s="290"/>
      <c r="AG9" s="290"/>
      <c r="AH9" s="290"/>
      <c r="AI9" s="290"/>
      <c r="AJ9" s="290"/>
      <c r="AK9" s="290"/>
      <c r="AL9" s="290"/>
      <c r="AM9" s="292"/>
    </row>
    <row r="10" spans="1:39" s="4" customFormat="1" ht="11" customHeight="1">
      <c r="A10" s="303"/>
      <c r="B10" s="304"/>
      <c r="C10" s="304"/>
      <c r="D10" s="304"/>
      <c r="E10" s="304"/>
      <c r="F10" s="306"/>
      <c r="G10" s="306"/>
      <c r="H10" s="304"/>
      <c r="I10" s="304"/>
      <c r="J10" s="307"/>
      <c r="K10" s="304"/>
      <c r="L10" s="305"/>
      <c r="M10" s="308"/>
      <c r="N10" s="307" t="s">
        <v>147</v>
      </c>
      <c r="O10" s="296"/>
      <c r="P10" s="426">
        <v>19</v>
      </c>
      <c r="Q10" s="426"/>
      <c r="R10" s="296" t="s">
        <v>85</v>
      </c>
      <c r="S10" s="296"/>
      <c r="T10" s="302"/>
      <c r="U10" s="38"/>
      <c r="V10" s="9"/>
      <c r="W10" s="290"/>
      <c r="X10" s="290"/>
      <c r="Y10" s="290"/>
      <c r="Z10" s="290"/>
      <c r="AA10" s="290"/>
      <c r="AB10" s="290"/>
      <c r="AC10" s="290"/>
      <c r="AD10" s="290"/>
      <c r="AE10" s="290"/>
      <c r="AF10" s="290"/>
      <c r="AG10" s="290"/>
      <c r="AH10" s="290"/>
      <c r="AI10" s="290"/>
      <c r="AJ10" s="290"/>
      <c r="AK10" s="290"/>
      <c r="AL10" s="290"/>
      <c r="AM10" s="292"/>
    </row>
    <row r="11" spans="1:39" s="4" customFormat="1" ht="11" customHeight="1">
      <c r="A11" s="303"/>
      <c r="B11" s="304"/>
      <c r="C11" s="304"/>
      <c r="D11" s="304"/>
      <c r="E11" s="304"/>
      <c r="F11" s="306"/>
      <c r="G11" s="305"/>
      <c r="H11" s="304"/>
      <c r="I11" s="306"/>
      <c r="J11" s="306"/>
      <c r="K11" s="304"/>
      <c r="L11" s="304"/>
      <c r="M11" s="305"/>
      <c r="N11" s="307" t="s">
        <v>148</v>
      </c>
      <c r="O11" s="296"/>
      <c r="P11" s="426">
        <v>11</v>
      </c>
      <c r="Q11" s="426"/>
      <c r="R11" s="296" t="s">
        <v>83</v>
      </c>
      <c r="S11" s="296"/>
      <c r="T11" s="302"/>
      <c r="U11" s="38"/>
      <c r="V11" s="9"/>
      <c r="W11" s="290"/>
      <c r="X11" s="290"/>
      <c r="Y11" s="290"/>
      <c r="Z11" s="290"/>
      <c r="AA11" s="290"/>
      <c r="AB11" s="290"/>
      <c r="AC11" s="290"/>
      <c r="AD11" s="290"/>
      <c r="AE11" s="290"/>
      <c r="AF11" s="290"/>
      <c r="AG11" s="290"/>
      <c r="AH11" s="290"/>
      <c r="AI11" s="290"/>
      <c r="AJ11" s="290"/>
      <c r="AK11" s="290"/>
      <c r="AL11" s="290"/>
      <c r="AM11" s="292"/>
    </row>
    <row r="12" spans="1:39" s="4" customFormat="1" ht="11" customHeight="1">
      <c r="A12" s="303"/>
      <c r="B12" s="304"/>
      <c r="C12" s="304"/>
      <c r="D12" s="304"/>
      <c r="E12" s="306"/>
      <c r="F12" s="306"/>
      <c r="G12" s="305"/>
      <c r="H12" s="304"/>
      <c r="I12" s="304"/>
      <c r="J12" s="307"/>
      <c r="K12" s="304"/>
      <c r="L12" s="304"/>
      <c r="M12" s="305"/>
      <c r="N12" s="307" t="s">
        <v>149</v>
      </c>
      <c r="O12" s="296"/>
      <c r="P12" s="426">
        <v>48</v>
      </c>
      <c r="Q12" s="426"/>
      <c r="R12" s="296" t="s">
        <v>85</v>
      </c>
      <c r="S12" s="296"/>
      <c r="T12" s="302"/>
      <c r="U12" s="38"/>
      <c r="V12" s="9"/>
      <c r="W12" s="290"/>
      <c r="X12" s="290"/>
      <c r="Y12" s="290"/>
      <c r="Z12" s="290"/>
      <c r="AA12" s="290"/>
      <c r="AB12" s="290"/>
      <c r="AC12" s="290"/>
      <c r="AD12" s="290"/>
      <c r="AE12" s="290"/>
      <c r="AF12" s="290"/>
      <c r="AG12" s="290"/>
      <c r="AH12" s="290"/>
      <c r="AI12" s="290"/>
      <c r="AJ12" s="290"/>
      <c r="AK12" s="290"/>
      <c r="AL12" s="290"/>
      <c r="AM12" s="292"/>
    </row>
    <row r="13" spans="1:39" s="4" customFormat="1" ht="11" customHeight="1">
      <c r="A13" s="306"/>
      <c r="B13" s="280"/>
      <c r="C13" s="280"/>
      <c r="D13" s="280"/>
      <c r="E13" s="280"/>
      <c r="F13" s="280"/>
      <c r="G13" s="280"/>
      <c r="H13" s="280"/>
      <c r="I13" s="280"/>
      <c r="J13" s="280"/>
      <c r="K13" s="280"/>
      <c r="L13" s="280"/>
      <c r="M13" s="280"/>
      <c r="N13" s="309" t="s">
        <v>152</v>
      </c>
      <c r="O13" s="298"/>
      <c r="P13" s="353">
        <f>ROUNDDOWN(((P9*P10)+(P11*P12))/46,0)</f>
        <v>25</v>
      </c>
      <c r="Q13" s="353"/>
      <c r="R13" s="295" t="s">
        <v>85</v>
      </c>
      <c r="S13" s="295"/>
      <c r="T13" s="297"/>
      <c r="U13" s="38"/>
      <c r="W13" s="153"/>
      <c r="X13" s="153"/>
      <c r="Y13" s="153"/>
      <c r="Z13" s="153"/>
      <c r="AA13" s="153"/>
      <c r="AB13" s="153"/>
      <c r="AC13" s="153"/>
      <c r="AD13" s="153"/>
      <c r="AE13" s="153"/>
      <c r="AF13" s="153"/>
      <c r="AG13" s="153"/>
      <c r="AH13" s="153"/>
      <c r="AI13" s="153"/>
      <c r="AJ13" s="153"/>
      <c r="AK13" s="153"/>
      <c r="AL13" s="153"/>
      <c r="AM13" s="156"/>
    </row>
    <row r="14" spans="1:39" s="4" customFormat="1" ht="11" customHeight="1">
      <c r="A14" s="315" t="s">
        <v>153</v>
      </c>
      <c r="B14" s="316"/>
      <c r="C14" s="316"/>
      <c r="D14" s="316"/>
      <c r="E14" s="316"/>
      <c r="F14" s="316"/>
      <c r="G14" s="316"/>
      <c r="H14" s="316"/>
      <c r="I14" s="313"/>
      <c r="J14" s="310">
        <f>P13</f>
        <v>25</v>
      </c>
      <c r="K14" s="311" t="s">
        <v>87</v>
      </c>
      <c r="L14" s="312">
        <f>P8</f>
        <v>46</v>
      </c>
      <c r="N14" s="312" t="s">
        <v>88</v>
      </c>
      <c r="P14" s="638">
        <f>ROUNDDOWN(P13*P8/12,0)</f>
        <v>95</v>
      </c>
      <c r="Q14" s="638"/>
      <c r="R14" s="299" t="s">
        <v>85</v>
      </c>
      <c r="S14" s="300"/>
      <c r="T14" s="301"/>
      <c r="U14" s="38"/>
      <c r="V14" s="153"/>
      <c r="W14" s="153"/>
      <c r="X14" s="153"/>
      <c r="Y14" s="153"/>
      <c r="Z14" s="153"/>
      <c r="AA14" s="153"/>
      <c r="AB14" s="153"/>
      <c r="AC14" s="153"/>
      <c r="AD14" s="153"/>
      <c r="AE14" s="153"/>
      <c r="AF14" s="153"/>
      <c r="AG14" s="153"/>
      <c r="AH14" s="153"/>
      <c r="AI14" s="153"/>
      <c r="AJ14" s="153"/>
      <c r="AK14" s="153"/>
      <c r="AL14" s="153"/>
      <c r="AM14" s="156"/>
    </row>
    <row r="15" spans="1:39" s="4" customFormat="1" ht="11" customHeight="1">
      <c r="A15" s="165"/>
      <c r="B15" s="166"/>
      <c r="C15" s="166"/>
      <c r="D15" s="166"/>
      <c r="E15" s="166"/>
      <c r="F15" s="166"/>
      <c r="G15" s="166"/>
      <c r="H15" s="166"/>
      <c r="I15" s="166"/>
      <c r="J15" s="166"/>
      <c r="K15" s="166"/>
      <c r="L15" s="166"/>
      <c r="M15" s="166"/>
      <c r="N15" s="166"/>
      <c r="O15" s="44"/>
      <c r="P15" s="44"/>
      <c r="Q15" s="44"/>
      <c r="R15" s="44"/>
      <c r="S15" s="44"/>
      <c r="T15" s="44"/>
      <c r="U15" s="39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36"/>
      <c r="AH15" s="36"/>
      <c r="AI15" s="36"/>
      <c r="AJ15" s="36"/>
      <c r="AK15" s="36"/>
      <c r="AL15" s="36"/>
      <c r="AM15" s="37"/>
    </row>
    <row r="17" spans="1:44" ht="11" customHeight="1">
      <c r="A17" s="63" t="s">
        <v>11</v>
      </c>
      <c r="B17" s="89">
        <v>25</v>
      </c>
      <c r="C17" s="89">
        <v>26</v>
      </c>
      <c r="D17" s="89">
        <v>27</v>
      </c>
      <c r="E17" s="89">
        <v>28</v>
      </c>
      <c r="F17" s="89">
        <v>29</v>
      </c>
      <c r="G17" s="89">
        <v>30</v>
      </c>
      <c r="H17" s="89" t="s">
        <v>13</v>
      </c>
      <c r="I17" s="90">
        <v>1</v>
      </c>
      <c r="J17" s="90">
        <v>2</v>
      </c>
      <c r="K17" s="90">
        <v>3</v>
      </c>
      <c r="L17" s="90">
        <v>4</v>
      </c>
      <c r="M17" s="90">
        <v>5</v>
      </c>
      <c r="N17" s="90">
        <v>6</v>
      </c>
      <c r="O17" s="90">
        <v>7</v>
      </c>
      <c r="P17" s="90">
        <v>8</v>
      </c>
      <c r="Q17" s="90">
        <v>9</v>
      </c>
      <c r="R17" s="90">
        <v>10</v>
      </c>
      <c r="S17" s="90">
        <v>11</v>
      </c>
      <c r="T17" s="90">
        <v>12</v>
      </c>
      <c r="U17" s="90">
        <v>13</v>
      </c>
      <c r="V17" s="90">
        <v>14</v>
      </c>
      <c r="W17" s="222">
        <v>15</v>
      </c>
      <c r="X17" s="222">
        <v>16</v>
      </c>
      <c r="Y17" s="222">
        <v>17</v>
      </c>
      <c r="Z17" s="222">
        <v>18</v>
      </c>
      <c r="AA17" s="175">
        <v>19</v>
      </c>
      <c r="AB17" s="175">
        <v>20</v>
      </c>
      <c r="AC17" s="175">
        <v>21</v>
      </c>
      <c r="AD17" s="175">
        <v>22</v>
      </c>
      <c r="AE17" s="175">
        <v>23</v>
      </c>
      <c r="AF17" s="175">
        <v>24</v>
      </c>
      <c r="AG17" s="175">
        <v>25</v>
      </c>
      <c r="AH17" s="175">
        <v>26</v>
      </c>
      <c r="AI17" s="175">
        <v>27</v>
      </c>
      <c r="AJ17" s="175">
        <v>28</v>
      </c>
      <c r="AK17" s="175">
        <v>29</v>
      </c>
      <c r="AL17" s="175" t="s">
        <v>12</v>
      </c>
      <c r="AM17" s="176" t="s">
        <v>13</v>
      </c>
    </row>
    <row r="18" spans="1:44" ht="11" customHeight="1">
      <c r="A18" s="47" t="s">
        <v>14</v>
      </c>
      <c r="B18" s="246"/>
      <c r="C18" s="218"/>
      <c r="D18" s="218"/>
      <c r="E18" s="219"/>
      <c r="F18" s="219"/>
      <c r="G18" s="237"/>
      <c r="H18" s="220"/>
      <c r="I18" s="216"/>
      <c r="J18" s="216"/>
      <c r="K18" s="216"/>
      <c r="L18" s="216"/>
      <c r="M18" s="216"/>
      <c r="N18" s="216"/>
      <c r="O18" s="216"/>
      <c r="P18" s="216"/>
      <c r="Q18" s="216"/>
      <c r="R18" s="216"/>
      <c r="S18" s="216"/>
      <c r="T18" s="216"/>
      <c r="U18" s="216"/>
      <c r="V18" s="216"/>
      <c r="W18" s="216"/>
      <c r="X18" s="216"/>
      <c r="Y18" s="216"/>
      <c r="Z18" s="216"/>
      <c r="AA18" s="216"/>
      <c r="AB18" s="216"/>
      <c r="AC18" s="216"/>
      <c r="AD18" s="216"/>
      <c r="AE18" s="216"/>
      <c r="AF18" s="216"/>
      <c r="AG18" s="216"/>
      <c r="AH18" s="216"/>
      <c r="AI18" s="216"/>
      <c r="AJ18" s="216"/>
      <c r="AK18" s="216"/>
      <c r="AL18" s="216"/>
      <c r="AM18" s="217"/>
    </row>
    <row r="19" spans="1:44" ht="11" customHeight="1" thickBot="1">
      <c r="A19" s="48" t="s">
        <v>73</v>
      </c>
      <c r="B19" s="243"/>
      <c r="C19" s="244"/>
      <c r="D19" s="245"/>
      <c r="E19" s="244"/>
      <c r="F19" s="49"/>
      <c r="G19" s="382">
        <f>SUM(G18:K18)</f>
        <v>0</v>
      </c>
      <c r="H19" s="368"/>
      <c r="I19" s="93" t="s">
        <v>15</v>
      </c>
      <c r="J19" s="368">
        <f>IF(G19&gt;P8,G19-P8,0)-IF(G19&gt;45,G19-45,0)</f>
        <v>0</v>
      </c>
      <c r="K19" s="380"/>
      <c r="L19" s="50"/>
      <c r="M19" s="51"/>
      <c r="N19" s="362">
        <f>SUM(N18:R18)</f>
        <v>0</v>
      </c>
      <c r="O19" s="363"/>
      <c r="P19" s="294" t="s">
        <v>15</v>
      </c>
      <c r="Q19" s="363">
        <f>IF(N19&gt;P8,N19-P8,0)-IF(N19&gt;45,N19-45,0)</f>
        <v>0</v>
      </c>
      <c r="R19" s="364"/>
      <c r="S19" s="52"/>
      <c r="T19" s="51"/>
      <c r="U19" s="368">
        <f>SUM(U18:Y18)</f>
        <v>0</v>
      </c>
      <c r="V19" s="368"/>
      <c r="W19" s="293" t="s">
        <v>15</v>
      </c>
      <c r="X19" s="368">
        <f>IF(U19&gt;P8,U19-P8,0)-IF(U19&gt;45,U19-45,0)</f>
        <v>0</v>
      </c>
      <c r="Y19" s="380"/>
      <c r="Z19" s="50"/>
      <c r="AA19" s="53"/>
      <c r="AB19" s="382">
        <f>SUM(AB18:AF18)</f>
        <v>0</v>
      </c>
      <c r="AC19" s="368"/>
      <c r="AD19" s="293" t="s">
        <v>15</v>
      </c>
      <c r="AE19" s="368">
        <f>IF(AB19&gt;P8,AB19-P8,0)-IF(AB19&gt;45,AB19-45,0)</f>
        <v>0</v>
      </c>
      <c r="AF19" s="380"/>
      <c r="AG19" s="50"/>
      <c r="AH19" s="53"/>
      <c r="AI19" s="382">
        <f>SUM(AI18:AM18)</f>
        <v>0</v>
      </c>
      <c r="AJ19" s="368"/>
      <c r="AK19" s="293" t="s">
        <v>15</v>
      </c>
      <c r="AL19" s="368">
        <f>IF(AI19&gt;P8,AI19-P8,0)-IF(AI19&gt;45,AI19-45,0)</f>
        <v>0</v>
      </c>
      <c r="AM19" s="369"/>
    </row>
    <row r="20" spans="1:44" ht="11" customHeight="1">
      <c r="A20" s="54" t="s">
        <v>74</v>
      </c>
      <c r="B20" s="55"/>
      <c r="C20" s="56"/>
      <c r="D20" s="57"/>
      <c r="E20" s="56"/>
      <c r="F20" s="58"/>
      <c r="G20" s="370">
        <f>IF(G19&gt;45,G19-45,0)</f>
        <v>0</v>
      </c>
      <c r="H20" s="371"/>
      <c r="I20" s="371"/>
      <c r="J20" s="371"/>
      <c r="K20" s="372"/>
      <c r="L20" s="59"/>
      <c r="M20" s="60"/>
      <c r="N20" s="433">
        <f>IF(N19&gt;45,N19-45,0)</f>
        <v>0</v>
      </c>
      <c r="O20" s="434"/>
      <c r="P20" s="434"/>
      <c r="Q20" s="434"/>
      <c r="R20" s="435"/>
      <c r="S20" s="61"/>
      <c r="T20" s="60"/>
      <c r="U20" s="371">
        <f>IF(U19&gt;45,U19-45,0)</f>
        <v>0</v>
      </c>
      <c r="V20" s="371"/>
      <c r="W20" s="371"/>
      <c r="X20" s="371"/>
      <c r="Y20" s="372"/>
      <c r="Z20" s="59"/>
      <c r="AA20" s="62"/>
      <c r="AB20" s="370">
        <f>IF(AB19&gt;45,AB19-45,0)</f>
        <v>0</v>
      </c>
      <c r="AC20" s="371"/>
      <c r="AD20" s="371"/>
      <c r="AE20" s="371"/>
      <c r="AF20" s="372"/>
      <c r="AG20" s="59"/>
      <c r="AH20" s="62"/>
      <c r="AI20" s="370">
        <f>IF(AI19&gt;45,AI19-45,0)</f>
        <v>0</v>
      </c>
      <c r="AJ20" s="371"/>
      <c r="AK20" s="371"/>
      <c r="AL20" s="371"/>
      <c r="AM20" s="381"/>
    </row>
    <row r="21" spans="1:44" ht="11" customHeight="1">
      <c r="A21" s="47" t="s">
        <v>18</v>
      </c>
      <c r="B21" s="85"/>
      <c r="C21" s="85"/>
      <c r="D21" s="85"/>
      <c r="E21" s="85"/>
      <c r="F21" s="85"/>
      <c r="G21" s="85"/>
      <c r="H21" s="45"/>
      <c r="I21" s="163"/>
      <c r="J21" s="163"/>
      <c r="K21" s="163"/>
      <c r="L21" s="163"/>
      <c r="M21" s="163"/>
      <c r="N21" s="163"/>
      <c r="O21" s="163"/>
      <c r="P21" s="163"/>
      <c r="Q21" s="163"/>
      <c r="R21" s="163"/>
      <c r="S21" s="163"/>
      <c r="T21" s="163"/>
      <c r="U21" s="163"/>
      <c r="V21" s="163"/>
      <c r="W21" s="163"/>
      <c r="X21" s="163"/>
      <c r="Y21" s="163"/>
      <c r="Z21" s="163"/>
      <c r="AA21" s="163"/>
      <c r="AB21" s="163"/>
      <c r="AC21" s="163"/>
      <c r="AD21" s="163"/>
      <c r="AE21" s="163"/>
      <c r="AF21" s="163"/>
      <c r="AG21" s="163"/>
      <c r="AH21" s="163"/>
      <c r="AI21" s="163"/>
      <c r="AJ21" s="163"/>
      <c r="AK21" s="163"/>
      <c r="AL21" s="163"/>
      <c r="AM21" s="164"/>
    </row>
    <row r="22" spans="1:44" ht="11" customHeight="1">
      <c r="A22" s="47" t="s">
        <v>19</v>
      </c>
      <c r="B22" s="85"/>
      <c r="C22" s="85"/>
      <c r="D22" s="85"/>
      <c r="E22" s="85"/>
      <c r="F22" s="85"/>
      <c r="G22" s="85"/>
      <c r="H22" s="46"/>
      <c r="I22" s="163"/>
      <c r="J22" s="163"/>
      <c r="K22" s="163"/>
      <c r="L22" s="163"/>
      <c r="M22" s="163"/>
      <c r="N22" s="163"/>
      <c r="O22" s="163"/>
      <c r="P22" s="163"/>
      <c r="Q22" s="163"/>
      <c r="R22" s="163"/>
      <c r="S22" s="163"/>
      <c r="T22" s="163"/>
      <c r="U22" s="163"/>
      <c r="V22" s="163"/>
      <c r="W22" s="163"/>
      <c r="X22" s="163"/>
      <c r="Y22" s="163"/>
      <c r="Z22" s="163"/>
      <c r="AA22" s="163"/>
      <c r="AB22" s="163"/>
      <c r="AC22" s="163"/>
      <c r="AD22" s="163"/>
      <c r="AE22" s="163"/>
      <c r="AF22" s="163"/>
      <c r="AG22" s="163"/>
      <c r="AH22" s="163"/>
      <c r="AI22" s="163"/>
      <c r="AJ22" s="163"/>
      <c r="AK22" s="163"/>
      <c r="AL22" s="163"/>
      <c r="AM22" s="164"/>
    </row>
    <row r="23" spans="1:44" ht="11" customHeight="1" thickBot="1">
      <c r="A23" s="91"/>
      <c r="B23" s="86"/>
      <c r="C23" s="86"/>
      <c r="D23" s="86"/>
      <c r="E23" s="86"/>
      <c r="F23" s="86"/>
      <c r="G23" s="86"/>
      <c r="H23" s="82"/>
      <c r="I23" s="82"/>
      <c r="J23" s="82"/>
      <c r="K23" s="82"/>
      <c r="L23" s="275" t="s">
        <v>137</v>
      </c>
      <c r="M23" s="82"/>
      <c r="N23" s="82"/>
      <c r="O23" s="82"/>
      <c r="P23" s="82"/>
      <c r="Q23" s="82"/>
      <c r="R23" s="82"/>
      <c r="S23" s="82"/>
      <c r="T23" s="82"/>
      <c r="U23" s="82"/>
      <c r="V23" s="83"/>
      <c r="W23" s="83"/>
      <c r="X23" s="83"/>
      <c r="Y23" s="83"/>
      <c r="Z23" s="83"/>
      <c r="AA23" s="83"/>
      <c r="AB23" s="83"/>
      <c r="AC23" s="87"/>
      <c r="AD23" s="87"/>
      <c r="AE23" s="87"/>
      <c r="AF23" s="87"/>
      <c r="AG23" s="87"/>
      <c r="AH23" s="87"/>
      <c r="AI23" s="87"/>
      <c r="AJ23" s="87"/>
      <c r="AK23" s="87"/>
      <c r="AL23" s="87"/>
      <c r="AM23" s="87"/>
    </row>
    <row r="24" spans="1:44" ht="11" customHeight="1">
      <c r="A24" s="436" t="s">
        <v>7</v>
      </c>
      <c r="B24" s="438"/>
      <c r="C24" s="436" t="s">
        <v>25</v>
      </c>
      <c r="D24" s="437"/>
      <c r="E24" s="437"/>
      <c r="F24" s="437"/>
      <c r="G24" s="438"/>
      <c r="H24" s="439" t="s">
        <v>91</v>
      </c>
      <c r="I24" s="440"/>
      <c r="J24" s="441"/>
      <c r="K24" s="383" t="s">
        <v>77</v>
      </c>
      <c r="L24" s="384"/>
      <c r="M24" s="384"/>
      <c r="N24" s="384"/>
      <c r="O24" s="385"/>
      <c r="P24" s="383" t="s">
        <v>75</v>
      </c>
      <c r="Q24" s="384"/>
      <c r="R24" s="384"/>
      <c r="S24" s="384"/>
      <c r="T24" s="385"/>
      <c r="U24" s="383" t="s">
        <v>27</v>
      </c>
      <c r="V24" s="384"/>
      <c r="W24" s="385"/>
      <c r="X24" s="383" t="s">
        <v>25</v>
      </c>
      <c r="Y24" s="384"/>
      <c r="Z24" s="384"/>
      <c r="AA24" s="384"/>
      <c r="AB24" s="385"/>
      <c r="AC24" s="270"/>
      <c r="AD24" s="386" t="s">
        <v>17</v>
      </c>
      <c r="AE24" s="387"/>
      <c r="AF24" s="387"/>
      <c r="AG24" s="387"/>
      <c r="AH24" s="387"/>
      <c r="AI24" s="387"/>
      <c r="AJ24" s="387"/>
      <c r="AK24" s="387"/>
      <c r="AL24" s="387"/>
      <c r="AM24" s="388"/>
    </row>
    <row r="25" spans="1:44" ht="11" customHeight="1" thickBot="1">
      <c r="A25" s="391"/>
      <c r="B25" s="393"/>
      <c r="C25" s="391" t="s">
        <v>26</v>
      </c>
      <c r="D25" s="392"/>
      <c r="E25" s="392"/>
      <c r="F25" s="392"/>
      <c r="G25" s="393"/>
      <c r="H25" s="442" t="s">
        <v>92</v>
      </c>
      <c r="I25" s="443"/>
      <c r="J25" s="444"/>
      <c r="K25" s="365" t="s">
        <v>145</v>
      </c>
      <c r="L25" s="366"/>
      <c r="M25" s="366"/>
      <c r="N25" s="366"/>
      <c r="O25" s="367"/>
      <c r="P25" s="445" t="s">
        <v>76</v>
      </c>
      <c r="Q25" s="446"/>
      <c r="R25" s="446"/>
      <c r="S25" s="446"/>
      <c r="T25" s="446"/>
      <c r="U25" s="391" t="s">
        <v>28</v>
      </c>
      <c r="V25" s="392"/>
      <c r="W25" s="393"/>
      <c r="X25" s="391" t="s">
        <v>29</v>
      </c>
      <c r="Y25" s="392"/>
      <c r="Z25" s="392"/>
      <c r="AA25" s="392"/>
      <c r="AB25" s="393"/>
      <c r="AC25" s="270"/>
      <c r="AD25" s="357"/>
      <c r="AE25" s="358"/>
      <c r="AF25" s="358"/>
      <c r="AG25" s="359"/>
      <c r="AH25" s="394" t="s">
        <v>4</v>
      </c>
      <c r="AI25" s="395"/>
      <c r="AJ25" s="360"/>
      <c r="AK25" s="358"/>
      <c r="AL25" s="358"/>
      <c r="AM25" s="361"/>
    </row>
    <row r="26" spans="1:44" ht="11" customHeight="1">
      <c r="A26" s="427" t="s">
        <v>50</v>
      </c>
      <c r="B26" s="428"/>
      <c r="C26" s="429">
        <f>SUM(I18:AM18)+SUM(I21:AM21)+SUM(I22:AM22)</f>
        <v>0</v>
      </c>
      <c r="D26" s="430"/>
      <c r="E26" s="430"/>
      <c r="F26" s="430"/>
      <c r="G26" s="431"/>
      <c r="H26" s="429">
        <f>SUM(I18:AM18)-K26-P26</f>
        <v>0</v>
      </c>
      <c r="I26" s="430"/>
      <c r="J26" s="431"/>
      <c r="K26" s="432">
        <f>SUM(J19+Q19+X19+AE19+AL19)</f>
        <v>0</v>
      </c>
      <c r="L26" s="430"/>
      <c r="M26" s="430"/>
      <c r="N26" s="430"/>
      <c r="O26" s="431"/>
      <c r="P26" s="429">
        <f>SUM(G20+N20+U20+AB20+AI20)</f>
        <v>0</v>
      </c>
      <c r="Q26" s="430"/>
      <c r="R26" s="430"/>
      <c r="S26" s="430"/>
      <c r="T26" s="431"/>
      <c r="U26" s="429">
        <f>SUM(I21:AM21)</f>
        <v>0</v>
      </c>
      <c r="V26" s="430"/>
      <c r="W26" s="431"/>
      <c r="X26" s="429">
        <f>SUM(I22:AM22)</f>
        <v>0</v>
      </c>
      <c r="Y26" s="430"/>
      <c r="Z26" s="430"/>
      <c r="AA26" s="430"/>
      <c r="AB26" s="431"/>
      <c r="AC26" s="41"/>
      <c r="AD26" s="41"/>
      <c r="AE26" s="41"/>
      <c r="AF26" s="41"/>
      <c r="AG26" s="41"/>
      <c r="AH26" s="41"/>
      <c r="AI26" s="41"/>
      <c r="AJ26" s="41"/>
      <c r="AK26" s="41"/>
      <c r="AL26" s="41"/>
      <c r="AM26" s="41"/>
    </row>
    <row r="27" spans="1:44" s="81" customFormat="1" ht="11" customHeight="1" thickBot="1">
      <c r="A27" s="447" t="s">
        <v>24</v>
      </c>
      <c r="B27" s="448"/>
      <c r="C27" s="449">
        <f>C26</f>
        <v>0</v>
      </c>
      <c r="D27" s="450"/>
      <c r="E27" s="450"/>
      <c r="F27" s="450"/>
      <c r="G27" s="451"/>
      <c r="H27" s="449">
        <f>H26</f>
        <v>0</v>
      </c>
      <c r="I27" s="450"/>
      <c r="J27" s="451"/>
      <c r="K27" s="449">
        <f>K26</f>
        <v>0</v>
      </c>
      <c r="L27" s="450"/>
      <c r="M27" s="450"/>
      <c r="N27" s="450"/>
      <c r="O27" s="451"/>
      <c r="P27" s="449">
        <f>P26</f>
        <v>0</v>
      </c>
      <c r="Q27" s="450"/>
      <c r="R27" s="450"/>
      <c r="S27" s="450"/>
      <c r="T27" s="451"/>
      <c r="U27" s="449">
        <f>U26</f>
        <v>0</v>
      </c>
      <c r="V27" s="450"/>
      <c r="W27" s="451"/>
      <c r="X27" s="449">
        <f>X26</f>
        <v>0</v>
      </c>
      <c r="Y27" s="450"/>
      <c r="Z27" s="450"/>
      <c r="AA27" s="450"/>
      <c r="AB27" s="451"/>
      <c r="AC27" s="1"/>
      <c r="AD27" s="376"/>
      <c r="AE27" s="376"/>
      <c r="AF27" s="376"/>
      <c r="AG27" s="376"/>
      <c r="AH27" s="376"/>
      <c r="AI27" s="376"/>
      <c r="AJ27" s="377"/>
      <c r="AK27" s="377"/>
      <c r="AL27" s="377"/>
      <c r="AM27" s="1"/>
    </row>
    <row r="28" spans="1:44" s="81" customFormat="1" ht="11" customHeight="1" thickBot="1">
      <c r="A28" s="255"/>
      <c r="B28" s="255"/>
      <c r="C28" s="256"/>
      <c r="D28" s="256"/>
      <c r="E28" s="256"/>
      <c r="F28" s="256"/>
      <c r="G28" s="251"/>
      <c r="H28" s="251"/>
      <c r="I28" s="251"/>
      <c r="J28" s="251"/>
      <c r="K28" s="251"/>
      <c r="L28" s="251"/>
      <c r="M28" s="257"/>
      <c r="N28" s="257"/>
      <c r="O28" s="257"/>
      <c r="P28" s="257"/>
      <c r="Q28" s="92"/>
      <c r="R28" s="92"/>
      <c r="S28" s="92"/>
      <c r="T28" s="92"/>
      <c r="U28" s="92"/>
      <c r="V28" s="92"/>
      <c r="W28" s="92"/>
      <c r="X28" s="92"/>
      <c r="Y28" s="92"/>
      <c r="Z28" s="92"/>
      <c r="AA28" s="92"/>
      <c r="AB28" s="17"/>
      <c r="AC28" s="278"/>
      <c r="AD28" s="282"/>
      <c r="AE28" s="281"/>
      <c r="AF28" s="281" t="s">
        <v>68</v>
      </c>
      <c r="AG28" s="276"/>
      <c r="AH28" s="276"/>
      <c r="AI28" s="281"/>
      <c r="AJ28" s="281"/>
      <c r="AK28" s="276"/>
      <c r="AL28" s="276"/>
      <c r="AM28" s="277"/>
    </row>
    <row r="29" spans="1:44" s="4" customFormat="1" ht="11" customHeight="1">
      <c r="A29" s="457" t="s">
        <v>51</v>
      </c>
      <c r="B29" s="458"/>
      <c r="C29" s="458"/>
      <c r="D29" s="458"/>
      <c r="E29" s="458"/>
      <c r="F29" s="458"/>
      <c r="G29" s="458"/>
      <c r="H29" s="458"/>
      <c r="I29" s="459"/>
      <c r="J29" s="460" t="s">
        <v>52</v>
      </c>
      <c r="K29" s="458"/>
      <c r="L29" s="458"/>
      <c r="M29" s="458"/>
      <c r="N29" s="458"/>
      <c r="O29" s="458"/>
      <c r="P29" s="458"/>
      <c r="Q29" s="458"/>
      <c r="R29" s="458"/>
      <c r="S29" s="461"/>
      <c r="T29" s="261" t="s">
        <v>33</v>
      </c>
      <c r="U29" s="262"/>
      <c r="V29" s="262"/>
      <c r="W29" s="262"/>
      <c r="X29" s="262"/>
      <c r="Y29" s="262"/>
      <c r="Z29" s="262"/>
      <c r="AA29" s="452">
        <f>COUNTIF(I18:AM18,"&gt;0")</f>
        <v>0</v>
      </c>
      <c r="AB29" s="453"/>
      <c r="AC29" s="279"/>
      <c r="AD29" s="405" t="s">
        <v>138</v>
      </c>
      <c r="AE29" s="406"/>
      <c r="AF29" s="406"/>
      <c r="AG29" s="406"/>
      <c r="AH29" s="407"/>
      <c r="AI29" s="396" t="s">
        <v>141</v>
      </c>
      <c r="AJ29" s="397"/>
      <c r="AK29" s="397"/>
      <c r="AL29" s="397"/>
      <c r="AM29" s="398"/>
      <c r="AO29" s="352"/>
      <c r="AP29" s="352"/>
      <c r="AQ29" s="352"/>
      <c r="AR29" s="352"/>
    </row>
    <row r="30" spans="1:44" s="4" customFormat="1" ht="11" customHeight="1" thickBot="1">
      <c r="A30" s="454" t="s">
        <v>144</v>
      </c>
      <c r="B30" s="455"/>
      <c r="C30" s="455"/>
      <c r="D30" s="455"/>
      <c r="E30" s="455"/>
      <c r="F30" s="455"/>
      <c r="G30" s="455"/>
      <c r="H30" s="455"/>
      <c r="I30" s="456"/>
      <c r="J30" s="462" t="s">
        <v>134</v>
      </c>
      <c r="K30" s="455"/>
      <c r="L30" s="455"/>
      <c r="M30" s="455"/>
      <c r="N30" s="455"/>
      <c r="O30" s="455"/>
      <c r="P30" s="455"/>
      <c r="Q30" s="455"/>
      <c r="R30" s="455"/>
      <c r="S30" s="463"/>
      <c r="T30" s="263" t="s">
        <v>104</v>
      </c>
      <c r="U30" s="248"/>
      <c r="V30" s="248"/>
      <c r="W30" s="248"/>
      <c r="X30" s="248"/>
      <c r="Y30" s="248"/>
      <c r="Z30" s="248"/>
      <c r="AA30" s="234"/>
      <c r="AB30" s="264"/>
      <c r="AC30" s="280"/>
      <c r="AD30" s="402">
        <f>COUNTIFS(J18:AN18,"&gt;0",J18:AN18,"&lt;7,92")</f>
        <v>0</v>
      </c>
      <c r="AE30" s="403"/>
      <c r="AF30" s="403"/>
      <c r="AG30" s="403"/>
      <c r="AH30" s="404"/>
      <c r="AI30" s="399">
        <f>SUMIF(I18:AM18,"&gt;7,92",I18:AM18)</f>
        <v>0</v>
      </c>
      <c r="AJ30" s="400"/>
      <c r="AK30" s="400"/>
      <c r="AL30" s="400"/>
      <c r="AM30" s="401"/>
    </row>
    <row r="31" spans="1:44" s="4" customFormat="1" ht="11" customHeight="1">
      <c r="A31" s="469" t="s">
        <v>32</v>
      </c>
      <c r="B31" s="470"/>
      <c r="C31" s="471"/>
      <c r="D31" s="475">
        <v>2.5</v>
      </c>
      <c r="E31" s="476"/>
      <c r="F31" s="476"/>
      <c r="G31" s="476"/>
      <c r="H31" s="476"/>
      <c r="I31" s="497"/>
      <c r="J31" s="474" t="s">
        <v>32</v>
      </c>
      <c r="K31" s="470"/>
      <c r="L31" s="470"/>
      <c r="M31" s="471"/>
      <c r="N31" s="475">
        <v>0</v>
      </c>
      <c r="O31" s="476"/>
      <c r="P31" s="476"/>
      <c r="Q31" s="476"/>
      <c r="R31" s="476"/>
      <c r="S31" s="477"/>
      <c r="T31" s="263" t="s">
        <v>107</v>
      </c>
      <c r="U31" s="248"/>
      <c r="V31" s="248"/>
      <c r="W31" s="248"/>
      <c r="X31" s="248"/>
      <c r="Y31" s="248"/>
      <c r="Z31" s="248"/>
      <c r="AA31" s="235"/>
      <c r="AB31" s="265"/>
      <c r="AM31" s="41"/>
    </row>
    <row r="32" spans="1:44" s="4" customFormat="1" ht="11" customHeight="1">
      <c r="A32" s="469" t="s">
        <v>30</v>
      </c>
      <c r="B32" s="470"/>
      <c r="C32" s="471"/>
      <c r="D32" s="211">
        <v>0</v>
      </c>
      <c r="E32" s="254">
        <v>0</v>
      </c>
      <c r="F32" s="249">
        <v>0</v>
      </c>
      <c r="G32" s="211">
        <v>0</v>
      </c>
      <c r="H32" s="249">
        <v>0</v>
      </c>
      <c r="I32" s="211">
        <v>0</v>
      </c>
      <c r="J32" s="474" t="s">
        <v>30</v>
      </c>
      <c r="K32" s="470"/>
      <c r="L32" s="470"/>
      <c r="M32" s="471"/>
      <c r="N32" s="211">
        <v>0</v>
      </c>
      <c r="O32" s="211">
        <v>0</v>
      </c>
      <c r="P32" s="211">
        <v>0</v>
      </c>
      <c r="Q32" s="211">
        <v>0</v>
      </c>
      <c r="R32" s="252">
        <v>0</v>
      </c>
      <c r="S32" s="259">
        <v>0</v>
      </c>
      <c r="T32" s="263" t="s">
        <v>105</v>
      </c>
      <c r="U32" s="248"/>
      <c r="V32" s="248"/>
      <c r="W32" s="248"/>
      <c r="X32" s="248"/>
      <c r="Y32" s="248"/>
      <c r="Z32" s="248"/>
      <c r="AA32" s="234"/>
      <c r="AB32" s="264"/>
      <c r="AJ32" s="2"/>
      <c r="AK32" s="2"/>
      <c r="AL32" s="123"/>
      <c r="AM32" s="123"/>
    </row>
    <row r="33" spans="1:39" s="4" customFormat="1" ht="11" customHeight="1" thickBot="1">
      <c r="A33" s="472" t="s">
        <v>31</v>
      </c>
      <c r="B33" s="473"/>
      <c r="C33" s="395"/>
      <c r="D33" s="478">
        <f>D31-D32-E32-F32-G32-H32-I32</f>
        <v>2.5</v>
      </c>
      <c r="E33" s="479"/>
      <c r="F33" s="479"/>
      <c r="G33" s="479"/>
      <c r="H33" s="479"/>
      <c r="I33" s="493"/>
      <c r="J33" s="394" t="s">
        <v>31</v>
      </c>
      <c r="K33" s="473"/>
      <c r="L33" s="473"/>
      <c r="M33" s="395"/>
      <c r="N33" s="478">
        <f>N31-O32-P32-Q32-R32-S32</f>
        <v>0</v>
      </c>
      <c r="O33" s="479"/>
      <c r="P33" s="479"/>
      <c r="Q33" s="479"/>
      <c r="R33" s="479"/>
      <c r="S33" s="480"/>
      <c r="T33" s="266" t="s">
        <v>109</v>
      </c>
      <c r="U33" s="267"/>
      <c r="V33" s="268"/>
      <c r="W33" s="268"/>
      <c r="X33" s="268"/>
      <c r="Y33" s="269"/>
      <c r="Z33" s="268"/>
      <c r="AA33" s="374"/>
      <c r="AB33" s="375"/>
      <c r="AC33" s="408" t="s">
        <v>70</v>
      </c>
      <c r="AD33" s="409"/>
      <c r="AE33" s="409"/>
      <c r="AF33" s="409"/>
      <c r="AG33" s="409"/>
      <c r="AH33" s="409"/>
      <c r="AI33" s="409"/>
      <c r="AJ33" s="409"/>
      <c r="AK33" s="409"/>
      <c r="AL33" s="373">
        <f>SUMIF(I18:AM18,"&lt;8",I18:AM18)</f>
        <v>0</v>
      </c>
      <c r="AM33" s="373"/>
    </row>
    <row r="34" spans="1:39" s="4" customFormat="1" ht="11" customHeight="1">
      <c r="A34" s="150"/>
      <c r="B34" s="150"/>
      <c r="C34" s="151"/>
      <c r="D34" s="151"/>
      <c r="E34" s="151"/>
      <c r="F34" s="151"/>
      <c r="G34" s="150"/>
      <c r="H34" s="150"/>
      <c r="I34" s="150"/>
      <c r="J34" s="150"/>
      <c r="K34" s="150"/>
      <c r="L34" s="150"/>
      <c r="M34" s="150"/>
      <c r="N34" s="150"/>
      <c r="O34" s="150"/>
      <c r="P34" s="41"/>
      <c r="Q34" s="41"/>
      <c r="R34" s="151"/>
      <c r="S34" s="151"/>
      <c r="T34" s="151"/>
      <c r="U34" s="151"/>
      <c r="V34" s="151"/>
      <c r="W34" s="151"/>
      <c r="X34" s="151"/>
      <c r="AC34" s="65" t="s">
        <v>69</v>
      </c>
      <c r="AD34" s="66"/>
      <c r="AE34" s="66"/>
      <c r="AF34" s="66"/>
      <c r="AG34" s="66"/>
      <c r="AH34" s="66"/>
      <c r="AI34" s="66"/>
      <c r="AJ34" s="66"/>
      <c r="AK34" s="67"/>
      <c r="AL34" s="389">
        <f>COUNTIF(I18:AM18,"&gt;=8")</f>
        <v>0</v>
      </c>
      <c r="AM34" s="390"/>
    </row>
    <row r="35" spans="1:39" s="4" customFormat="1" ht="11" customHeight="1">
      <c r="A35" s="494" t="s">
        <v>10</v>
      </c>
      <c r="B35" s="495"/>
      <c r="C35" s="495"/>
      <c r="D35" s="495"/>
      <c r="E35" s="495"/>
      <c r="F35" s="495"/>
      <c r="G35" s="495"/>
      <c r="H35" s="495"/>
      <c r="I35" s="495"/>
      <c r="J35" s="495"/>
      <c r="K35" s="496"/>
      <c r="L35" s="494" t="s">
        <v>34</v>
      </c>
      <c r="M35" s="495"/>
      <c r="N35" s="496"/>
      <c r="O35" s="494" t="s">
        <v>0</v>
      </c>
      <c r="P35" s="495"/>
      <c r="Q35" s="496"/>
      <c r="R35" s="494" t="s">
        <v>35</v>
      </c>
      <c r="S35" s="495"/>
      <c r="T35" s="496"/>
      <c r="U35" s="605"/>
      <c r="V35" s="606"/>
      <c r="W35" s="606"/>
      <c r="X35" s="606"/>
      <c r="Y35" s="41"/>
      <c r="Z35" s="41"/>
      <c r="AA35" s="41"/>
      <c r="AB35" s="41"/>
      <c r="AC35" s="84"/>
      <c r="AD35" s="41"/>
      <c r="AE35" s="41"/>
      <c r="AF35" s="41"/>
      <c r="AG35" s="41"/>
      <c r="AH35" s="41"/>
      <c r="AI35" s="41"/>
      <c r="AJ35" s="41"/>
      <c r="AK35" s="41"/>
      <c r="AL35" s="41"/>
      <c r="AM35" s="41"/>
    </row>
    <row r="36" spans="1:39" s="4" customFormat="1" ht="11" customHeight="1">
      <c r="A36" s="653" t="s">
        <v>81</v>
      </c>
      <c r="B36" s="654"/>
      <c r="C36" s="654"/>
      <c r="D36" s="654"/>
      <c r="E36" s="654"/>
      <c r="F36" s="654"/>
      <c r="G36" s="654"/>
      <c r="H36" s="654"/>
      <c r="I36" s="654"/>
      <c r="J36" s="654"/>
      <c r="K36" s="655"/>
      <c r="L36" s="484">
        <f>P14</f>
        <v>95</v>
      </c>
      <c r="M36" s="485"/>
      <c r="N36" s="486"/>
      <c r="O36" s="634">
        <v>4.05</v>
      </c>
      <c r="P36" s="485"/>
      <c r="Q36" s="486"/>
      <c r="R36" s="490"/>
      <c r="S36" s="491"/>
      <c r="T36" s="492"/>
      <c r="U36" s="378">
        <f>L36*O36</f>
        <v>384.75</v>
      </c>
      <c r="V36" s="379"/>
      <c r="W36" s="379"/>
      <c r="X36" s="95"/>
      <c r="Y36" s="41"/>
      <c r="Z36" s="589"/>
      <c r="AA36" s="589"/>
      <c r="AB36" s="177"/>
      <c r="AC36" s="588"/>
      <c r="AD36" s="588"/>
      <c r="AE36" s="177"/>
      <c r="AF36" s="178"/>
      <c r="AG36" s="179"/>
      <c r="AH36" s="179"/>
      <c r="AJ36" s="41"/>
      <c r="AK36" s="41"/>
      <c r="AL36" s="41"/>
      <c r="AM36" s="41"/>
    </row>
    <row r="37" spans="1:39" s="4" customFormat="1" ht="11" customHeight="1">
      <c r="A37" s="575" t="s">
        <v>37</v>
      </c>
      <c r="B37" s="576"/>
      <c r="C37" s="576"/>
      <c r="D37" s="576"/>
      <c r="E37" s="576"/>
      <c r="F37" s="576"/>
      <c r="G37" s="576"/>
      <c r="H37" s="576"/>
      <c r="I37" s="576"/>
      <c r="J37" s="576"/>
      <c r="K37" s="577"/>
      <c r="L37" s="535">
        <f>K26</f>
        <v>0</v>
      </c>
      <c r="M37" s="536"/>
      <c r="N37" s="537"/>
      <c r="O37" s="535">
        <f>O36</f>
        <v>4.05</v>
      </c>
      <c r="P37" s="536"/>
      <c r="Q37" s="537"/>
      <c r="R37" s="578"/>
      <c r="S37" s="579"/>
      <c r="T37" s="580"/>
      <c r="U37" s="464">
        <f>L37*O37</f>
        <v>0</v>
      </c>
      <c r="V37" s="465"/>
      <c r="W37" s="465"/>
      <c r="X37" s="95"/>
      <c r="Y37" s="41"/>
      <c r="Z37" s="151"/>
      <c r="AA37" s="151"/>
      <c r="AB37" s="151"/>
      <c r="AC37" s="41"/>
      <c r="AH37" s="41"/>
      <c r="AI37" s="41"/>
      <c r="AJ37" s="41"/>
      <c r="AK37" s="41"/>
      <c r="AL37" s="41"/>
      <c r="AM37" s="41"/>
    </row>
    <row r="38" spans="1:39" s="4" customFormat="1" ht="11" customHeight="1">
      <c r="A38" s="575" t="s">
        <v>78</v>
      </c>
      <c r="B38" s="576"/>
      <c r="C38" s="576"/>
      <c r="D38" s="576"/>
      <c r="E38" s="576"/>
      <c r="F38" s="576"/>
      <c r="G38" s="576"/>
      <c r="H38" s="576"/>
      <c r="I38" s="576"/>
      <c r="J38" s="576"/>
      <c r="K38" s="576"/>
      <c r="L38" s="535">
        <f>P26</f>
        <v>0</v>
      </c>
      <c r="M38" s="536"/>
      <c r="N38" s="537"/>
      <c r="O38" s="535">
        <f>O36*25%+O36</f>
        <v>5.0625</v>
      </c>
      <c r="P38" s="536"/>
      <c r="Q38" s="537"/>
      <c r="R38" s="96"/>
      <c r="S38" s="96"/>
      <c r="T38" s="96"/>
      <c r="U38" s="464">
        <f>L38*O38</f>
        <v>0</v>
      </c>
      <c r="V38" s="465"/>
      <c r="W38" s="465"/>
      <c r="X38" s="95"/>
      <c r="Y38" s="41"/>
      <c r="Z38" s="41"/>
      <c r="AA38" s="41"/>
      <c r="AB38" s="41"/>
      <c r="AC38" s="41"/>
      <c r="AD38" s="41"/>
      <c r="AE38" s="41"/>
      <c r="AF38" s="41"/>
      <c r="AG38" s="41"/>
      <c r="AH38" s="41"/>
      <c r="AI38" s="41"/>
      <c r="AJ38" s="41"/>
      <c r="AK38" s="41"/>
      <c r="AL38" s="41"/>
      <c r="AM38" s="41"/>
    </row>
    <row r="39" spans="1:39" s="4" customFormat="1" ht="11" customHeight="1">
      <c r="A39" s="575" t="s">
        <v>38</v>
      </c>
      <c r="B39" s="576"/>
      <c r="C39" s="576"/>
      <c r="D39" s="576"/>
      <c r="E39" s="576"/>
      <c r="F39" s="576"/>
      <c r="G39" s="576"/>
      <c r="H39" s="576"/>
      <c r="I39" s="576"/>
      <c r="J39" s="576"/>
      <c r="K39" s="577"/>
      <c r="L39" s="535">
        <f>U26</f>
        <v>0</v>
      </c>
      <c r="M39" s="536"/>
      <c r="N39" s="537"/>
      <c r="O39" s="535">
        <f>O36</f>
        <v>4.05</v>
      </c>
      <c r="P39" s="536"/>
      <c r="Q39" s="537"/>
      <c r="R39" s="146"/>
      <c r="S39" s="147"/>
      <c r="T39" s="148"/>
      <c r="U39" s="464">
        <f>L39*O39</f>
        <v>0</v>
      </c>
      <c r="V39" s="465"/>
      <c r="W39" s="465"/>
      <c r="X39" s="157"/>
      <c r="Y39" s="41"/>
      <c r="Z39" s="41"/>
      <c r="AA39" s="41"/>
      <c r="AB39" s="41"/>
      <c r="AC39" s="41"/>
      <c r="AD39" s="607"/>
      <c r="AE39" s="607"/>
      <c r="AF39" s="607"/>
      <c r="AG39" s="607"/>
      <c r="AH39" s="41"/>
      <c r="AI39" s="41"/>
      <c r="AJ39" s="41"/>
      <c r="AK39" s="41"/>
      <c r="AL39" s="41"/>
      <c r="AM39" s="41"/>
    </row>
    <row r="40" spans="1:39" s="4" customFormat="1" ht="11" customHeight="1">
      <c r="A40" s="575" t="s">
        <v>20</v>
      </c>
      <c r="B40" s="576"/>
      <c r="C40" s="576"/>
      <c r="D40" s="576"/>
      <c r="E40" s="576"/>
      <c r="F40" s="576"/>
      <c r="G40" s="576"/>
      <c r="H40" s="576"/>
      <c r="I40" s="576"/>
      <c r="J40" s="576"/>
      <c r="K40" s="577"/>
      <c r="L40" s="535">
        <f>X26</f>
        <v>0</v>
      </c>
      <c r="M40" s="536"/>
      <c r="N40" s="537"/>
      <c r="O40" s="535">
        <f>O36*50%+O36</f>
        <v>6.0749999999999993</v>
      </c>
      <c r="P40" s="536"/>
      <c r="Q40" s="537"/>
      <c r="R40" s="572"/>
      <c r="S40" s="573"/>
      <c r="T40" s="574"/>
      <c r="U40" s="464">
        <f>L40*O40</f>
        <v>0</v>
      </c>
      <c r="V40" s="465"/>
      <c r="W40" s="465"/>
      <c r="X40" s="95"/>
      <c r="Y40" s="41"/>
      <c r="Z40" s="41"/>
      <c r="AA40" s="41"/>
      <c r="AB40" s="41"/>
    </row>
    <row r="41" spans="1:39" s="4" customFormat="1" ht="11" customHeight="1">
      <c r="A41" s="213" t="s">
        <v>89</v>
      </c>
      <c r="B41" s="84"/>
      <c r="C41" s="84"/>
      <c r="D41" s="84"/>
      <c r="E41" s="84"/>
      <c r="F41" s="84"/>
      <c r="G41" s="84"/>
      <c r="H41" s="84"/>
      <c r="I41" s="84"/>
      <c r="J41" s="84"/>
      <c r="K41" s="212"/>
      <c r="L41" s="535"/>
      <c r="M41" s="536"/>
      <c r="N41" s="537"/>
      <c r="O41" s="535"/>
      <c r="P41" s="536"/>
      <c r="Q41" s="537"/>
      <c r="R41" s="572"/>
      <c r="S41" s="573"/>
      <c r="T41" s="574"/>
      <c r="U41" s="464"/>
      <c r="V41" s="465"/>
      <c r="W41" s="465"/>
      <c r="X41" s="95"/>
      <c r="Y41" s="41"/>
      <c r="Z41" s="41"/>
      <c r="AA41" s="41"/>
      <c r="AB41" s="41"/>
    </row>
    <row r="42" spans="1:39" s="4" customFormat="1" ht="11" customHeight="1">
      <c r="A42" s="568" t="s">
        <v>36</v>
      </c>
      <c r="B42" s="569"/>
      <c r="C42" s="569"/>
      <c r="D42" s="569"/>
      <c r="E42" s="569"/>
      <c r="F42" s="569"/>
      <c r="G42" s="569"/>
      <c r="H42" s="569"/>
      <c r="I42" s="569"/>
      <c r="J42" s="569"/>
      <c r="K42" s="570"/>
      <c r="L42" s="94"/>
      <c r="M42" s="94"/>
      <c r="N42" s="94"/>
      <c r="O42" s="228"/>
      <c r="P42" s="229"/>
      <c r="Q42" s="229"/>
      <c r="R42" s="572"/>
      <c r="S42" s="573"/>
      <c r="T42" s="574"/>
      <c r="U42" s="464">
        <v>0</v>
      </c>
      <c r="V42" s="465"/>
      <c r="W42" s="465"/>
      <c r="X42" s="157"/>
      <c r="Y42" s="41"/>
      <c r="Z42" s="41"/>
      <c r="AA42" s="41"/>
      <c r="AB42" s="41"/>
      <c r="AC42" s="41"/>
      <c r="AD42" s="41"/>
      <c r="AE42" s="41"/>
      <c r="AF42" s="41"/>
      <c r="AG42" s="41"/>
      <c r="AH42" s="41"/>
      <c r="AI42" s="41"/>
      <c r="AJ42" s="41"/>
      <c r="AK42" s="41"/>
      <c r="AL42" s="41"/>
      <c r="AM42" s="41"/>
    </row>
    <row r="43" spans="1:39" s="4" customFormat="1" ht="11" customHeight="1">
      <c r="A43" s="102" t="s">
        <v>80</v>
      </c>
      <c r="B43" s="98"/>
      <c r="C43" s="98"/>
      <c r="D43" s="98"/>
      <c r="E43" s="98"/>
      <c r="F43" s="98"/>
      <c r="G43" s="98"/>
      <c r="H43" s="98"/>
      <c r="I43" s="98"/>
      <c r="J43" s="99"/>
      <c r="K43" s="100"/>
      <c r="L43" s="584"/>
      <c r="M43" s="585"/>
      <c r="N43" s="585"/>
      <c r="O43" s="586">
        <f>O36</f>
        <v>4.05</v>
      </c>
      <c r="P43" s="586"/>
      <c r="Q43" s="586"/>
      <c r="R43" s="587"/>
      <c r="S43" s="587"/>
      <c r="T43" s="587"/>
      <c r="U43" s="593">
        <f>L43*O43</f>
        <v>0</v>
      </c>
      <c r="V43" s="594"/>
      <c r="W43" s="594"/>
      <c r="X43" s="101"/>
      <c r="Y43" s="41"/>
      <c r="Z43" s="41"/>
      <c r="AA43" s="41"/>
      <c r="AB43" s="41"/>
      <c r="AC43" s="41"/>
      <c r="AD43" s="41"/>
      <c r="AE43" s="41"/>
      <c r="AF43" s="41"/>
      <c r="AG43" s="41"/>
      <c r="AH43" s="41"/>
      <c r="AI43" s="41"/>
      <c r="AJ43" s="41"/>
      <c r="AK43" s="41"/>
      <c r="AL43" s="41"/>
      <c r="AM43" s="41"/>
    </row>
    <row r="44" spans="1:39" s="4" customFormat="1" ht="11" customHeight="1">
      <c r="A44" s="601" t="s">
        <v>21</v>
      </c>
      <c r="B44" s="602"/>
      <c r="C44" s="602"/>
      <c r="D44" s="602"/>
      <c r="E44" s="602"/>
      <c r="F44" s="602"/>
      <c r="G44" s="602"/>
      <c r="H44" s="602"/>
      <c r="I44" s="602"/>
      <c r="J44" s="602"/>
      <c r="K44" s="603"/>
      <c r="L44" s="581"/>
      <c r="M44" s="582"/>
      <c r="N44" s="583"/>
      <c r="O44" s="581"/>
      <c r="P44" s="582"/>
      <c r="Q44" s="583"/>
      <c r="R44" s="581"/>
      <c r="S44" s="582"/>
      <c r="T44" s="583"/>
      <c r="U44" s="564">
        <f>SUM(U36:W43)</f>
        <v>384.75</v>
      </c>
      <c r="V44" s="565"/>
      <c r="W44" s="565"/>
      <c r="X44" s="103"/>
      <c r="Y44" s="41"/>
      <c r="Z44" s="41"/>
      <c r="AA44" s="41"/>
      <c r="AB44" s="41"/>
      <c r="AC44" s="41"/>
      <c r="AD44" s="41"/>
      <c r="AE44" s="41"/>
      <c r="AF44" s="41"/>
      <c r="AG44" s="41"/>
      <c r="AH44" s="41"/>
      <c r="AI44" s="41"/>
      <c r="AJ44" s="41"/>
      <c r="AK44" s="41"/>
      <c r="AL44" s="41"/>
      <c r="AM44" s="41"/>
    </row>
    <row r="45" spans="1:39" s="4" customFormat="1" ht="11" customHeight="1">
      <c r="A45" s="149"/>
      <c r="B45" s="151"/>
      <c r="C45" s="151"/>
      <c r="D45" s="151"/>
      <c r="E45" s="151"/>
      <c r="F45" s="151"/>
      <c r="G45" s="151"/>
      <c r="H45" s="151"/>
      <c r="I45" s="151"/>
      <c r="J45" s="151"/>
      <c r="K45" s="151"/>
      <c r="L45" s="151"/>
      <c r="M45" s="151"/>
      <c r="N45" s="151"/>
      <c r="O45" s="151"/>
      <c r="P45" s="151"/>
      <c r="Q45" s="151"/>
      <c r="R45" s="151"/>
      <c r="S45" s="151"/>
      <c r="T45" s="151"/>
      <c r="U45" s="155"/>
      <c r="V45" s="151"/>
      <c r="W45" s="151"/>
      <c r="X45" s="151"/>
      <c r="Y45" s="41"/>
      <c r="Z45" s="41"/>
      <c r="AA45" s="41"/>
      <c r="AB45" s="41"/>
      <c r="AC45" s="41"/>
      <c r="AD45" s="41"/>
      <c r="AE45" s="41"/>
      <c r="AF45" s="41"/>
      <c r="AG45" s="41"/>
      <c r="AH45" s="41"/>
      <c r="AI45" s="41"/>
      <c r="AJ45" s="41"/>
      <c r="AK45" s="41"/>
      <c r="AL45" s="41"/>
      <c r="AM45" s="41"/>
    </row>
    <row r="46" spans="1:39" s="4" customFormat="1" ht="11" customHeight="1">
      <c r="A46" s="538" t="s">
        <v>39</v>
      </c>
      <c r="B46" s="566"/>
      <c r="C46" s="566"/>
      <c r="D46" s="566"/>
      <c r="E46" s="566"/>
      <c r="F46" s="566"/>
      <c r="G46" s="566"/>
      <c r="H46" s="566"/>
      <c r="I46" s="566"/>
      <c r="J46" s="566"/>
      <c r="K46" s="566"/>
      <c r="L46" s="566"/>
      <c r="M46" s="566"/>
      <c r="N46" s="566"/>
      <c r="O46" s="566"/>
      <c r="P46" s="566"/>
      <c r="Q46" s="566"/>
      <c r="R46" s="566"/>
      <c r="S46" s="566"/>
      <c r="T46" s="566"/>
      <c r="U46" s="566"/>
      <c r="V46" s="566"/>
      <c r="W46" s="539"/>
      <c r="X46" s="22"/>
      <c r="Y46" s="9"/>
      <c r="Z46" s="9"/>
      <c r="AA46" s="9"/>
      <c r="AB46" s="41"/>
      <c r="AC46" s="41"/>
      <c r="AD46" s="41"/>
      <c r="AE46" s="41"/>
      <c r="AF46" s="41"/>
      <c r="AG46" s="41"/>
      <c r="AH46" s="41"/>
      <c r="AI46" s="41"/>
      <c r="AJ46" s="41"/>
      <c r="AK46" s="41"/>
      <c r="AL46" s="41"/>
      <c r="AM46" s="41"/>
    </row>
    <row r="47" spans="1:39" s="4" customFormat="1" ht="11" customHeight="1">
      <c r="A47" s="595" t="s">
        <v>53</v>
      </c>
      <c r="B47" s="596"/>
      <c r="C47" s="596"/>
      <c r="D47" s="596"/>
      <c r="E47" s="596"/>
      <c r="F47" s="596"/>
      <c r="G47" s="596"/>
      <c r="H47" s="596"/>
      <c r="I47" s="596"/>
      <c r="J47" s="596"/>
      <c r="K47" s="596"/>
      <c r="L47" s="597"/>
      <c r="M47" s="383" t="s">
        <v>0</v>
      </c>
      <c r="N47" s="384"/>
      <c r="O47" s="385"/>
      <c r="P47" s="538" t="s">
        <v>40</v>
      </c>
      <c r="Q47" s="566"/>
      <c r="R47" s="566"/>
      <c r="S47" s="566"/>
      <c r="T47" s="566"/>
      <c r="U47" s="566"/>
      <c r="V47" s="566"/>
      <c r="W47" s="539"/>
      <c r="AB47" s="41"/>
      <c r="AC47" s="41"/>
      <c r="AD47" s="506"/>
      <c r="AE47" s="506"/>
      <c r="AF47" s="506"/>
      <c r="AG47" s="506"/>
      <c r="AH47" s="506"/>
      <c r="AI47" s="41"/>
      <c r="AJ47" s="41"/>
      <c r="AK47" s="41"/>
      <c r="AL47" s="41"/>
      <c r="AM47" s="41"/>
    </row>
    <row r="48" spans="1:39" s="4" customFormat="1" ht="11" customHeight="1">
      <c r="A48" s="598"/>
      <c r="B48" s="599"/>
      <c r="C48" s="599"/>
      <c r="D48" s="599"/>
      <c r="E48" s="599"/>
      <c r="F48" s="599"/>
      <c r="G48" s="599"/>
      <c r="H48" s="599"/>
      <c r="I48" s="599"/>
      <c r="J48" s="599"/>
      <c r="K48" s="599"/>
      <c r="L48" s="600"/>
      <c r="M48" s="391"/>
      <c r="N48" s="392"/>
      <c r="O48" s="393"/>
      <c r="P48" s="538" t="s">
        <v>35</v>
      </c>
      <c r="Q48" s="566"/>
      <c r="R48" s="566"/>
      <c r="S48" s="539"/>
      <c r="T48" s="538" t="s">
        <v>1</v>
      </c>
      <c r="U48" s="566"/>
      <c r="V48" s="566"/>
      <c r="W48" s="539"/>
      <c r="AB48" s="41"/>
      <c r="AC48" s="41"/>
      <c r="AD48" s="41"/>
      <c r="AE48" s="41"/>
      <c r="AF48" s="41"/>
      <c r="AG48" s="41"/>
      <c r="AH48" s="41"/>
      <c r="AI48" s="41"/>
      <c r="AJ48" s="41"/>
      <c r="AK48" s="41"/>
      <c r="AL48" s="41"/>
      <c r="AM48" s="41"/>
    </row>
    <row r="49" spans="1:39" s="4" customFormat="1" ht="11" customHeight="1">
      <c r="A49" s="23" t="s">
        <v>54</v>
      </c>
      <c r="B49" s="24"/>
      <c r="C49" s="24"/>
      <c r="D49" s="24"/>
      <c r="E49" s="24"/>
      <c r="F49" s="24"/>
      <c r="G49" s="24"/>
      <c r="H49" s="24"/>
      <c r="I49" s="2"/>
      <c r="J49" s="2"/>
      <c r="K49" s="2"/>
      <c r="L49" s="2"/>
      <c r="M49" s="627">
        <f>U44</f>
        <v>384.75</v>
      </c>
      <c r="N49" s="544"/>
      <c r="O49" s="628"/>
      <c r="P49" s="627">
        <v>8.0500000000000007</v>
      </c>
      <c r="Q49" s="544"/>
      <c r="R49" s="544"/>
      <c r="S49" s="628"/>
      <c r="T49" s="629">
        <f t="shared" ref="T49:T56" si="0">P49*M49/100</f>
        <v>30.972375000000003</v>
      </c>
      <c r="U49" s="630"/>
      <c r="V49" s="630"/>
      <c r="W49" s="10"/>
      <c r="AB49" s="41"/>
      <c r="AC49" s="41"/>
      <c r="AD49" s="41"/>
      <c r="AE49" s="41"/>
      <c r="AF49" s="41"/>
      <c r="AG49" s="41"/>
      <c r="AH49" s="41"/>
      <c r="AI49" s="41"/>
      <c r="AJ49" s="41"/>
      <c r="AK49" s="41"/>
      <c r="AL49" s="41"/>
      <c r="AM49" s="41"/>
    </row>
    <row r="50" spans="1:39" s="4" customFormat="1" ht="11" customHeight="1">
      <c r="A50" s="503" t="s">
        <v>55</v>
      </c>
      <c r="B50" s="504"/>
      <c r="C50" s="504"/>
      <c r="D50" s="504"/>
      <c r="E50" s="504"/>
      <c r="F50" s="504"/>
      <c r="G50" s="504"/>
      <c r="H50" s="504"/>
      <c r="I50" s="2"/>
      <c r="J50" s="2"/>
      <c r="K50" s="2"/>
      <c r="L50" s="2"/>
      <c r="M50" s="505">
        <f>U44</f>
        <v>384.75</v>
      </c>
      <c r="N50" s="506"/>
      <c r="O50" s="507"/>
      <c r="P50" s="505">
        <v>2.4</v>
      </c>
      <c r="Q50" s="506"/>
      <c r="R50" s="506"/>
      <c r="S50" s="507"/>
      <c r="T50" s="501">
        <f t="shared" si="0"/>
        <v>9.234</v>
      </c>
      <c r="U50" s="502"/>
      <c r="V50" s="502"/>
      <c r="W50" s="10"/>
      <c r="AB50" s="41"/>
      <c r="AC50" s="41"/>
      <c r="AD50" s="41"/>
      <c r="AE50" s="41"/>
      <c r="AF50" s="41"/>
      <c r="AG50" s="41"/>
      <c r="AH50" s="41"/>
      <c r="AI50" s="41"/>
      <c r="AJ50" s="41"/>
      <c r="AK50" s="41"/>
      <c r="AL50" s="41"/>
      <c r="AM50" s="41"/>
    </row>
    <row r="51" spans="1:39" s="4" customFormat="1" ht="11" customHeight="1">
      <c r="A51" s="503" t="s">
        <v>5</v>
      </c>
      <c r="B51" s="504"/>
      <c r="C51" s="504"/>
      <c r="D51" s="504"/>
      <c r="E51" s="504"/>
      <c r="F51" s="504"/>
      <c r="G51" s="504"/>
      <c r="H51" s="504"/>
      <c r="I51" s="2"/>
      <c r="J51" s="2"/>
      <c r="K51" s="2"/>
      <c r="L51" s="2"/>
      <c r="M51" s="505">
        <f>U44</f>
        <v>384.75</v>
      </c>
      <c r="N51" s="506"/>
      <c r="O51" s="507"/>
      <c r="P51" s="505">
        <v>0.8</v>
      </c>
      <c r="Q51" s="506"/>
      <c r="R51" s="506"/>
      <c r="S51" s="507"/>
      <c r="T51" s="501">
        <f t="shared" si="0"/>
        <v>3.0780000000000003</v>
      </c>
      <c r="U51" s="502"/>
      <c r="V51" s="502"/>
      <c r="W51" s="10"/>
      <c r="AB51" s="41"/>
      <c r="AC51" s="41"/>
      <c r="AD51" s="41"/>
      <c r="AE51" s="41"/>
      <c r="AF51" s="41"/>
      <c r="AG51" s="41"/>
      <c r="AH51" s="41"/>
      <c r="AI51" s="41"/>
      <c r="AJ51" s="41"/>
      <c r="AK51" s="41"/>
      <c r="AL51" s="41"/>
      <c r="AM51" s="41"/>
    </row>
    <row r="52" spans="1:39" s="4" customFormat="1" ht="11" customHeight="1">
      <c r="A52" s="503" t="s">
        <v>56</v>
      </c>
      <c r="B52" s="504"/>
      <c r="C52" s="504"/>
      <c r="D52" s="504"/>
      <c r="E52" s="504"/>
      <c r="F52" s="504"/>
      <c r="G52" s="504"/>
      <c r="H52" s="504"/>
      <c r="I52" s="2"/>
      <c r="J52" s="2"/>
      <c r="K52" s="2"/>
      <c r="L52" s="2"/>
      <c r="M52" s="505">
        <f>U44</f>
        <v>384.75</v>
      </c>
      <c r="N52" s="506"/>
      <c r="O52" s="507"/>
      <c r="P52" s="505">
        <v>3.1</v>
      </c>
      <c r="Q52" s="506"/>
      <c r="R52" s="506"/>
      <c r="S52" s="507"/>
      <c r="T52" s="501">
        <f t="shared" si="0"/>
        <v>11.927250000000001</v>
      </c>
      <c r="U52" s="502"/>
      <c r="V52" s="502"/>
      <c r="W52" s="10"/>
      <c r="AB52" s="41"/>
      <c r="AC52" s="41"/>
      <c r="AD52" s="41"/>
      <c r="AE52" s="41"/>
      <c r="AF52" s="41"/>
      <c r="AG52" s="41"/>
      <c r="AH52" s="41"/>
      <c r="AI52" s="41"/>
      <c r="AJ52" s="41"/>
      <c r="AK52" s="41"/>
      <c r="AL52" s="41"/>
      <c r="AM52" s="41"/>
    </row>
    <row r="53" spans="1:39" s="4" customFormat="1" ht="11" customHeight="1">
      <c r="A53" s="503" t="s">
        <v>57</v>
      </c>
      <c r="B53" s="504"/>
      <c r="C53" s="504"/>
      <c r="D53" s="504"/>
      <c r="E53" s="504"/>
      <c r="F53" s="504"/>
      <c r="G53" s="504"/>
      <c r="H53" s="504"/>
      <c r="I53" s="2"/>
      <c r="J53" s="2"/>
      <c r="K53" s="2"/>
      <c r="L53" s="2"/>
      <c r="M53" s="505">
        <f>U44</f>
        <v>384.75</v>
      </c>
      <c r="N53" s="506"/>
      <c r="O53" s="507"/>
      <c r="P53" s="505">
        <v>1.1499999999999999</v>
      </c>
      <c r="Q53" s="506"/>
      <c r="R53" s="506"/>
      <c r="S53" s="507"/>
      <c r="T53" s="501">
        <f t="shared" si="0"/>
        <v>4.4246249999999998</v>
      </c>
      <c r="U53" s="502"/>
      <c r="V53" s="502"/>
      <c r="W53" s="10"/>
      <c r="AB53" s="41"/>
      <c r="AC53" s="41"/>
      <c r="AD53" s="41"/>
      <c r="AE53" s="41"/>
      <c r="AF53" s="41"/>
      <c r="AG53" s="41"/>
      <c r="AH53" s="41"/>
      <c r="AI53" s="41"/>
      <c r="AJ53" s="41"/>
      <c r="AK53" s="41"/>
      <c r="AL53" s="41"/>
      <c r="AM53" s="41"/>
    </row>
    <row r="54" spans="1:39" s="4" customFormat="1" ht="11" customHeight="1">
      <c r="A54" s="22" t="s">
        <v>58</v>
      </c>
      <c r="B54" s="9"/>
      <c r="C54" s="9"/>
      <c r="D54" s="9"/>
      <c r="E54" s="9"/>
      <c r="F54" s="9"/>
      <c r="G54" s="9"/>
      <c r="H54" s="9"/>
      <c r="I54" s="2"/>
      <c r="J54" s="2"/>
      <c r="K54" s="2"/>
      <c r="L54" s="2"/>
      <c r="M54" s="505">
        <f>U44*98.25/100</f>
        <v>378.01687500000003</v>
      </c>
      <c r="N54" s="506"/>
      <c r="O54" s="507"/>
      <c r="P54" s="505">
        <v>5.0999999999999996</v>
      </c>
      <c r="Q54" s="506"/>
      <c r="R54" s="506"/>
      <c r="S54" s="507"/>
      <c r="T54" s="501">
        <f t="shared" si="0"/>
        <v>19.278860625</v>
      </c>
      <c r="U54" s="502"/>
      <c r="V54" s="502"/>
      <c r="W54" s="10"/>
      <c r="AB54" s="41"/>
      <c r="AC54" s="41"/>
      <c r="AD54" s="41"/>
      <c r="AE54" s="41"/>
      <c r="AF54" s="41"/>
      <c r="AG54" s="41"/>
      <c r="AH54" s="41"/>
      <c r="AI54" s="41"/>
      <c r="AJ54" s="41"/>
      <c r="AK54" s="41"/>
      <c r="AL54" s="41"/>
      <c r="AM54" s="41"/>
    </row>
    <row r="55" spans="1:39" s="4" customFormat="1" ht="11" customHeight="1">
      <c r="A55" s="22" t="s">
        <v>59</v>
      </c>
      <c r="B55" s="9"/>
      <c r="C55" s="9"/>
      <c r="D55" s="9"/>
      <c r="E55" s="9"/>
      <c r="F55" s="9"/>
      <c r="G55" s="9"/>
      <c r="H55" s="9"/>
      <c r="I55" s="2"/>
      <c r="J55" s="2"/>
      <c r="K55" s="2"/>
      <c r="L55" s="2"/>
      <c r="M55" s="505">
        <f>U44*98.25/100</f>
        <v>378.01687500000003</v>
      </c>
      <c r="N55" s="506"/>
      <c r="O55" s="507"/>
      <c r="P55" s="505">
        <v>2.4</v>
      </c>
      <c r="Q55" s="506"/>
      <c r="R55" s="506"/>
      <c r="S55" s="507"/>
      <c r="T55" s="501">
        <f t="shared" si="0"/>
        <v>9.0724049999999998</v>
      </c>
      <c r="U55" s="502"/>
      <c r="V55" s="502"/>
      <c r="W55" s="10"/>
      <c r="AB55" s="41"/>
      <c r="AC55" s="41"/>
      <c r="AD55" s="41"/>
      <c r="AE55" s="41"/>
      <c r="AF55" s="41"/>
      <c r="AG55" s="41"/>
      <c r="AH55" s="41"/>
      <c r="AI55" s="41"/>
      <c r="AJ55" s="41"/>
      <c r="AK55" s="41"/>
      <c r="AL55" s="41"/>
      <c r="AM55" s="41"/>
    </row>
    <row r="56" spans="1:39" s="4" customFormat="1" ht="11" customHeight="1">
      <c r="A56" s="25" t="s">
        <v>60</v>
      </c>
      <c r="B56" s="26"/>
      <c r="C56" s="26"/>
      <c r="D56" s="26"/>
      <c r="E56" s="26"/>
      <c r="F56" s="26"/>
      <c r="G56" s="26"/>
      <c r="H56" s="26"/>
      <c r="I56" s="21"/>
      <c r="J56" s="21"/>
      <c r="K56" s="21"/>
      <c r="L56" s="21"/>
      <c r="M56" s="522">
        <f>U44*98.25/100</f>
        <v>378.01687500000003</v>
      </c>
      <c r="N56" s="523"/>
      <c r="O56" s="590"/>
      <c r="P56" s="522">
        <v>0.5</v>
      </c>
      <c r="Q56" s="523"/>
      <c r="R56" s="523"/>
      <c r="S56" s="590"/>
      <c r="T56" s="591">
        <f t="shared" si="0"/>
        <v>1.890084375</v>
      </c>
      <c r="U56" s="592"/>
      <c r="V56" s="592"/>
      <c r="W56" s="10"/>
      <c r="AB56" s="41"/>
      <c r="AC56" s="41"/>
      <c r="AD56" s="41"/>
      <c r="AE56" s="41"/>
      <c r="AF56" s="41"/>
      <c r="AG56" s="41"/>
      <c r="AH56" s="41"/>
      <c r="AI56" s="41"/>
      <c r="AJ56" s="41"/>
      <c r="AK56" s="41"/>
      <c r="AL56" s="41"/>
      <c r="AM56" s="41"/>
    </row>
    <row r="57" spans="1:39" s="4" customFormat="1" ht="11" customHeight="1">
      <c r="A57" s="530" t="s">
        <v>41</v>
      </c>
      <c r="B57" s="531"/>
      <c r="C57" s="531"/>
      <c r="D57" s="531"/>
      <c r="E57" s="531"/>
      <c r="F57" s="531"/>
      <c r="G57" s="531"/>
      <c r="H57" s="531"/>
      <c r="I57" s="27"/>
      <c r="J57" s="7"/>
      <c r="K57" s="7"/>
      <c r="L57" s="7"/>
      <c r="M57" s="28"/>
      <c r="N57" s="28"/>
      <c r="O57" s="28"/>
      <c r="P57" s="18"/>
      <c r="Q57" s="29"/>
      <c r="R57" s="29"/>
      <c r="S57" s="14"/>
      <c r="T57" s="532">
        <f>SUM(T49:T56)</f>
        <v>89.877600000000015</v>
      </c>
      <c r="U57" s="533"/>
      <c r="V57" s="533"/>
      <c r="W57" s="30"/>
      <c r="AB57" s="41"/>
      <c r="AC57" s="41"/>
      <c r="AD57" s="41"/>
      <c r="AE57" s="41"/>
      <c r="AF57" s="41"/>
      <c r="AG57" s="41"/>
      <c r="AH57" s="41"/>
      <c r="AI57" s="41"/>
      <c r="AJ57" s="41"/>
      <c r="AK57" s="41"/>
      <c r="AL57" s="41"/>
      <c r="AM57" s="41"/>
    </row>
    <row r="58" spans="1:39" s="4" customFormat="1" ht="11" customHeight="1">
      <c r="A58" s="543"/>
      <c r="B58" s="543"/>
      <c r="C58" s="543"/>
      <c r="D58" s="543"/>
      <c r="E58" s="543"/>
      <c r="F58" s="543"/>
      <c r="G58" s="543"/>
      <c r="H58" s="543"/>
      <c r="I58" s="29"/>
      <c r="J58" s="29"/>
      <c r="K58" s="20"/>
      <c r="L58" s="20"/>
      <c r="M58" s="145"/>
      <c r="N58" s="145"/>
      <c r="O58" s="145"/>
      <c r="P58" s="29"/>
      <c r="Q58" s="29"/>
      <c r="R58" s="29"/>
      <c r="S58" s="145"/>
      <c r="T58" s="29"/>
      <c r="U58" s="29"/>
      <c r="V58" s="29"/>
      <c r="W58" s="10"/>
      <c r="AB58" s="41"/>
      <c r="AC58" s="41"/>
      <c r="AD58" s="41"/>
      <c r="AE58" s="41"/>
      <c r="AF58" s="41"/>
      <c r="AG58" s="41"/>
      <c r="AH58" s="41"/>
      <c r="AI58" s="41"/>
      <c r="AJ58" s="41"/>
      <c r="AK58" s="41"/>
      <c r="AL58" s="41"/>
      <c r="AM58" s="41"/>
    </row>
    <row r="59" spans="1:39" s="4" customFormat="1" ht="11" customHeight="1">
      <c r="A59" s="517" t="s">
        <v>42</v>
      </c>
      <c r="B59" s="518"/>
      <c r="C59" s="518"/>
      <c r="D59" s="518"/>
      <c r="E59" s="518"/>
      <c r="F59" s="518"/>
      <c r="G59" s="518"/>
      <c r="H59" s="518"/>
      <c r="I59" s="518"/>
      <c r="J59" s="518"/>
      <c r="K59" s="518"/>
      <c r="L59" s="518"/>
      <c r="M59" s="518"/>
      <c r="N59" s="518"/>
      <c r="O59" s="518"/>
      <c r="P59" s="518"/>
      <c r="Q59" s="518"/>
      <c r="R59" s="518"/>
      <c r="S59" s="519"/>
      <c r="T59" s="520">
        <f>U44-T57</f>
        <v>294.87239999999997</v>
      </c>
      <c r="U59" s="521"/>
      <c r="V59" s="521"/>
      <c r="W59" s="31"/>
      <c r="X59" s="522"/>
      <c r="Y59" s="523"/>
      <c r="Z59" s="523"/>
      <c r="AA59" s="41"/>
      <c r="AB59" s="41"/>
      <c r="AC59" s="41"/>
      <c r="AD59" s="41"/>
      <c r="AE59" s="41"/>
      <c r="AF59" s="41"/>
      <c r="AG59" s="41"/>
      <c r="AH59" s="41"/>
      <c r="AI59" s="41"/>
      <c r="AJ59" s="41"/>
      <c r="AK59" s="41"/>
      <c r="AL59" s="41"/>
      <c r="AM59" s="41"/>
    </row>
    <row r="60" spans="1:39" s="4" customFormat="1" ht="11" customHeight="1">
      <c r="A60" s="140"/>
      <c r="B60" s="140"/>
      <c r="C60" s="140"/>
      <c r="D60" s="140"/>
      <c r="E60" s="140"/>
      <c r="F60" s="140"/>
      <c r="G60" s="140"/>
      <c r="H60" s="140"/>
      <c r="I60" s="140"/>
      <c r="J60" s="140"/>
      <c r="K60" s="140"/>
      <c r="L60" s="140"/>
      <c r="M60" s="140"/>
      <c r="N60" s="140"/>
      <c r="O60" s="140"/>
      <c r="P60" s="140"/>
      <c r="Q60" s="140"/>
      <c r="R60" s="140"/>
      <c r="S60" s="140"/>
      <c r="T60" s="227"/>
      <c r="U60" s="227"/>
      <c r="V60" s="227"/>
      <c r="W60" s="141"/>
      <c r="X60" s="538" t="s">
        <v>0</v>
      </c>
      <c r="Y60" s="566"/>
      <c r="Z60" s="539"/>
      <c r="AA60" s="41"/>
      <c r="AB60" s="41"/>
      <c r="AC60" s="41"/>
      <c r="AD60" s="41"/>
      <c r="AE60" s="41"/>
      <c r="AF60" s="41"/>
      <c r="AG60" s="41"/>
      <c r="AH60" s="41"/>
      <c r="AI60" s="41"/>
      <c r="AJ60" s="41"/>
      <c r="AK60" s="41"/>
      <c r="AL60" s="41"/>
      <c r="AM60" s="41"/>
    </row>
    <row r="61" spans="1:39" s="4" customFormat="1" ht="11" customHeight="1">
      <c r="A61" s="524" t="s">
        <v>139</v>
      </c>
      <c r="B61" s="525"/>
      <c r="C61" s="525"/>
      <c r="D61" s="525"/>
      <c r="E61" s="525"/>
      <c r="F61" s="525"/>
      <c r="G61" s="525"/>
      <c r="H61" s="525"/>
      <c r="I61" s="525"/>
      <c r="J61" s="525"/>
      <c r="K61" s="525"/>
      <c r="L61" s="525"/>
      <c r="M61" s="525"/>
      <c r="N61" s="525"/>
      <c r="O61" s="525"/>
      <c r="P61" s="525"/>
      <c r="Q61" s="525"/>
      <c r="R61" s="525"/>
      <c r="S61" s="526"/>
      <c r="T61" s="513">
        <f>X61*AD30</f>
        <v>0</v>
      </c>
      <c r="U61" s="514"/>
      <c r="V61" s="514"/>
      <c r="W61" s="14"/>
      <c r="X61" s="527">
        <v>2.65</v>
      </c>
      <c r="Y61" s="528"/>
      <c r="Z61" s="529"/>
      <c r="AA61" s="643" t="s">
        <v>90</v>
      </c>
      <c r="AB61" s="644"/>
      <c r="AC61" s="645"/>
      <c r="AE61" s="13"/>
      <c r="AF61" s="13"/>
      <c r="AG61" s="13"/>
      <c r="AH61" s="41"/>
      <c r="AI61" s="41"/>
      <c r="AJ61" s="41"/>
      <c r="AK61" s="41"/>
      <c r="AL61" s="41"/>
      <c r="AM61" s="41"/>
    </row>
    <row r="62" spans="1:39" s="4" customFormat="1" ht="11" customHeight="1">
      <c r="A62" s="142" t="s">
        <v>140</v>
      </c>
      <c r="B62" s="143"/>
      <c r="C62" s="143"/>
      <c r="D62" s="143"/>
      <c r="E62" s="143"/>
      <c r="F62" s="143"/>
      <c r="G62" s="143"/>
      <c r="H62" s="143"/>
      <c r="I62" s="143"/>
      <c r="J62" s="143"/>
      <c r="K62" s="143"/>
      <c r="L62" s="143"/>
      <c r="M62" s="143"/>
      <c r="N62" s="143"/>
      <c r="O62" s="143"/>
      <c r="P62" s="143"/>
      <c r="Q62" s="143"/>
      <c r="R62" s="143"/>
      <c r="S62" s="144"/>
      <c r="T62" s="513">
        <f>AI30*X62</f>
        <v>0</v>
      </c>
      <c r="U62" s="514"/>
      <c r="V62" s="514"/>
      <c r="W62" s="12"/>
      <c r="X62" s="515">
        <v>0.33429999999999999</v>
      </c>
      <c r="Y62" s="516"/>
      <c r="Z62" s="516"/>
      <c r="AA62" s="349">
        <f>T61+T62</f>
        <v>0</v>
      </c>
      <c r="AB62" s="350"/>
      <c r="AC62" s="351"/>
      <c r="AD62" s="13"/>
      <c r="AE62" s="13"/>
      <c r="AF62" s="13"/>
      <c r="AG62" s="13"/>
      <c r="AH62" s="41"/>
      <c r="AI62" s="41"/>
      <c r="AJ62" s="41"/>
      <c r="AK62" s="41"/>
      <c r="AL62" s="41"/>
      <c r="AM62" s="41"/>
    </row>
    <row r="63" spans="1:39" s="4" customFormat="1" ht="11" customHeight="1">
      <c r="A63" s="238" t="s">
        <v>106</v>
      </c>
      <c r="B63" s="239"/>
      <c r="C63" s="239"/>
      <c r="D63" s="239"/>
      <c r="E63" s="239"/>
      <c r="F63" s="239"/>
      <c r="G63" s="239"/>
      <c r="H63" s="239"/>
      <c r="I63" s="239"/>
      <c r="J63" s="239"/>
      <c r="K63" s="239"/>
      <c r="L63" s="239"/>
      <c r="M63" s="239"/>
      <c r="N63" s="239"/>
      <c r="O63" s="239"/>
      <c r="P63" s="239"/>
      <c r="Q63" s="239"/>
      <c r="R63" s="239"/>
      <c r="S63" s="240"/>
      <c r="T63" s="508">
        <f>AA30*X63</f>
        <v>0</v>
      </c>
      <c r="U63" s="509"/>
      <c r="V63" s="509"/>
      <c r="W63" s="271"/>
      <c r="X63" s="510">
        <v>1</v>
      </c>
      <c r="Y63" s="511"/>
      <c r="Z63" s="512"/>
      <c r="AA63" s="608" t="s">
        <v>133</v>
      </c>
      <c r="AB63" s="609"/>
      <c r="AC63" s="610"/>
      <c r="AD63" s="13"/>
      <c r="AE63" s="13"/>
      <c r="AF63" s="13"/>
      <c r="AG63" s="13"/>
      <c r="AH63" s="41"/>
      <c r="AI63" s="41"/>
      <c r="AJ63" s="41"/>
      <c r="AK63" s="41"/>
      <c r="AL63" s="41"/>
      <c r="AM63" s="41"/>
    </row>
    <row r="64" spans="1:39" s="4" customFormat="1" ht="11" customHeight="1">
      <c r="A64" s="503" t="s">
        <v>6</v>
      </c>
      <c r="B64" s="504"/>
      <c r="C64" s="504"/>
      <c r="D64" s="504"/>
      <c r="E64" s="504"/>
      <c r="F64" s="504"/>
      <c r="G64" s="504"/>
      <c r="H64" s="504"/>
      <c r="I64" s="504"/>
      <c r="J64" s="504"/>
      <c r="K64" s="504"/>
      <c r="L64" s="504"/>
      <c r="M64" s="504"/>
      <c r="N64" s="504"/>
      <c r="O64" s="504"/>
      <c r="P64" s="504"/>
      <c r="Q64" s="504"/>
      <c r="R64" s="504"/>
      <c r="S64" s="611"/>
      <c r="T64" s="513">
        <f>X64*AA31</f>
        <v>0</v>
      </c>
      <c r="U64" s="514"/>
      <c r="V64" s="514"/>
      <c r="W64" s="12"/>
      <c r="X64" s="505">
        <v>3</v>
      </c>
      <c r="Y64" s="506"/>
      <c r="Z64" s="507"/>
      <c r="AA64" s="612">
        <f>T63+T64+T65</f>
        <v>0</v>
      </c>
      <c r="AB64" s="613"/>
      <c r="AC64" s="614"/>
      <c r="AD64" s="618">
        <f>(AB30*X63)+(AB31*X64)+(AB32*X65)</f>
        <v>0</v>
      </c>
      <c r="AE64" s="619"/>
      <c r="AF64" s="41"/>
      <c r="AG64" s="41"/>
      <c r="AH64" s="41"/>
      <c r="AI64" s="41"/>
      <c r="AJ64" s="41"/>
      <c r="AK64" s="41"/>
      <c r="AL64" s="41"/>
      <c r="AM64" s="41"/>
    </row>
    <row r="65" spans="1:39" s="4" customFormat="1" ht="11" customHeight="1">
      <c r="A65" s="503" t="s">
        <v>43</v>
      </c>
      <c r="B65" s="504"/>
      <c r="C65" s="504"/>
      <c r="D65" s="504"/>
      <c r="E65" s="504"/>
      <c r="F65" s="504"/>
      <c r="G65" s="504"/>
      <c r="H65" s="504"/>
      <c r="I65" s="504"/>
      <c r="J65" s="504"/>
      <c r="K65" s="504"/>
      <c r="L65" s="504"/>
      <c r="M65" s="504"/>
      <c r="N65" s="504"/>
      <c r="O65" s="504"/>
      <c r="P65" s="504"/>
      <c r="Q65" s="504"/>
      <c r="R65" s="504"/>
      <c r="S65" s="611"/>
      <c r="T65" s="622">
        <f>X65*AA32</f>
        <v>0</v>
      </c>
      <c r="U65" s="623"/>
      <c r="V65" s="623"/>
      <c r="W65" s="272"/>
      <c r="X65" s="624">
        <v>1</v>
      </c>
      <c r="Y65" s="625"/>
      <c r="Z65" s="626"/>
      <c r="AA65" s="615"/>
      <c r="AB65" s="616"/>
      <c r="AC65" s="617"/>
      <c r="AD65" s="620"/>
      <c r="AE65" s="621"/>
      <c r="AF65" s="41"/>
      <c r="AG65" s="41"/>
      <c r="AH65" s="41"/>
      <c r="AI65" s="41"/>
      <c r="AJ65" s="41"/>
      <c r="AK65" s="41"/>
      <c r="AL65" s="41"/>
      <c r="AM65" s="41"/>
    </row>
    <row r="66" spans="1:39" s="4" customFormat="1" ht="11" customHeight="1">
      <c r="A66" s="286" t="s">
        <v>108</v>
      </c>
      <c r="B66" s="287"/>
      <c r="C66" s="287"/>
      <c r="D66" s="287"/>
      <c r="E66" s="287"/>
      <c r="F66" s="287"/>
      <c r="G66" s="287"/>
      <c r="H66" s="287"/>
      <c r="I66" s="287"/>
      <c r="J66" s="287"/>
      <c r="K66" s="287"/>
      <c r="L66" s="287"/>
      <c r="M66" s="287"/>
      <c r="N66" s="287"/>
      <c r="O66" s="287"/>
      <c r="P66" s="287"/>
      <c r="Q66" s="287"/>
      <c r="R66" s="287"/>
      <c r="S66" s="288"/>
      <c r="T66" s="562">
        <f>(X66*AA33)*1.2</f>
        <v>0</v>
      </c>
      <c r="U66" s="563"/>
      <c r="V66" s="563"/>
      <c r="W66" s="12"/>
      <c r="X66" s="498">
        <v>0.59499999999999997</v>
      </c>
      <c r="Y66" s="499"/>
      <c r="Z66" s="500"/>
      <c r="AA66" s="41"/>
      <c r="AB66" s="41"/>
      <c r="AC66" s="41"/>
      <c r="AD66" s="273"/>
      <c r="AE66" s="273"/>
      <c r="AF66" s="41"/>
      <c r="AG66" s="41"/>
      <c r="AH66" s="41"/>
      <c r="AI66" s="41"/>
      <c r="AJ66" s="41"/>
      <c r="AK66" s="41"/>
      <c r="AL66" s="41"/>
      <c r="AM66" s="41"/>
    </row>
    <row r="67" spans="1:39" s="4" customFormat="1" ht="11" customHeight="1">
      <c r="A67" s="286" t="s">
        <v>71</v>
      </c>
      <c r="B67" s="287"/>
      <c r="C67" s="287"/>
      <c r="D67" s="287"/>
      <c r="E67" s="287"/>
      <c r="F67" s="287"/>
      <c r="G67" s="287"/>
      <c r="H67" s="287"/>
      <c r="I67" s="287"/>
      <c r="J67" s="287"/>
      <c r="K67" s="287"/>
      <c r="L67" s="287"/>
      <c r="M67" s="287"/>
      <c r="N67" s="287"/>
      <c r="O67" s="287"/>
      <c r="P67" s="287"/>
      <c r="Q67" s="287"/>
      <c r="R67" s="287"/>
      <c r="S67" s="288"/>
      <c r="T67" s="552">
        <v>0</v>
      </c>
      <c r="U67" s="553"/>
      <c r="V67" s="553"/>
      <c r="W67" s="12"/>
      <c r="X67" s="133"/>
      <c r="Y67" s="134"/>
      <c r="Z67" s="135"/>
      <c r="AA67" s="41"/>
      <c r="AB67" s="41"/>
      <c r="AC67" s="41"/>
      <c r="AD67" s="41"/>
      <c r="AE67" s="41"/>
      <c r="AF67" s="41"/>
      <c r="AG67" s="41"/>
      <c r="AH67" s="41"/>
      <c r="AI67" s="41"/>
      <c r="AJ67" s="41"/>
      <c r="AK67" s="41"/>
      <c r="AL67" s="41"/>
      <c r="AM67" s="41"/>
    </row>
    <row r="68" spans="1:39" s="4" customFormat="1" ht="11" customHeight="1">
      <c r="A68" s="554" t="s">
        <v>44</v>
      </c>
      <c r="B68" s="555"/>
      <c r="C68" s="555"/>
      <c r="D68" s="555"/>
      <c r="E68" s="555"/>
      <c r="F68" s="555"/>
      <c r="G68" s="555"/>
      <c r="H68" s="555"/>
      <c r="I68" s="555"/>
      <c r="J68" s="555"/>
      <c r="K68" s="555"/>
      <c r="L68" s="555"/>
      <c r="M68" s="555"/>
      <c r="N68" s="555"/>
      <c r="O68" s="555"/>
      <c r="P68" s="555"/>
      <c r="Q68" s="555"/>
      <c r="R68" s="555"/>
      <c r="S68" s="556"/>
      <c r="T68" s="557">
        <f>T59+T61+T62+T63+T64+T65+T66+T67</f>
        <v>294.87239999999997</v>
      </c>
      <c r="U68" s="558"/>
      <c r="V68" s="558"/>
      <c r="W68" s="289"/>
      <c r="X68" s="559"/>
      <c r="Y68" s="560"/>
      <c r="Z68" s="561"/>
      <c r="AA68" s="41"/>
      <c r="AB68" s="41"/>
      <c r="AC68" s="41"/>
      <c r="AD68" s="41"/>
      <c r="AE68" s="41"/>
      <c r="AF68" s="41"/>
      <c r="AG68" s="41"/>
      <c r="AH68" s="41"/>
      <c r="AI68" s="41"/>
      <c r="AJ68" s="41"/>
      <c r="AK68" s="41"/>
      <c r="AL68" s="41"/>
      <c r="AM68" s="41"/>
    </row>
    <row r="69" spans="1:39" s="4" customFormat="1" ht="11" customHeight="1">
      <c r="A69" s="538" t="s">
        <v>7</v>
      </c>
      <c r="B69" s="539"/>
      <c r="C69" s="546" t="s">
        <v>47</v>
      </c>
      <c r="D69" s="547"/>
      <c r="E69" s="547"/>
      <c r="F69" s="547"/>
      <c r="G69" s="547"/>
      <c r="H69" s="548"/>
      <c r="I69" s="546" t="s">
        <v>45</v>
      </c>
      <c r="J69" s="547"/>
      <c r="K69" s="547"/>
      <c r="L69" s="547"/>
      <c r="M69" s="547"/>
      <c r="N69" s="548"/>
      <c r="O69" s="549" t="s">
        <v>46</v>
      </c>
      <c r="P69" s="550"/>
      <c r="Q69" s="550"/>
      <c r="R69" s="550"/>
      <c r="S69" s="550"/>
      <c r="T69" s="551"/>
      <c r="U69" s="19"/>
      <c r="V69" s="2"/>
      <c r="W69" s="2"/>
      <c r="X69" s="2"/>
      <c r="Y69" s="2"/>
      <c r="Z69" s="2"/>
      <c r="AH69" s="41"/>
      <c r="AI69" s="41"/>
      <c r="AJ69" s="41"/>
      <c r="AK69" s="41"/>
      <c r="AL69" s="41"/>
      <c r="AM69" s="41"/>
    </row>
    <row r="70" spans="1:39" s="4" customFormat="1" ht="11" customHeight="1">
      <c r="A70" s="538" t="s">
        <v>49</v>
      </c>
      <c r="B70" s="539"/>
      <c r="C70" s="540">
        <f>U44</f>
        <v>384.75</v>
      </c>
      <c r="D70" s="541"/>
      <c r="E70" s="541"/>
      <c r="F70" s="541"/>
      <c r="G70" s="541"/>
      <c r="H70" s="542"/>
      <c r="I70" s="540">
        <f>T57</f>
        <v>89.877600000000015</v>
      </c>
      <c r="J70" s="541"/>
      <c r="K70" s="541"/>
      <c r="L70" s="541"/>
      <c r="M70" s="541"/>
      <c r="N70" s="542"/>
      <c r="O70" s="540">
        <f>T59</f>
        <v>294.87239999999997</v>
      </c>
      <c r="P70" s="541"/>
      <c r="Q70" s="541"/>
      <c r="R70" s="541"/>
      <c r="S70" s="541"/>
      <c r="T70" s="542"/>
      <c r="AH70" s="41"/>
      <c r="AI70" s="41"/>
      <c r="AJ70" s="41"/>
      <c r="AK70" s="41"/>
      <c r="AL70" s="41"/>
      <c r="AM70" s="41"/>
    </row>
    <row r="71" spans="1:39" s="4" customFormat="1" ht="11" customHeight="1">
      <c r="A71" s="538" t="s">
        <v>24</v>
      </c>
      <c r="B71" s="539"/>
      <c r="C71" s="540">
        <f>C70</f>
        <v>384.75</v>
      </c>
      <c r="D71" s="541"/>
      <c r="E71" s="541"/>
      <c r="F71" s="541"/>
      <c r="G71" s="541"/>
      <c r="H71" s="542"/>
      <c r="I71" s="540">
        <f>I70</f>
        <v>89.877600000000015</v>
      </c>
      <c r="J71" s="541"/>
      <c r="K71" s="541"/>
      <c r="L71" s="541"/>
      <c r="M71" s="541"/>
      <c r="N71" s="542"/>
      <c r="O71" s="540">
        <f>O70</f>
        <v>294.87239999999997</v>
      </c>
      <c r="P71" s="541"/>
      <c r="Q71" s="541"/>
      <c r="R71" s="541"/>
      <c r="S71" s="541"/>
      <c r="T71" s="542"/>
      <c r="AH71" s="41"/>
      <c r="AI71" s="41"/>
      <c r="AJ71" s="41"/>
      <c r="AK71" s="41"/>
      <c r="AL71" s="41"/>
      <c r="AM71" s="41"/>
    </row>
    <row r="72" spans="1:39" s="4" customFormat="1" ht="11" customHeight="1">
      <c r="A72" s="545" t="s">
        <v>48</v>
      </c>
      <c r="B72" s="545"/>
      <c r="C72" s="545"/>
      <c r="D72" s="567"/>
      <c r="E72" s="567"/>
      <c r="F72" s="567"/>
      <c r="G72" s="567"/>
      <c r="H72" s="545" t="s">
        <v>16</v>
      </c>
      <c r="I72" s="545"/>
      <c r="J72" s="545" t="s">
        <v>8</v>
      </c>
      <c r="K72" s="545"/>
      <c r="L72" s="545"/>
      <c r="M72" s="545"/>
      <c r="N72" s="545"/>
      <c r="O72" s="41"/>
      <c r="P72" s="41"/>
      <c r="Q72" s="41"/>
      <c r="R72" s="41"/>
      <c r="S72" s="41"/>
      <c r="T72" s="41"/>
      <c r="U72" s="41"/>
      <c r="V72" s="41"/>
      <c r="W72" s="41"/>
      <c r="X72" s="41"/>
      <c r="Y72" s="41"/>
      <c r="Z72" s="41"/>
      <c r="AA72" s="41"/>
      <c r="AB72" s="41"/>
      <c r="AC72" s="41"/>
      <c r="AD72" s="41"/>
      <c r="AE72" s="41"/>
      <c r="AF72" s="41"/>
      <c r="AG72" s="41"/>
      <c r="AH72" s="41"/>
      <c r="AI72" s="41"/>
      <c r="AJ72" s="41"/>
      <c r="AK72" s="41"/>
      <c r="AL72" s="41"/>
      <c r="AM72" s="41"/>
    </row>
    <row r="73" spans="1:39" s="4" customFormat="1" ht="11" customHeight="1">
      <c r="A73" s="534" t="s">
        <v>9</v>
      </c>
      <c r="B73" s="534"/>
      <c r="C73" s="534"/>
      <c r="D73" s="534"/>
      <c r="E73" s="534"/>
      <c r="F73" s="534"/>
      <c r="G73" s="534"/>
      <c r="H73" s="534"/>
      <c r="I73" s="534"/>
      <c r="J73" s="534"/>
      <c r="K73" s="534"/>
      <c r="L73" s="534"/>
      <c r="M73" s="534"/>
      <c r="N73" s="534"/>
      <c r="O73" s="534"/>
      <c r="P73" s="534"/>
      <c r="Q73" s="534"/>
      <c r="R73" s="534"/>
      <c r="S73" s="534"/>
      <c r="T73" s="534"/>
      <c r="U73" s="534"/>
      <c r="V73" s="534"/>
      <c r="W73" s="534"/>
      <c r="X73" s="534"/>
      <c r="Y73" s="534"/>
      <c r="Z73" s="534"/>
      <c r="AA73" s="534"/>
      <c r="AB73" s="534"/>
      <c r="AC73" s="534"/>
      <c r="AD73" s="41"/>
      <c r="AE73" s="41"/>
      <c r="AF73" s="41"/>
      <c r="AG73" s="41"/>
      <c r="AH73" s="41"/>
      <c r="AI73" s="41"/>
      <c r="AJ73" s="41"/>
      <c r="AK73" s="41"/>
      <c r="AL73" s="41"/>
      <c r="AM73" s="41"/>
    </row>
    <row r="77" spans="1:39" s="40" customFormat="1" ht="11" customHeight="1"/>
    <row r="78" spans="1:39" s="40" customFormat="1" ht="11" customHeight="1"/>
    <row r="79" spans="1:39" s="40" customFormat="1" ht="11" customHeight="1"/>
    <row r="80" spans="1:39" s="40" customFormat="1" ht="11" customHeight="1"/>
    <row r="81" s="40" customFormat="1" ht="11" customHeight="1"/>
    <row r="82" s="40" customFormat="1" ht="11" customHeight="1"/>
    <row r="83" s="40" customFormat="1" ht="11" customHeight="1"/>
    <row r="84" s="40" customFormat="1" ht="11" customHeight="1"/>
    <row r="85" s="40" customFormat="1" ht="11" customHeight="1"/>
    <row r="86" s="40" customFormat="1" ht="11" customHeight="1"/>
    <row r="87" s="40" customFormat="1" ht="11" customHeight="1"/>
    <row r="88" s="40" customFormat="1" ht="11" customHeight="1"/>
    <row r="89" s="40" customFormat="1" ht="11" customHeight="1"/>
    <row r="90" s="40" customFormat="1" ht="11" customHeight="1"/>
    <row r="91" s="40" customFormat="1" ht="11" customHeight="1"/>
    <row r="92" s="40" customFormat="1" ht="11" customHeight="1"/>
    <row r="93" s="40" customFormat="1" ht="11" customHeight="1"/>
    <row r="94" s="40" customFormat="1" ht="11" customHeight="1"/>
    <row r="95" s="40" customFormat="1" ht="11" customHeight="1"/>
    <row r="96" s="40" customFormat="1" ht="11" customHeight="1"/>
    <row r="97" s="40" customFormat="1" ht="11" customHeight="1"/>
    <row r="98" s="40" customFormat="1" ht="11" customHeight="1"/>
    <row r="99" s="40" customFormat="1" ht="11" customHeight="1"/>
    <row r="100" s="40" customFormat="1" ht="11" customHeight="1"/>
    <row r="101" s="40" customFormat="1" ht="11" customHeight="1"/>
    <row r="102" s="40" customFormat="1" ht="11" customHeight="1"/>
    <row r="103" s="40" customFormat="1" ht="11" customHeight="1"/>
    <row r="104" s="40" customFormat="1" ht="11" customHeight="1"/>
    <row r="105" s="40" customFormat="1" ht="11" customHeight="1"/>
    <row r="106" s="40" customFormat="1" ht="11" customHeight="1"/>
    <row r="107" s="40" customFormat="1" ht="11" customHeight="1"/>
    <row r="108" s="40" customFormat="1" ht="11" customHeight="1"/>
    <row r="109" s="40" customFormat="1" ht="11" customHeight="1"/>
    <row r="110" s="40" customFormat="1" ht="11" customHeight="1"/>
    <row r="111" s="40" customFormat="1" ht="11" customHeight="1"/>
    <row r="112" s="40" customFormat="1" ht="11" customHeight="1"/>
    <row r="113" s="40" customFormat="1" ht="11" customHeight="1"/>
    <row r="114" s="40" customFormat="1" ht="11" customHeight="1"/>
    <row r="115" s="40" customFormat="1" ht="11" customHeight="1"/>
    <row r="116" s="40" customFormat="1" ht="11" customHeight="1"/>
    <row r="117" s="40" customFormat="1" ht="11" customHeight="1"/>
    <row r="118" s="40" customFormat="1" ht="11" customHeight="1"/>
    <row r="119" s="40" customFormat="1" ht="11" customHeight="1"/>
    <row r="120" s="40" customFormat="1" ht="11" customHeight="1"/>
    <row r="121" s="40" customFormat="1" ht="11" customHeight="1"/>
    <row r="122" s="40" customFormat="1" ht="11" customHeight="1"/>
    <row r="123" s="40" customFormat="1" ht="11" customHeight="1"/>
    <row r="124" s="40" customFormat="1" ht="11" customHeight="1"/>
    <row r="125" s="40" customFormat="1" ht="11" customHeight="1"/>
    <row r="126" s="40" customFormat="1" ht="11" customHeight="1"/>
    <row r="127" s="40" customFormat="1" ht="11" customHeight="1"/>
    <row r="128" s="40" customFormat="1" ht="11" customHeight="1"/>
    <row r="129" s="40" customFormat="1" ht="11" customHeight="1"/>
    <row r="130" s="40" customFormat="1" ht="11" customHeight="1"/>
    <row r="131" s="40" customFormat="1" ht="11" customHeight="1"/>
    <row r="132" s="40" customFormat="1" ht="11" customHeight="1"/>
    <row r="133" s="40" customFormat="1" ht="11" customHeight="1"/>
    <row r="134" s="40" customFormat="1" ht="11" customHeight="1"/>
    <row r="135" s="40" customFormat="1" ht="11" customHeight="1"/>
    <row r="136" s="40" customFormat="1" ht="11" customHeight="1"/>
    <row r="137" s="40" customFormat="1" ht="11" customHeight="1"/>
    <row r="138" s="40" customFormat="1" ht="11" customHeight="1"/>
    <row r="139" s="40" customFormat="1" ht="11" customHeight="1"/>
    <row r="140" s="40" customFormat="1" ht="11" customHeight="1"/>
    <row r="141" s="40" customFormat="1" ht="11" customHeight="1"/>
    <row r="142" s="40" customFormat="1" ht="11" customHeight="1"/>
    <row r="143" s="40" customFormat="1" ht="11" customHeight="1"/>
    <row r="144" s="40" customFormat="1" ht="11" customHeight="1"/>
    <row r="145" s="40" customFormat="1" ht="11" customHeight="1"/>
    <row r="146" s="40" customFormat="1" ht="11" customHeight="1"/>
    <row r="147" s="40" customFormat="1" ht="11" customHeight="1"/>
    <row r="148" s="40" customFormat="1" ht="11" customHeight="1"/>
    <row r="149" s="40" customFormat="1" ht="11" customHeight="1"/>
    <row r="150" s="40" customFormat="1" ht="11" customHeight="1"/>
    <row r="151" s="40" customFormat="1" ht="11" customHeight="1"/>
    <row r="152" s="40" customFormat="1" ht="11" customHeight="1"/>
    <row r="153" s="40" customFormat="1" ht="11" customHeight="1"/>
    <row r="154" s="40" customFormat="1" ht="11" customHeight="1"/>
    <row r="155" s="40" customFormat="1" ht="11" customHeight="1"/>
    <row r="156" s="40" customFormat="1" ht="11" customHeight="1"/>
    <row r="157" s="40" customFormat="1" ht="11" customHeight="1"/>
    <row r="158" s="40" customFormat="1" ht="11" customHeight="1"/>
    <row r="159" s="40" customFormat="1" ht="11" customHeight="1"/>
    <row r="160" s="40" customFormat="1" ht="11" customHeight="1"/>
    <row r="161" s="40" customFormat="1" ht="11" customHeight="1"/>
    <row r="162" s="40" customFormat="1" ht="11" customHeight="1"/>
    <row r="163" s="40" customFormat="1" ht="11" customHeight="1"/>
    <row r="164" s="40" customFormat="1" ht="11" customHeight="1"/>
    <row r="165" s="40" customFormat="1" ht="11" customHeight="1"/>
    <row r="166" s="40" customFormat="1" ht="11" customHeight="1"/>
    <row r="167" s="40" customFormat="1" ht="11" customHeight="1"/>
    <row r="168" s="40" customFormat="1" ht="11" customHeight="1"/>
    <row r="169" s="40" customFormat="1" ht="11" customHeight="1"/>
    <row r="170" s="40" customFormat="1" ht="11" customHeight="1"/>
    <row r="171" s="40" customFormat="1" ht="11" customHeight="1"/>
    <row r="172" s="40" customFormat="1" ht="11" customHeight="1"/>
    <row r="173" s="40" customFormat="1" ht="11" customHeight="1"/>
    <row r="174" s="40" customFormat="1" ht="11" customHeight="1"/>
    <row r="175" s="40" customFormat="1" ht="11" customHeight="1"/>
    <row r="176" s="40" customFormat="1" ht="11" customHeight="1"/>
    <row r="177" s="40" customFormat="1" ht="11" customHeight="1"/>
    <row r="178" s="40" customFormat="1" ht="11" customHeight="1"/>
    <row r="179" s="40" customFormat="1" ht="11" customHeight="1"/>
    <row r="180" s="40" customFormat="1" ht="11" customHeight="1"/>
  </sheetData>
  <mergeCells count="230">
    <mergeCell ref="AD47:AH47"/>
    <mergeCell ref="AD64:AE65"/>
    <mergeCell ref="A65:S65"/>
    <mergeCell ref="T65:V65"/>
    <mergeCell ref="X65:Z65"/>
    <mergeCell ref="X59:Z59"/>
    <mergeCell ref="M55:O55"/>
    <mergeCell ref="P55:S55"/>
    <mergeCell ref="T55:V55"/>
    <mergeCell ref="M56:O56"/>
    <mergeCell ref="P56:S56"/>
    <mergeCell ref="T56:V56"/>
    <mergeCell ref="M54:O54"/>
    <mergeCell ref="P54:S54"/>
    <mergeCell ref="T54:V54"/>
    <mergeCell ref="A51:H51"/>
    <mergeCell ref="M51:O51"/>
    <mergeCell ref="P51:S51"/>
    <mergeCell ref="T51:V51"/>
    <mergeCell ref="X60:Z60"/>
    <mergeCell ref="A61:S61"/>
    <mergeCell ref="A57:H57"/>
    <mergeCell ref="T57:V57"/>
    <mergeCell ref="A58:H58"/>
    <mergeCell ref="A73:AC73"/>
    <mergeCell ref="A70:B70"/>
    <mergeCell ref="C70:H70"/>
    <mergeCell ref="I70:N70"/>
    <mergeCell ref="O70:T70"/>
    <mergeCell ref="A71:B71"/>
    <mergeCell ref="C71:H71"/>
    <mergeCell ref="I71:N71"/>
    <mergeCell ref="O71:T71"/>
    <mergeCell ref="A72:C72"/>
    <mergeCell ref="D72:G72"/>
    <mergeCell ref="H72:I72"/>
    <mergeCell ref="J72:N72"/>
    <mergeCell ref="T61:V61"/>
    <mergeCell ref="X61:Z61"/>
    <mergeCell ref="T62:V62"/>
    <mergeCell ref="X62:Z62"/>
    <mergeCell ref="AA61:AC61"/>
    <mergeCell ref="A59:S59"/>
    <mergeCell ref="T59:V59"/>
    <mergeCell ref="P9:Q9"/>
    <mergeCell ref="P10:Q10"/>
    <mergeCell ref="P11:Q11"/>
    <mergeCell ref="P12:Q12"/>
    <mergeCell ref="P14:Q14"/>
    <mergeCell ref="A68:S68"/>
    <mergeCell ref="X68:Z68"/>
    <mergeCell ref="A69:B69"/>
    <mergeCell ref="C69:H69"/>
    <mergeCell ref="I69:N69"/>
    <mergeCell ref="AA62:AC62"/>
    <mergeCell ref="A64:S64"/>
    <mergeCell ref="T64:V64"/>
    <mergeCell ref="T66:V66"/>
    <mergeCell ref="X66:Z66"/>
    <mergeCell ref="T63:V63"/>
    <mergeCell ref="X63:Z63"/>
    <mergeCell ref="AA63:AC63"/>
    <mergeCell ref="T68:V68"/>
    <mergeCell ref="O69:T69"/>
    <mergeCell ref="T67:V67"/>
    <mergeCell ref="X64:Z64"/>
    <mergeCell ref="AA64:AC65"/>
    <mergeCell ref="A52:H52"/>
    <mergeCell ref="M52:O52"/>
    <mergeCell ref="P52:S52"/>
    <mergeCell ref="T52:V52"/>
    <mergeCell ref="T50:V50"/>
    <mergeCell ref="A46:W46"/>
    <mergeCell ref="A47:L48"/>
    <mergeCell ref="M47:O48"/>
    <mergeCell ref="P47:W47"/>
    <mergeCell ref="P48:S48"/>
    <mergeCell ref="T48:W48"/>
    <mergeCell ref="M49:O49"/>
    <mergeCell ref="P49:S49"/>
    <mergeCell ref="T49:V49"/>
    <mergeCell ref="A50:H50"/>
    <mergeCell ref="M50:O50"/>
    <mergeCell ref="P50:S50"/>
    <mergeCell ref="A53:H53"/>
    <mergeCell ref="M53:O53"/>
    <mergeCell ref="P53:S53"/>
    <mergeCell ref="T53:V53"/>
    <mergeCell ref="AJ27:AL27"/>
    <mergeCell ref="A36:K36"/>
    <mergeCell ref="L36:N36"/>
    <mergeCell ref="O36:Q36"/>
    <mergeCell ref="AL34:AM34"/>
    <mergeCell ref="A35:K35"/>
    <mergeCell ref="L35:N35"/>
    <mergeCell ref="O35:Q35"/>
    <mergeCell ref="R35:T35"/>
    <mergeCell ref="U35:X35"/>
    <mergeCell ref="AC36:AD36"/>
    <mergeCell ref="Z36:AA36"/>
    <mergeCell ref="C27:G27"/>
    <mergeCell ref="H27:J27"/>
    <mergeCell ref="K27:O27"/>
    <mergeCell ref="P27:T27"/>
    <mergeCell ref="U27:W27"/>
    <mergeCell ref="AD27:AF27"/>
    <mergeCell ref="AC33:AK33"/>
    <mergeCell ref="AL33:AM33"/>
    <mergeCell ref="AG27:AI27"/>
    <mergeCell ref="AD30:AH30"/>
    <mergeCell ref="AD29:AH29"/>
    <mergeCell ref="A26:B26"/>
    <mergeCell ref="C26:G26"/>
    <mergeCell ref="H26:J26"/>
    <mergeCell ref="AA29:AB29"/>
    <mergeCell ref="D31:I31"/>
    <mergeCell ref="A30:I30"/>
    <mergeCell ref="L41:N41"/>
    <mergeCell ref="O41:Q41"/>
    <mergeCell ref="R41:T41"/>
    <mergeCell ref="U41:W41"/>
    <mergeCell ref="A42:K42"/>
    <mergeCell ref="R42:T42"/>
    <mergeCell ref="U42:W42"/>
    <mergeCell ref="AA33:AB33"/>
    <mergeCell ref="AI29:AM29"/>
    <mergeCell ref="AI30:AM30"/>
    <mergeCell ref="A29:I29"/>
    <mergeCell ref="J29:S29"/>
    <mergeCell ref="J30:S30"/>
    <mergeCell ref="A31:C31"/>
    <mergeCell ref="A32:C32"/>
    <mergeCell ref="A33:C33"/>
    <mergeCell ref="J31:M31"/>
    <mergeCell ref="J32:M32"/>
    <mergeCell ref="J33:M33"/>
    <mergeCell ref="N31:S31"/>
    <mergeCell ref="N33:S33"/>
    <mergeCell ref="D33:I33"/>
    <mergeCell ref="AD39:AG39"/>
    <mergeCell ref="A37:K37"/>
    <mergeCell ref="L43:N43"/>
    <mergeCell ref="O43:Q43"/>
    <mergeCell ref="R43:T43"/>
    <mergeCell ref="U43:W43"/>
    <mergeCell ref="A44:K44"/>
    <mergeCell ref="L44:N44"/>
    <mergeCell ref="O44:Q44"/>
    <mergeCell ref="R44:T44"/>
    <mergeCell ref="U44:W44"/>
    <mergeCell ref="R36:T36"/>
    <mergeCell ref="U36:W36"/>
    <mergeCell ref="A40:K40"/>
    <mergeCell ref="L40:N40"/>
    <mergeCell ref="O40:Q40"/>
    <mergeCell ref="R40:T40"/>
    <mergeCell ref="A39:K39"/>
    <mergeCell ref="U40:W40"/>
    <mergeCell ref="K26:O26"/>
    <mergeCell ref="P26:T26"/>
    <mergeCell ref="U26:W26"/>
    <mergeCell ref="L37:N37"/>
    <mergeCell ref="O37:Q37"/>
    <mergeCell ref="R37:T37"/>
    <mergeCell ref="U37:W37"/>
    <mergeCell ref="A38:K38"/>
    <mergeCell ref="L38:N38"/>
    <mergeCell ref="O38:Q38"/>
    <mergeCell ref="U38:W38"/>
    <mergeCell ref="L39:N39"/>
    <mergeCell ref="O39:Q39"/>
    <mergeCell ref="U39:W39"/>
    <mergeCell ref="AD1:AE1"/>
    <mergeCell ref="AJ1:AK1"/>
    <mergeCell ref="AF1:AG1"/>
    <mergeCell ref="AL1:AM1"/>
    <mergeCell ref="P8:Q8"/>
    <mergeCell ref="U19:V19"/>
    <mergeCell ref="X19:Y19"/>
    <mergeCell ref="AB19:AC19"/>
    <mergeCell ref="AE19:AF19"/>
    <mergeCell ref="AI19:AJ19"/>
    <mergeCell ref="P13:Q13"/>
    <mergeCell ref="AL19:AM19"/>
    <mergeCell ref="A2:T2"/>
    <mergeCell ref="U2:AM2"/>
    <mergeCell ref="A3:F3"/>
    <mergeCell ref="N3:O3"/>
    <mergeCell ref="P3:R3"/>
    <mergeCell ref="V3:Z3"/>
    <mergeCell ref="G19:H19"/>
    <mergeCell ref="J19:K19"/>
    <mergeCell ref="N19:O19"/>
    <mergeCell ref="Q19:R19"/>
    <mergeCell ref="A4:B4"/>
    <mergeCell ref="D4:H4"/>
    <mergeCell ref="AO29:AR29"/>
    <mergeCell ref="A6:D6"/>
    <mergeCell ref="F6:J6"/>
    <mergeCell ref="V7:AG7"/>
    <mergeCell ref="G20:K20"/>
    <mergeCell ref="N20:R20"/>
    <mergeCell ref="U20:Y20"/>
    <mergeCell ref="AB20:AF20"/>
    <mergeCell ref="AI20:AM20"/>
    <mergeCell ref="A24:B25"/>
    <mergeCell ref="C24:G24"/>
    <mergeCell ref="H24:J24"/>
    <mergeCell ref="K24:O24"/>
    <mergeCell ref="P24:T24"/>
    <mergeCell ref="U24:W24"/>
    <mergeCell ref="X24:AB24"/>
    <mergeCell ref="AD24:AM24"/>
    <mergeCell ref="C25:G25"/>
    <mergeCell ref="H25:J25"/>
    <mergeCell ref="X26:AB26"/>
    <mergeCell ref="X27:AB27"/>
    <mergeCell ref="A27:B27"/>
    <mergeCell ref="U25:W25"/>
    <mergeCell ref="X25:AB25"/>
    <mergeCell ref="K25:O25"/>
    <mergeCell ref="P25:T25"/>
    <mergeCell ref="AD25:AG25"/>
    <mergeCell ref="AH25:AI25"/>
    <mergeCell ref="AJ25:AM25"/>
    <mergeCell ref="V4:X4"/>
    <mergeCell ref="Y4:AC4"/>
    <mergeCell ref="D5:K5"/>
    <mergeCell ref="Y5:AD5"/>
    <mergeCell ref="P7:T7"/>
  </mergeCells>
  <phoneticPr fontId="8" type="noConversion"/>
  <pageMargins left="0" right="0" top="0" bottom="0" header="0.31496062992125984" footer="0.31496062992125984"/>
  <legacy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17-12-Lucie</vt:lpstr>
      <vt:lpstr>17-11-Lucie</vt:lpstr>
      <vt:lpstr>17-10-Lucie</vt:lpstr>
      <vt:lpstr>17-09-Lucie</vt:lpstr>
      <vt:lpstr>17-08-Lucie</vt:lpstr>
      <vt:lpstr>17-07-Lucie</vt:lpstr>
      <vt:lpstr>17-06-Lucie</vt:lpstr>
      <vt:lpstr>17-05-Lucie</vt:lpstr>
      <vt:lpstr>17-04-Lucie</vt:lpstr>
      <vt:lpstr>17-03-Lucie</vt:lpstr>
      <vt:lpstr>17-02-Lucie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cp:lastPrinted>2017-03-18T08:10:44Z</cp:lastPrinted>
  <dcterms:created xsi:type="dcterms:W3CDTF">2011-08-25T12:00:03Z</dcterms:created>
  <dcterms:modified xsi:type="dcterms:W3CDTF">2017-03-22T17:08:06Z</dcterms:modified>
</cp:coreProperties>
</file>