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45" windowWidth="19440" windowHeight="10035" tabRatio="614" activeTab="5"/>
  </bookViews>
  <sheets>
    <sheet name="Paramétrages" sheetId="22" r:id="rId1"/>
    <sheet name="Saisie" sheetId="26" r:id="rId2"/>
    <sheet name="CAB" sheetId="28" r:id="rId3"/>
    <sheet name="Variables" sheetId="29" r:id="rId4"/>
    <sheet name="Information sur les NOK" sheetId="31" r:id="rId5"/>
    <sheet name="Recapitulatif mensuel" sheetId="27" r:id="rId6"/>
    <sheet name="Mode opératoire" sheetId="30" r:id="rId7"/>
  </sheets>
  <definedNames>
    <definedName name="CAMION1">'Recapitulatif mensuel'!$B$2:$AF$9</definedName>
    <definedName name="CAMION10">'Recapitulatif mensuel'!$B$92:$AF$100</definedName>
    <definedName name="CAMION11">'Recapitulatif mensuel'!$B$102:$AF$109</definedName>
    <definedName name="CAMION12">'Recapitulatif mensuel'!$B$112:$AF$119</definedName>
    <definedName name="CAMION13">'Recapitulatif mensuel'!$B$122:$AF$129</definedName>
    <definedName name="CAMION14">'Recapitulatif mensuel'!$B$132:$AF$139</definedName>
    <definedName name="CAMION15">'Recapitulatif mensuel'!$B$142:$AF$149</definedName>
    <definedName name="CAMION16">'Recapitulatif mensuel'!$B$152:$AF$159</definedName>
    <definedName name="CAMION17">'Recapitulatif mensuel'!$B$162:$AF$169</definedName>
    <definedName name="CAMION18">'Recapitulatif mensuel'!$B$172:$AF$179</definedName>
    <definedName name="CAMION19">'Recapitulatif mensuel'!$B$182:$AF$189</definedName>
    <definedName name="CAMION2">'Recapitulatif mensuel'!$B$12:$AF$19</definedName>
    <definedName name="CAMION20">'Recapitulatif mensuel'!$B$192:$AF$199</definedName>
    <definedName name="CAMION3">'Recapitulatif mensuel'!$B$22:$AF$29</definedName>
    <definedName name="CAMION4">'Recapitulatif mensuel'!$B$32:$AF$39</definedName>
    <definedName name="CAMION5">'Recapitulatif mensuel'!$B$42:$AF$49</definedName>
    <definedName name="CAMION6">'Recapitulatif mensuel'!$B$52:$AG$59</definedName>
    <definedName name="CAMION7">'Recapitulatif mensuel'!$B$62:$AF$69</definedName>
    <definedName name="CAMION8">'Recapitulatif mensuel'!$B$72:$AG$79</definedName>
    <definedName name="CAMION9">'Recapitulatif mensuel'!$B$82:$AF$89</definedName>
    <definedName name="NOK">#REF!</definedName>
    <definedName name="OK">#REF!</definedName>
    <definedName name="_xlnm.Print_Area" localSheetId="2">CAB!$A$1:$K$33</definedName>
  </definedNames>
  <calcPr calcId="145621"/>
</workbook>
</file>

<file path=xl/calcChain.xml><?xml version="1.0" encoding="utf-8"?>
<calcChain xmlns="http://schemas.openxmlformats.org/spreadsheetml/2006/main">
  <c r="E1" i="26" l="1"/>
  <c r="X84" i="26" l="1"/>
  <c r="X86" i="26"/>
  <c r="Y78" i="26"/>
  <c r="Y79" i="26"/>
  <c r="X73" i="26"/>
  <c r="X75" i="26"/>
  <c r="Z85" i="26" s="1"/>
  <c r="S84" i="26"/>
  <c r="S86" i="26"/>
  <c r="T78" i="26"/>
  <c r="T79" i="26"/>
  <c r="S73" i="26"/>
  <c r="S75" i="26"/>
  <c r="U85" i="26" s="1"/>
  <c r="N84" i="26"/>
  <c r="N86" i="26"/>
  <c r="O78" i="26"/>
  <c r="O79" i="26"/>
  <c r="N73" i="26"/>
  <c r="N75" i="26"/>
  <c r="P85" i="26" s="1"/>
  <c r="I84" i="26"/>
  <c r="I86" i="26"/>
  <c r="J78" i="26"/>
  <c r="J79" i="26"/>
  <c r="I73" i="26"/>
  <c r="I75" i="26"/>
  <c r="K85" i="26" s="1"/>
  <c r="D84" i="26"/>
  <c r="D86" i="26"/>
  <c r="E78" i="26"/>
  <c r="E79" i="26"/>
  <c r="D73" i="26"/>
  <c r="D75" i="26"/>
  <c r="F85" i="26" s="1"/>
  <c r="X63" i="26"/>
  <c r="X65" i="26"/>
  <c r="Y57" i="26"/>
  <c r="Y58" i="26"/>
  <c r="X52" i="26"/>
  <c r="X54" i="26"/>
  <c r="Z64" i="26" s="1"/>
  <c r="S63" i="26"/>
  <c r="S65" i="26"/>
  <c r="T57" i="26"/>
  <c r="T58" i="26"/>
  <c r="S52" i="26"/>
  <c r="S54" i="26"/>
  <c r="U64" i="26" s="1"/>
  <c r="N63" i="26"/>
  <c r="N65" i="26"/>
  <c r="O58" i="26"/>
  <c r="N54" i="26"/>
  <c r="P64" i="26" s="1"/>
  <c r="O57" i="26"/>
  <c r="I65" i="26"/>
  <c r="N52" i="26"/>
  <c r="J58" i="26"/>
  <c r="I63" i="26"/>
  <c r="I54" i="26"/>
  <c r="K64" i="26" s="1"/>
  <c r="J57" i="26"/>
  <c r="D65" i="26"/>
  <c r="I52" i="26"/>
  <c r="E58" i="26"/>
  <c r="D63" i="26"/>
  <c r="D54" i="26"/>
  <c r="E57" i="26"/>
  <c r="X44" i="26"/>
  <c r="D52" i="26"/>
  <c r="Y37" i="26"/>
  <c r="X42" i="26"/>
  <c r="X33" i="26"/>
  <c r="Y36" i="26"/>
  <c r="S44" i="26"/>
  <c r="X31" i="26"/>
  <c r="T37" i="26"/>
  <c r="S42" i="26"/>
  <c r="S33" i="26"/>
  <c r="T36" i="26"/>
  <c r="N44" i="26"/>
  <c r="S31" i="26"/>
  <c r="O37" i="26"/>
  <c r="N42" i="26"/>
  <c r="N33" i="26"/>
  <c r="O36" i="26"/>
  <c r="I44" i="26"/>
  <c r="N31" i="26"/>
  <c r="J37" i="26"/>
  <c r="I42" i="26"/>
  <c r="I33" i="26"/>
  <c r="J36" i="26"/>
  <c r="D44" i="26"/>
  <c r="I31" i="26"/>
  <c r="E37" i="26"/>
  <c r="D42" i="26"/>
  <c r="E36" i="26"/>
  <c r="E16" i="26"/>
  <c r="D31" i="26"/>
  <c r="D33" i="26"/>
  <c r="X21" i="26"/>
  <c r="X23" i="26"/>
  <c r="Y15" i="26"/>
  <c r="Y16" i="26"/>
  <c r="X10" i="26"/>
  <c r="X12" i="26"/>
  <c r="Z22" i="26" s="1"/>
  <c r="S21" i="26"/>
  <c r="S23" i="26"/>
  <c r="T15" i="26"/>
  <c r="T16" i="26"/>
  <c r="S10" i="26"/>
  <c r="S12" i="26"/>
  <c r="N21" i="26"/>
  <c r="N23" i="26"/>
  <c r="O15" i="26"/>
  <c r="O16" i="26"/>
  <c r="N10" i="26"/>
  <c r="N12" i="26"/>
  <c r="I10" i="26"/>
  <c r="I21" i="26"/>
  <c r="I23" i="26"/>
  <c r="J15" i="26"/>
  <c r="J16" i="26"/>
  <c r="I12" i="26"/>
  <c r="D23" i="26"/>
  <c r="D21" i="26"/>
  <c r="E15" i="26"/>
  <c r="D12" i="26"/>
  <c r="D10" i="26"/>
  <c r="AH199" i="27"/>
  <c r="AH198" i="27"/>
  <c r="AH193" i="27"/>
  <c r="AH189" i="27"/>
  <c r="AH188" i="27"/>
  <c r="AH183" i="27"/>
  <c r="AH179" i="27"/>
  <c r="AH178" i="27"/>
  <c r="AH173" i="27"/>
  <c r="AH169" i="27"/>
  <c r="AH168" i="27"/>
  <c r="AH163" i="27"/>
  <c r="AH159" i="27"/>
  <c r="AH158" i="27"/>
  <c r="AH153" i="27"/>
  <c r="AH149" i="27"/>
  <c r="AH148" i="27"/>
  <c r="AH143" i="27"/>
  <c r="AH139" i="27"/>
  <c r="AH138" i="27"/>
  <c r="AH133" i="27"/>
  <c r="AH129" i="27"/>
  <c r="AH128" i="27"/>
  <c r="AH123" i="27"/>
  <c r="AH119" i="27"/>
  <c r="AH118" i="27"/>
  <c r="AH113" i="27"/>
  <c r="AH108" i="27"/>
  <c r="AH103" i="27"/>
  <c r="AH99" i="27"/>
  <c r="AH98" i="27"/>
  <c r="AH93" i="27"/>
  <c r="AH89" i="27"/>
  <c r="AH88" i="27"/>
  <c r="AH83" i="27"/>
  <c r="AH79" i="27"/>
  <c r="AH78" i="27"/>
  <c r="AH73" i="27"/>
  <c r="AH69" i="27"/>
  <c r="AH68" i="27"/>
  <c r="AH63" i="27"/>
  <c r="AH59" i="27"/>
  <c r="AH58" i="27"/>
  <c r="AH53" i="27"/>
  <c r="AH48" i="27"/>
  <c r="AH39" i="27"/>
  <c r="AH38" i="27"/>
  <c r="AH33" i="27"/>
  <c r="AH29" i="27"/>
  <c r="AH28" i="27"/>
  <c r="AH23" i="27"/>
  <c r="AH18" i="27"/>
  <c r="B9" i="28"/>
  <c r="B7" i="28"/>
  <c r="B5" i="28"/>
  <c r="B3" i="28"/>
  <c r="A33" i="28"/>
  <c r="A31" i="28"/>
  <c r="A29" i="28"/>
  <c r="A27" i="28"/>
  <c r="A25" i="28"/>
  <c r="A23" i="28"/>
  <c r="A21" i="28"/>
  <c r="A19" i="28"/>
  <c r="A17" i="28"/>
  <c r="A15" i="28"/>
  <c r="A13" i="28"/>
  <c r="A11" i="28"/>
  <c r="A9" i="28"/>
  <c r="A7" i="28"/>
  <c r="A5" i="28"/>
  <c r="A3" i="28"/>
  <c r="D14" i="22"/>
  <c r="D15" i="22"/>
  <c r="D16" i="22"/>
  <c r="D17" i="22"/>
  <c r="A24" i="29" s="1"/>
  <c r="D18" i="22"/>
  <c r="A25" i="29" s="1"/>
  <c r="B25" i="29" s="1"/>
  <c r="D19" i="22"/>
  <c r="D20" i="22"/>
  <c r="B6" i="28" s="1"/>
  <c r="D21" i="22"/>
  <c r="B14" i="29"/>
  <c r="B15" i="29"/>
  <c r="B16" i="29"/>
  <c r="B17" i="29"/>
  <c r="B18" i="29"/>
  <c r="B19" i="29"/>
  <c r="B20" i="29"/>
  <c r="D2" i="22"/>
  <c r="A9" i="29" s="1"/>
  <c r="A10" i="29"/>
  <c r="A11" i="29"/>
  <c r="A12" i="29"/>
  <c r="A13" i="29"/>
  <c r="A14" i="29"/>
  <c r="A15" i="29"/>
  <c r="A16" i="29"/>
  <c r="A17" i="29"/>
  <c r="A18" i="29"/>
  <c r="A19" i="29"/>
  <c r="A20" i="29"/>
  <c r="A21" i="29"/>
  <c r="B21" i="29" s="1"/>
  <c r="A22" i="29"/>
  <c r="B22" i="29" s="1"/>
  <c r="A23" i="29"/>
  <c r="B23" i="29" s="1"/>
  <c r="A26" i="29"/>
  <c r="B26" i="29" s="1"/>
  <c r="A28" i="29"/>
  <c r="B8" i="28"/>
  <c r="B4" i="28"/>
  <c r="B2" i="28"/>
  <c r="K43" i="26" l="1"/>
  <c r="U22" i="26"/>
  <c r="P43" i="26"/>
  <c r="P22" i="26"/>
  <c r="F64" i="26"/>
  <c r="Z43" i="26"/>
  <c r="U43" i="26"/>
  <c r="F43" i="26"/>
  <c r="A27" i="29"/>
  <c r="B27" i="29" s="1"/>
  <c r="B204" i="27"/>
  <c r="C204" i="27"/>
  <c r="D204" i="27"/>
  <c r="E204" i="27"/>
  <c r="F204" i="27"/>
  <c r="G204" i="27"/>
  <c r="H204" i="27"/>
  <c r="I204" i="27"/>
  <c r="J204" i="27"/>
  <c r="K204" i="27"/>
  <c r="L204" i="27"/>
  <c r="M204" i="27"/>
  <c r="N204" i="27"/>
  <c r="O204" i="27"/>
  <c r="P204" i="27"/>
  <c r="Q204" i="27"/>
  <c r="R204" i="27"/>
  <c r="S204" i="27"/>
  <c r="T204" i="27"/>
  <c r="U204" i="27"/>
  <c r="V204" i="27"/>
  <c r="W204" i="27"/>
  <c r="X204" i="27"/>
  <c r="Y204" i="27"/>
  <c r="Z204" i="27"/>
  <c r="AA204" i="27"/>
  <c r="AB204" i="27"/>
  <c r="AC204" i="27"/>
  <c r="AD204" i="27"/>
  <c r="AE204" i="27"/>
  <c r="AF204" i="27"/>
  <c r="B205" i="27"/>
  <c r="C205" i="27"/>
  <c r="D205" i="27"/>
  <c r="E205" i="27"/>
  <c r="F205" i="27"/>
  <c r="G205" i="27"/>
  <c r="H205" i="27"/>
  <c r="I205" i="27"/>
  <c r="J205" i="27"/>
  <c r="K205" i="27"/>
  <c r="L205" i="27"/>
  <c r="M205" i="27"/>
  <c r="N205" i="27"/>
  <c r="O205" i="27"/>
  <c r="P205" i="27"/>
  <c r="Q205" i="27"/>
  <c r="R205" i="27"/>
  <c r="S205" i="27"/>
  <c r="T205" i="27"/>
  <c r="U205" i="27"/>
  <c r="V205" i="27"/>
  <c r="W205" i="27"/>
  <c r="X205" i="27"/>
  <c r="Y205" i="27"/>
  <c r="Z205" i="27"/>
  <c r="AA205" i="27"/>
  <c r="AB205" i="27"/>
  <c r="AC205" i="27"/>
  <c r="AD205" i="27"/>
  <c r="AE205" i="27"/>
  <c r="AF205" i="27"/>
  <c r="B206" i="27"/>
  <c r="C206" i="27"/>
  <c r="D206" i="27"/>
  <c r="E206" i="27"/>
  <c r="F206" i="27"/>
  <c r="G206" i="27"/>
  <c r="H206" i="27"/>
  <c r="I206" i="27"/>
  <c r="J206" i="27"/>
  <c r="K206" i="27"/>
  <c r="L206" i="27"/>
  <c r="M206" i="27"/>
  <c r="N206" i="27"/>
  <c r="O206" i="27"/>
  <c r="P206" i="27"/>
  <c r="Q206" i="27"/>
  <c r="R206" i="27"/>
  <c r="S206" i="27"/>
  <c r="T206" i="27"/>
  <c r="U206" i="27"/>
  <c r="V206" i="27"/>
  <c r="W206" i="27"/>
  <c r="X206" i="27"/>
  <c r="Y206" i="27"/>
  <c r="Z206" i="27"/>
  <c r="AA206" i="27"/>
  <c r="AB206" i="27"/>
  <c r="AC206" i="27"/>
  <c r="AD206" i="27"/>
  <c r="AE206" i="27"/>
  <c r="AF206" i="27"/>
  <c r="D9" i="22"/>
  <c r="D10" i="22"/>
  <c r="D11" i="22"/>
  <c r="D12" i="22"/>
  <c r="D13" i="22"/>
  <c r="A32" i="28" l="1"/>
  <c r="A30" i="28"/>
  <c r="A28" i="28"/>
  <c r="A26" i="28"/>
  <c r="A24" i="28"/>
  <c r="A22" i="28"/>
  <c r="A20" i="28"/>
  <c r="A18" i="28"/>
  <c r="A16" i="28"/>
  <c r="A14" i="28"/>
  <c r="A12" i="28"/>
  <c r="A10" i="28"/>
  <c r="A8" i="28"/>
  <c r="A6" i="28"/>
  <c r="A4" i="28"/>
  <c r="A2" i="28"/>
  <c r="L3" i="22" l="1"/>
  <c r="L4" i="22"/>
  <c r="L5" i="22"/>
  <c r="L6" i="22"/>
  <c r="L7" i="22"/>
  <c r="L8" i="22"/>
  <c r="L9" i="22"/>
  <c r="L10" i="22"/>
  <c r="L11" i="22"/>
  <c r="L12" i="22"/>
  <c r="L13" i="22"/>
  <c r="L14" i="22"/>
  <c r="L15" i="22"/>
  <c r="L16" i="22"/>
  <c r="L17" i="22"/>
  <c r="L18" i="22"/>
  <c r="L19" i="22"/>
  <c r="L20" i="22"/>
  <c r="L21" i="22"/>
  <c r="L2" i="22"/>
  <c r="E3" i="22"/>
  <c r="G3" i="22" s="1"/>
  <c r="I3" i="22" s="1"/>
  <c r="E4" i="22"/>
  <c r="G4" i="22" s="1"/>
  <c r="I4" i="22" s="1"/>
  <c r="E5" i="22"/>
  <c r="G5" i="22" s="1"/>
  <c r="I5" i="22" s="1"/>
  <c r="E6" i="22"/>
  <c r="G6" i="22" s="1"/>
  <c r="I6" i="22" s="1"/>
  <c r="E7" i="22"/>
  <c r="G7" i="22" s="1"/>
  <c r="I7" i="22" s="1"/>
  <c r="E8" i="22"/>
  <c r="G8" i="22" s="1"/>
  <c r="I8" i="22" s="1"/>
  <c r="E9" i="22"/>
  <c r="G9" i="22" s="1"/>
  <c r="I9" i="22" s="1"/>
  <c r="E10" i="22"/>
  <c r="G10" i="22" s="1"/>
  <c r="I10" i="22" s="1"/>
  <c r="E11" i="22"/>
  <c r="G11" i="22" s="1"/>
  <c r="I11" i="22" s="1"/>
  <c r="E12" i="22"/>
  <c r="G12" i="22" s="1"/>
  <c r="I12" i="22" s="1"/>
  <c r="E13" i="22"/>
  <c r="G13" i="22" s="1"/>
  <c r="I13" i="22" s="1"/>
  <c r="E14" i="22"/>
  <c r="G14" i="22" s="1"/>
  <c r="I14" i="22" s="1"/>
  <c r="E15" i="22"/>
  <c r="G15" i="22" s="1"/>
  <c r="I15" i="22" s="1"/>
  <c r="E16" i="22"/>
  <c r="G16" i="22" s="1"/>
  <c r="I16" i="22" s="1"/>
  <c r="E17" i="22"/>
  <c r="G17" i="22" s="1"/>
  <c r="I17" i="22" s="1"/>
  <c r="E18" i="22"/>
  <c r="G18" i="22" s="1"/>
  <c r="I18" i="22" s="1"/>
  <c r="E19" i="22"/>
  <c r="G19" i="22" s="1"/>
  <c r="I19" i="22" s="1"/>
  <c r="E20" i="22"/>
  <c r="G20" i="22" s="1"/>
  <c r="I20" i="22" s="1"/>
  <c r="E21" i="22"/>
  <c r="G21" i="22" s="1"/>
  <c r="I21" i="22" s="1"/>
  <c r="E2" i="22"/>
  <c r="D3" i="22"/>
  <c r="D4" i="22"/>
  <c r="D5" i="22"/>
  <c r="D6" i="22"/>
  <c r="D7" i="22"/>
  <c r="D8" i="22"/>
  <c r="F18" i="22" l="1"/>
  <c r="F14" i="22"/>
  <c r="F10" i="22"/>
  <c r="F6" i="22"/>
  <c r="F20" i="22"/>
  <c r="F16" i="22"/>
  <c r="F12" i="22"/>
  <c r="F8" i="22"/>
  <c r="F4" i="22"/>
  <c r="F21" i="22"/>
  <c r="F19" i="22"/>
  <c r="F17" i="22"/>
  <c r="F15" i="22"/>
  <c r="F13" i="22"/>
  <c r="F11" i="22"/>
  <c r="F9" i="22"/>
  <c r="F7" i="22"/>
  <c r="F5" i="22"/>
  <c r="F3" i="22"/>
  <c r="C207" i="27"/>
  <c r="D207" i="27"/>
  <c r="E207" i="27"/>
  <c r="F207" i="27"/>
  <c r="G207" i="27"/>
  <c r="H207" i="27"/>
  <c r="I207" i="27"/>
  <c r="J207" i="27"/>
  <c r="K207" i="27"/>
  <c r="L207" i="27"/>
  <c r="M207" i="27"/>
  <c r="N207" i="27"/>
  <c r="O207" i="27"/>
  <c r="P207" i="27"/>
  <c r="Q207" i="27"/>
  <c r="R207" i="27"/>
  <c r="S207" i="27"/>
  <c r="T207" i="27"/>
  <c r="U207" i="27"/>
  <c r="V207" i="27"/>
  <c r="W207" i="27"/>
  <c r="X207" i="27"/>
  <c r="Y207" i="27"/>
  <c r="Z207" i="27"/>
  <c r="AA207" i="27"/>
  <c r="AB207" i="27"/>
  <c r="AC207" i="27"/>
  <c r="AD207" i="27"/>
  <c r="AE207" i="27"/>
  <c r="AF207" i="27"/>
  <c r="C208" i="27"/>
  <c r="D208" i="27"/>
  <c r="E208" i="27"/>
  <c r="F208" i="27"/>
  <c r="G208" i="27"/>
  <c r="H208" i="27"/>
  <c r="I208" i="27"/>
  <c r="J208" i="27"/>
  <c r="K208" i="27"/>
  <c r="L208" i="27"/>
  <c r="M208" i="27"/>
  <c r="N208" i="27"/>
  <c r="O208" i="27"/>
  <c r="P208" i="27"/>
  <c r="Q208" i="27"/>
  <c r="R208" i="27"/>
  <c r="S208" i="27"/>
  <c r="T208" i="27"/>
  <c r="U208" i="27"/>
  <c r="V208" i="27"/>
  <c r="W208" i="27"/>
  <c r="X208" i="27"/>
  <c r="Y208" i="27"/>
  <c r="Z208" i="27"/>
  <c r="AA208" i="27"/>
  <c r="AB208" i="27"/>
  <c r="AC208" i="27"/>
  <c r="AD208" i="27"/>
  <c r="AE208" i="27"/>
  <c r="AF208" i="27"/>
  <c r="C209" i="27"/>
  <c r="D209" i="27"/>
  <c r="E209" i="27"/>
  <c r="F209" i="27"/>
  <c r="G209" i="27"/>
  <c r="H209" i="27"/>
  <c r="I209" i="27"/>
  <c r="J209" i="27"/>
  <c r="K209" i="27"/>
  <c r="L209" i="27"/>
  <c r="M209" i="27"/>
  <c r="N209" i="27"/>
  <c r="O209" i="27"/>
  <c r="P209" i="27"/>
  <c r="Q209" i="27"/>
  <c r="R209" i="27"/>
  <c r="S209" i="27"/>
  <c r="T209" i="27"/>
  <c r="U209" i="27"/>
  <c r="V209" i="27"/>
  <c r="W209" i="27"/>
  <c r="X209" i="27"/>
  <c r="Y209" i="27"/>
  <c r="Z209" i="27"/>
  <c r="AA209" i="27"/>
  <c r="AB209" i="27"/>
  <c r="AC209" i="27"/>
  <c r="AD209" i="27"/>
  <c r="AE209" i="27"/>
  <c r="AF209" i="27"/>
  <c r="C210" i="27"/>
  <c r="D210" i="27"/>
  <c r="E210" i="27"/>
  <c r="F210" i="27"/>
  <c r="G210" i="27"/>
  <c r="H210" i="27"/>
  <c r="I210" i="27"/>
  <c r="J210" i="27"/>
  <c r="K210" i="27"/>
  <c r="L210" i="27"/>
  <c r="M210" i="27"/>
  <c r="N210" i="27"/>
  <c r="O210" i="27"/>
  <c r="P210" i="27"/>
  <c r="Q210" i="27"/>
  <c r="R210" i="27"/>
  <c r="S210" i="27"/>
  <c r="T210" i="27"/>
  <c r="U210" i="27"/>
  <c r="V210" i="27"/>
  <c r="W210" i="27"/>
  <c r="X210" i="27"/>
  <c r="Y210" i="27"/>
  <c r="Z210" i="27"/>
  <c r="AA210" i="27"/>
  <c r="AB210" i="27"/>
  <c r="AC210" i="27"/>
  <c r="AD210" i="27"/>
  <c r="AE210" i="27"/>
  <c r="AF210" i="27"/>
  <c r="C211" i="27"/>
  <c r="D211" i="27"/>
  <c r="E211" i="27"/>
  <c r="F211" i="27"/>
  <c r="G211" i="27"/>
  <c r="H211" i="27"/>
  <c r="I211" i="27"/>
  <c r="J211" i="27"/>
  <c r="K211" i="27"/>
  <c r="L211" i="27"/>
  <c r="M211" i="27"/>
  <c r="N211" i="27"/>
  <c r="O211" i="27"/>
  <c r="P211" i="27"/>
  <c r="Q211" i="27"/>
  <c r="R211" i="27"/>
  <c r="S211" i="27"/>
  <c r="T211" i="27"/>
  <c r="U211" i="27"/>
  <c r="V211" i="27"/>
  <c r="W211" i="27"/>
  <c r="X211" i="27"/>
  <c r="Y211" i="27"/>
  <c r="Z211" i="27"/>
  <c r="AA211" i="27"/>
  <c r="AB211" i="27"/>
  <c r="AC211" i="27"/>
  <c r="AD211" i="27"/>
  <c r="AE211" i="27"/>
  <c r="AF211" i="27"/>
  <c r="C212" i="27"/>
  <c r="D212" i="27"/>
  <c r="E212" i="27"/>
  <c r="F212" i="27"/>
  <c r="G212" i="27"/>
  <c r="H212" i="27"/>
  <c r="I212" i="27"/>
  <c r="J212" i="27"/>
  <c r="K212" i="27"/>
  <c r="L212" i="27"/>
  <c r="M212" i="27"/>
  <c r="N212" i="27"/>
  <c r="O212" i="27"/>
  <c r="P212" i="27"/>
  <c r="Q212" i="27"/>
  <c r="R212" i="27"/>
  <c r="S212" i="27"/>
  <c r="T212" i="27"/>
  <c r="U212" i="27"/>
  <c r="V212" i="27"/>
  <c r="W212" i="27"/>
  <c r="X212" i="27"/>
  <c r="Y212" i="27"/>
  <c r="Z212" i="27"/>
  <c r="AA212" i="27"/>
  <c r="AB212" i="27"/>
  <c r="AC212" i="27"/>
  <c r="AD212" i="27"/>
  <c r="AE212" i="27"/>
  <c r="AF212" i="27"/>
  <c r="C213" i="27"/>
  <c r="D213" i="27"/>
  <c r="E213" i="27"/>
  <c r="F213" i="27"/>
  <c r="G213" i="27"/>
  <c r="H213" i="27"/>
  <c r="I213" i="27"/>
  <c r="J213" i="27"/>
  <c r="K213" i="27"/>
  <c r="L213" i="27"/>
  <c r="M213" i="27"/>
  <c r="N213" i="27"/>
  <c r="O213" i="27"/>
  <c r="P213" i="27"/>
  <c r="Q213" i="27"/>
  <c r="R213" i="27"/>
  <c r="S213" i="27"/>
  <c r="T213" i="27"/>
  <c r="U213" i="27"/>
  <c r="V213" i="27"/>
  <c r="W213" i="27"/>
  <c r="X213" i="27"/>
  <c r="Y213" i="27"/>
  <c r="Z213" i="27"/>
  <c r="AA213" i="27"/>
  <c r="AB213" i="27"/>
  <c r="AC213" i="27"/>
  <c r="AD213" i="27"/>
  <c r="AE213" i="27"/>
  <c r="AF213" i="27"/>
  <c r="C214" i="27"/>
  <c r="D214" i="27"/>
  <c r="E214" i="27"/>
  <c r="F214" i="27"/>
  <c r="G214" i="27"/>
  <c r="H214" i="27"/>
  <c r="I214" i="27"/>
  <c r="J214" i="27"/>
  <c r="K214" i="27"/>
  <c r="L214" i="27"/>
  <c r="M214" i="27"/>
  <c r="N214" i="27"/>
  <c r="O214" i="27"/>
  <c r="P214" i="27"/>
  <c r="Q214" i="27"/>
  <c r="R214" i="27"/>
  <c r="S214" i="27"/>
  <c r="T214" i="27"/>
  <c r="U214" i="27"/>
  <c r="V214" i="27"/>
  <c r="W214" i="27"/>
  <c r="X214" i="27"/>
  <c r="Y214" i="27"/>
  <c r="Z214" i="27"/>
  <c r="AA214" i="27"/>
  <c r="AB214" i="27"/>
  <c r="AC214" i="27"/>
  <c r="AD214" i="27"/>
  <c r="AE214" i="27"/>
  <c r="AF214" i="27"/>
  <c r="C215" i="27"/>
  <c r="D215" i="27"/>
  <c r="E215" i="27"/>
  <c r="F215" i="27"/>
  <c r="G215" i="27"/>
  <c r="H215" i="27"/>
  <c r="I215" i="27"/>
  <c r="J215" i="27"/>
  <c r="K215" i="27"/>
  <c r="L215" i="27"/>
  <c r="M215" i="27"/>
  <c r="N215" i="27"/>
  <c r="O215" i="27"/>
  <c r="P215" i="27"/>
  <c r="Q215" i="27"/>
  <c r="R215" i="27"/>
  <c r="S215" i="27"/>
  <c r="T215" i="27"/>
  <c r="U215" i="27"/>
  <c r="V215" i="27"/>
  <c r="W215" i="27"/>
  <c r="X215" i="27"/>
  <c r="Y215" i="27"/>
  <c r="Z215" i="27"/>
  <c r="AA215" i="27"/>
  <c r="AB215" i="27"/>
  <c r="AC215" i="27"/>
  <c r="AD215" i="27"/>
  <c r="AE215" i="27"/>
  <c r="AF215" i="27"/>
  <c r="C216" i="27"/>
  <c r="D216" i="27"/>
  <c r="E216" i="27"/>
  <c r="F216" i="27"/>
  <c r="G216" i="27"/>
  <c r="H216" i="27"/>
  <c r="I216" i="27"/>
  <c r="J216" i="27"/>
  <c r="K216" i="27"/>
  <c r="L216" i="27"/>
  <c r="M216" i="27"/>
  <c r="N216" i="27"/>
  <c r="O216" i="27"/>
  <c r="P216" i="27"/>
  <c r="Q216" i="27"/>
  <c r="R216" i="27"/>
  <c r="S216" i="27"/>
  <c r="T216" i="27"/>
  <c r="U216" i="27"/>
  <c r="V216" i="27"/>
  <c r="W216" i="27"/>
  <c r="X216" i="27"/>
  <c r="Y216" i="27"/>
  <c r="Z216" i="27"/>
  <c r="AA216" i="27"/>
  <c r="AB216" i="27"/>
  <c r="AC216" i="27"/>
  <c r="AD216" i="27"/>
  <c r="AE216" i="27"/>
  <c r="AF216" i="27"/>
  <c r="C217" i="27"/>
  <c r="D217" i="27"/>
  <c r="E217" i="27"/>
  <c r="F217" i="27"/>
  <c r="G217" i="27"/>
  <c r="H217" i="27"/>
  <c r="I217" i="27"/>
  <c r="J217" i="27"/>
  <c r="K217" i="27"/>
  <c r="L217" i="27"/>
  <c r="M217" i="27"/>
  <c r="N217" i="27"/>
  <c r="O217" i="27"/>
  <c r="P217" i="27"/>
  <c r="Q217" i="27"/>
  <c r="R217" i="27"/>
  <c r="S217" i="27"/>
  <c r="T217" i="27"/>
  <c r="U217" i="27"/>
  <c r="V217" i="27"/>
  <c r="W217" i="27"/>
  <c r="X217" i="27"/>
  <c r="Y217" i="27"/>
  <c r="Z217" i="27"/>
  <c r="AA217" i="27"/>
  <c r="AB217" i="27"/>
  <c r="AC217" i="27"/>
  <c r="AD217" i="27"/>
  <c r="AE217" i="27"/>
  <c r="AF217" i="27"/>
  <c r="C218" i="27"/>
  <c r="D218" i="27"/>
  <c r="E218" i="27"/>
  <c r="F218" i="27"/>
  <c r="G218" i="27"/>
  <c r="H218" i="27"/>
  <c r="I218" i="27"/>
  <c r="J218" i="27"/>
  <c r="K218" i="27"/>
  <c r="L218" i="27"/>
  <c r="M218" i="27"/>
  <c r="N218" i="27"/>
  <c r="O218" i="27"/>
  <c r="P218" i="27"/>
  <c r="Q218" i="27"/>
  <c r="R218" i="27"/>
  <c r="S218" i="27"/>
  <c r="T218" i="27"/>
  <c r="U218" i="27"/>
  <c r="V218" i="27"/>
  <c r="W218" i="27"/>
  <c r="X218" i="27"/>
  <c r="Y218" i="27"/>
  <c r="Z218" i="27"/>
  <c r="AA218" i="27"/>
  <c r="AB218" i="27"/>
  <c r="AC218" i="27"/>
  <c r="AD218" i="27"/>
  <c r="AE218" i="27"/>
  <c r="AF218" i="27"/>
  <c r="C219" i="27"/>
  <c r="D219" i="27"/>
  <c r="E219" i="27"/>
  <c r="F219" i="27"/>
  <c r="G219" i="27"/>
  <c r="H219" i="27"/>
  <c r="I219" i="27"/>
  <c r="J219" i="27"/>
  <c r="K219" i="27"/>
  <c r="L219" i="27"/>
  <c r="M219" i="27"/>
  <c r="N219" i="27"/>
  <c r="O219" i="27"/>
  <c r="P219" i="27"/>
  <c r="Q219" i="27"/>
  <c r="R219" i="27"/>
  <c r="S219" i="27"/>
  <c r="T219" i="27"/>
  <c r="U219" i="27"/>
  <c r="V219" i="27"/>
  <c r="W219" i="27"/>
  <c r="X219" i="27"/>
  <c r="Y219" i="27"/>
  <c r="Z219" i="27"/>
  <c r="AA219" i="27"/>
  <c r="AB219" i="27"/>
  <c r="AC219" i="27"/>
  <c r="AD219" i="27"/>
  <c r="AE219" i="27"/>
  <c r="AF219" i="27"/>
  <c r="C220" i="27"/>
  <c r="D220" i="27"/>
  <c r="E220" i="27"/>
  <c r="F220" i="27"/>
  <c r="G220" i="27"/>
  <c r="H220" i="27"/>
  <c r="I220" i="27"/>
  <c r="J220" i="27"/>
  <c r="K220" i="27"/>
  <c r="L220" i="27"/>
  <c r="M220" i="27"/>
  <c r="N220" i="27"/>
  <c r="O220" i="27"/>
  <c r="P220" i="27"/>
  <c r="Q220" i="27"/>
  <c r="R220" i="27"/>
  <c r="S220" i="27"/>
  <c r="T220" i="27"/>
  <c r="U220" i="27"/>
  <c r="V220" i="27"/>
  <c r="W220" i="27"/>
  <c r="X220" i="27"/>
  <c r="Y220" i="27"/>
  <c r="Z220" i="27"/>
  <c r="AA220" i="27"/>
  <c r="AB220" i="27"/>
  <c r="AC220" i="27"/>
  <c r="AD220" i="27"/>
  <c r="AE220" i="27"/>
  <c r="AF220" i="27"/>
  <c r="AG220" i="27"/>
  <c r="C221" i="27"/>
  <c r="D221" i="27"/>
  <c r="E221" i="27"/>
  <c r="F221" i="27"/>
  <c r="G221" i="27"/>
  <c r="H221" i="27"/>
  <c r="I221" i="27"/>
  <c r="J221" i="27"/>
  <c r="K221" i="27"/>
  <c r="L221" i="27"/>
  <c r="M221" i="27"/>
  <c r="N221" i="27"/>
  <c r="O221" i="27"/>
  <c r="P221" i="27"/>
  <c r="Q221" i="27"/>
  <c r="R221" i="27"/>
  <c r="S221" i="27"/>
  <c r="T221" i="27"/>
  <c r="U221" i="27"/>
  <c r="V221" i="27"/>
  <c r="W221" i="27"/>
  <c r="X221" i="27"/>
  <c r="Y221" i="27"/>
  <c r="Z221" i="27"/>
  <c r="AA221" i="27"/>
  <c r="AB221" i="27"/>
  <c r="AC221" i="27"/>
  <c r="AD221" i="27"/>
  <c r="AE221" i="27"/>
  <c r="AF221" i="27"/>
  <c r="C222" i="27"/>
  <c r="D222" i="27"/>
  <c r="E222" i="27"/>
  <c r="F222" i="27"/>
  <c r="G222" i="27"/>
  <c r="H222" i="27"/>
  <c r="I222" i="27"/>
  <c r="J222" i="27"/>
  <c r="K222" i="27"/>
  <c r="L222" i="27"/>
  <c r="M222" i="27"/>
  <c r="N222" i="27"/>
  <c r="O222" i="27"/>
  <c r="P222" i="27"/>
  <c r="Q222" i="27"/>
  <c r="R222" i="27"/>
  <c r="S222" i="27"/>
  <c r="T222" i="27"/>
  <c r="U222" i="27"/>
  <c r="V222" i="27"/>
  <c r="W222" i="27"/>
  <c r="X222" i="27"/>
  <c r="Y222" i="27"/>
  <c r="Z222" i="27"/>
  <c r="AA222" i="27"/>
  <c r="AB222" i="27"/>
  <c r="AC222" i="27"/>
  <c r="AD222" i="27"/>
  <c r="AE222" i="27"/>
  <c r="AF222" i="27"/>
  <c r="C223" i="27"/>
  <c r="D223" i="27"/>
  <c r="E223" i="27"/>
  <c r="F223" i="27"/>
  <c r="G223" i="27"/>
  <c r="H223" i="27"/>
  <c r="I223" i="27"/>
  <c r="J223" i="27"/>
  <c r="K223" i="27"/>
  <c r="L223" i="27"/>
  <c r="M223" i="27"/>
  <c r="N223" i="27"/>
  <c r="O223" i="27"/>
  <c r="P223" i="27"/>
  <c r="Q223" i="27"/>
  <c r="R223" i="27"/>
  <c r="S223" i="27"/>
  <c r="T223" i="27"/>
  <c r="U223" i="27"/>
  <c r="V223" i="27"/>
  <c r="W223" i="27"/>
  <c r="X223" i="27"/>
  <c r="Y223" i="27"/>
  <c r="Z223" i="27"/>
  <c r="AA223" i="27"/>
  <c r="AB223" i="27"/>
  <c r="AC223" i="27"/>
  <c r="AD223" i="27"/>
  <c r="AE223" i="27"/>
  <c r="AF223" i="27"/>
  <c r="B223" i="27"/>
  <c r="B222" i="27"/>
  <c r="B221" i="27"/>
  <c r="B220" i="27"/>
  <c r="B219" i="27"/>
  <c r="B218" i="27"/>
  <c r="B217" i="27"/>
  <c r="B216" i="27"/>
  <c r="B215" i="27"/>
  <c r="B214" i="27"/>
  <c r="B213" i="27"/>
  <c r="B212" i="27"/>
  <c r="B211" i="27"/>
  <c r="B210" i="27"/>
  <c r="B209" i="27"/>
  <c r="B208" i="27"/>
  <c r="B207" i="27"/>
  <c r="AG8" i="27"/>
  <c r="AH8" i="27" s="1"/>
  <c r="AG9" i="27"/>
  <c r="Y80" i="26" l="1"/>
  <c r="T80" i="26"/>
  <c r="O80" i="26"/>
  <c r="J80" i="26"/>
  <c r="E80" i="26"/>
  <c r="Y59" i="26"/>
  <c r="T59" i="26"/>
  <c r="O59" i="26"/>
  <c r="J59" i="26"/>
  <c r="E59" i="26"/>
  <c r="Y38" i="26"/>
  <c r="T38" i="26"/>
  <c r="O38" i="26"/>
  <c r="J38" i="26"/>
  <c r="E38" i="26"/>
  <c r="Y17" i="26"/>
  <c r="T17" i="26"/>
  <c r="O17" i="26"/>
  <c r="J17" i="26"/>
  <c r="M202" i="27" l="1"/>
  <c r="N202" i="27"/>
  <c r="O202" i="27"/>
  <c r="P202" i="27"/>
  <c r="Q202" i="27"/>
  <c r="R202" i="27"/>
  <c r="S202" i="27"/>
  <c r="T202" i="27"/>
  <c r="U202" i="27"/>
  <c r="V202" i="27"/>
  <c r="W202" i="27"/>
  <c r="X202" i="27"/>
  <c r="Y202" i="27"/>
  <c r="Z202" i="27"/>
  <c r="AA202" i="27"/>
  <c r="AB202" i="27"/>
  <c r="AC202" i="27"/>
  <c r="AD202" i="27"/>
  <c r="AE202" i="27"/>
  <c r="AF202" i="27"/>
  <c r="D85" i="26"/>
  <c r="I85" i="26"/>
  <c r="X74" i="26"/>
  <c r="S74" i="26"/>
  <c r="N74" i="26"/>
  <c r="I74" i="26"/>
  <c r="D74" i="26"/>
  <c r="X53" i="26"/>
  <c r="S53" i="26"/>
  <c r="N53" i="26"/>
  <c r="I53" i="26"/>
  <c r="D53" i="26"/>
  <c r="X32" i="26"/>
  <c r="S32" i="26"/>
  <c r="N32" i="26"/>
  <c r="I32" i="26"/>
  <c r="D32" i="26"/>
  <c r="X11" i="26"/>
  <c r="S11" i="26"/>
  <c r="N11" i="26"/>
  <c r="X85" i="26"/>
  <c r="N85" i="26"/>
  <c r="X64" i="26"/>
  <c r="S64" i="26"/>
  <c r="N64" i="26"/>
  <c r="I64" i="26"/>
  <c r="D64" i="26"/>
  <c r="X43" i="26"/>
  <c r="S43" i="26"/>
  <c r="N43" i="26"/>
  <c r="I43" i="26"/>
  <c r="D43" i="26"/>
  <c r="X22" i="26"/>
  <c r="S22" i="26"/>
  <c r="N22" i="26"/>
  <c r="I22" i="26"/>
  <c r="K22" i="26" s="1"/>
  <c r="P72" i="26"/>
  <c r="K72" i="26"/>
  <c r="Z51" i="26"/>
  <c r="U51" i="26"/>
  <c r="P51" i="26"/>
  <c r="K51" i="26"/>
  <c r="F51" i="26"/>
  <c r="Z30" i="26"/>
  <c r="U30" i="26"/>
  <c r="P30" i="26"/>
  <c r="K30" i="26"/>
  <c r="F30" i="26"/>
  <c r="Z9" i="26"/>
  <c r="U9" i="26"/>
  <c r="U83" i="26"/>
  <c r="K83" i="26"/>
  <c r="K20" i="26"/>
  <c r="P57" i="26"/>
  <c r="Z20" i="26"/>
  <c r="I11" i="26" l="1"/>
  <c r="D11" i="26"/>
  <c r="AE203" i="27"/>
  <c r="AC203" i="27"/>
  <c r="AA203" i="27"/>
  <c r="Y203" i="27"/>
  <c r="W203" i="27"/>
  <c r="U203" i="27"/>
  <c r="S203" i="27"/>
  <c r="Q203" i="27"/>
  <c r="O203" i="27"/>
  <c r="M203" i="27"/>
  <c r="K203" i="27"/>
  <c r="I203" i="27"/>
  <c r="G203" i="27"/>
  <c r="E203" i="27"/>
  <c r="C203" i="27"/>
  <c r="AF203" i="27"/>
  <c r="AD203" i="27"/>
  <c r="AB203" i="27"/>
  <c r="Z203" i="27"/>
  <c r="X203" i="27"/>
  <c r="V203" i="27"/>
  <c r="T203" i="27"/>
  <c r="R203" i="27"/>
  <c r="P203" i="27"/>
  <c r="N203" i="27"/>
  <c r="L203" i="27"/>
  <c r="J203" i="27"/>
  <c r="H203" i="27"/>
  <c r="F203" i="27"/>
  <c r="D203" i="27"/>
  <c r="B203" i="27"/>
  <c r="P83" i="26"/>
  <c r="K9" i="26" l="1"/>
  <c r="E17" i="26"/>
  <c r="D22" i="26"/>
  <c r="F22" i="26" s="1"/>
  <c r="Y1" i="26"/>
  <c r="AG199" i="27"/>
  <c r="AG197" i="27"/>
  <c r="AG196" i="27"/>
  <c r="AG195" i="27"/>
  <c r="AG223" i="27" s="1"/>
  <c r="AG194" i="27"/>
  <c r="AG193" i="27"/>
  <c r="A161" i="27"/>
  <c r="A141" i="27"/>
  <c r="A181" i="27"/>
  <c r="A191" i="27"/>
  <c r="A101" i="27"/>
  <c r="A121" i="27"/>
  <c r="A151" i="27"/>
  <c r="A51" i="27"/>
  <c r="A61" i="27"/>
  <c r="A71" i="27"/>
  <c r="A91" i="27"/>
  <c r="A171" i="27"/>
  <c r="A131" i="27"/>
  <c r="A111" i="27"/>
  <c r="A81" i="27"/>
  <c r="AG189" i="27" l="1"/>
  <c r="AG187" i="27"/>
  <c r="AG186" i="27"/>
  <c r="AG185" i="27"/>
  <c r="AG222" i="27" s="1"/>
  <c r="AG184" i="27"/>
  <c r="AG183" i="27"/>
  <c r="AG179" i="27"/>
  <c r="AG177" i="27"/>
  <c r="AG176" i="27"/>
  <c r="AG175" i="27"/>
  <c r="AG221" i="27" s="1"/>
  <c r="AG174" i="27"/>
  <c r="AG173" i="27"/>
  <c r="AG169" i="27"/>
  <c r="AG167" i="27"/>
  <c r="AG166" i="27"/>
  <c r="AG165" i="27"/>
  <c r="AG164" i="27"/>
  <c r="AG163" i="27"/>
  <c r="AG159" i="27"/>
  <c r="AG157" i="27"/>
  <c r="AG156" i="27"/>
  <c r="AG155" i="27"/>
  <c r="AG219" i="27" s="1"/>
  <c r="AG154" i="27"/>
  <c r="AG153" i="27"/>
  <c r="AG149" i="27"/>
  <c r="AG147" i="27"/>
  <c r="AG146" i="27"/>
  <c r="AG145" i="27"/>
  <c r="AG218" i="27" s="1"/>
  <c r="AG144" i="27"/>
  <c r="AG143" i="27"/>
  <c r="AG139" i="27"/>
  <c r="AG137" i="27"/>
  <c r="AG136" i="27"/>
  <c r="AG135" i="27"/>
  <c r="AG217" i="27" s="1"/>
  <c r="AG134" i="27"/>
  <c r="AG133" i="27"/>
  <c r="AG129" i="27"/>
  <c r="AG127" i="27"/>
  <c r="AG126" i="27"/>
  <c r="AG125" i="27"/>
  <c r="AG216" i="27" s="1"/>
  <c r="AG124" i="27"/>
  <c r="AG123" i="27"/>
  <c r="AG119" i="27"/>
  <c r="AG117" i="27"/>
  <c r="AG116" i="27"/>
  <c r="AG115" i="27"/>
  <c r="AG215" i="27" s="1"/>
  <c r="AG114" i="27"/>
  <c r="AG113" i="27"/>
  <c r="AG109" i="27"/>
  <c r="AH109" i="27" s="1"/>
  <c r="AG107" i="27"/>
  <c r="AG106" i="27"/>
  <c r="AG105" i="27"/>
  <c r="AG214" i="27" s="1"/>
  <c r="AG104" i="27"/>
  <c r="AG103" i="27"/>
  <c r="AG99" i="27"/>
  <c r="AG97" i="27"/>
  <c r="AG96" i="27"/>
  <c r="AG95" i="27"/>
  <c r="AG213" i="27" s="1"/>
  <c r="AG94" i="27"/>
  <c r="AG93" i="27"/>
  <c r="AG89" i="27"/>
  <c r="AG87" i="27"/>
  <c r="AG86" i="27"/>
  <c r="AG85" i="27"/>
  <c r="AG212" i="27" s="1"/>
  <c r="AG84" i="27"/>
  <c r="AG83" i="27"/>
  <c r="AG79" i="27"/>
  <c r="AG77" i="27"/>
  <c r="AG76" i="27"/>
  <c r="AG75" i="27"/>
  <c r="AG211" i="27" s="1"/>
  <c r="AG74" i="27"/>
  <c r="AG73" i="27"/>
  <c r="AG69" i="27"/>
  <c r="AG67" i="27"/>
  <c r="AG66" i="27"/>
  <c r="AG65" i="27"/>
  <c r="AG210" i="27" s="1"/>
  <c r="AG64" i="27"/>
  <c r="AG63" i="27"/>
  <c r="AG59" i="27"/>
  <c r="AG57" i="27"/>
  <c r="AG56" i="27"/>
  <c r="AG55" i="27"/>
  <c r="AG209" i="27" s="1"/>
  <c r="AG54" i="27"/>
  <c r="AG53" i="27"/>
  <c r="AG49" i="27"/>
  <c r="AH49" i="27" s="1"/>
  <c r="AG47" i="27"/>
  <c r="AG46" i="27"/>
  <c r="AG45" i="27"/>
  <c r="AG208" i="27" s="1"/>
  <c r="AG44" i="27"/>
  <c r="AH43" i="27" s="1"/>
  <c r="AG43" i="27"/>
  <c r="AG39" i="27"/>
  <c r="AG37" i="27"/>
  <c r="AG36" i="27"/>
  <c r="AG35" i="27"/>
  <c r="AG207" i="27" s="1"/>
  <c r="AG34" i="27"/>
  <c r="AG33" i="27"/>
  <c r="AG29" i="27"/>
  <c r="AG27" i="27"/>
  <c r="AG26" i="27"/>
  <c r="AG25" i="27"/>
  <c r="AG24" i="27"/>
  <c r="AG23" i="27"/>
  <c r="AG19" i="27"/>
  <c r="AH19" i="27" s="1"/>
  <c r="AG17" i="27"/>
  <c r="AG16" i="27"/>
  <c r="AG15" i="27"/>
  <c r="AG205" i="27" s="1"/>
  <c r="AG14" i="27"/>
  <c r="AH13" i="27" s="1"/>
  <c r="AG13" i="27"/>
  <c r="F62" i="26" l="1"/>
  <c r="K62" i="26"/>
  <c r="P62" i="26"/>
  <c r="U62" i="26"/>
  <c r="Z62" i="26"/>
  <c r="F57" i="26"/>
  <c r="K78" i="26"/>
  <c r="K57" i="26" l="1"/>
  <c r="H202" i="27"/>
  <c r="J21" i="22"/>
  <c r="K21" i="22" s="1"/>
  <c r="J20" i="22"/>
  <c r="K20" i="22" s="1"/>
  <c r="J19" i="22"/>
  <c r="K19" i="22" s="1"/>
  <c r="J18" i="22"/>
  <c r="K18" i="22" s="1"/>
  <c r="J17" i="22"/>
  <c r="K17" i="22" s="1"/>
  <c r="J16" i="22"/>
  <c r="K16" i="22" s="1"/>
  <c r="J15" i="22"/>
  <c r="K15" i="22" s="1"/>
  <c r="J14" i="22"/>
  <c r="K14" i="22" s="1"/>
  <c r="J13" i="22"/>
  <c r="K13" i="22" s="1"/>
  <c r="J12" i="22"/>
  <c r="K12" i="22" s="1"/>
  <c r="J11" i="22"/>
  <c r="K11" i="22" s="1"/>
  <c r="J10" i="22"/>
  <c r="K10" i="22" s="1"/>
  <c r="J9" i="22"/>
  <c r="K9" i="22" s="1"/>
  <c r="J8" i="22"/>
  <c r="K8" i="22" s="1"/>
  <c r="J7" i="22"/>
  <c r="K7" i="22" s="1"/>
  <c r="J6" i="22"/>
  <c r="K6" i="22" s="1"/>
  <c r="J5" i="22"/>
  <c r="K5" i="22" s="1"/>
  <c r="J4" i="22"/>
  <c r="K4" i="22" s="1"/>
  <c r="J3" i="22"/>
  <c r="K3" i="22" s="1"/>
  <c r="J2" i="22"/>
  <c r="K2" i="22" l="1"/>
  <c r="G202" i="27" s="1"/>
  <c r="F202" i="27"/>
  <c r="M19" i="22"/>
  <c r="N19" i="22" s="1"/>
  <c r="O19" i="22" s="1"/>
  <c r="P19" i="22" s="1"/>
  <c r="M11" i="22"/>
  <c r="N11" i="22" s="1"/>
  <c r="O11" i="22" s="1"/>
  <c r="P11" i="22" s="1"/>
  <c r="M3" i="22"/>
  <c r="N3" i="22" s="1"/>
  <c r="O3" i="22" s="1"/>
  <c r="P3" i="22" s="1"/>
  <c r="M17" i="22"/>
  <c r="N17" i="22" s="1"/>
  <c r="O17" i="22" s="1"/>
  <c r="P17" i="22" s="1"/>
  <c r="M9" i="22"/>
  <c r="N9" i="22" s="1"/>
  <c r="O9" i="22" s="1"/>
  <c r="P9" i="22" s="1"/>
  <c r="M20" i="22"/>
  <c r="N20" i="22" s="1"/>
  <c r="O20" i="22" s="1"/>
  <c r="P20" i="22" s="1"/>
  <c r="M16" i="22"/>
  <c r="N16" i="22" s="1"/>
  <c r="O16" i="22" s="1"/>
  <c r="P16" i="22" s="1"/>
  <c r="M12" i="22"/>
  <c r="N12" i="22" s="1"/>
  <c r="O12" i="22" s="1"/>
  <c r="P12" i="22" s="1"/>
  <c r="M8" i="22"/>
  <c r="N8" i="22" s="1"/>
  <c r="O8" i="22" s="1"/>
  <c r="P8" i="22" s="1"/>
  <c r="M4" i="22"/>
  <c r="N4" i="22" s="1"/>
  <c r="O4" i="22" s="1"/>
  <c r="P4" i="22" s="1"/>
  <c r="M21" i="22"/>
  <c r="N21" i="22" s="1"/>
  <c r="O21" i="22" s="1"/>
  <c r="P21" i="22" s="1"/>
  <c r="M15" i="22"/>
  <c r="N15" i="22" s="1"/>
  <c r="O15" i="22" s="1"/>
  <c r="P15" i="22" s="1"/>
  <c r="M13" i="22"/>
  <c r="N13" i="22" s="1"/>
  <c r="O13" i="22" s="1"/>
  <c r="P13" i="22" s="1"/>
  <c r="M7" i="22"/>
  <c r="N7" i="22" s="1"/>
  <c r="O7" i="22" s="1"/>
  <c r="P7" i="22" s="1"/>
  <c r="M5" i="22"/>
  <c r="N5" i="22" s="1"/>
  <c r="O5" i="22" s="1"/>
  <c r="P5" i="22" s="1"/>
  <c r="M18" i="22"/>
  <c r="N18" i="22" s="1"/>
  <c r="O18" i="22" s="1"/>
  <c r="P18" i="22" s="1"/>
  <c r="M14" i="22"/>
  <c r="N14" i="22" s="1"/>
  <c r="O14" i="22" s="1"/>
  <c r="P14" i="22" s="1"/>
  <c r="M10" i="22"/>
  <c r="N10" i="22" s="1"/>
  <c r="O10" i="22" s="1"/>
  <c r="P10" i="22" s="1"/>
  <c r="M6" i="22"/>
  <c r="N6" i="22" s="1"/>
  <c r="O6" i="22" s="1"/>
  <c r="P6" i="22" s="1"/>
  <c r="M2" i="22" l="1"/>
  <c r="N2" i="22" s="1"/>
  <c r="I202" i="27" l="1"/>
  <c r="J202" i="27"/>
  <c r="O2" i="22"/>
  <c r="P2" i="22" s="1"/>
  <c r="L202" i="27" s="1"/>
  <c r="N1" i="22"/>
  <c r="O1" i="26" l="1"/>
  <c r="K202" i="27"/>
  <c r="AG6" i="27"/>
  <c r="AG7" i="27"/>
  <c r="AG3" i="27"/>
  <c r="AG4" i="27"/>
  <c r="AG5" i="27"/>
  <c r="AH3" i="27" l="1"/>
  <c r="AG203" i="27"/>
  <c r="AG202" i="27"/>
  <c r="AH9" i="27"/>
  <c r="D17" i="26"/>
  <c r="D38" i="26" s="1"/>
  <c r="D15" i="26"/>
  <c r="I38" i="26" l="1"/>
  <c r="N38" i="26" s="1"/>
  <c r="S38" i="26" s="1"/>
  <c r="X38" i="26" s="1"/>
  <c r="D59" i="26"/>
  <c r="D36" i="26"/>
  <c r="D57" i="26"/>
  <c r="I36" i="26"/>
  <c r="K36" i="26" s="1"/>
  <c r="I15" i="26"/>
  <c r="N15" i="26" s="1"/>
  <c r="I17" i="26"/>
  <c r="N17" i="26" s="1"/>
  <c r="S17" i="26" s="1"/>
  <c r="X17" i="26" s="1"/>
  <c r="C26" i="26"/>
  <c r="K15" i="26"/>
  <c r="F36" i="26"/>
  <c r="F15" i="26"/>
  <c r="A21" i="27"/>
  <c r="A1" i="27"/>
  <c r="D78" i="26" l="1"/>
  <c r="I57" i="26"/>
  <c r="N57" i="26" s="1"/>
  <c r="S57" i="26" s="1"/>
  <c r="D80" i="26"/>
  <c r="I80" i="26" s="1"/>
  <c r="N80" i="26" s="1"/>
  <c r="S80" i="26" s="1"/>
  <c r="X80" i="26" s="1"/>
  <c r="I59" i="26"/>
  <c r="N59" i="26" s="1"/>
  <c r="S59" i="26" s="1"/>
  <c r="X59" i="26" s="1"/>
  <c r="S15" i="26"/>
  <c r="P15" i="26"/>
  <c r="N36" i="26"/>
  <c r="P36" i="26" s="1"/>
  <c r="R68" i="26"/>
  <c r="H68" i="26"/>
  <c r="W47" i="26"/>
  <c r="M47" i="26"/>
  <c r="C47" i="26"/>
  <c r="R5" i="26"/>
  <c r="A31" i="27"/>
  <c r="H5" i="26"/>
  <c r="A11" i="27"/>
  <c r="M5" i="26"/>
  <c r="W68" i="26"/>
  <c r="M68" i="26"/>
  <c r="C68" i="26"/>
  <c r="R47" i="26"/>
  <c r="H47" i="26"/>
  <c r="W26" i="26"/>
  <c r="W5" i="26"/>
  <c r="A41" i="27"/>
  <c r="H26" i="26"/>
  <c r="R26" i="26"/>
  <c r="M26" i="26"/>
  <c r="C5" i="26"/>
  <c r="I78" i="26" l="1"/>
  <c r="N78" i="26" s="1"/>
  <c r="S78" i="26" s="1"/>
  <c r="F78" i="26"/>
  <c r="U57" i="26"/>
  <c r="X57" i="26"/>
  <c r="Z57" i="26" s="1"/>
  <c r="P78" i="26"/>
  <c r="S36" i="26"/>
  <c r="U36" i="26" s="1"/>
  <c r="X15" i="26"/>
  <c r="Z15" i="26" s="1"/>
  <c r="U15" i="26"/>
  <c r="H12" i="22"/>
  <c r="H14" i="22"/>
  <c r="H15" i="22"/>
  <c r="H20" i="22"/>
  <c r="H21" i="22" l="1"/>
  <c r="E72" i="26"/>
  <c r="E83" i="26" s="1"/>
  <c r="H17" i="22"/>
  <c r="J72" i="26"/>
  <c r="J83" i="26" s="1"/>
  <c r="H18" i="22"/>
  <c r="Y51" i="26"/>
  <c r="Y62" i="26" s="1"/>
  <c r="H16" i="22"/>
  <c r="H19" i="22"/>
  <c r="J51" i="26"/>
  <c r="J62" i="26" s="1"/>
  <c r="H13" i="22"/>
  <c r="T51" i="26"/>
  <c r="T62" i="26" s="1"/>
  <c r="S51" i="26"/>
  <c r="S62" i="26" s="1"/>
  <c r="Y72" i="26"/>
  <c r="Y83" i="26" s="1"/>
  <c r="S72" i="26"/>
  <c r="O72" i="26"/>
  <c r="O83" i="26" s="1"/>
  <c r="N51" i="26"/>
  <c r="N62" i="26" s="1"/>
  <c r="D51" i="26"/>
  <c r="D62" i="26" s="1"/>
  <c r="U78" i="26"/>
  <c r="X78" i="26"/>
  <c r="X36" i="26"/>
  <c r="Z36" i="26" s="1"/>
  <c r="H3" i="22"/>
  <c r="H4" i="22"/>
  <c r="H5" i="22"/>
  <c r="H6" i="22"/>
  <c r="H7" i="22"/>
  <c r="H8" i="22"/>
  <c r="H9" i="22"/>
  <c r="H10" i="22"/>
  <c r="H11" i="22"/>
  <c r="F2" i="22" l="1"/>
  <c r="G2" i="22"/>
  <c r="I2" i="22" s="1"/>
  <c r="S83" i="26"/>
  <c r="O51" i="26"/>
  <c r="O62" i="26" s="1"/>
  <c r="N72" i="26"/>
  <c r="N83" i="26" s="1"/>
  <c r="I72" i="26"/>
  <c r="I83" i="26" s="1"/>
  <c r="X72" i="26"/>
  <c r="I51" i="26"/>
  <c r="I62" i="26" s="1"/>
  <c r="X51" i="26"/>
  <c r="X62" i="26" s="1"/>
  <c r="D72" i="26"/>
  <c r="E51" i="26"/>
  <c r="E62" i="26" s="1"/>
  <c r="T72" i="26"/>
  <c r="T83" i="26" s="1"/>
  <c r="H2" i="22" l="1"/>
  <c r="B202" i="27"/>
  <c r="D83" i="26"/>
  <c r="F83" i="26" s="1"/>
  <c r="F72" i="26"/>
  <c r="X83" i="26"/>
  <c r="Z83" i="26" s="1"/>
  <c r="Z72" i="26"/>
  <c r="C202" i="27"/>
  <c r="U72" i="26"/>
  <c r="N30" i="26"/>
  <c r="N41" i="26" s="1"/>
  <c r="S30" i="26"/>
  <c r="S41" i="26" s="1"/>
  <c r="I30" i="26"/>
  <c r="I41" i="26" s="1"/>
  <c r="I9" i="26"/>
  <c r="I20" i="26" s="1"/>
  <c r="T30" i="26"/>
  <c r="T41" i="26" s="1"/>
  <c r="J30" i="26"/>
  <c r="J41" i="26" s="1"/>
  <c r="Y9" i="26"/>
  <c r="Y20" i="26" s="1"/>
  <c r="O9" i="26"/>
  <c r="O20" i="26" s="1"/>
  <c r="X9" i="26"/>
  <c r="X20" i="26" s="1"/>
  <c r="X30" i="26"/>
  <c r="X41" i="26" s="1"/>
  <c r="D30" i="26"/>
  <c r="D41" i="26" s="1"/>
  <c r="Y30" i="26"/>
  <c r="Y41" i="26" s="1"/>
  <c r="O30" i="26"/>
  <c r="O41" i="26" s="1"/>
  <c r="E30" i="26"/>
  <c r="E41" i="26" s="1"/>
  <c r="J9" i="26"/>
  <c r="J20" i="26" s="1"/>
  <c r="T9" i="26"/>
  <c r="T20" i="26" s="1"/>
  <c r="P41" i="26"/>
  <c r="D9" i="26"/>
  <c r="E9" i="26"/>
  <c r="E20" i="26" s="1"/>
  <c r="D202" i="27" l="1"/>
  <c r="T1" i="26" s="1"/>
  <c r="D20" i="26"/>
  <c r="F20" i="26" s="1"/>
  <c r="F9" i="26"/>
  <c r="E202" i="27"/>
  <c r="S9" i="26"/>
  <c r="S20" i="26" s="1"/>
  <c r="U41" i="26"/>
  <c r="F41" i="26"/>
  <c r="N9" i="26"/>
  <c r="K41" i="26"/>
  <c r="Z41" i="26"/>
  <c r="N20" i="26" l="1"/>
  <c r="P20" i="26" s="1"/>
  <c r="P9" i="26"/>
  <c r="U20" i="26"/>
</calcChain>
</file>

<file path=xl/sharedStrings.xml><?xml version="1.0" encoding="utf-8"?>
<sst xmlns="http://schemas.openxmlformats.org/spreadsheetml/2006/main" count="1122" uniqueCount="430">
  <si>
    <t>Transporteur</t>
  </si>
  <si>
    <t>Temps de déchargement</t>
  </si>
  <si>
    <t>Temps de rangement</t>
  </si>
  <si>
    <t>Heure départ camion</t>
  </si>
  <si>
    <t>Heure saisie BL</t>
  </si>
  <si>
    <t>Heure arrivée mini</t>
  </si>
  <si>
    <t>Heure arrivée maxi</t>
  </si>
  <si>
    <t>Heure fin saisie BL</t>
  </si>
  <si>
    <t>Heure arrivée camion</t>
  </si>
  <si>
    <t>Tolérance arrivée</t>
  </si>
  <si>
    <t>Heure max saisie BL (1h après départ camion)</t>
  </si>
  <si>
    <t>N°</t>
  </si>
  <si>
    <t>Heure arrivée</t>
  </si>
  <si>
    <t>Ecart en minutes entre début déchargement et rangement</t>
  </si>
  <si>
    <t>Intitulé</t>
  </si>
  <si>
    <t>Durée</t>
  </si>
  <si>
    <t>Heure départ</t>
  </si>
  <si>
    <t>Tolérance</t>
  </si>
  <si>
    <t>Nb palette</t>
  </si>
  <si>
    <t>Heure fin déchargement</t>
  </si>
  <si>
    <t>Management visuel</t>
  </si>
  <si>
    <t>Nom</t>
  </si>
  <si>
    <t>Taux remplissage</t>
  </si>
  <si>
    <t>Commentaires</t>
  </si>
  <si>
    <t>ML DISPO</t>
  </si>
  <si>
    <t>ML dispo</t>
  </si>
  <si>
    <t>Nb palettes</t>
  </si>
  <si>
    <t>A partir de combien de ML dispo on considere que c'est nok</t>
  </si>
  <si>
    <t>A partir de quel taux de remplissage on considere que c'est ok</t>
  </si>
  <si>
    <t>Réel</t>
  </si>
  <si>
    <t>Heure mini début déchargement</t>
  </si>
  <si>
    <t>Heure maxi debut dechargement</t>
  </si>
  <si>
    <t xml:space="preserve">Date -&gt; </t>
  </si>
  <si>
    <t>MOY</t>
  </si>
  <si>
    <t>DUREE</t>
  </si>
  <si>
    <t>Taux de remplissage</t>
  </si>
  <si>
    <t>DATE</t>
  </si>
  <si>
    <t>HEURE</t>
  </si>
  <si>
    <t>PROCHAIN CAMION</t>
  </si>
  <si>
    <t>Heures</t>
  </si>
  <si>
    <t>Minutes</t>
  </si>
  <si>
    <t>Suivi ML dispo</t>
  </si>
  <si>
    <t>O</t>
  </si>
  <si>
    <t>Mettre O si suivi des ML dispo ou N si pas de suivi dans la colonne AE</t>
  </si>
  <si>
    <t>Info</t>
  </si>
  <si>
    <r>
      <rPr>
        <b/>
        <sz val="11"/>
        <color theme="1"/>
        <rFont val="Century Gothic"/>
        <family val="2"/>
      </rPr>
      <t>KPI</t>
    </r>
    <r>
      <rPr>
        <sz val="11"/>
        <color theme="1"/>
        <rFont val="Century Gothic"/>
        <family val="2"/>
      </rPr>
      <t xml:space="preserve"> - Cumule des mètres linéraires dispo dans chaque camion par jour</t>
    </r>
  </si>
  <si>
    <r>
      <rPr>
        <b/>
        <sz val="11"/>
        <color theme="1"/>
        <rFont val="Century Gothic"/>
        <family val="2"/>
      </rPr>
      <t>KPI</t>
    </r>
    <r>
      <rPr>
        <sz val="11"/>
        <color theme="1"/>
        <rFont val="Century Gothic"/>
        <family val="2"/>
      </rPr>
      <t xml:space="preserve"> - Cumule pour écart entre arrivée rélle et heure standard par jour</t>
    </r>
  </si>
  <si>
    <r>
      <t>S</t>
    </r>
    <r>
      <rPr>
        <sz val="16"/>
        <color theme="1"/>
        <rFont val="Century Gothic"/>
        <family val="2"/>
      </rPr>
      <t xml:space="preserve"> ECARTS CAMIONS J-1</t>
    </r>
  </si>
  <si>
    <t>Total des écarts</t>
  </si>
  <si>
    <t>Heure actuelle</t>
  </si>
  <si>
    <t>Heure actuelle en sec</t>
  </si>
  <si>
    <t>Heure arrivée en sec</t>
  </si>
  <si>
    <t>Ecart entre heure arrivée et heure actuelle</t>
  </si>
  <si>
    <r>
      <t>S</t>
    </r>
    <r>
      <rPr>
        <sz val="16"/>
        <color theme="1"/>
        <rFont val="Century Gothic"/>
        <family val="2"/>
      </rPr>
      <t xml:space="preserve"> ML DISPO J-1</t>
    </r>
  </si>
  <si>
    <t>ML dispo Camion 1</t>
  </si>
  <si>
    <t>ML dispo Camion 2</t>
  </si>
  <si>
    <t>ML dispo Camion 3</t>
  </si>
  <si>
    <t>ML dispo Camion 4</t>
  </si>
  <si>
    <t>ML dispo Camion 5</t>
  </si>
  <si>
    <t>ML dispo Camion 6</t>
  </si>
  <si>
    <t>ML dispo Camion 7</t>
  </si>
  <si>
    <t>ML dispo Camion 8</t>
  </si>
  <si>
    <t>ML dispo Camion 9</t>
  </si>
  <si>
    <t>ML dispo Camion 10</t>
  </si>
  <si>
    <t>ML dispo Camion 11</t>
  </si>
  <si>
    <t>ML dispo Camion 12</t>
  </si>
  <si>
    <t>ML dispo Camion 13</t>
  </si>
  <si>
    <t>ML dispo Camion 14</t>
  </si>
  <si>
    <t>ML dispo Camion 15</t>
  </si>
  <si>
    <t>ML dispo Camion 16</t>
  </si>
  <si>
    <t>ML dispo Camion 17</t>
  </si>
  <si>
    <t>ML dispo Camion 18</t>
  </si>
  <si>
    <t>ML dispo Camion 19</t>
  </si>
  <si>
    <t>ML dispo Camion 20</t>
  </si>
  <si>
    <t>Total des ML dispo</t>
  </si>
  <si>
    <t>MPM TRANSPORT</t>
  </si>
  <si>
    <t>OPTIMSATION CHARGEMENT</t>
  </si>
  <si>
    <t>Calcul = Nb palettes (13 - ML dispo)* ratio gerbabilité</t>
  </si>
  <si>
    <t>N</t>
  </si>
  <si>
    <t>VALIDATION HORAIRES</t>
  </si>
  <si>
    <t>METRES LINEAIRES DISPO</t>
  </si>
  <si>
    <t>NB PALETTES DANS CAMION</t>
  </si>
  <si>
    <t>*MLDISP00*</t>
  </si>
  <si>
    <t>*NBPALE01*</t>
  </si>
  <si>
    <t>*NBPALE33*</t>
  </si>
  <si>
    <t>*NBPALE64*</t>
  </si>
  <si>
    <t>*MLDISP01*</t>
  </si>
  <si>
    <t>*NBPALE02*</t>
  </si>
  <si>
    <t>*NBPALE34*</t>
  </si>
  <si>
    <t>*NBPALE65*</t>
  </si>
  <si>
    <t>*MLDISP02*</t>
  </si>
  <si>
    <t>*NBPALE03*</t>
  </si>
  <si>
    <t>*NBPALE35*</t>
  </si>
  <si>
    <t>*NBPALE66*</t>
  </si>
  <si>
    <t>*MLDISP03*</t>
  </si>
  <si>
    <t>*NBPALE04*</t>
  </si>
  <si>
    <t>*NBPALE36*</t>
  </si>
  <si>
    <t>*NBPALE67*</t>
  </si>
  <si>
    <t>*MLDISP04*</t>
  </si>
  <si>
    <t>*NBPALE05*</t>
  </si>
  <si>
    <t>*NBPALE37*</t>
  </si>
  <si>
    <t>*NBPALE68*</t>
  </si>
  <si>
    <t>*MLDISP05*</t>
  </si>
  <si>
    <t>*NBPALE06*</t>
  </si>
  <si>
    <t>*NBPALE38*</t>
  </si>
  <si>
    <t>*NBPALE69*</t>
  </si>
  <si>
    <t>*MLDISP06*</t>
  </si>
  <si>
    <t>*NBPALE07*</t>
  </si>
  <si>
    <t>*NBPALE39*</t>
  </si>
  <si>
    <t>*NBPALE70*</t>
  </si>
  <si>
    <t>*MLDISP07*</t>
  </si>
  <si>
    <t>*NBPALE08*</t>
  </si>
  <si>
    <t>*NBPALE40*</t>
  </si>
  <si>
    <t>*NBPALE71*</t>
  </si>
  <si>
    <t>*MLDISP08*</t>
  </si>
  <si>
    <t>*NBPALE09*</t>
  </si>
  <si>
    <t>*NBPALE41*</t>
  </si>
  <si>
    <t>*NBPALE72*</t>
  </si>
  <si>
    <t>*MLDISP09*</t>
  </si>
  <si>
    <t>*NBPALE10*</t>
  </si>
  <si>
    <t>*NBPALE42*</t>
  </si>
  <si>
    <t>*NBPALE73*</t>
  </si>
  <si>
    <t>*MLDISP10*</t>
  </si>
  <si>
    <t>*NBPALE11*</t>
  </si>
  <si>
    <t>*NBPALE43*</t>
  </si>
  <si>
    <t>*NBPALE74*</t>
  </si>
  <si>
    <t>*MLDISP11*</t>
  </si>
  <si>
    <t>*NBPALE12*</t>
  </si>
  <si>
    <t>*NBPALE44*</t>
  </si>
  <si>
    <t>*NBPALE75*</t>
  </si>
  <si>
    <t>*MLDISP12*</t>
  </si>
  <si>
    <t>*NBPALE13*</t>
  </si>
  <si>
    <t>*NBPALE45*</t>
  </si>
  <si>
    <t>*NBPALE76*</t>
  </si>
  <si>
    <t>*MLDISP13*</t>
  </si>
  <si>
    <t>*NBPALE14*</t>
  </si>
  <si>
    <t>*NBPALE46*</t>
  </si>
  <si>
    <t>*NBPALE77*</t>
  </si>
  <si>
    <t>HEURE ARRIVÉE CAMION</t>
  </si>
  <si>
    <t>*NBPALE15*</t>
  </si>
  <si>
    <t>*NBPALE47*</t>
  </si>
  <si>
    <t>*NBPALE78*</t>
  </si>
  <si>
    <t>*HOURACAM*</t>
  </si>
  <si>
    <t>*NBPALE16*</t>
  </si>
  <si>
    <t>*NBPALE48*</t>
  </si>
  <si>
    <t>HEURE DÉBUT RANGEMENT</t>
  </si>
  <si>
    <t>*NBPALE17*</t>
  </si>
  <si>
    <t>*NBPALE49*</t>
  </si>
  <si>
    <t>*HOURDRAN*</t>
  </si>
  <si>
    <t>*NBPALE18*</t>
  </si>
  <si>
    <t>*NBPALE50*</t>
  </si>
  <si>
    <t>HEURE FIN DE RANGEMENT</t>
  </si>
  <si>
    <t>*NBPALE19*</t>
  </si>
  <si>
    <t>*NBPALE51*</t>
  </si>
  <si>
    <t>*HOURFRAN*</t>
  </si>
  <si>
    <t>*NBPALE20*</t>
  </si>
  <si>
    <t>*NBPALE52*</t>
  </si>
  <si>
    <t>HEURE DÉPART CAMION</t>
  </si>
  <si>
    <t>*NBPALE21*</t>
  </si>
  <si>
    <t>*NBPALE53*</t>
  </si>
  <si>
    <t>*HOURDCAM*</t>
  </si>
  <si>
    <t>*NBPALE22*</t>
  </si>
  <si>
    <t>*NBPALE54*</t>
  </si>
  <si>
    <t>HEURE FIN DE SAISIE BL</t>
  </si>
  <si>
    <t>*NBPALE23*</t>
  </si>
  <si>
    <t>*NBPALE55*</t>
  </si>
  <si>
    <t>*HOURSABL*</t>
  </si>
  <si>
    <t>*NBPALE24*</t>
  </si>
  <si>
    <t>*NBPALE56*</t>
  </si>
  <si>
    <t>VALIDATION DES INFOS</t>
  </si>
  <si>
    <t>*NBPALE25*</t>
  </si>
  <si>
    <t>*NBPALE57*</t>
  </si>
  <si>
    <t>*VALIDATE*</t>
  </si>
  <si>
    <t>*NBPALE26*</t>
  </si>
  <si>
    <t>*NBPALE58*</t>
  </si>
  <si>
    <t>*NBPALE27*</t>
  </si>
  <si>
    <t>*NBPALE28*</t>
  </si>
  <si>
    <t>*NBPALE59*</t>
  </si>
  <si>
    <t>*NBPALE29*</t>
  </si>
  <si>
    <t>*NBPALE60*</t>
  </si>
  <si>
    <t>*NBPALE30*</t>
  </si>
  <si>
    <t>*NBPALE61*</t>
  </si>
  <si>
    <t>*NBPALE31*</t>
  </si>
  <si>
    <t>*NBPALE62*</t>
  </si>
  <si>
    <t>*NBPALE32*</t>
  </si>
  <si>
    <t>*NBPALE63*</t>
  </si>
  <si>
    <t>Désignation</t>
  </si>
  <si>
    <t>variables lues</t>
  </si>
  <si>
    <t>heure arrivée camion</t>
  </si>
  <si>
    <t>HOURACAM</t>
  </si>
  <si>
    <t>heure début rangement</t>
  </si>
  <si>
    <t>HOURDRAN</t>
  </si>
  <si>
    <t>heure fin de rangement</t>
  </si>
  <si>
    <t>HOURFRAN</t>
  </si>
  <si>
    <t>heure départ camion</t>
  </si>
  <si>
    <t>HOURDCAM</t>
  </si>
  <si>
    <t xml:space="preserve">heure de saisie de BL </t>
  </si>
  <si>
    <t>HOURSABL</t>
  </si>
  <si>
    <t>Validation</t>
  </si>
  <si>
    <t>VALIDATE</t>
  </si>
  <si>
    <t>0 mètre linéaire</t>
  </si>
  <si>
    <t>MLDISP00</t>
  </si>
  <si>
    <t>1 mètre linéaire</t>
  </si>
  <si>
    <t>MLDISP01</t>
  </si>
  <si>
    <t>2 mètres linéaires</t>
  </si>
  <si>
    <t>MLDISP02</t>
  </si>
  <si>
    <t>3 mètres linéaires</t>
  </si>
  <si>
    <t>MLDISP03</t>
  </si>
  <si>
    <t>4 mètres linéaires</t>
  </si>
  <si>
    <t>MLDISP04</t>
  </si>
  <si>
    <t>5 mètres linéaires</t>
  </si>
  <si>
    <t>MLDISP05</t>
  </si>
  <si>
    <t>6 mètres linéaires</t>
  </si>
  <si>
    <t>MLDISP06</t>
  </si>
  <si>
    <t>7 mètres linéaires</t>
  </si>
  <si>
    <t>MLDISP07</t>
  </si>
  <si>
    <t>8 mètres linéaires</t>
  </si>
  <si>
    <t>MLDISP08</t>
  </si>
  <si>
    <t>9 mètres linéaires</t>
  </si>
  <si>
    <t>MLDISP09</t>
  </si>
  <si>
    <t>10 mètres linéaires</t>
  </si>
  <si>
    <t>MLDISP10</t>
  </si>
  <si>
    <t>11 mètres linéaires</t>
  </si>
  <si>
    <t>MLDISP11</t>
  </si>
  <si>
    <t>12 mètres linéaires</t>
  </si>
  <si>
    <t>MLDISP12</t>
  </si>
  <si>
    <t>13 mètres linéaires</t>
  </si>
  <si>
    <t>MLDISP13</t>
  </si>
  <si>
    <t>1 palette dans camion</t>
  </si>
  <si>
    <t>NBPALE01</t>
  </si>
  <si>
    <t>2 palettes dans camion</t>
  </si>
  <si>
    <t>NBPALE02</t>
  </si>
  <si>
    <t>3 palettes dans camion</t>
  </si>
  <si>
    <t>NBPALE03</t>
  </si>
  <si>
    <t>4 palettes dans camion</t>
  </si>
  <si>
    <t>NBPALE04</t>
  </si>
  <si>
    <t>5 palettes dans camion</t>
  </si>
  <si>
    <t>NBPALE05</t>
  </si>
  <si>
    <t>6 palettes dans camion</t>
  </si>
  <si>
    <t>NBPALE06</t>
  </si>
  <si>
    <t>7 palettes dans camion</t>
  </si>
  <si>
    <t>NBPALE07</t>
  </si>
  <si>
    <t>8 palettes dans camion</t>
  </si>
  <si>
    <t>NBPALE08</t>
  </si>
  <si>
    <t>9 palettes dans camion</t>
  </si>
  <si>
    <t>NBPALE09</t>
  </si>
  <si>
    <t>10 palettes dans camion</t>
  </si>
  <si>
    <t>NBPALE10</t>
  </si>
  <si>
    <t>11 palettes dans camion</t>
  </si>
  <si>
    <t>NBPALE11</t>
  </si>
  <si>
    <t>12 palettes dans camion</t>
  </si>
  <si>
    <t>NBPALE12</t>
  </si>
  <si>
    <t>13 palettes dans camion</t>
  </si>
  <si>
    <t>NBPALE13</t>
  </si>
  <si>
    <t>14 palettes dans camion</t>
  </si>
  <si>
    <t>NBPALE14</t>
  </si>
  <si>
    <t>15 palettes dans camion</t>
  </si>
  <si>
    <t>NBPALE15</t>
  </si>
  <si>
    <t>16 palettes dans camion</t>
  </si>
  <si>
    <t>NBPALE16</t>
  </si>
  <si>
    <t>17 palettes dans camion</t>
  </si>
  <si>
    <t>NBPALE17</t>
  </si>
  <si>
    <t>18 palettes dans camion</t>
  </si>
  <si>
    <t>NBPALE18</t>
  </si>
  <si>
    <t>19 palettes dans camion</t>
  </si>
  <si>
    <t>NBPALE19</t>
  </si>
  <si>
    <t>20 palettes dans camion</t>
  </si>
  <si>
    <t>NBPALE20</t>
  </si>
  <si>
    <t>21 palettes dans camion</t>
  </si>
  <si>
    <t>NBPALE21</t>
  </si>
  <si>
    <t>22 palettes dans camion</t>
  </si>
  <si>
    <t>NBPALE22</t>
  </si>
  <si>
    <t>23 palettes dans camion</t>
  </si>
  <si>
    <t>NBPALE23</t>
  </si>
  <si>
    <t>24 palettes dans camion</t>
  </si>
  <si>
    <t>NBPALE24</t>
  </si>
  <si>
    <t>25 palettes dans camion</t>
  </si>
  <si>
    <t>NBPALE25</t>
  </si>
  <si>
    <t>26 palettes dans camion</t>
  </si>
  <si>
    <t>NBPALE26</t>
  </si>
  <si>
    <t>27 palettes dans camion</t>
  </si>
  <si>
    <t>NBPALE27</t>
  </si>
  <si>
    <t>28 palettes dans camion</t>
  </si>
  <si>
    <t>NBPALE28</t>
  </si>
  <si>
    <t>29 palettes dans camion</t>
  </si>
  <si>
    <t>NBPALE29</t>
  </si>
  <si>
    <t>30 palettes dans camion</t>
  </si>
  <si>
    <t>NBPALE30</t>
  </si>
  <si>
    <t>31 palettes dans camion</t>
  </si>
  <si>
    <t>NBPALE31</t>
  </si>
  <si>
    <t>32 palettes dans camion</t>
  </si>
  <si>
    <t>NBPALE32</t>
  </si>
  <si>
    <t>33 palettes dans camion</t>
  </si>
  <si>
    <t>NBPALE33</t>
  </si>
  <si>
    <t>34 palettes dans camion</t>
  </si>
  <si>
    <t>NBPALE34</t>
  </si>
  <si>
    <t>35 palettes dans camion</t>
  </si>
  <si>
    <t>NBPALE35</t>
  </si>
  <si>
    <t>36 palettes dans camion</t>
  </si>
  <si>
    <t>NBPALE36</t>
  </si>
  <si>
    <t>37 palettes dans camion</t>
  </si>
  <si>
    <t>NBPALE37</t>
  </si>
  <si>
    <t>38 palettes dans camion</t>
  </si>
  <si>
    <t>NBPALE38</t>
  </si>
  <si>
    <t>39 palettes dans camion</t>
  </si>
  <si>
    <t>NBPALE39</t>
  </si>
  <si>
    <t>40 palettes dans camion</t>
  </si>
  <si>
    <t>NBPALE40</t>
  </si>
  <si>
    <t>41 palettes dans camion</t>
  </si>
  <si>
    <t>NBPALE41</t>
  </si>
  <si>
    <t>42 palettes dans camion</t>
  </si>
  <si>
    <t>NBPALE42</t>
  </si>
  <si>
    <t>43 palettes dans camion</t>
  </si>
  <si>
    <t>NBPALE43</t>
  </si>
  <si>
    <t>44 palettes dans camion</t>
  </si>
  <si>
    <t>NBPALE44</t>
  </si>
  <si>
    <t>45 palettes dans camion</t>
  </si>
  <si>
    <t>NBPALE45</t>
  </si>
  <si>
    <t>46 palettes dans camion</t>
  </si>
  <si>
    <t>NBPALE46</t>
  </si>
  <si>
    <t>47 palettes dans camion</t>
  </si>
  <si>
    <t>NBPALE47</t>
  </si>
  <si>
    <t>48 palettes dans camion</t>
  </si>
  <si>
    <t>NBPALE48</t>
  </si>
  <si>
    <t>49 palettes dans camion</t>
  </si>
  <si>
    <t>NBPALE49</t>
  </si>
  <si>
    <t>50 palettes dans camion</t>
  </si>
  <si>
    <t>NBPALE50</t>
  </si>
  <si>
    <t>51 palettes dans camion</t>
  </si>
  <si>
    <t>NBPALE51</t>
  </si>
  <si>
    <t>52 palettes dans camion</t>
  </si>
  <si>
    <t>NBPALE52</t>
  </si>
  <si>
    <t>53 palettes dans camion</t>
  </si>
  <si>
    <t>NBPALE53</t>
  </si>
  <si>
    <t>54 palettes dans camion</t>
  </si>
  <si>
    <t>NBPALE54</t>
  </si>
  <si>
    <t>55 palettes dans camion</t>
  </si>
  <si>
    <t>NBPALE55</t>
  </si>
  <si>
    <t>56 palettes dans camion</t>
  </si>
  <si>
    <t>NBPALE56</t>
  </si>
  <si>
    <t>57 palettes dans camion</t>
  </si>
  <si>
    <t>NBPALE57</t>
  </si>
  <si>
    <t>58 palettes dans camion</t>
  </si>
  <si>
    <t>NBPALE58</t>
  </si>
  <si>
    <t>59 palettes dans camion</t>
  </si>
  <si>
    <t>NBPALE59</t>
  </si>
  <si>
    <t>60 palettes dans camion</t>
  </si>
  <si>
    <t>NBPALE60</t>
  </si>
  <si>
    <t>61 palettes dans camion</t>
  </si>
  <si>
    <t>NBPALE61</t>
  </si>
  <si>
    <t>62 palettes dans camion</t>
  </si>
  <si>
    <t>NBPALE62</t>
  </si>
  <si>
    <t>63 palettes dans camion</t>
  </si>
  <si>
    <t>NBPALE63</t>
  </si>
  <si>
    <t>64 palettes dans camion</t>
  </si>
  <si>
    <t>NBPALE64</t>
  </si>
  <si>
    <t>65 palettes dans camion</t>
  </si>
  <si>
    <t>NBPALE65</t>
  </si>
  <si>
    <t>66 palettes dans camion</t>
  </si>
  <si>
    <t>NBPALE66</t>
  </si>
  <si>
    <t>67 palettes dans camion</t>
  </si>
  <si>
    <t>NBPALE67</t>
  </si>
  <si>
    <t>68 palettes dans camion</t>
  </si>
  <si>
    <t>NBPALE68</t>
  </si>
  <si>
    <t>69 palettes dans camion</t>
  </si>
  <si>
    <t>NBPALE69</t>
  </si>
  <si>
    <t>70 palettes dans camion</t>
  </si>
  <si>
    <t>NBPALE70</t>
  </si>
  <si>
    <t>71 palettes dans camion</t>
  </si>
  <si>
    <t>NBPALE71</t>
  </si>
  <si>
    <t>72 palettes dans camion</t>
  </si>
  <si>
    <t>NBPALE72</t>
  </si>
  <si>
    <t>73 palettes dans camion</t>
  </si>
  <si>
    <t>NBPALE73</t>
  </si>
  <si>
    <t>74 palettes dans camion</t>
  </si>
  <si>
    <t>NBPALE74</t>
  </si>
  <si>
    <t>75 palettes dans camion</t>
  </si>
  <si>
    <t>NBPALE75</t>
  </si>
  <si>
    <t>76 palettes dans camion</t>
  </si>
  <si>
    <t>NBPALE76</t>
  </si>
  <si>
    <t>77 palettes dans camion</t>
  </si>
  <si>
    <t>NBPALE77</t>
  </si>
  <si>
    <t>78 palettes dans camion</t>
  </si>
  <si>
    <t>NBPALE78</t>
  </si>
  <si>
    <t>CHRONOROUTE</t>
  </si>
  <si>
    <t xml:space="preserve"> </t>
  </si>
  <si>
    <t>HEURE FIN DECHARGEMENT</t>
  </si>
  <si>
    <t>*HOURFDEC*</t>
  </si>
  <si>
    <t>heure fin dechargement</t>
  </si>
  <si>
    <t>HOURFDEC</t>
  </si>
  <si>
    <t>SCAN CODE A BARRE ---&gt;</t>
  </si>
  <si>
    <t>CHR05H30</t>
  </si>
  <si>
    <t>CHR06H30</t>
  </si>
  <si>
    <t>CHR07H30</t>
  </si>
  <si>
    <t>CHR08H30</t>
  </si>
  <si>
    <t>CHR09H30</t>
  </si>
  <si>
    <t>CHR21H00</t>
  </si>
  <si>
    <t>CHR01H30</t>
  </si>
  <si>
    <t>Le camion arrive :</t>
  </si>
  <si>
    <t>TRANSPORTEUR</t>
  </si>
  <si>
    <t>TRANSPORTEUR SUITE</t>
  </si>
  <si>
    <t>1 - scanner le code barre dans la colonne A ou B (onglet CAB) correspondant au transporteur, afin d'indiquer ou doivent aller les infos</t>
  </si>
  <si>
    <t>4 - Scanner le code barre correspondant au nombre de palette dans le camion , colonne G/I ou K onglet CAB</t>
  </si>
  <si>
    <t>3 - Scanner le code barre correspondant au nombre de mètres linéaires dispo dans le camion , colonne D ou E onglet CAB</t>
  </si>
  <si>
    <t>2 - scanner le code barre "HEURE ARRIVÉE CAMION", colonne C onglet CAB qui doit renvoyer l'heure du système</t>
  </si>
  <si>
    <t>5 - scanner le code barre "HEURE FIN DECHARGEMENT" colonne C onglet CAB qui doit renvoyer l'heure du système</t>
  </si>
  <si>
    <t>6 - scanner le code barre "HEURE DEPART CAMION" colonne C onglet CAB qui doit renvoyer l'heure du système</t>
  </si>
  <si>
    <t>7 - scanner le code barre "HEURE FIN DE SAISIE BL" colonne C onglet CAB qui doit renvoyer l'heure du système</t>
  </si>
  <si>
    <t>8 - Valider</t>
  </si>
  <si>
    <t>La case pour faire apparaitre le scan est la case H3</t>
  </si>
  <si>
    <t>En fonction du camion les informations doivent remplir les cases correspondantes, exemple ci-dessous avec le camion de 05h30</t>
  </si>
  <si>
    <t>Si le scan du transporteur correspondant au nom situé dans le case D5 alors :</t>
  </si>
  <si>
    <t>Suivi des non-conformité</t>
  </si>
  <si>
    <t>Date</t>
  </si>
  <si>
    <t>Heure</t>
  </si>
  <si>
    <t>MPM transport</t>
  </si>
  <si>
    <t>PERFORMANCE RECEPTION</t>
  </si>
  <si>
    <t>Pour le cadre MPM transport si le réel ne correspond pas à l'heure prévue, il faut indiquer un commentaire en D13</t>
  </si>
  <si>
    <t>Pour le cadre OPTIMISATION CHARGEMENT, rien n'est défini pour le moment</t>
  </si>
  <si>
    <t>Pour le cadre PERFORMANCE RECEPTION, si le réel de l'heure de fin de saisie BLK est supérieur à l'heure prévue, il faut ajouter un commentaire en D24</t>
  </si>
  <si>
    <t>Lorsque toutes les cases sont saisies il faudrait que toutes les valeurs soient copiées dans l'onglet récapitulatif mensuel</t>
  </si>
  <si>
    <t>heure nok formule fonctionne pas</t>
  </si>
  <si>
    <t>HEURE MINI</t>
  </si>
  <si>
    <t>HEURE MAXI</t>
  </si>
  <si>
    <t>CRITERE</t>
  </si>
  <si>
    <t>VISUEL</t>
  </si>
  <si>
    <t>RÉEL</t>
  </si>
  <si>
    <t>MINI</t>
  </si>
  <si>
    <t>MAXI</t>
  </si>
  <si>
    <t>Toutes les informations scannées doivent s'afficher dans Recapitulatif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</si>
</sst>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h:mm;@"/>
    <numFmt numFmtId="165" formatCode="[$-F400]h:mm:ss\ AM/PM"/>
    <numFmt numFmtId="166" formatCode="hh\ &quot;h&quot;\ mm\ &quot;mns&quot;"/>
    <numFmt numFmtId="167" formatCode="0.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entury Gothic"/>
      <family val="2"/>
    </font>
    <font>
      <sz val="10"/>
      <name val="Verdana"/>
      <family val="2"/>
    </font>
    <font>
      <sz val="14"/>
      <color theme="1"/>
      <name val="Century Gothic"/>
      <family val="2"/>
    </font>
    <font>
      <sz val="14"/>
      <color rgb="FFFF0000"/>
      <name val="Century Gothic"/>
      <family val="2"/>
    </font>
    <font>
      <sz val="9"/>
      <color theme="1"/>
      <name val="Century Gothic"/>
      <family val="2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8"/>
      <color theme="1"/>
      <name val="Century Gothic"/>
      <family val="2"/>
    </font>
    <font>
      <sz val="20"/>
      <color theme="1"/>
      <name val="Century Gothic"/>
      <family val="2"/>
    </font>
    <font>
      <sz val="24"/>
      <color theme="1"/>
      <name val="Century Gothic"/>
      <family val="2"/>
    </font>
    <font>
      <sz val="8"/>
      <color theme="1"/>
      <name val="Century Gothic"/>
      <family val="2"/>
    </font>
    <font>
      <b/>
      <sz val="11"/>
      <color theme="1"/>
      <name val="Century Gothic"/>
      <family val="2"/>
    </font>
    <font>
      <sz val="16"/>
      <color theme="1"/>
      <name val="Symbol"/>
      <family val="1"/>
      <charset val="2"/>
    </font>
    <font>
      <sz val="16"/>
      <color theme="1"/>
      <name val="Century Gothic"/>
      <family val="2"/>
    </font>
    <font>
      <sz val="64"/>
      <color theme="1"/>
      <name val="Wingdings"/>
      <charset val="2"/>
    </font>
    <font>
      <sz val="10"/>
      <color theme="1"/>
      <name val="Century Gothic"/>
      <family val="2"/>
    </font>
    <font>
      <sz val="10"/>
      <name val="Calibri"/>
      <family val="2"/>
      <scheme val="minor"/>
    </font>
    <font>
      <sz val="12"/>
      <color theme="1"/>
      <name val="Century Gothic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6"/>
      <color theme="1"/>
      <name val="Free 3 of 9 Extended"/>
    </font>
    <font>
      <sz val="22"/>
      <color theme="1"/>
      <name val="Free 3 of 9 Extended"/>
    </font>
    <font>
      <sz val="2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4"/>
      <color theme="1"/>
      <name val="Free 3 of 9 Extended"/>
    </font>
    <font>
      <sz val="11"/>
      <color rgb="FFFF0000"/>
      <name val="Century Gothic"/>
      <family val="2"/>
    </font>
    <font>
      <sz val="20"/>
      <color theme="0"/>
      <name val="Century Gothic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FFCC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</cellStyleXfs>
  <cellXfs count="196">
    <xf numFmtId="0" fontId="0" fillId="0" borderId="0" xfId="0"/>
    <xf numFmtId="0" fontId="3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0" fontId="3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20" fontId="3" fillId="0" borderId="0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5" fillId="0" borderId="24" xfId="3" applyNumberFormat="1" applyFont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0" fillId="0" borderId="0" xfId="0" applyNumberFormat="1"/>
    <xf numFmtId="0" fontId="11" fillId="0" borderId="28" xfId="0" applyNumberFormat="1" applyFont="1" applyBorder="1" applyAlignment="1">
      <alignment horizontal="center" vertical="center"/>
    </xf>
    <xf numFmtId="9" fontId="11" fillId="0" borderId="28" xfId="3" applyFont="1" applyBorder="1" applyAlignment="1">
      <alignment horizontal="center" vertical="center"/>
    </xf>
    <xf numFmtId="164" fontId="11" fillId="0" borderId="29" xfId="0" applyNumberFormat="1" applyFont="1" applyBorder="1" applyAlignment="1">
      <alignment horizontal="center" vertical="center"/>
    </xf>
    <xf numFmtId="164" fontId="12" fillId="0" borderId="29" xfId="0" applyNumberFormat="1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20" fontId="0" fillId="0" borderId="0" xfId="0" applyNumberFormat="1"/>
    <xf numFmtId="165" fontId="3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10" fontId="3" fillId="4" borderId="1" xfId="0" applyNumberFormat="1" applyFont="1" applyFill="1" applyBorder="1" applyAlignment="1">
      <alignment horizontal="center" vertical="center"/>
    </xf>
    <xf numFmtId="10" fontId="7" fillId="4" borderId="1" xfId="0" applyNumberFormat="1" applyFont="1" applyFill="1" applyBorder="1" applyAlignment="1">
      <alignment horizontal="center" vertical="center" wrapText="1"/>
    </xf>
    <xf numFmtId="0" fontId="0" fillId="0" borderId="20" xfId="0" applyBorder="1"/>
    <xf numFmtId="0" fontId="0" fillId="0" borderId="14" xfId="0" applyBorder="1"/>
    <xf numFmtId="0" fontId="0" fillId="0" borderId="13" xfId="0" applyBorder="1"/>
    <xf numFmtId="164" fontId="11" fillId="0" borderId="27" xfId="0" applyNumberFormat="1" applyFont="1" applyBorder="1" applyAlignment="1">
      <alignment horizontal="center" vertical="center"/>
    </xf>
    <xf numFmtId="164" fontId="12" fillId="0" borderId="27" xfId="0" applyNumberFormat="1" applyFont="1" applyBorder="1" applyAlignment="1">
      <alignment horizontal="center" vertical="center"/>
    </xf>
    <xf numFmtId="164" fontId="11" fillId="0" borderId="31" xfId="0" applyNumberFormat="1" applyFont="1" applyBorder="1" applyAlignment="1">
      <alignment horizontal="center" vertical="center"/>
    </xf>
    <xf numFmtId="164" fontId="12" fillId="0" borderId="31" xfId="0" applyNumberFormat="1" applyFont="1" applyBorder="1" applyAlignment="1">
      <alignment horizontal="center" vertical="center"/>
    </xf>
    <xf numFmtId="9" fontId="11" fillId="0" borderId="3" xfId="3" applyFont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0" fontId="9" fillId="0" borderId="20" xfId="0" applyFont="1" applyFill="1" applyBorder="1" applyAlignment="1">
      <alignment horizontal="left" vertical="center"/>
    </xf>
    <xf numFmtId="0" fontId="3" fillId="5" borderId="16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/>
    </xf>
    <xf numFmtId="0" fontId="23" fillId="0" borderId="0" xfId="0" applyFont="1" applyBorder="1" applyAlignment="1">
      <alignment vertical="center" textRotation="90" wrapText="1"/>
    </xf>
    <xf numFmtId="0" fontId="3" fillId="0" borderId="0" xfId="0" applyFont="1" applyBorder="1" applyAlignment="1">
      <alignment vertical="center"/>
    </xf>
    <xf numFmtId="20" fontId="11" fillId="0" borderId="3" xfId="3" applyNumberFormat="1" applyFont="1" applyBorder="1" applyAlignment="1">
      <alignment horizontal="center" vertical="center"/>
    </xf>
    <xf numFmtId="9" fontId="11" fillId="0" borderId="28" xfId="5" applyNumberFormat="1" applyFont="1" applyBorder="1" applyAlignment="1">
      <alignment horizontal="center" vertical="center"/>
    </xf>
    <xf numFmtId="0" fontId="11" fillId="0" borderId="29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164" fontId="11" fillId="0" borderId="31" xfId="0" applyNumberFormat="1" applyFont="1" applyBorder="1" applyAlignment="1">
      <alignment horizontal="center"/>
    </xf>
    <xf numFmtId="9" fontId="11" fillId="0" borderId="29" xfId="0" applyNumberFormat="1" applyFont="1" applyBorder="1" applyAlignment="1">
      <alignment horizontal="center"/>
    </xf>
    <xf numFmtId="164" fontId="11" fillId="0" borderId="27" xfId="0" applyNumberFormat="1" applyFont="1" applyBorder="1" applyAlignment="1">
      <alignment horizontal="center"/>
    </xf>
    <xf numFmtId="164" fontId="11" fillId="0" borderId="29" xfId="0" applyNumberFormat="1" applyFont="1" applyBorder="1" applyAlignment="1">
      <alignment horizontal="center"/>
    </xf>
    <xf numFmtId="167" fontId="11" fillId="0" borderId="28" xfId="0" applyNumberFormat="1" applyFont="1" applyBorder="1" applyAlignment="1">
      <alignment horizontal="center"/>
    </xf>
    <xf numFmtId="1" fontId="11" fillId="0" borderId="29" xfId="0" applyNumberFormat="1" applyFont="1" applyBorder="1" applyAlignment="1">
      <alignment horizontal="center"/>
    </xf>
    <xf numFmtId="164" fontId="11" fillId="0" borderId="30" xfId="0" applyNumberFormat="1" applyFont="1" applyBorder="1" applyAlignment="1">
      <alignment horizontal="center"/>
    </xf>
    <xf numFmtId="0" fontId="9" fillId="9" borderId="11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164" fontId="22" fillId="0" borderId="11" xfId="0" applyNumberFormat="1" applyFont="1" applyFill="1" applyBorder="1" applyAlignment="1">
      <alignment horizontal="center" vertical="center"/>
    </xf>
    <xf numFmtId="1" fontId="22" fillId="0" borderId="11" xfId="0" applyNumberFormat="1" applyFont="1" applyFill="1" applyBorder="1" applyAlignment="1">
      <alignment horizontal="center" vertical="center"/>
    </xf>
    <xf numFmtId="2" fontId="22" fillId="0" borderId="33" xfId="0" applyNumberFormat="1" applyFont="1" applyFill="1" applyBorder="1" applyAlignment="1">
      <alignment horizontal="center" vertical="center"/>
    </xf>
    <xf numFmtId="0" fontId="22" fillId="0" borderId="33" xfId="0" applyFont="1" applyFill="1" applyBorder="1"/>
    <xf numFmtId="0" fontId="22" fillId="0" borderId="33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20" fontId="19" fillId="0" borderId="17" xfId="0" applyNumberFormat="1" applyFont="1" applyBorder="1" applyAlignment="1">
      <alignment horizontal="center" vertical="center"/>
    </xf>
    <xf numFmtId="20" fontId="19" fillId="0" borderId="21" xfId="0" applyNumberFormat="1" applyFont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7" borderId="21" xfId="0" applyFont="1" applyFill="1" applyBorder="1" applyAlignment="1">
      <alignment horizontal="center" vertical="center"/>
    </xf>
    <xf numFmtId="0" fontId="19" fillId="7" borderId="22" xfId="3" applyNumberFormat="1" applyFont="1" applyFill="1" applyBorder="1" applyAlignment="1">
      <alignment horizontal="center" vertical="center"/>
    </xf>
    <xf numFmtId="9" fontId="19" fillId="7" borderId="23" xfId="0" applyNumberFormat="1" applyFont="1" applyFill="1" applyBorder="1" applyAlignment="1">
      <alignment horizontal="center" vertical="center"/>
    </xf>
    <xf numFmtId="9" fontId="19" fillId="0" borderId="19" xfId="0" applyNumberFormat="1" applyFont="1" applyBorder="1" applyAlignment="1">
      <alignment horizontal="center" vertical="center"/>
    </xf>
    <xf numFmtId="20" fontId="19" fillId="0" borderId="16" xfId="0" applyNumberFormat="1" applyFont="1" applyBorder="1" applyAlignment="1">
      <alignment horizontal="center" vertical="center"/>
    </xf>
    <xf numFmtId="0" fontId="19" fillId="0" borderId="24" xfId="3" applyNumberFormat="1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24" fillId="0" borderId="0" xfId="0" applyFont="1" applyAlignment="1">
      <alignment horizontal="center"/>
    </xf>
    <xf numFmtId="0" fontId="0" fillId="10" borderId="0" xfId="0" applyFill="1"/>
    <xf numFmtId="0" fontId="28" fillId="0" borderId="1" xfId="0" applyFont="1" applyBorder="1" applyAlignment="1">
      <alignment horizontal="center"/>
    </xf>
    <xf numFmtId="0" fontId="28" fillId="0" borderId="7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29" fillId="0" borderId="7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34" xfId="0" applyBorder="1" applyAlignment="1">
      <alignment horizontal="center"/>
    </xf>
    <xf numFmtId="0" fontId="24" fillId="0" borderId="34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14" fontId="14" fillId="0" borderId="0" xfId="0" applyNumberFormat="1" applyFont="1" applyFill="1" applyBorder="1" applyAlignment="1">
      <alignment horizontal="center" vertical="center"/>
    </xf>
    <xf numFmtId="165" fontId="14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66" fontId="14" fillId="0" borderId="0" xfId="0" applyNumberFormat="1" applyFont="1" applyFill="1" applyBorder="1" applyAlignment="1">
      <alignment horizontal="center" vertical="center"/>
    </xf>
    <xf numFmtId="1" fontId="14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3" borderId="0" xfId="0" applyFill="1"/>
    <xf numFmtId="0" fontId="26" fillId="0" borderId="5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1" xfId="0" applyBorder="1"/>
    <xf numFmtId="165" fontId="32" fillId="0" borderId="0" xfId="0" applyNumberFormat="1" applyFont="1" applyAlignment="1">
      <alignment horizontal="left" vertical="center"/>
    </xf>
    <xf numFmtId="0" fontId="30" fillId="3" borderId="1" xfId="0" applyFont="1" applyFill="1" applyBorder="1"/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textRotation="90" wrapText="1"/>
    </xf>
    <xf numFmtId="0" fontId="21" fillId="2" borderId="3" xfId="0" applyFont="1" applyFill="1" applyBorder="1" applyAlignment="1">
      <alignment horizontal="center" vertical="center" textRotation="90" wrapText="1"/>
    </xf>
    <xf numFmtId="0" fontId="21" fillId="2" borderId="4" xfId="0" applyFont="1" applyFill="1" applyBorder="1" applyAlignment="1">
      <alignment horizontal="center" vertical="center" textRotation="90" wrapText="1"/>
    </xf>
    <xf numFmtId="0" fontId="13" fillId="11" borderId="25" xfId="0" applyFont="1" applyFill="1" applyBorder="1" applyAlignment="1">
      <alignment horizontal="center" vertical="center"/>
    </xf>
    <xf numFmtId="0" fontId="13" fillId="11" borderId="26" xfId="0" applyFont="1" applyFill="1" applyBorder="1" applyAlignment="1">
      <alignment horizontal="center" vertical="center"/>
    </xf>
    <xf numFmtId="0" fontId="13" fillId="11" borderId="12" xfId="0" applyFont="1" applyFill="1" applyBorder="1" applyAlignment="1">
      <alignment horizontal="center" vertical="center"/>
    </xf>
    <xf numFmtId="0" fontId="13" fillId="12" borderId="25" xfId="0" applyFont="1" applyFill="1" applyBorder="1" applyAlignment="1">
      <alignment horizontal="center" vertical="center"/>
    </xf>
    <xf numFmtId="0" fontId="13" fillId="12" borderId="26" xfId="0" applyFont="1" applyFill="1" applyBorder="1" applyAlignment="1">
      <alignment horizontal="center" vertical="center"/>
    </xf>
    <xf numFmtId="0" fontId="13" fillId="12" borderId="12" xfId="0" applyFont="1" applyFill="1" applyBorder="1" applyAlignment="1">
      <alignment horizontal="center" vertical="center"/>
    </xf>
    <xf numFmtId="0" fontId="18" fillId="4" borderId="25" xfId="0" applyFont="1" applyFill="1" applyBorder="1" applyAlignment="1">
      <alignment horizontal="center" vertical="center"/>
    </xf>
    <xf numFmtId="0" fontId="19" fillId="4" borderId="12" xfId="0" applyFont="1" applyFill="1" applyBorder="1" applyAlignment="1">
      <alignment horizontal="center" vertical="center"/>
    </xf>
    <xf numFmtId="1" fontId="14" fillId="7" borderId="25" xfId="0" applyNumberFormat="1" applyFont="1" applyFill="1" applyBorder="1" applyAlignment="1">
      <alignment horizontal="center" vertical="center"/>
    </xf>
    <xf numFmtId="1" fontId="14" fillId="7" borderId="12" xfId="0" applyNumberFormat="1" applyFont="1" applyFill="1" applyBorder="1" applyAlignment="1">
      <alignment horizontal="center" vertical="center"/>
    </xf>
    <xf numFmtId="20" fontId="19" fillId="0" borderId="32" xfId="0" applyNumberFormat="1" applyFont="1" applyBorder="1" applyAlignment="1">
      <alignment horizontal="center" vertical="center"/>
    </xf>
    <xf numFmtId="20" fontId="19" fillId="0" borderId="16" xfId="0" applyNumberFormat="1" applyFont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20" fontId="19" fillId="7" borderId="18" xfId="0" applyNumberFormat="1" applyFont="1" applyFill="1" applyBorder="1" applyAlignment="1">
      <alignment horizontal="center" vertical="center"/>
    </xf>
    <xf numFmtId="20" fontId="19" fillId="7" borderId="15" xfId="0" applyNumberFormat="1" applyFont="1" applyFill="1" applyBorder="1" applyAlignment="1">
      <alignment horizontal="center" vertical="center"/>
    </xf>
    <xf numFmtId="20" fontId="19" fillId="7" borderId="20" xfId="0" applyNumberFormat="1" applyFont="1" applyFill="1" applyBorder="1" applyAlignment="1">
      <alignment horizontal="center" vertical="center"/>
    </xf>
    <xf numFmtId="20" fontId="19" fillId="7" borderId="13" xfId="0" applyNumberFormat="1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13" fillId="4" borderId="25" xfId="0" applyFont="1" applyFill="1" applyBorder="1" applyAlignment="1">
      <alignment horizontal="center" vertical="center"/>
    </xf>
    <xf numFmtId="0" fontId="13" fillId="4" borderId="12" xfId="0" applyFont="1" applyFill="1" applyBorder="1" applyAlignment="1">
      <alignment horizontal="center" vertical="center"/>
    </xf>
    <xf numFmtId="0" fontId="14" fillId="7" borderId="25" xfId="0" applyFont="1" applyFill="1" applyBorder="1" applyAlignment="1">
      <alignment horizontal="center" vertical="center"/>
    </xf>
    <xf numFmtId="0" fontId="14" fillId="7" borderId="12" xfId="0" applyFont="1" applyFill="1" applyBorder="1" applyAlignment="1">
      <alignment horizontal="center" vertical="center"/>
    </xf>
    <xf numFmtId="0" fontId="6" fillId="0" borderId="20" xfId="0" quotePrefix="1" applyFont="1" applyFill="1" applyBorder="1" applyAlignment="1">
      <alignment horizontal="center" vertical="center"/>
    </xf>
    <xf numFmtId="166" fontId="14" fillId="7" borderId="25" xfId="0" applyNumberFormat="1" applyFont="1" applyFill="1" applyBorder="1" applyAlignment="1">
      <alignment horizontal="center" vertical="center"/>
    </xf>
    <xf numFmtId="166" fontId="14" fillId="7" borderId="12" xfId="0" applyNumberFormat="1" applyFont="1" applyFill="1" applyBorder="1" applyAlignment="1">
      <alignment horizontal="center" vertical="center"/>
    </xf>
    <xf numFmtId="14" fontId="14" fillId="7" borderId="25" xfId="0" applyNumberFormat="1" applyFont="1" applyFill="1" applyBorder="1" applyAlignment="1">
      <alignment horizontal="center" vertical="center"/>
    </xf>
    <xf numFmtId="14" fontId="14" fillId="7" borderId="12" xfId="0" applyNumberFormat="1" applyFont="1" applyFill="1" applyBorder="1" applyAlignment="1">
      <alignment horizontal="center" vertical="center"/>
    </xf>
    <xf numFmtId="165" fontId="14" fillId="7" borderId="25" xfId="0" applyNumberFormat="1" applyFont="1" applyFill="1" applyBorder="1" applyAlignment="1">
      <alignment horizontal="center" vertical="center"/>
    </xf>
    <xf numFmtId="165" fontId="14" fillId="7" borderId="12" xfId="0" applyNumberFormat="1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8" fillId="9" borderId="25" xfId="0" applyFont="1" applyFill="1" applyBorder="1" applyAlignment="1">
      <alignment horizontal="center" vertical="center"/>
    </xf>
    <xf numFmtId="0" fontId="8" fillId="9" borderId="26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20" fontId="8" fillId="9" borderId="25" xfId="0" applyNumberFormat="1" applyFont="1" applyFill="1" applyBorder="1" applyAlignment="1">
      <alignment horizontal="center" vertical="center"/>
    </xf>
    <xf numFmtId="49" fontId="33" fillId="0" borderId="0" xfId="0" applyNumberFormat="1" applyFont="1" applyFill="1" applyBorder="1" applyAlignment="1">
      <alignment horizontal="center" vertical="center"/>
    </xf>
    <xf numFmtId="164" fontId="11" fillId="0" borderId="28" xfId="0" applyNumberFormat="1" applyFont="1" applyBorder="1" applyAlignment="1">
      <alignment horizontal="center" vertical="center"/>
    </xf>
  </cellXfs>
  <cellStyles count="6">
    <cellStyle name="Milliers" xfId="5" builtinId="3"/>
    <cellStyle name="Normal" xfId="0" builtinId="0"/>
    <cellStyle name="Normal 2" xfId="1"/>
    <cellStyle name="Normal 2 2" xfId="2"/>
    <cellStyle name="Normal 3" xfId="4"/>
    <cellStyle name="Pourcentage" xfId="3" builtinId="5"/>
  </cellStyles>
  <dxfs count="202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66FF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0</xdr:row>
      <xdr:rowOff>38101</xdr:rowOff>
    </xdr:from>
    <xdr:to>
      <xdr:col>5</xdr:col>
      <xdr:colOff>498574</xdr:colOff>
      <xdr:row>22</xdr:row>
      <xdr:rowOff>38101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940" t="9778" r="53369" b="29436"/>
        <a:stretch/>
      </xdr:blipFill>
      <xdr:spPr>
        <a:xfrm>
          <a:off x="8782050" y="38101"/>
          <a:ext cx="3394174" cy="4191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152401</xdr:colOff>
      <xdr:row>22</xdr:row>
      <xdr:rowOff>57150</xdr:rowOff>
    </xdr:from>
    <xdr:to>
      <xdr:col>5</xdr:col>
      <xdr:colOff>477817</xdr:colOff>
      <xdr:row>43</xdr:row>
      <xdr:rowOff>47625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8002" r="72684" b="24547"/>
        <a:stretch/>
      </xdr:blipFill>
      <xdr:spPr>
        <a:xfrm>
          <a:off x="8782051" y="4248150"/>
          <a:ext cx="3373416" cy="3990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0000"/>
        </a:solidFill>
        <a:ln>
          <a:solidFill>
            <a:sysClr val="windowText" lastClr="000000"/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6"/>
  <sheetViews>
    <sheetView workbookViewId="0">
      <selection activeCell="R12" sqref="R12"/>
    </sheetView>
  </sheetViews>
  <sheetFormatPr baseColWidth="10" defaultRowHeight="16.5" x14ac:dyDescent="0.3"/>
  <cols>
    <col min="1" max="1" width="3.85546875" style="5" customWidth="1"/>
    <col min="2" max="2" width="18.85546875" style="5" customWidth="1"/>
    <col min="3" max="3" width="14.85546875" style="5" customWidth="1"/>
    <col min="4" max="4" width="25.28515625" style="5" customWidth="1"/>
    <col min="5" max="5" width="13.5703125" style="1" customWidth="1"/>
    <col min="6" max="6" width="13.140625" style="5" customWidth="1"/>
    <col min="7" max="7" width="13.5703125" style="1" customWidth="1"/>
    <col min="8" max="8" width="19.5703125" style="5" customWidth="1"/>
    <col min="9" max="9" width="20.85546875" style="5" customWidth="1"/>
    <col min="10" max="10" width="12" style="5" hidden="1" customWidth="1"/>
    <col min="11" max="11" width="17.140625" style="5" hidden="1" customWidth="1"/>
    <col min="12" max="16" width="11.42578125" style="5" hidden="1" customWidth="1"/>
    <col min="17" max="17" width="11.42578125" style="5" customWidth="1"/>
    <col min="18" max="18" width="11.42578125" style="5"/>
    <col min="19" max="19" width="10.5703125" style="5" customWidth="1"/>
    <col min="20" max="20" width="15.7109375" style="5" customWidth="1"/>
    <col min="21" max="21" width="5.5703125" style="5" customWidth="1"/>
    <col min="22" max="16384" width="11.42578125" style="5"/>
  </cols>
  <sheetData>
    <row r="1" spans="1:21" s="83" customFormat="1" ht="38.25" customHeight="1" x14ac:dyDescent="0.25">
      <c r="A1" s="2" t="s">
        <v>11</v>
      </c>
      <c r="B1" s="2" t="s">
        <v>0</v>
      </c>
      <c r="C1" s="23" t="s">
        <v>12</v>
      </c>
      <c r="D1" s="2" t="s">
        <v>21</v>
      </c>
      <c r="E1" s="2" t="s">
        <v>17</v>
      </c>
      <c r="F1" s="21" t="s">
        <v>5</v>
      </c>
      <c r="G1" s="22" t="s">
        <v>6</v>
      </c>
      <c r="H1" s="21" t="s">
        <v>30</v>
      </c>
      <c r="I1" s="22" t="s">
        <v>31</v>
      </c>
      <c r="J1" s="2" t="s">
        <v>49</v>
      </c>
      <c r="K1" s="2" t="s">
        <v>50</v>
      </c>
      <c r="L1" s="2" t="s">
        <v>51</v>
      </c>
      <c r="M1" s="2" t="s">
        <v>52</v>
      </c>
      <c r="N1" s="2">
        <f>MIN(N2:N21)</f>
        <v>0.21666666666666667</v>
      </c>
      <c r="O1" s="2" t="s">
        <v>39</v>
      </c>
      <c r="P1" s="2" t="s">
        <v>40</v>
      </c>
      <c r="Q1" s="2" t="s">
        <v>41</v>
      </c>
    </row>
    <row r="2" spans="1:21" x14ac:dyDescent="0.25">
      <c r="A2" s="3">
        <v>1</v>
      </c>
      <c r="B2" s="36" t="s">
        <v>384</v>
      </c>
      <c r="C2" s="121">
        <v>0.22916666666666666</v>
      </c>
      <c r="D2" s="11" t="str">
        <f>IF(B2&lt;&gt;"",CONCATENATE(B2," ",IF(B2&lt;&gt;"",TEXT(C2,HOUR(C2))&amp;"H"&amp;TEXT(,MINUTE(C2)),"")),"")</f>
        <v>CHRONOROUTE 5H30</v>
      </c>
      <c r="E2" s="4">
        <f>IF(B2&lt;&gt;"",$H$28,"")</f>
        <v>3.472222222222222E-3</v>
      </c>
      <c r="F2" s="4">
        <f>IF(B2&lt;&gt;"",C2-E2,"")</f>
        <v>0.22569444444444445</v>
      </c>
      <c r="G2" s="4">
        <f>IF(B2&lt;&gt;"",C2+E2,"")</f>
        <v>0.23263888888888887</v>
      </c>
      <c r="H2" s="4">
        <f t="shared" ref="H2:H21" si="0">IF(C2&lt;&gt;"",F2+E2,"")</f>
        <v>0.22916666666666666</v>
      </c>
      <c r="I2" s="4">
        <f>IF(C2&lt;&gt;"",G2+E2,"")</f>
        <v>0.23611111111111108</v>
      </c>
      <c r="J2" s="4">
        <f>Saisie!$J$1</f>
        <v>42864.678657407407</v>
      </c>
      <c r="K2" s="51">
        <f>HOUR(J2)*3600+MINUTE(J2)*60</f>
        <v>58620</v>
      </c>
      <c r="L2" s="80">
        <f>HOUR(C2)*3600+MINUTE(C2)*60</f>
        <v>19800</v>
      </c>
      <c r="M2" s="35">
        <f>ABS(K2-L2)</f>
        <v>38820</v>
      </c>
      <c r="N2" s="52">
        <f>M2/3600</f>
        <v>10.783333333333333</v>
      </c>
      <c r="O2" s="35">
        <f>INT(N2)</f>
        <v>10</v>
      </c>
      <c r="P2" s="51">
        <f>(N2-O2)*60</f>
        <v>46.999999999999993</v>
      </c>
      <c r="Q2" s="36" t="s">
        <v>78</v>
      </c>
      <c r="S2" s="132"/>
      <c r="T2" s="132"/>
      <c r="U2" s="133"/>
    </row>
    <row r="3" spans="1:21" x14ac:dyDescent="0.25">
      <c r="A3" s="3">
        <v>2</v>
      </c>
      <c r="B3" s="36" t="s">
        <v>384</v>
      </c>
      <c r="C3" s="121">
        <v>0.27083333333333298</v>
      </c>
      <c r="D3" s="81" t="str">
        <f t="shared" ref="D3:D21" si="1">IF(B3&lt;&gt;"",CONCATENATE(B3," ",IF(B3&lt;&gt;"",TEXT(C3,HOUR(C3))&amp;"H"&amp;TEXT(,MINUTE(C3)),"")),"")</f>
        <v>CHRONOROUTE 6H30</v>
      </c>
      <c r="E3" s="80">
        <f t="shared" ref="E3:E21" si="2">IF(B3&lt;&gt;"",$H$28,"")</f>
        <v>3.472222222222222E-3</v>
      </c>
      <c r="F3" s="80">
        <f t="shared" ref="F3:F21" si="3">IF(B3&lt;&gt;"",C3-E3,"")</f>
        <v>0.26736111111111077</v>
      </c>
      <c r="G3" s="80">
        <f t="shared" ref="G3:G21" si="4">IF(B3&lt;&gt;"",C3+E3,"")</f>
        <v>0.27430555555555519</v>
      </c>
      <c r="H3" s="80">
        <f t="shared" si="0"/>
        <v>0.27083333333333298</v>
      </c>
      <c r="I3" s="80">
        <f t="shared" ref="I3:I21" si="5">IF(C3&lt;&gt;"",G3+E3,"")</f>
        <v>0.2777777777777774</v>
      </c>
      <c r="J3" s="4">
        <f>Saisie!$J$1</f>
        <v>42864.678657407407</v>
      </c>
      <c r="K3" s="51">
        <f t="shared" ref="K3:K21" si="6">HOUR(J3)*3600+MINUTE(J3)*60</f>
        <v>58620</v>
      </c>
      <c r="L3" s="80">
        <f t="shared" ref="L3:L21" si="7">HOUR(C3)*3600+MINUTE(C3)*60</f>
        <v>23400</v>
      </c>
      <c r="M3" s="35">
        <f t="shared" ref="M3:M21" si="8">ABS(K3-L3)</f>
        <v>35220</v>
      </c>
      <c r="N3" s="52">
        <f t="shared" ref="N3:N21" si="9">M3/3600</f>
        <v>9.7833333333333332</v>
      </c>
      <c r="O3" s="35">
        <f t="shared" ref="O3:O21" si="10">INT(N3)</f>
        <v>9</v>
      </c>
      <c r="P3" s="51">
        <f t="shared" ref="P3:P21" si="11">(N3-O3)*60</f>
        <v>46.999999999999993</v>
      </c>
      <c r="Q3" s="36" t="s">
        <v>42</v>
      </c>
      <c r="S3" s="132"/>
    </row>
    <row r="4" spans="1:21" x14ac:dyDescent="0.25">
      <c r="A4" s="3">
        <v>3</v>
      </c>
      <c r="B4" s="36" t="s">
        <v>384</v>
      </c>
      <c r="C4" s="121">
        <v>0.3125</v>
      </c>
      <c r="D4" s="81" t="str">
        <f t="shared" si="1"/>
        <v>CHRONOROUTE 7H30</v>
      </c>
      <c r="E4" s="80">
        <f t="shared" si="2"/>
        <v>3.472222222222222E-3</v>
      </c>
      <c r="F4" s="80">
        <f t="shared" si="3"/>
        <v>0.30902777777777779</v>
      </c>
      <c r="G4" s="80">
        <f t="shared" si="4"/>
        <v>0.31597222222222221</v>
      </c>
      <c r="H4" s="80">
        <f t="shared" si="0"/>
        <v>0.3125</v>
      </c>
      <c r="I4" s="80">
        <f t="shared" si="5"/>
        <v>0.31944444444444442</v>
      </c>
      <c r="J4" s="4">
        <f>Saisie!$J$1</f>
        <v>42864.678657407407</v>
      </c>
      <c r="K4" s="51">
        <f t="shared" si="6"/>
        <v>58620</v>
      </c>
      <c r="L4" s="80">
        <f t="shared" si="7"/>
        <v>27000</v>
      </c>
      <c r="M4" s="35">
        <f t="shared" si="8"/>
        <v>31620</v>
      </c>
      <c r="N4" s="52">
        <f t="shared" si="9"/>
        <v>8.7833333333333332</v>
      </c>
      <c r="O4" s="35">
        <f t="shared" si="10"/>
        <v>8</v>
      </c>
      <c r="P4" s="51">
        <f t="shared" si="11"/>
        <v>46.999999999999993</v>
      </c>
      <c r="Q4" s="36" t="s">
        <v>78</v>
      </c>
      <c r="S4" s="132"/>
    </row>
    <row r="5" spans="1:21" x14ac:dyDescent="0.25">
      <c r="A5" s="3">
        <v>4</v>
      </c>
      <c r="B5" s="36" t="s">
        <v>384</v>
      </c>
      <c r="C5" s="121">
        <v>0.35416666666666702</v>
      </c>
      <c r="D5" s="81" t="str">
        <f t="shared" si="1"/>
        <v>CHRONOROUTE 8H30</v>
      </c>
      <c r="E5" s="80">
        <f t="shared" si="2"/>
        <v>3.472222222222222E-3</v>
      </c>
      <c r="F5" s="80">
        <f t="shared" si="3"/>
        <v>0.35069444444444481</v>
      </c>
      <c r="G5" s="80">
        <f t="shared" si="4"/>
        <v>0.35763888888888923</v>
      </c>
      <c r="H5" s="80">
        <f t="shared" si="0"/>
        <v>0.35416666666666702</v>
      </c>
      <c r="I5" s="80">
        <f t="shared" si="5"/>
        <v>0.36111111111111144</v>
      </c>
      <c r="J5" s="4">
        <f>Saisie!$J$1</f>
        <v>42864.678657407407</v>
      </c>
      <c r="K5" s="51">
        <f t="shared" si="6"/>
        <v>58620</v>
      </c>
      <c r="L5" s="80">
        <f t="shared" si="7"/>
        <v>30600</v>
      </c>
      <c r="M5" s="35">
        <f t="shared" si="8"/>
        <v>28020</v>
      </c>
      <c r="N5" s="52">
        <f t="shared" si="9"/>
        <v>7.7833333333333332</v>
      </c>
      <c r="O5" s="35">
        <f t="shared" si="10"/>
        <v>7</v>
      </c>
      <c r="P5" s="51">
        <f t="shared" si="11"/>
        <v>46.999999999999993</v>
      </c>
      <c r="Q5" s="36" t="s">
        <v>42</v>
      </c>
      <c r="S5" s="132"/>
    </row>
    <row r="6" spans="1:21" x14ac:dyDescent="0.25">
      <c r="A6" s="3">
        <v>5</v>
      </c>
      <c r="B6" s="36" t="s">
        <v>384</v>
      </c>
      <c r="C6" s="121">
        <v>0.39583333333333298</v>
      </c>
      <c r="D6" s="81" t="str">
        <f t="shared" si="1"/>
        <v>CHRONOROUTE 9H30</v>
      </c>
      <c r="E6" s="80">
        <f t="shared" si="2"/>
        <v>3.472222222222222E-3</v>
      </c>
      <c r="F6" s="80">
        <f t="shared" si="3"/>
        <v>0.39236111111111077</v>
      </c>
      <c r="G6" s="80">
        <f t="shared" si="4"/>
        <v>0.39930555555555519</v>
      </c>
      <c r="H6" s="80">
        <f t="shared" si="0"/>
        <v>0.39583333333333298</v>
      </c>
      <c r="I6" s="80">
        <f t="shared" si="5"/>
        <v>0.4027777777777774</v>
      </c>
      <c r="J6" s="4">
        <f>Saisie!$J$1</f>
        <v>42864.678657407407</v>
      </c>
      <c r="K6" s="51">
        <f t="shared" si="6"/>
        <v>58620</v>
      </c>
      <c r="L6" s="80">
        <f t="shared" si="7"/>
        <v>34200</v>
      </c>
      <c r="M6" s="35">
        <f t="shared" si="8"/>
        <v>24420</v>
      </c>
      <c r="N6" s="52">
        <f t="shared" si="9"/>
        <v>6.7833333333333332</v>
      </c>
      <c r="O6" s="35">
        <f t="shared" si="10"/>
        <v>6</v>
      </c>
      <c r="P6" s="51">
        <f t="shared" si="11"/>
        <v>46.999999999999993</v>
      </c>
      <c r="Q6" s="36" t="s">
        <v>42</v>
      </c>
      <c r="S6" s="132"/>
    </row>
    <row r="7" spans="1:21" x14ac:dyDescent="0.25">
      <c r="A7" s="3">
        <v>6</v>
      </c>
      <c r="B7" s="36" t="s">
        <v>384</v>
      </c>
      <c r="C7" s="121">
        <v>0.4375</v>
      </c>
      <c r="D7" s="81" t="str">
        <f t="shared" si="1"/>
        <v>CHRONOROUTE 10H30</v>
      </c>
      <c r="E7" s="80">
        <f t="shared" si="2"/>
        <v>3.472222222222222E-3</v>
      </c>
      <c r="F7" s="80">
        <f t="shared" si="3"/>
        <v>0.43402777777777779</v>
      </c>
      <c r="G7" s="80">
        <f t="shared" si="4"/>
        <v>0.44097222222222221</v>
      </c>
      <c r="H7" s="80">
        <f t="shared" si="0"/>
        <v>0.4375</v>
      </c>
      <c r="I7" s="80">
        <f t="shared" si="5"/>
        <v>0.44444444444444442</v>
      </c>
      <c r="J7" s="4">
        <f>Saisie!$J$1</f>
        <v>42864.678657407407</v>
      </c>
      <c r="K7" s="51">
        <f t="shared" si="6"/>
        <v>58620</v>
      </c>
      <c r="L7" s="80">
        <f t="shared" si="7"/>
        <v>37800</v>
      </c>
      <c r="M7" s="35">
        <f t="shared" si="8"/>
        <v>20820</v>
      </c>
      <c r="N7" s="52">
        <f t="shared" si="9"/>
        <v>5.7833333333333332</v>
      </c>
      <c r="O7" s="35">
        <f t="shared" si="10"/>
        <v>5</v>
      </c>
      <c r="P7" s="51">
        <f t="shared" si="11"/>
        <v>46.999999999999993</v>
      </c>
      <c r="Q7" s="36" t="s">
        <v>42</v>
      </c>
      <c r="S7" s="132"/>
    </row>
    <row r="8" spans="1:21" x14ac:dyDescent="0.25">
      <c r="A8" s="3">
        <v>7</v>
      </c>
      <c r="B8" s="36" t="s">
        <v>384</v>
      </c>
      <c r="C8" s="121">
        <v>0.47916666666666702</v>
      </c>
      <c r="D8" s="81" t="str">
        <f t="shared" si="1"/>
        <v>CHRONOROUTE 11H30</v>
      </c>
      <c r="E8" s="80">
        <f t="shared" si="2"/>
        <v>3.472222222222222E-3</v>
      </c>
      <c r="F8" s="80">
        <f t="shared" si="3"/>
        <v>0.47569444444444481</v>
      </c>
      <c r="G8" s="80">
        <f t="shared" si="4"/>
        <v>0.48263888888888923</v>
      </c>
      <c r="H8" s="80">
        <f t="shared" si="0"/>
        <v>0.47916666666666702</v>
      </c>
      <c r="I8" s="80">
        <f t="shared" si="5"/>
        <v>0.48611111111111144</v>
      </c>
      <c r="J8" s="4">
        <f>Saisie!$J$1</f>
        <v>42864.678657407407</v>
      </c>
      <c r="K8" s="51">
        <f t="shared" si="6"/>
        <v>58620</v>
      </c>
      <c r="L8" s="80">
        <f t="shared" si="7"/>
        <v>41400</v>
      </c>
      <c r="M8" s="35">
        <f t="shared" si="8"/>
        <v>17220</v>
      </c>
      <c r="N8" s="52">
        <f t="shared" si="9"/>
        <v>4.7833333333333332</v>
      </c>
      <c r="O8" s="35">
        <f t="shared" si="10"/>
        <v>4</v>
      </c>
      <c r="P8" s="51">
        <f t="shared" si="11"/>
        <v>46.999999999999993</v>
      </c>
      <c r="Q8" s="36" t="s">
        <v>42</v>
      </c>
      <c r="S8" s="132"/>
    </row>
    <row r="9" spans="1:21" x14ac:dyDescent="0.25">
      <c r="A9" s="3">
        <v>8</v>
      </c>
      <c r="B9" s="36" t="s">
        <v>384</v>
      </c>
      <c r="C9" s="121">
        <v>0.52083333333333304</v>
      </c>
      <c r="D9" s="82" t="str">
        <f t="shared" si="1"/>
        <v>CHRONOROUTE 12H30</v>
      </c>
      <c r="E9" s="80">
        <f t="shared" si="2"/>
        <v>3.472222222222222E-3</v>
      </c>
      <c r="F9" s="80">
        <f t="shared" si="3"/>
        <v>0.51736111111111083</v>
      </c>
      <c r="G9" s="80">
        <f t="shared" si="4"/>
        <v>0.52430555555555525</v>
      </c>
      <c r="H9" s="80">
        <f t="shared" si="0"/>
        <v>0.52083333333333304</v>
      </c>
      <c r="I9" s="80">
        <f t="shared" si="5"/>
        <v>0.52777777777777746</v>
      </c>
      <c r="J9" s="4">
        <f>Saisie!$J$1</f>
        <v>42864.678657407407</v>
      </c>
      <c r="K9" s="51">
        <f t="shared" si="6"/>
        <v>58620</v>
      </c>
      <c r="L9" s="80">
        <f t="shared" si="7"/>
        <v>45000</v>
      </c>
      <c r="M9" s="35">
        <f t="shared" si="8"/>
        <v>13620</v>
      </c>
      <c r="N9" s="52">
        <f t="shared" si="9"/>
        <v>3.7833333333333332</v>
      </c>
      <c r="O9" s="35">
        <f t="shared" si="10"/>
        <v>3</v>
      </c>
      <c r="P9" s="51">
        <f t="shared" si="11"/>
        <v>46.999999999999993</v>
      </c>
      <c r="Q9" s="36" t="s">
        <v>42</v>
      </c>
      <c r="S9" s="132"/>
    </row>
    <row r="10" spans="1:21" x14ac:dyDescent="0.25">
      <c r="A10" s="3">
        <v>9</v>
      </c>
      <c r="B10" s="36" t="s">
        <v>384</v>
      </c>
      <c r="C10" s="121">
        <v>0.5625</v>
      </c>
      <c r="D10" s="82" t="str">
        <f t="shared" si="1"/>
        <v>CHRONOROUTE 13H30</v>
      </c>
      <c r="E10" s="80">
        <f t="shared" si="2"/>
        <v>3.472222222222222E-3</v>
      </c>
      <c r="F10" s="80">
        <f t="shared" si="3"/>
        <v>0.55902777777777779</v>
      </c>
      <c r="G10" s="80">
        <f t="shared" si="4"/>
        <v>0.56597222222222221</v>
      </c>
      <c r="H10" s="80">
        <f t="shared" si="0"/>
        <v>0.5625</v>
      </c>
      <c r="I10" s="80">
        <f t="shared" si="5"/>
        <v>0.56944444444444442</v>
      </c>
      <c r="J10" s="4">
        <f>Saisie!$J$1</f>
        <v>42864.678657407407</v>
      </c>
      <c r="K10" s="51">
        <f t="shared" si="6"/>
        <v>58620</v>
      </c>
      <c r="L10" s="80">
        <f t="shared" si="7"/>
        <v>48600</v>
      </c>
      <c r="M10" s="35">
        <f t="shared" si="8"/>
        <v>10020</v>
      </c>
      <c r="N10" s="52">
        <f t="shared" si="9"/>
        <v>2.7833333333333332</v>
      </c>
      <c r="O10" s="35">
        <f t="shared" si="10"/>
        <v>2</v>
      </c>
      <c r="P10" s="51">
        <f t="shared" si="11"/>
        <v>46.999999999999993</v>
      </c>
      <c r="Q10" s="36" t="s">
        <v>42</v>
      </c>
      <c r="S10" s="132"/>
    </row>
    <row r="11" spans="1:21" x14ac:dyDescent="0.25">
      <c r="A11" s="3">
        <v>10</v>
      </c>
      <c r="B11" s="36" t="s">
        <v>384</v>
      </c>
      <c r="C11" s="121">
        <v>0.60416666666666696</v>
      </c>
      <c r="D11" s="82" t="str">
        <f t="shared" si="1"/>
        <v>CHRONOROUTE 14H30</v>
      </c>
      <c r="E11" s="80">
        <f t="shared" si="2"/>
        <v>3.472222222222222E-3</v>
      </c>
      <c r="F11" s="80">
        <f t="shared" si="3"/>
        <v>0.60069444444444475</v>
      </c>
      <c r="G11" s="80">
        <f t="shared" si="4"/>
        <v>0.60763888888888917</v>
      </c>
      <c r="H11" s="80">
        <f t="shared" si="0"/>
        <v>0.60416666666666696</v>
      </c>
      <c r="I11" s="80">
        <f t="shared" si="5"/>
        <v>0.61111111111111138</v>
      </c>
      <c r="J11" s="4">
        <f>Saisie!$J$1</f>
        <v>42864.678657407407</v>
      </c>
      <c r="K11" s="51">
        <f t="shared" si="6"/>
        <v>58620</v>
      </c>
      <c r="L11" s="80">
        <f t="shared" si="7"/>
        <v>52200</v>
      </c>
      <c r="M11" s="35">
        <f t="shared" si="8"/>
        <v>6420</v>
      </c>
      <c r="N11" s="52">
        <f t="shared" si="9"/>
        <v>1.7833333333333334</v>
      </c>
      <c r="O11" s="35">
        <f t="shared" si="10"/>
        <v>1</v>
      </c>
      <c r="P11" s="51">
        <f t="shared" si="11"/>
        <v>47.000000000000007</v>
      </c>
      <c r="Q11" s="36" t="s">
        <v>42</v>
      </c>
      <c r="S11" s="132"/>
    </row>
    <row r="12" spans="1:21" x14ac:dyDescent="0.25">
      <c r="A12" s="7">
        <v>11</v>
      </c>
      <c r="B12" s="36" t="s">
        <v>384</v>
      </c>
      <c r="C12" s="121">
        <v>0.64583333333333304</v>
      </c>
      <c r="D12" s="82" t="str">
        <f t="shared" si="1"/>
        <v>CHRONOROUTE 15H30</v>
      </c>
      <c r="E12" s="80">
        <f t="shared" si="2"/>
        <v>3.472222222222222E-3</v>
      </c>
      <c r="F12" s="80">
        <f t="shared" si="3"/>
        <v>0.64236111111111083</v>
      </c>
      <c r="G12" s="80">
        <f t="shared" si="4"/>
        <v>0.64930555555555525</v>
      </c>
      <c r="H12" s="80">
        <f t="shared" si="0"/>
        <v>0.64583333333333304</v>
      </c>
      <c r="I12" s="80">
        <f t="shared" si="5"/>
        <v>0.65277777777777746</v>
      </c>
      <c r="J12" s="4">
        <f>Saisie!$J$1</f>
        <v>42864.678657407407</v>
      </c>
      <c r="K12" s="51">
        <f t="shared" si="6"/>
        <v>58620</v>
      </c>
      <c r="L12" s="80">
        <f t="shared" si="7"/>
        <v>55800</v>
      </c>
      <c r="M12" s="35">
        <f t="shared" si="8"/>
        <v>2820</v>
      </c>
      <c r="N12" s="52">
        <f t="shared" si="9"/>
        <v>0.78333333333333333</v>
      </c>
      <c r="O12" s="35">
        <f t="shared" si="10"/>
        <v>0</v>
      </c>
      <c r="P12" s="51">
        <f t="shared" si="11"/>
        <v>47</v>
      </c>
      <c r="Q12" s="36" t="s">
        <v>42</v>
      </c>
      <c r="S12" s="132"/>
    </row>
    <row r="13" spans="1:21" x14ac:dyDescent="0.25">
      <c r="A13" s="7">
        <v>12</v>
      </c>
      <c r="B13" s="36" t="s">
        <v>384</v>
      </c>
      <c r="C13" s="121">
        <v>0.6875</v>
      </c>
      <c r="D13" s="82" t="str">
        <f t="shared" si="1"/>
        <v>CHRONOROUTE 16H30</v>
      </c>
      <c r="E13" s="80">
        <f t="shared" si="2"/>
        <v>3.472222222222222E-3</v>
      </c>
      <c r="F13" s="80">
        <f t="shared" si="3"/>
        <v>0.68402777777777779</v>
      </c>
      <c r="G13" s="80">
        <f t="shared" si="4"/>
        <v>0.69097222222222221</v>
      </c>
      <c r="H13" s="80">
        <f t="shared" si="0"/>
        <v>0.6875</v>
      </c>
      <c r="I13" s="80">
        <f t="shared" si="5"/>
        <v>0.69444444444444442</v>
      </c>
      <c r="J13" s="4">
        <f>Saisie!$J$1</f>
        <v>42864.678657407407</v>
      </c>
      <c r="K13" s="51">
        <f t="shared" si="6"/>
        <v>58620</v>
      </c>
      <c r="L13" s="80">
        <f t="shared" si="7"/>
        <v>59400</v>
      </c>
      <c r="M13" s="35">
        <f t="shared" si="8"/>
        <v>780</v>
      </c>
      <c r="N13" s="52">
        <f t="shared" si="9"/>
        <v>0.21666666666666667</v>
      </c>
      <c r="O13" s="35">
        <f t="shared" si="10"/>
        <v>0</v>
      </c>
      <c r="P13" s="51">
        <f t="shared" si="11"/>
        <v>13</v>
      </c>
      <c r="Q13" s="36" t="s">
        <v>42</v>
      </c>
      <c r="S13" s="132"/>
    </row>
    <row r="14" spans="1:21" x14ac:dyDescent="0.25">
      <c r="A14" s="7">
        <v>13</v>
      </c>
      <c r="B14" s="36" t="s">
        <v>384</v>
      </c>
      <c r="C14" s="121">
        <v>0.72916666666666696</v>
      </c>
      <c r="D14" s="95" t="str">
        <f t="shared" si="1"/>
        <v>CHRONOROUTE 17H30</v>
      </c>
      <c r="E14" s="80">
        <f t="shared" si="2"/>
        <v>3.472222222222222E-3</v>
      </c>
      <c r="F14" s="80">
        <f t="shared" si="3"/>
        <v>0.72569444444444475</v>
      </c>
      <c r="G14" s="80">
        <f t="shared" si="4"/>
        <v>0.73263888888888917</v>
      </c>
      <c r="H14" s="80">
        <f t="shared" si="0"/>
        <v>0.72916666666666696</v>
      </c>
      <c r="I14" s="80">
        <f t="shared" si="5"/>
        <v>0.73611111111111138</v>
      </c>
      <c r="J14" s="4">
        <f>Saisie!$J$1</f>
        <v>42864.678657407407</v>
      </c>
      <c r="K14" s="51">
        <f t="shared" si="6"/>
        <v>58620</v>
      </c>
      <c r="L14" s="80">
        <f t="shared" si="7"/>
        <v>63000</v>
      </c>
      <c r="M14" s="35">
        <f t="shared" si="8"/>
        <v>4380</v>
      </c>
      <c r="N14" s="52">
        <f t="shared" si="9"/>
        <v>1.2166666666666666</v>
      </c>
      <c r="O14" s="35">
        <f t="shared" si="10"/>
        <v>1</v>
      </c>
      <c r="P14" s="51">
        <f t="shared" si="11"/>
        <v>12.999999999999993</v>
      </c>
      <c r="Q14" s="36" t="s">
        <v>42</v>
      </c>
      <c r="S14" s="132"/>
    </row>
    <row r="15" spans="1:21" x14ac:dyDescent="0.25">
      <c r="A15" s="7">
        <v>14</v>
      </c>
      <c r="B15" s="36" t="s">
        <v>384</v>
      </c>
      <c r="C15" s="121">
        <v>0.77083333333333304</v>
      </c>
      <c r="D15" s="95" t="str">
        <f t="shared" si="1"/>
        <v>CHRONOROUTE 18H30</v>
      </c>
      <c r="E15" s="80">
        <f t="shared" si="2"/>
        <v>3.472222222222222E-3</v>
      </c>
      <c r="F15" s="80">
        <f t="shared" si="3"/>
        <v>0.76736111111111083</v>
      </c>
      <c r="G15" s="80">
        <f t="shared" si="4"/>
        <v>0.77430555555555525</v>
      </c>
      <c r="H15" s="80">
        <f t="shared" si="0"/>
        <v>0.77083333333333304</v>
      </c>
      <c r="I15" s="80">
        <f t="shared" si="5"/>
        <v>0.77777777777777746</v>
      </c>
      <c r="J15" s="4">
        <f>Saisie!$J$1</f>
        <v>42864.678657407407</v>
      </c>
      <c r="K15" s="51">
        <f t="shared" si="6"/>
        <v>58620</v>
      </c>
      <c r="L15" s="80">
        <f t="shared" si="7"/>
        <v>66600</v>
      </c>
      <c r="M15" s="35">
        <f t="shared" si="8"/>
        <v>7980</v>
      </c>
      <c r="N15" s="52">
        <f t="shared" si="9"/>
        <v>2.2166666666666668</v>
      </c>
      <c r="O15" s="35">
        <f t="shared" si="10"/>
        <v>2</v>
      </c>
      <c r="P15" s="51">
        <f t="shared" si="11"/>
        <v>13.000000000000007</v>
      </c>
      <c r="Q15" s="36" t="s">
        <v>42</v>
      </c>
      <c r="S15" s="132"/>
    </row>
    <row r="16" spans="1:21" x14ac:dyDescent="0.25">
      <c r="A16" s="7">
        <v>15</v>
      </c>
      <c r="B16" s="36" t="s">
        <v>384</v>
      </c>
      <c r="C16" s="121">
        <v>0.8125</v>
      </c>
      <c r="D16" s="95" t="str">
        <f t="shared" si="1"/>
        <v>CHRONOROUTE 19H30</v>
      </c>
      <c r="E16" s="80">
        <f t="shared" si="2"/>
        <v>3.472222222222222E-3</v>
      </c>
      <c r="F16" s="80">
        <f t="shared" si="3"/>
        <v>0.80902777777777779</v>
      </c>
      <c r="G16" s="80">
        <f t="shared" si="4"/>
        <v>0.81597222222222221</v>
      </c>
      <c r="H16" s="80">
        <f t="shared" si="0"/>
        <v>0.8125</v>
      </c>
      <c r="I16" s="80">
        <f t="shared" si="5"/>
        <v>0.81944444444444442</v>
      </c>
      <c r="J16" s="4">
        <f>Saisie!$J$1</f>
        <v>42864.678657407407</v>
      </c>
      <c r="K16" s="51">
        <f t="shared" si="6"/>
        <v>58620</v>
      </c>
      <c r="L16" s="80">
        <f t="shared" si="7"/>
        <v>70200</v>
      </c>
      <c r="M16" s="35">
        <f t="shared" si="8"/>
        <v>11580</v>
      </c>
      <c r="N16" s="52">
        <f t="shared" si="9"/>
        <v>3.2166666666666668</v>
      </c>
      <c r="O16" s="35">
        <f t="shared" si="10"/>
        <v>3</v>
      </c>
      <c r="P16" s="51">
        <f t="shared" si="11"/>
        <v>13.000000000000007</v>
      </c>
      <c r="Q16" s="36" t="s">
        <v>42</v>
      </c>
      <c r="S16" s="132"/>
    </row>
    <row r="17" spans="1:21" x14ac:dyDescent="0.25">
      <c r="A17" s="7">
        <v>16</v>
      </c>
      <c r="B17" s="36" t="s">
        <v>384</v>
      </c>
      <c r="C17" s="121">
        <v>0.83333333333333337</v>
      </c>
      <c r="D17" s="120" t="str">
        <f t="shared" si="1"/>
        <v>CHRONOROUTE 21H0</v>
      </c>
      <c r="E17" s="80">
        <f t="shared" si="2"/>
        <v>3.472222222222222E-3</v>
      </c>
      <c r="F17" s="80">
        <f t="shared" si="3"/>
        <v>0.82986111111111116</v>
      </c>
      <c r="G17" s="80">
        <f t="shared" si="4"/>
        <v>0.83680555555555558</v>
      </c>
      <c r="H17" s="80">
        <f t="shared" si="0"/>
        <v>0.83333333333333337</v>
      </c>
      <c r="I17" s="80">
        <f t="shared" si="5"/>
        <v>0.84027777777777779</v>
      </c>
      <c r="J17" s="4">
        <f>Saisie!$J$1</f>
        <v>42864.678657407407</v>
      </c>
      <c r="K17" s="51">
        <f t="shared" si="6"/>
        <v>58620</v>
      </c>
      <c r="L17" s="80">
        <f t="shared" si="7"/>
        <v>72000</v>
      </c>
      <c r="M17" s="35">
        <f t="shared" si="8"/>
        <v>13380</v>
      </c>
      <c r="N17" s="52">
        <f t="shared" si="9"/>
        <v>3.7166666666666668</v>
      </c>
      <c r="O17" s="35">
        <f t="shared" si="10"/>
        <v>3</v>
      </c>
      <c r="P17" s="51">
        <f t="shared" si="11"/>
        <v>43.000000000000007</v>
      </c>
      <c r="Q17" s="36" t="s">
        <v>42</v>
      </c>
      <c r="S17" s="138" t="s">
        <v>421</v>
      </c>
    </row>
    <row r="18" spans="1:21" x14ac:dyDescent="0.25">
      <c r="A18" s="7">
        <v>17</v>
      </c>
      <c r="B18" s="36" t="s">
        <v>384</v>
      </c>
      <c r="C18" s="121">
        <v>0.89583333333333304</v>
      </c>
      <c r="D18" s="95" t="str">
        <f t="shared" si="1"/>
        <v>CHRONOROUTE 21H30</v>
      </c>
      <c r="E18" s="80">
        <f t="shared" si="2"/>
        <v>3.472222222222222E-3</v>
      </c>
      <c r="F18" s="80">
        <f t="shared" si="3"/>
        <v>0.89236111111111083</v>
      </c>
      <c r="G18" s="80">
        <f t="shared" si="4"/>
        <v>0.89930555555555525</v>
      </c>
      <c r="H18" s="80">
        <f t="shared" si="0"/>
        <v>0.89583333333333304</v>
      </c>
      <c r="I18" s="80">
        <f t="shared" si="5"/>
        <v>0.90277777777777746</v>
      </c>
      <c r="J18" s="4">
        <f>Saisie!$J$1</f>
        <v>42864.678657407407</v>
      </c>
      <c r="K18" s="51">
        <f t="shared" si="6"/>
        <v>58620</v>
      </c>
      <c r="L18" s="80">
        <f t="shared" si="7"/>
        <v>77400</v>
      </c>
      <c r="M18" s="35">
        <f t="shared" si="8"/>
        <v>18780</v>
      </c>
      <c r="N18" s="52">
        <f t="shared" si="9"/>
        <v>5.2166666666666668</v>
      </c>
      <c r="O18" s="35">
        <f t="shared" si="10"/>
        <v>5</v>
      </c>
      <c r="P18" s="51">
        <f t="shared" si="11"/>
        <v>13.000000000000007</v>
      </c>
      <c r="Q18" s="36" t="s">
        <v>42</v>
      </c>
      <c r="S18" s="132"/>
    </row>
    <row r="19" spans="1:21" x14ac:dyDescent="0.25">
      <c r="A19" s="7">
        <v>18</v>
      </c>
      <c r="B19" s="36" t="s">
        <v>384</v>
      </c>
      <c r="C19" s="121">
        <v>0.9375</v>
      </c>
      <c r="D19" s="95" t="str">
        <f t="shared" si="1"/>
        <v>CHRONOROUTE 22H30</v>
      </c>
      <c r="E19" s="80">
        <f t="shared" si="2"/>
        <v>3.472222222222222E-3</v>
      </c>
      <c r="F19" s="80">
        <f t="shared" si="3"/>
        <v>0.93402777777777779</v>
      </c>
      <c r="G19" s="80">
        <f t="shared" si="4"/>
        <v>0.94097222222222221</v>
      </c>
      <c r="H19" s="80">
        <f t="shared" si="0"/>
        <v>0.9375</v>
      </c>
      <c r="I19" s="80">
        <f t="shared" si="5"/>
        <v>0.94444444444444442</v>
      </c>
      <c r="J19" s="4">
        <f>Saisie!$J$1</f>
        <v>42864.678657407407</v>
      </c>
      <c r="K19" s="51">
        <f t="shared" si="6"/>
        <v>58620</v>
      </c>
      <c r="L19" s="80">
        <f t="shared" si="7"/>
        <v>81000</v>
      </c>
      <c r="M19" s="35">
        <f t="shared" si="8"/>
        <v>22380</v>
      </c>
      <c r="N19" s="52">
        <f t="shared" si="9"/>
        <v>6.2166666666666668</v>
      </c>
      <c r="O19" s="35">
        <f t="shared" si="10"/>
        <v>6</v>
      </c>
      <c r="P19" s="51">
        <f t="shared" si="11"/>
        <v>13.000000000000007</v>
      </c>
      <c r="Q19" s="36" t="s">
        <v>42</v>
      </c>
      <c r="S19" s="132"/>
    </row>
    <row r="20" spans="1:21" x14ac:dyDescent="0.25">
      <c r="A20" s="7">
        <v>19</v>
      </c>
      <c r="B20" s="36" t="s">
        <v>384</v>
      </c>
      <c r="C20" s="121">
        <v>0.97916666666666696</v>
      </c>
      <c r="D20" s="95" t="str">
        <f t="shared" si="1"/>
        <v>CHRONOROUTE 23H30</v>
      </c>
      <c r="E20" s="80">
        <f t="shared" si="2"/>
        <v>3.472222222222222E-3</v>
      </c>
      <c r="F20" s="80">
        <f t="shared" si="3"/>
        <v>0.97569444444444475</v>
      </c>
      <c r="G20" s="80">
        <f t="shared" si="4"/>
        <v>0.98263888888888917</v>
      </c>
      <c r="H20" s="80">
        <f t="shared" si="0"/>
        <v>0.97916666666666696</v>
      </c>
      <c r="I20" s="80">
        <f t="shared" si="5"/>
        <v>0.98611111111111138</v>
      </c>
      <c r="J20" s="4">
        <f>Saisie!$J$1</f>
        <v>42864.678657407407</v>
      </c>
      <c r="K20" s="51">
        <f t="shared" si="6"/>
        <v>58620</v>
      </c>
      <c r="L20" s="80">
        <f t="shared" si="7"/>
        <v>84600</v>
      </c>
      <c r="M20" s="35">
        <f t="shared" si="8"/>
        <v>25980</v>
      </c>
      <c r="N20" s="52">
        <f t="shared" si="9"/>
        <v>7.2166666666666668</v>
      </c>
      <c r="O20" s="35">
        <f t="shared" si="10"/>
        <v>7</v>
      </c>
      <c r="P20" s="51">
        <f t="shared" si="11"/>
        <v>13.000000000000007</v>
      </c>
      <c r="Q20" s="36" t="s">
        <v>42</v>
      </c>
      <c r="S20" s="132"/>
    </row>
    <row r="21" spans="1:21" x14ac:dyDescent="0.25">
      <c r="A21" s="7">
        <v>20</v>
      </c>
      <c r="B21" s="36" t="s">
        <v>384</v>
      </c>
      <c r="C21" s="121">
        <v>1.0208333333333299</v>
      </c>
      <c r="D21" s="120" t="str">
        <f t="shared" si="1"/>
        <v>CHRONOROUTE 1H30</v>
      </c>
      <c r="E21" s="80">
        <f t="shared" si="2"/>
        <v>3.472222222222222E-3</v>
      </c>
      <c r="F21" s="80">
        <f t="shared" si="3"/>
        <v>1.0173611111111076</v>
      </c>
      <c r="G21" s="80">
        <f t="shared" si="4"/>
        <v>1.0243055555555522</v>
      </c>
      <c r="H21" s="80">
        <f t="shared" si="0"/>
        <v>1.0208333333333299</v>
      </c>
      <c r="I21" s="80">
        <f t="shared" si="5"/>
        <v>1.0277777777777746</v>
      </c>
      <c r="J21" s="4">
        <f>Saisie!$J$1</f>
        <v>42864.678657407407</v>
      </c>
      <c r="K21" s="51">
        <f t="shared" si="6"/>
        <v>58620</v>
      </c>
      <c r="L21" s="80">
        <f t="shared" si="7"/>
        <v>1800</v>
      </c>
      <c r="M21" s="35">
        <f t="shared" si="8"/>
        <v>56820</v>
      </c>
      <c r="N21" s="52">
        <f t="shared" si="9"/>
        <v>15.783333333333333</v>
      </c>
      <c r="O21" s="35">
        <f t="shared" si="10"/>
        <v>15</v>
      </c>
      <c r="P21" s="51">
        <f t="shared" si="11"/>
        <v>46.999999999999993</v>
      </c>
      <c r="Q21" s="36" t="s">
        <v>42</v>
      </c>
      <c r="S21" s="138" t="s">
        <v>421</v>
      </c>
    </row>
    <row r="22" spans="1:21" x14ac:dyDescent="0.25">
      <c r="A22" s="8"/>
      <c r="B22" s="8"/>
      <c r="C22" s="8"/>
      <c r="D22" s="9"/>
      <c r="E22" s="9"/>
      <c r="F22" s="10"/>
      <c r="G22" s="9"/>
      <c r="H22" s="9"/>
      <c r="I22" s="9"/>
      <c r="J22" s="9"/>
    </row>
    <row r="23" spans="1:21" x14ac:dyDescent="0.25">
      <c r="A23" s="8"/>
      <c r="B23" s="8"/>
      <c r="C23" s="8"/>
      <c r="D23" s="9"/>
      <c r="E23" s="9"/>
      <c r="F23" s="10"/>
      <c r="G23" s="9"/>
      <c r="H23" s="9"/>
      <c r="I23" s="9"/>
      <c r="J23" s="9"/>
    </row>
    <row r="24" spans="1:21" ht="48" customHeight="1" x14ac:dyDescent="0.25">
      <c r="A24" s="8"/>
      <c r="B24" s="8"/>
      <c r="C24" s="8"/>
      <c r="D24" s="9"/>
      <c r="E24" s="9"/>
      <c r="F24" s="10"/>
      <c r="G24" s="9"/>
      <c r="H24" s="9"/>
      <c r="I24" s="9"/>
      <c r="J24" s="9"/>
    </row>
    <row r="26" spans="1:21" x14ac:dyDescent="0.25">
      <c r="B26" s="144" t="s">
        <v>14</v>
      </c>
      <c r="C26" s="145"/>
      <c r="D26" s="145"/>
      <c r="E26" s="145"/>
      <c r="F26" s="145"/>
      <c r="G26" s="146"/>
      <c r="H26" s="2" t="s">
        <v>15</v>
      </c>
      <c r="I26" s="143" t="s">
        <v>44</v>
      </c>
      <c r="J26" s="143"/>
      <c r="K26" s="143"/>
      <c r="L26" s="143"/>
      <c r="M26" s="143"/>
      <c r="N26" s="143"/>
      <c r="O26" s="143"/>
      <c r="P26" s="143"/>
      <c r="Q26" s="143"/>
      <c r="R26" s="143"/>
      <c r="S26" s="143"/>
      <c r="T26" s="143"/>
    </row>
    <row r="27" spans="1:21" x14ac:dyDescent="0.25">
      <c r="B27" s="141" t="s">
        <v>1</v>
      </c>
      <c r="C27" s="141"/>
      <c r="D27" s="141"/>
      <c r="E27" s="141"/>
      <c r="F27" s="141"/>
      <c r="G27" s="141"/>
      <c r="H27" s="6">
        <v>4.1666666666666664E-2</v>
      </c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0"/>
      <c r="T27" s="140"/>
    </row>
    <row r="28" spans="1:21" x14ac:dyDescent="0.25">
      <c r="B28" s="141" t="s">
        <v>9</v>
      </c>
      <c r="C28" s="141"/>
      <c r="D28" s="141"/>
      <c r="E28" s="141"/>
      <c r="F28" s="141"/>
      <c r="G28" s="141"/>
      <c r="H28" s="6">
        <v>3.472222222222222E-3</v>
      </c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</row>
    <row r="29" spans="1:21" x14ac:dyDescent="0.25">
      <c r="B29" s="141" t="s">
        <v>13</v>
      </c>
      <c r="C29" s="141"/>
      <c r="D29" s="141"/>
      <c r="E29" s="141"/>
      <c r="F29" s="141"/>
      <c r="G29" s="141"/>
      <c r="H29" s="6">
        <v>3.472222222222222E-3</v>
      </c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</row>
    <row r="30" spans="1:21" x14ac:dyDescent="0.25">
      <c r="B30" s="141" t="s">
        <v>2</v>
      </c>
      <c r="C30" s="141"/>
      <c r="D30" s="141"/>
      <c r="E30" s="141"/>
      <c r="F30" s="141"/>
      <c r="G30" s="141"/>
      <c r="H30" s="6">
        <v>8.3333333333333329E-2</v>
      </c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0"/>
      <c r="T30" s="140"/>
    </row>
    <row r="31" spans="1:21" x14ac:dyDescent="0.25">
      <c r="B31" s="141" t="s">
        <v>10</v>
      </c>
      <c r="C31" s="141"/>
      <c r="D31" s="141"/>
      <c r="E31" s="141"/>
      <c r="F31" s="141"/>
      <c r="G31" s="141"/>
      <c r="H31" s="6">
        <v>4.1666666666666664E-2</v>
      </c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0"/>
      <c r="T31" s="140"/>
    </row>
    <row r="32" spans="1:21" x14ac:dyDescent="0.25">
      <c r="B32" s="141" t="s">
        <v>27</v>
      </c>
      <c r="C32" s="141"/>
      <c r="D32" s="141"/>
      <c r="E32" s="141"/>
      <c r="F32" s="141"/>
      <c r="G32" s="141"/>
      <c r="H32" s="37">
        <v>3</v>
      </c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0"/>
      <c r="T32" s="140"/>
      <c r="U32" s="8"/>
    </row>
    <row r="33" spans="2:21" x14ac:dyDescent="0.25">
      <c r="B33" s="141" t="s">
        <v>28</v>
      </c>
      <c r="C33" s="141"/>
      <c r="D33" s="141"/>
      <c r="E33" s="141"/>
      <c r="F33" s="141"/>
      <c r="G33" s="141"/>
      <c r="H33" s="38">
        <v>0.75</v>
      </c>
      <c r="I33" s="140" t="s">
        <v>77</v>
      </c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58"/>
    </row>
    <row r="34" spans="2:21" ht="18.75" customHeight="1" x14ac:dyDescent="0.25">
      <c r="B34" s="141" t="s">
        <v>46</v>
      </c>
      <c r="C34" s="141"/>
      <c r="D34" s="141"/>
      <c r="E34" s="141"/>
      <c r="F34" s="141"/>
      <c r="G34" s="141"/>
      <c r="H34" s="39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8"/>
    </row>
    <row r="35" spans="2:21" ht="27" customHeight="1" x14ac:dyDescent="0.25">
      <c r="B35" s="141" t="s">
        <v>45</v>
      </c>
      <c r="C35" s="141"/>
      <c r="D35" s="141"/>
      <c r="E35" s="141"/>
      <c r="F35" s="141"/>
      <c r="G35" s="141"/>
      <c r="H35" s="50"/>
      <c r="I35" s="142" t="s">
        <v>43</v>
      </c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</row>
    <row r="36" spans="2:21" x14ac:dyDescent="0.3">
      <c r="H36" s="94"/>
    </row>
  </sheetData>
  <mergeCells count="20">
    <mergeCell ref="B34:G34"/>
    <mergeCell ref="B35:G35"/>
    <mergeCell ref="B31:G31"/>
    <mergeCell ref="B32:G32"/>
    <mergeCell ref="B33:G33"/>
    <mergeCell ref="B26:G26"/>
    <mergeCell ref="B27:G27"/>
    <mergeCell ref="B28:G28"/>
    <mergeCell ref="B29:G29"/>
    <mergeCell ref="B30:G30"/>
    <mergeCell ref="I32:T32"/>
    <mergeCell ref="I33:T33"/>
    <mergeCell ref="I34:T34"/>
    <mergeCell ref="I35:T35"/>
    <mergeCell ref="I26:T26"/>
    <mergeCell ref="I27:T27"/>
    <mergeCell ref="I28:T28"/>
    <mergeCell ref="I29:T29"/>
    <mergeCell ref="I30:T30"/>
    <mergeCell ref="I31:T3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  <pageSetUpPr fitToPage="1"/>
  </sheetPr>
  <dimension ref="B1:AA87"/>
  <sheetViews>
    <sheetView zoomScale="70" zoomScaleNormal="70" workbookViewId="0">
      <pane ySplit="4" topLeftCell="A5" activePane="bottomLeft" state="frozen"/>
      <selection pane="bottomLeft" activeCell="D10" sqref="D10:E10"/>
    </sheetView>
  </sheetViews>
  <sheetFormatPr baseColWidth="10" defaultRowHeight="16.5" x14ac:dyDescent="0.3"/>
  <cols>
    <col min="1" max="1" width="1.28515625" style="1" customWidth="1"/>
    <col min="2" max="2" width="5" style="1" customWidth="1"/>
    <col min="3" max="3" width="19.7109375" style="1" customWidth="1"/>
    <col min="4" max="5" width="18.140625" style="1" customWidth="1"/>
    <col min="6" max="6" width="20.7109375" style="1" customWidth="1"/>
    <col min="7" max="7" width="1.7109375" style="1" customWidth="1"/>
    <col min="8" max="8" width="19.7109375" style="1" customWidth="1"/>
    <col min="9" max="10" width="18.140625" style="1" customWidth="1"/>
    <col min="11" max="11" width="20.7109375" style="1" customWidth="1"/>
    <col min="12" max="12" width="2.140625" style="1" customWidth="1"/>
    <col min="13" max="13" width="19.7109375" style="1" customWidth="1"/>
    <col min="14" max="15" width="18.140625" style="1" customWidth="1"/>
    <col min="16" max="16" width="20.7109375" style="1" customWidth="1"/>
    <col min="17" max="17" width="1.5703125" style="1" customWidth="1"/>
    <col min="18" max="18" width="19.7109375" style="1" customWidth="1"/>
    <col min="19" max="20" width="18.140625" style="1" customWidth="1"/>
    <col min="21" max="21" width="20.7109375" style="1" customWidth="1"/>
    <col min="22" max="22" width="1.85546875" style="1" customWidth="1"/>
    <col min="23" max="23" width="19.7109375" style="1" customWidth="1"/>
    <col min="24" max="25" width="18.140625" style="1" customWidth="1"/>
    <col min="26" max="26" width="20.7109375" style="1" customWidth="1"/>
    <col min="27" max="27" width="16.140625" style="1" bestFit="1" customWidth="1"/>
    <col min="28" max="16384" width="11.42578125" style="1"/>
  </cols>
  <sheetData>
    <row r="1" spans="2:27" ht="27" thickBot="1" x14ac:dyDescent="0.35">
      <c r="C1" s="176" t="s">
        <v>36</v>
      </c>
      <c r="D1" s="177"/>
      <c r="E1" s="183">
        <f ca="1">TODAY()</f>
        <v>42864</v>
      </c>
      <c r="F1" s="184"/>
      <c r="H1" s="176" t="s">
        <v>37</v>
      </c>
      <c r="I1" s="177"/>
      <c r="J1" s="185">
        <v>42864.678657407407</v>
      </c>
      <c r="K1" s="186"/>
      <c r="M1" s="176" t="s">
        <v>38</v>
      </c>
      <c r="N1" s="177"/>
      <c r="O1" s="178" t="str">
        <f>CONCATENATE("Dans ",VLOOKUP(Paramétrages!$N$1,Paramétrages!$N$2:$P$21,2,0)," H ",VLOOKUP(Paramétrages!$N$1,Paramétrages!$N$2:$P$21,3,0)," Min")</f>
        <v>Dans 0 H 13 Min</v>
      </c>
      <c r="P1" s="179"/>
      <c r="R1" s="156" t="s">
        <v>47</v>
      </c>
      <c r="S1" s="157"/>
      <c r="T1" s="181">
        <f ca="1">HLOOKUP(DAY(WORKDAY(TODAY(),-1)),'Recapitulatif mensuel'!B201:AF203,2,FALSE)</f>
        <v>0</v>
      </c>
      <c r="U1" s="182"/>
      <c r="W1" s="156" t="s">
        <v>53</v>
      </c>
      <c r="X1" s="157"/>
      <c r="Y1" s="158">
        <f ca="1">HLOOKUP(DAY(WORKDAY(TODAY(),-1)),'Recapitulatif mensuel'!B201:AF203,3,FALSE)</f>
        <v>0</v>
      </c>
      <c r="Z1" s="159"/>
      <c r="AA1" s="93"/>
    </row>
    <row r="2" spans="2:27" s="122" customFormat="1" ht="6" customHeight="1" thickBot="1" x14ac:dyDescent="0.35">
      <c r="C2" s="123"/>
      <c r="D2" s="123"/>
      <c r="E2" s="194"/>
      <c r="F2" s="124"/>
      <c r="H2" s="123"/>
      <c r="I2" s="123"/>
      <c r="J2" s="125"/>
      <c r="K2" s="125"/>
      <c r="M2" s="123"/>
      <c r="N2" s="123"/>
      <c r="O2" s="126"/>
      <c r="P2" s="126"/>
      <c r="R2" s="127"/>
      <c r="S2" s="128"/>
      <c r="T2" s="129"/>
      <c r="U2" s="129"/>
      <c r="W2" s="127"/>
      <c r="X2" s="128"/>
      <c r="Y2" s="130"/>
      <c r="Z2" s="130"/>
      <c r="AA2" s="131"/>
    </row>
    <row r="3" spans="2:27" s="122" customFormat="1" ht="27" thickBot="1" x14ac:dyDescent="0.35">
      <c r="C3" s="150" t="s">
        <v>390</v>
      </c>
      <c r="D3" s="151"/>
      <c r="E3" s="151"/>
      <c r="F3" s="152"/>
      <c r="H3" s="153"/>
      <c r="I3" s="154"/>
      <c r="J3" s="154"/>
      <c r="K3" s="155"/>
      <c r="M3" s="123"/>
      <c r="N3" s="123"/>
      <c r="O3" s="126"/>
      <c r="P3" s="126"/>
      <c r="R3" s="127"/>
      <c r="S3" s="128"/>
      <c r="T3" s="129"/>
      <c r="U3" s="129"/>
      <c r="W3" s="127"/>
      <c r="X3" s="128"/>
      <c r="Y3" s="130"/>
      <c r="Z3" s="130"/>
      <c r="AA3" s="131"/>
    </row>
    <row r="4" spans="2:27" ht="20.100000000000001" customHeight="1" x14ac:dyDescent="0.3">
      <c r="J4" s="34"/>
    </row>
    <row r="5" spans="2:27" ht="16.5" customHeight="1" x14ac:dyDescent="0.3">
      <c r="C5" s="162" t="str">
        <f>Paramétrages!D2</f>
        <v>CHRONOROUTE 5H30</v>
      </c>
      <c r="D5" s="162"/>
      <c r="E5" s="162"/>
      <c r="F5" s="162"/>
      <c r="H5" s="162" t="str">
        <f>Paramétrages!D3</f>
        <v>CHRONOROUTE 6H30</v>
      </c>
      <c r="I5" s="162"/>
      <c r="J5" s="162"/>
      <c r="K5" s="162"/>
      <c r="M5" s="162" t="str">
        <f>Paramétrages!D4</f>
        <v>CHRONOROUTE 7H30</v>
      </c>
      <c r="N5" s="162"/>
      <c r="O5" s="162"/>
      <c r="P5" s="162"/>
      <c r="R5" s="162" t="str">
        <f>Paramétrages!D5</f>
        <v>CHRONOROUTE 8H30</v>
      </c>
      <c r="S5" s="162"/>
      <c r="T5" s="162"/>
      <c r="U5" s="162"/>
      <c r="W5" s="162" t="str">
        <f>Paramétrages!D6</f>
        <v>CHRONOROUTE 9H30</v>
      </c>
      <c r="X5" s="162"/>
      <c r="Y5" s="162"/>
      <c r="Z5" s="162"/>
    </row>
    <row r="6" spans="2:27" ht="16.5" customHeight="1" x14ac:dyDescent="0.3">
      <c r="C6" s="162"/>
      <c r="D6" s="162"/>
      <c r="E6" s="162"/>
      <c r="F6" s="162"/>
      <c r="H6" s="162"/>
      <c r="I6" s="162"/>
      <c r="J6" s="162"/>
      <c r="K6" s="162"/>
      <c r="M6" s="162"/>
      <c r="N6" s="162"/>
      <c r="O6" s="162"/>
      <c r="P6" s="162"/>
      <c r="R6" s="162"/>
      <c r="S6" s="162"/>
      <c r="T6" s="162"/>
      <c r="U6" s="162"/>
      <c r="W6" s="162"/>
      <c r="X6" s="162"/>
      <c r="Y6" s="162"/>
      <c r="Z6" s="162"/>
    </row>
    <row r="7" spans="2:27" ht="6" customHeight="1" thickBot="1" x14ac:dyDescent="0.35"/>
    <row r="8" spans="2:27" ht="17.100000000000001" customHeight="1" thickBot="1" x14ac:dyDescent="0.35">
      <c r="B8" s="57"/>
      <c r="D8" s="17" t="s">
        <v>422</v>
      </c>
      <c r="E8" s="16" t="s">
        <v>423</v>
      </c>
      <c r="F8" s="17" t="s">
        <v>425</v>
      </c>
      <c r="I8" s="17" t="s">
        <v>422</v>
      </c>
      <c r="J8" s="16" t="s">
        <v>423</v>
      </c>
      <c r="K8" s="17" t="s">
        <v>425</v>
      </c>
      <c r="N8" s="17" t="s">
        <v>422</v>
      </c>
      <c r="O8" s="16" t="s">
        <v>423</v>
      </c>
      <c r="P8" s="17" t="s">
        <v>425</v>
      </c>
      <c r="S8" s="17" t="s">
        <v>422</v>
      </c>
      <c r="T8" s="16" t="s">
        <v>423</v>
      </c>
      <c r="U8" s="17" t="s">
        <v>425</v>
      </c>
      <c r="X8" s="17" t="s">
        <v>422</v>
      </c>
      <c r="Y8" s="16" t="s">
        <v>423</v>
      </c>
      <c r="Z8" s="17" t="s">
        <v>425</v>
      </c>
    </row>
    <row r="9" spans="2:27" ht="27" customHeight="1" x14ac:dyDescent="0.3">
      <c r="B9" s="147" t="s">
        <v>75</v>
      </c>
      <c r="C9" s="54" t="s">
        <v>12</v>
      </c>
      <c r="D9" s="84">
        <f>Paramétrages!F2</f>
        <v>0.22569444444444445</v>
      </c>
      <c r="E9" s="85">
        <f>Paramétrages!G2</f>
        <v>0.23263888888888887</v>
      </c>
      <c r="F9" s="167" t="str">
        <f ca="1">IF(OR(D10="",D12=""),"",IF(AND(D12&gt;=D10,D10&gt;=D9,D12&lt;=D11,D10&lt;=E9),"J","L"))</f>
        <v/>
      </c>
      <c r="H9" s="12" t="s">
        <v>12</v>
      </c>
      <c r="I9" s="84">
        <f>Paramétrages!F3</f>
        <v>0.26736111111111077</v>
      </c>
      <c r="J9" s="85">
        <f>Paramétrages!G3</f>
        <v>0.27430555555555519</v>
      </c>
      <c r="K9" s="167" t="str">
        <f ca="1">IF(OR(I10="",I12=""),"",IF(AND(I12&gt;=I10,I10&gt;=I9,I12&lt;=I11,I10&lt;=J9),"J","L"))</f>
        <v/>
      </c>
      <c r="M9" s="12" t="s">
        <v>12</v>
      </c>
      <c r="N9" s="84">
        <f>Paramétrages!F4</f>
        <v>0.30902777777777779</v>
      </c>
      <c r="O9" s="85">
        <f>Paramétrages!G4</f>
        <v>0.31597222222222221</v>
      </c>
      <c r="P9" s="167" t="str">
        <f ca="1">IF(OR(N10="",N12=""),"",IF(AND(N12&gt;=N10,N10&gt;=N9,N12&lt;=N11,N10&lt;=O9),"J","L"))</f>
        <v/>
      </c>
      <c r="R9" s="12" t="s">
        <v>12</v>
      </c>
      <c r="S9" s="84">
        <f>Paramétrages!F5</f>
        <v>0.35069444444444481</v>
      </c>
      <c r="T9" s="85">
        <f>Paramétrages!G5</f>
        <v>0.35763888888888923</v>
      </c>
      <c r="U9" s="167" t="str">
        <f ca="1">IF(OR(S10="",S12=""),"",IF(AND(S12&gt;=S10,S10&gt;=S9,S12&lt;=S11,S10&lt;=T9),"J","L"))</f>
        <v/>
      </c>
      <c r="W9" s="12" t="s">
        <v>12</v>
      </c>
      <c r="X9" s="84">
        <f>Paramétrages!F6</f>
        <v>0.39236111111111077</v>
      </c>
      <c r="Y9" s="85">
        <f>Paramétrages!G6</f>
        <v>0.39930555555555519</v>
      </c>
      <c r="Z9" s="167" t="str">
        <f ca="1">IF(OR(X10="",X12=""),"",IF(AND(X12&gt;=X10,X10&gt;=X9,X12&lt;=X11,X10&lt;=Y9),"J","L"))</f>
        <v/>
      </c>
    </row>
    <row r="10" spans="2:27" ht="27" customHeight="1" thickBot="1" x14ac:dyDescent="0.35">
      <c r="B10" s="148"/>
      <c r="C10" s="55" t="s">
        <v>29</v>
      </c>
      <c r="D10" s="165" t="str">
        <f ca="1">IF((HLOOKUP((DAY(E1)),CAMION1,2,FALSE)&lt;&gt;""),HLOOKUP((DAY(E1)),CAMION1,2,FALSE),"")</f>
        <v/>
      </c>
      <c r="E10" s="166"/>
      <c r="F10" s="168"/>
      <c r="H10" s="18" t="s">
        <v>29</v>
      </c>
      <c r="I10" s="165" t="str">
        <f ca="1">IF((HLOOKUP((DAY(E1)),CAMION2,2,FALSE)&lt;&gt;""),HLOOKUP((DAY(E1)),CAMION2,2,FALSE),"")</f>
        <v/>
      </c>
      <c r="J10" s="166"/>
      <c r="K10" s="168"/>
      <c r="M10" s="18" t="s">
        <v>29</v>
      </c>
      <c r="N10" s="165" t="str">
        <f ca="1">IF((HLOOKUP((DAY(E1)),CAMION3,2,FALSE)&lt;&gt;""),HLOOKUP((DAY(E1)),CAMION3,2,FALSE),"")</f>
        <v/>
      </c>
      <c r="O10" s="166"/>
      <c r="P10" s="168"/>
      <c r="R10" s="18" t="s">
        <v>29</v>
      </c>
      <c r="S10" s="165" t="str">
        <f ca="1">IF((HLOOKUP((DAY(E1)),CAMION4,2,FALSE)&lt;&gt;""),HLOOKUP((DAY(E1)),CAMION4,2,FALSE),"")</f>
        <v/>
      </c>
      <c r="T10" s="166"/>
      <c r="U10" s="168"/>
      <c r="W10" s="18" t="s">
        <v>29</v>
      </c>
      <c r="X10" s="165" t="str">
        <f ca="1">IF((HLOOKUP((DAY(E1)),CAMION5,2,FALSE)&lt;&gt;""),HLOOKUP((DAY(E1)),CAMION5,2,FALSE),"")</f>
        <v/>
      </c>
      <c r="Y10" s="166"/>
      <c r="Z10" s="168"/>
    </row>
    <row r="11" spans="2:27" ht="27" customHeight="1" x14ac:dyDescent="0.3">
      <c r="B11" s="148"/>
      <c r="C11" s="54" t="s">
        <v>16</v>
      </c>
      <c r="D11" s="160" t="str">
        <f ca="1">IF(D10&lt;&gt;"",D10+Paramétrages!$H$27,"Attente heure arrivée")</f>
        <v>Attente heure arrivée</v>
      </c>
      <c r="E11" s="161"/>
      <c r="F11" s="168"/>
      <c r="H11" s="12" t="s">
        <v>16</v>
      </c>
      <c r="I11" s="160" t="str">
        <f ca="1">IF(I10&lt;&gt;"",I10+Paramétrages!$H$27,"Attente heure arrivée")</f>
        <v>Attente heure arrivée</v>
      </c>
      <c r="J11" s="161"/>
      <c r="K11" s="168"/>
      <c r="M11" s="12" t="s">
        <v>16</v>
      </c>
      <c r="N11" s="160" t="str">
        <f ca="1">IF(N10&lt;&gt;"",N10+Paramétrages!$H$27,"Attente heure arrivée")</f>
        <v>Attente heure arrivée</v>
      </c>
      <c r="O11" s="161"/>
      <c r="P11" s="168"/>
      <c r="R11" s="12" t="s">
        <v>16</v>
      </c>
      <c r="S11" s="160" t="str">
        <f ca="1">IF(S10&lt;&gt;"",S10+Paramétrages!$H$27,"Attente heure arrivée")</f>
        <v>Attente heure arrivée</v>
      </c>
      <c r="T11" s="161"/>
      <c r="U11" s="168"/>
      <c r="W11" s="12" t="s">
        <v>16</v>
      </c>
      <c r="X11" s="160" t="str">
        <f ca="1">IF(X10&lt;&gt;"",X10+Paramétrages!$H$27,"Attente heure arrivée")</f>
        <v>Attente heure arrivée</v>
      </c>
      <c r="Y11" s="161"/>
      <c r="Z11" s="168"/>
    </row>
    <row r="12" spans="2:27" ht="27" customHeight="1" thickBot="1" x14ac:dyDescent="0.35">
      <c r="B12" s="148"/>
      <c r="C12" s="55" t="s">
        <v>29</v>
      </c>
      <c r="D12" s="163" t="str">
        <f ca="1">IF((HLOOKUP((DAY(E1)),CAMION1,3,FALSE)&lt;&gt;""),HLOOKUP((DAY(E1)),CAMION1,3,FALSE),"")</f>
        <v/>
      </c>
      <c r="E12" s="164"/>
      <c r="F12" s="169"/>
      <c r="H12" s="18" t="s">
        <v>29</v>
      </c>
      <c r="I12" s="163" t="str">
        <f ca="1">IF((HLOOKUP((DAY(E1)),CAMION2,3,FALSE)&lt;&gt;""),HLOOKUP((DAY(E1)),CAMION2,3,FALSE),"")</f>
        <v/>
      </c>
      <c r="J12" s="164"/>
      <c r="K12" s="169"/>
      <c r="M12" s="18" t="s">
        <v>29</v>
      </c>
      <c r="N12" s="163" t="str">
        <f ca="1">IF((HLOOKUP((DAY(E1)),CAMION3,3,FALSE)&lt;&gt;""),HLOOKUP((DAY(E1)),CAMION3,3,FALSE),"")</f>
        <v/>
      </c>
      <c r="O12" s="164"/>
      <c r="P12" s="169"/>
      <c r="R12" s="18" t="s">
        <v>29</v>
      </c>
      <c r="S12" s="163" t="str">
        <f ca="1">IF((HLOOKUP((DAY(E1)),CAMION4,3,FALSE)&lt;&gt;""),HLOOKUP((DAY(E1)),CAMION4,3,FALSE),"")</f>
        <v/>
      </c>
      <c r="T12" s="164"/>
      <c r="U12" s="169"/>
      <c r="W12" s="18" t="s">
        <v>29</v>
      </c>
      <c r="X12" s="163" t="str">
        <f ca="1">IF((HLOOKUP((DAY(E1)),CAMION5,3,FALSE)&lt;&gt;""),HLOOKUP((DAY(E1)),CAMION5,3,FALSE),"")</f>
        <v/>
      </c>
      <c r="Y12" s="164"/>
      <c r="Z12" s="169"/>
    </row>
    <row r="13" spans="2:27" ht="27" customHeight="1" thickBot="1" x14ac:dyDescent="0.35">
      <c r="B13" s="149"/>
      <c r="C13" s="56" t="s">
        <v>23</v>
      </c>
      <c r="D13" s="180"/>
      <c r="E13" s="174"/>
      <c r="F13" s="175"/>
      <c r="H13" s="14" t="s">
        <v>23</v>
      </c>
      <c r="I13" s="173"/>
      <c r="J13" s="174"/>
      <c r="K13" s="175"/>
      <c r="M13" s="14" t="s">
        <v>23</v>
      </c>
      <c r="N13" s="173"/>
      <c r="O13" s="174"/>
      <c r="P13" s="175"/>
      <c r="R13" s="14" t="s">
        <v>23</v>
      </c>
      <c r="S13" s="173"/>
      <c r="T13" s="174"/>
      <c r="U13" s="175"/>
      <c r="W13" s="14" t="s">
        <v>23</v>
      </c>
      <c r="X13" s="173"/>
      <c r="Y13" s="174"/>
      <c r="Z13" s="175"/>
    </row>
    <row r="14" spans="2:27" ht="17.100000000000001" customHeight="1" thickBot="1" x14ac:dyDescent="0.35">
      <c r="C14" s="19"/>
      <c r="D14" s="17" t="s">
        <v>424</v>
      </c>
      <c r="E14" s="16" t="s">
        <v>426</v>
      </c>
      <c r="F14" s="17" t="s">
        <v>425</v>
      </c>
      <c r="H14" s="19"/>
      <c r="I14" s="17" t="s">
        <v>424</v>
      </c>
      <c r="J14" s="16" t="s">
        <v>426</v>
      </c>
      <c r="K14" s="17" t="s">
        <v>425</v>
      </c>
      <c r="M14" s="19"/>
      <c r="N14" s="17" t="s">
        <v>424</v>
      </c>
      <c r="O14" s="16" t="s">
        <v>426</v>
      </c>
      <c r="P14" s="17" t="s">
        <v>425</v>
      </c>
      <c r="R14" s="19"/>
      <c r="S14" s="17" t="s">
        <v>424</v>
      </c>
      <c r="T14" s="16" t="s">
        <v>426</v>
      </c>
      <c r="U14" s="17" t="s">
        <v>425</v>
      </c>
      <c r="W14" s="19"/>
      <c r="X14" s="17" t="s">
        <v>424</v>
      </c>
      <c r="Y14" s="16" t="s">
        <v>426</v>
      </c>
      <c r="Z14" s="17" t="s">
        <v>425</v>
      </c>
    </row>
    <row r="15" spans="2:27" ht="27" customHeight="1" x14ac:dyDescent="0.3">
      <c r="B15" s="147" t="s">
        <v>76</v>
      </c>
      <c r="C15" s="12" t="s">
        <v>24</v>
      </c>
      <c r="D15" s="86">
        <f>Paramétrages!H32</f>
        <v>3</v>
      </c>
      <c r="E15" s="87" t="str">
        <f ca="1">IF((HLOOKUP((DAY(E1)),CAMION1,4,FALSE)&lt;&gt;""),HLOOKUP((DAY(E1)),CAMION1,4,FALSE),"")</f>
        <v/>
      </c>
      <c r="F15" s="170" t="str">
        <f ca="1">IF(OR(E15="",E16=""),"",IF(AND(E15&lt;=D15,E17&gt;=D17),"J","L"))</f>
        <v/>
      </c>
      <c r="H15" s="12" t="s">
        <v>24</v>
      </c>
      <c r="I15" s="86">
        <f>D15</f>
        <v>3</v>
      </c>
      <c r="J15" s="87" t="str">
        <f ca="1">IF((HLOOKUP((DAY(E1)),CAMION2,4,FALSE)&lt;&gt;""),HLOOKUP((DAY(E1)),CAMION2,4,FALSE),"")</f>
        <v/>
      </c>
      <c r="K15" s="170" t="str">
        <f ca="1">IF(OR(J15="",J16=""),"",IF(AND(J15&lt;=I15,J17&gt;=I17),"J","L"))</f>
        <v/>
      </c>
      <c r="M15" s="12" t="s">
        <v>24</v>
      </c>
      <c r="N15" s="86">
        <f>I15</f>
        <v>3</v>
      </c>
      <c r="O15" s="87" t="str">
        <f ca="1">IF((HLOOKUP((DAY(E1)),CAMION3,4,FALSE)&lt;&gt;""),HLOOKUP((DAY(E1)),CAMION3,4,FALSE),"")</f>
        <v/>
      </c>
      <c r="P15" s="170" t="str">
        <f ca="1">IF(OR(O15="",O16=""),"",IF(AND(O15&lt;=N15,O17&gt;=N17),"J","L"))</f>
        <v/>
      </c>
      <c r="R15" s="12" t="s">
        <v>24</v>
      </c>
      <c r="S15" s="86">
        <f>N15</f>
        <v>3</v>
      </c>
      <c r="T15" s="87" t="str">
        <f ca="1">IF((HLOOKUP((DAY(E1)),CAMION4,4,FALSE)&lt;&gt;""),HLOOKUP((DAY(E1)),CAMION4,4,FALSE),"")</f>
        <v/>
      </c>
      <c r="U15" s="170" t="str">
        <f ca="1">IF(OR(T15="",T16=""),"",IF(AND(T15&lt;=S15,T17&gt;=S17),"J","L"))</f>
        <v/>
      </c>
      <c r="W15" s="12" t="s">
        <v>24</v>
      </c>
      <c r="X15" s="86">
        <f>S15</f>
        <v>3</v>
      </c>
      <c r="Y15" s="87" t="str">
        <f ca="1">IF((HLOOKUP((DAY(E1)),CAMION5,4,FALSE)&lt;&gt;""),HLOOKUP((DAY(E1)),CAMION5,4,FALSE),"")</f>
        <v/>
      </c>
      <c r="Z15" s="170" t="str">
        <f ca="1">IF(OR(Y15="",Y16=""),"",IF(AND(Y15&lt;=X15,Y17&gt;=X17),"J","L"))</f>
        <v/>
      </c>
    </row>
    <row r="16" spans="2:27" ht="27" customHeight="1" x14ac:dyDescent="0.3">
      <c r="B16" s="148"/>
      <c r="C16" s="13" t="s">
        <v>18</v>
      </c>
      <c r="D16" s="20"/>
      <c r="E16" s="88" t="str">
        <f ca="1">IF((HLOOKUP((DAY(E1)),CAMION1,5,FALSE)&lt;&gt;""),HLOOKUP((DAY(E1)),CAMION1,5,FALSE),"")</f>
        <v/>
      </c>
      <c r="F16" s="171"/>
      <c r="H16" s="13" t="s">
        <v>18</v>
      </c>
      <c r="I16" s="20"/>
      <c r="J16" s="88" t="str">
        <f ca="1">IF((HLOOKUP((DAY(E1)),CAMION2,5,FALSE)&lt;&gt;""),HLOOKUP((DAY(E1)),CAMION2,5,FALSE),"")</f>
        <v/>
      </c>
      <c r="K16" s="171"/>
      <c r="M16" s="13" t="s">
        <v>18</v>
      </c>
      <c r="N16" s="92"/>
      <c r="O16" s="88" t="str">
        <f ca="1">IF((HLOOKUP((DAY(E1)),CAMION3,5,FALSE)&lt;&gt;""),HLOOKUP((DAY(E1)),CAMION3,5,FALSE),"")</f>
        <v/>
      </c>
      <c r="P16" s="171"/>
      <c r="R16" s="13" t="s">
        <v>18</v>
      </c>
      <c r="S16" s="92"/>
      <c r="T16" s="88" t="str">
        <f ca="1">IF((HLOOKUP((DAY(E1)),CAMION4,5,FALSE)&lt;&gt;""),HLOOKUP((DAY(E1)),CAMION4,5,FALSE),"")</f>
        <v/>
      </c>
      <c r="U16" s="171"/>
      <c r="W16" s="13" t="s">
        <v>18</v>
      </c>
      <c r="X16" s="92"/>
      <c r="Y16" s="88" t="str">
        <f ca="1">IF((HLOOKUP((DAY(E1)),CAMION5,5,FALSE)&lt;&gt;""),HLOOKUP((DAY(E1)),CAMION5,5,FALSE),"")</f>
        <v/>
      </c>
      <c r="Z16" s="171"/>
    </row>
    <row r="17" spans="2:26" ht="27" customHeight="1" thickBot="1" x14ac:dyDescent="0.35">
      <c r="B17" s="148"/>
      <c r="C17" s="15" t="s">
        <v>22</v>
      </c>
      <c r="D17" s="90">
        <f>Paramétrages!H33</f>
        <v>0.75</v>
      </c>
      <c r="E17" s="89" t="str">
        <f ca="1">IF(OR(E15="",E16=""),"",E16/((13-E15)*6))</f>
        <v/>
      </c>
      <c r="F17" s="172"/>
      <c r="H17" s="15" t="s">
        <v>22</v>
      </c>
      <c r="I17" s="90">
        <f>D17</f>
        <v>0.75</v>
      </c>
      <c r="J17" s="89" t="str">
        <f ca="1">IF(OR(J15="",J16=""),"",J16/((13-J15)*6))</f>
        <v/>
      </c>
      <c r="K17" s="172"/>
      <c r="M17" s="15" t="s">
        <v>22</v>
      </c>
      <c r="N17" s="90">
        <f>I17</f>
        <v>0.75</v>
      </c>
      <c r="O17" s="89" t="str">
        <f ca="1">IF(OR(O15="",O16=""),"",O16/((13-O15)*6))</f>
        <v/>
      </c>
      <c r="P17" s="172"/>
      <c r="R17" s="15" t="s">
        <v>22</v>
      </c>
      <c r="S17" s="90">
        <f>N17</f>
        <v>0.75</v>
      </c>
      <c r="T17" s="89" t="str">
        <f ca="1">IF(OR(T15="",T16=""),"",T16/((13-T15)*6))</f>
        <v/>
      </c>
      <c r="U17" s="172"/>
      <c r="W17" s="15" t="s">
        <v>22</v>
      </c>
      <c r="X17" s="90">
        <f>S17</f>
        <v>0.75</v>
      </c>
      <c r="Y17" s="89" t="str">
        <f ca="1">IF(OR(Y15="",Y16=""),"",Y16/((13-Y15)*6))</f>
        <v/>
      </c>
      <c r="Z17" s="172"/>
    </row>
    <row r="18" spans="2:26" ht="27" customHeight="1" thickBot="1" x14ac:dyDescent="0.35">
      <c r="B18" s="149"/>
      <c r="C18" s="14" t="s">
        <v>23</v>
      </c>
      <c r="D18" s="173"/>
      <c r="E18" s="174"/>
      <c r="F18" s="175"/>
      <c r="H18" s="14"/>
      <c r="I18" s="173"/>
      <c r="J18" s="174"/>
      <c r="K18" s="175"/>
      <c r="M18" s="14" t="s">
        <v>23</v>
      </c>
      <c r="N18" s="173"/>
      <c r="O18" s="174"/>
      <c r="P18" s="175"/>
      <c r="R18" s="14" t="s">
        <v>23</v>
      </c>
      <c r="S18" s="173"/>
      <c r="T18" s="174"/>
      <c r="U18" s="175"/>
      <c r="W18" s="14" t="s">
        <v>23</v>
      </c>
      <c r="X18" s="173"/>
      <c r="Y18" s="174"/>
      <c r="Z18" s="175"/>
    </row>
    <row r="19" spans="2:26" ht="17.100000000000001" customHeight="1" thickBot="1" x14ac:dyDescent="0.35">
      <c r="C19" s="19"/>
      <c r="D19" s="17" t="s">
        <v>422</v>
      </c>
      <c r="E19" s="16" t="s">
        <v>423</v>
      </c>
      <c r="F19" s="17" t="s">
        <v>425</v>
      </c>
      <c r="H19" s="19"/>
      <c r="I19" s="17" t="s">
        <v>422</v>
      </c>
      <c r="J19" s="16" t="s">
        <v>423</v>
      </c>
      <c r="K19" s="17" t="s">
        <v>425</v>
      </c>
      <c r="M19" s="19"/>
      <c r="N19" s="17" t="s">
        <v>422</v>
      </c>
      <c r="O19" s="16" t="s">
        <v>423</v>
      </c>
      <c r="P19" s="17" t="s">
        <v>425</v>
      </c>
      <c r="R19" s="19"/>
      <c r="S19" s="17" t="s">
        <v>422</v>
      </c>
      <c r="T19" s="16" t="s">
        <v>423</v>
      </c>
      <c r="U19" s="17" t="s">
        <v>425</v>
      </c>
      <c r="W19" s="19"/>
      <c r="X19" s="17" t="s">
        <v>422</v>
      </c>
      <c r="Y19" s="16" t="s">
        <v>423</v>
      </c>
      <c r="Z19" s="17" t="s">
        <v>425</v>
      </c>
    </row>
    <row r="20" spans="2:26" ht="27" customHeight="1" x14ac:dyDescent="0.3">
      <c r="B20" s="147" t="s">
        <v>416</v>
      </c>
      <c r="C20" s="13" t="s">
        <v>19</v>
      </c>
      <c r="D20" s="84">
        <f>D9+Paramétrages!$H$27</f>
        <v>0.2673611111111111</v>
      </c>
      <c r="E20" s="91">
        <f>E9+Paramétrages!$H$27</f>
        <v>0.27430555555555552</v>
      </c>
      <c r="F20" s="170" t="str">
        <f ca="1">IF(OR(D21=""),"",IF(AND(D21&gt;=D20,D21&lt;=E20),"J","L"))</f>
        <v/>
      </c>
      <c r="H20" s="13" t="s">
        <v>19</v>
      </c>
      <c r="I20" s="84">
        <f>I9+Paramétrages!$H$27</f>
        <v>0.30902777777777746</v>
      </c>
      <c r="J20" s="91">
        <f>J9+Paramétrages!$H$27</f>
        <v>0.31597222222222188</v>
      </c>
      <c r="K20" s="170" t="str">
        <f ca="1">IF(OR(I21=""),"",IF(AND(I21&gt;=I20,I21&lt;=J20),"J","L"))</f>
        <v/>
      </c>
      <c r="M20" s="13" t="s">
        <v>19</v>
      </c>
      <c r="N20" s="84">
        <f>N9+Paramétrages!$H$27</f>
        <v>0.35069444444444448</v>
      </c>
      <c r="O20" s="91">
        <f>O9+Paramétrages!$H$27</f>
        <v>0.3576388888888889</v>
      </c>
      <c r="P20" s="170" t="str">
        <f ca="1">IF(OR(N21=""),"",IF(AND(N21&gt;=N20,N21&lt;=O20),"J","L"))</f>
        <v/>
      </c>
      <c r="R20" s="13" t="s">
        <v>19</v>
      </c>
      <c r="S20" s="84">
        <f>S9+Paramétrages!$H$27</f>
        <v>0.39236111111111149</v>
      </c>
      <c r="T20" s="91">
        <f>T9+Paramétrages!$H$27</f>
        <v>0.39930555555555591</v>
      </c>
      <c r="U20" s="170" t="str">
        <f ca="1">IF(OR(S21=""),"",IF(AND(S21&gt;=S20,S21&lt;=T20),"J","L"))</f>
        <v/>
      </c>
      <c r="W20" s="13" t="s">
        <v>19</v>
      </c>
      <c r="X20" s="84">
        <f>X9+Paramétrages!$H$27</f>
        <v>0.43402777777777746</v>
      </c>
      <c r="Y20" s="91">
        <f>Y9+Paramétrages!$H$27</f>
        <v>0.44097222222222188</v>
      </c>
      <c r="Z20" s="170" t="str">
        <f ca="1">IF(OR(X21=""),"",IF(AND(X21&gt;=X20,X21&lt;=Y20),"J","L"))</f>
        <v/>
      </c>
    </row>
    <row r="21" spans="2:26" ht="27" customHeight="1" thickBot="1" x14ac:dyDescent="0.35">
      <c r="B21" s="148"/>
      <c r="C21" s="18" t="s">
        <v>29</v>
      </c>
      <c r="D21" s="163" t="str">
        <f ca="1">IF((HLOOKUP((DAY(E1)),CAMION1,7,FALSE)&lt;&gt;""),HLOOKUP((DAY(E1)),CAMION1,7,FALSE),"")</f>
        <v/>
      </c>
      <c r="E21" s="164"/>
      <c r="F21" s="171"/>
      <c r="H21" s="18" t="s">
        <v>29</v>
      </c>
      <c r="I21" s="163" t="str">
        <f ca="1">IF((HLOOKUP((DAY(E1)),CAMION2,7,FALSE)&lt;&gt;""),HLOOKUP((DAY(E1)),CAMION2,7,FALSE),"")</f>
        <v/>
      </c>
      <c r="J21" s="164"/>
      <c r="K21" s="171"/>
      <c r="M21" s="18" t="s">
        <v>29</v>
      </c>
      <c r="N21" s="163" t="str">
        <f ca="1">IF((HLOOKUP((DAY(E1)),CAMION3,7,FALSE)&lt;&gt;""),HLOOKUP((DAY(E1)),CAMION3,7,FALSE),"")</f>
        <v/>
      </c>
      <c r="O21" s="164"/>
      <c r="P21" s="171"/>
      <c r="R21" s="18" t="s">
        <v>29</v>
      </c>
      <c r="S21" s="163" t="str">
        <f ca="1">IF((HLOOKUP((DAY(E1)),CAMION4,7,FALSE)&lt;&gt;""),HLOOKUP((DAY(E1)),CAMION4,7,FALSE),"")</f>
        <v/>
      </c>
      <c r="T21" s="164"/>
      <c r="U21" s="171"/>
      <c r="W21" s="18" t="s">
        <v>29</v>
      </c>
      <c r="X21" s="163" t="str">
        <f ca="1">IF((HLOOKUP((DAY(E1)),CAMION5,7,FALSE)&lt;&gt;""),HLOOKUP((DAY(E1)),CAMION5,7,FALSE),"")</f>
        <v/>
      </c>
      <c r="Y21" s="164"/>
      <c r="Z21" s="171"/>
    </row>
    <row r="22" spans="2:26" ht="27" customHeight="1" x14ac:dyDescent="0.3">
      <c r="B22" s="148"/>
      <c r="C22" s="12" t="s">
        <v>7</v>
      </c>
      <c r="D22" s="160" t="str">
        <f ca="1">IF(D12="","Attente heure départ",D12+Paramétrages!$H$31)</f>
        <v>Attente heure départ</v>
      </c>
      <c r="E22" s="161"/>
      <c r="F22" s="170" t="str">
        <f ca="1">IF(OR(D12="",D23=""),"",IF(D4="Attente heure départ","",IF(AND(D12&lt;&gt;"",D22&lt;&gt;"Attente heure départ",D23&lt;=D22),"J","L")))</f>
        <v/>
      </c>
      <c r="H22" s="12" t="s">
        <v>7</v>
      </c>
      <c r="I22" s="160" t="str">
        <f ca="1">IF(I12="","Attente heure départ",I12+Paramétrages!$H$31)</f>
        <v>Attente heure départ</v>
      </c>
      <c r="J22" s="161"/>
      <c r="K22" s="170" t="str">
        <f ca="1">IF(OR(I12="",I23=""),"",IF(I4="Attente heure départ","",IF(AND(I12&lt;&gt;"",I22&lt;&gt;"Attente heure départ",I23&lt;=I22),"J","L")))</f>
        <v/>
      </c>
      <c r="M22" s="12" t="s">
        <v>7</v>
      </c>
      <c r="N22" s="160" t="str">
        <f ca="1">IF(N12="","Attente heure départ",N12+Paramétrages!$H$31)</f>
        <v>Attente heure départ</v>
      </c>
      <c r="O22" s="161"/>
      <c r="P22" s="170" t="str">
        <f ca="1">IF(OR(N12="",N23=""),"",IF(N4="Attente heure départ","",IF(AND(N12&lt;&gt;"",N22&lt;&gt;"Attente heure départ",N23&lt;=N22),"J","L")))</f>
        <v/>
      </c>
      <c r="R22" s="12" t="s">
        <v>7</v>
      </c>
      <c r="S22" s="160" t="str">
        <f ca="1">IF(S12="","Attente heure départ",S12+Paramétrages!$H$31)</f>
        <v>Attente heure départ</v>
      </c>
      <c r="T22" s="161"/>
      <c r="U22" s="170" t="str">
        <f ca="1">IF(OR(S12="",S23=""),"",IF(S4="Attente heure départ","",IF(AND(S12&lt;&gt;"",S22&lt;&gt;"Attente heure départ",S23&lt;=S22),"J","L")))</f>
        <v/>
      </c>
      <c r="W22" s="12" t="s">
        <v>7</v>
      </c>
      <c r="X22" s="160" t="str">
        <f ca="1">IF(X12="","Attente heure départ",X12+Paramétrages!$H$31)</f>
        <v>Attente heure départ</v>
      </c>
      <c r="Y22" s="161"/>
      <c r="Z22" s="170" t="str">
        <f ca="1">IF(OR(X12="",X23=""),"",IF(X4="Attente heure départ","",IF(AND(X12&lt;&gt;"",X22&lt;&gt;"Attente heure départ",X23&lt;=X22),"J","L")))</f>
        <v/>
      </c>
    </row>
    <row r="23" spans="2:26" ht="27" customHeight="1" thickBot="1" x14ac:dyDescent="0.35">
      <c r="B23" s="148"/>
      <c r="C23" s="18" t="s">
        <v>29</v>
      </c>
      <c r="D23" s="165" t="str">
        <f ca="1">IF((HLOOKUP((DAY(E1)),CAMION1,8,FALSE)&lt;&gt;""),HLOOKUP((DAY(E1)),CAMION1,8,FALSE),"")</f>
        <v/>
      </c>
      <c r="E23" s="166"/>
      <c r="F23" s="172"/>
      <c r="H23" s="18" t="s">
        <v>29</v>
      </c>
      <c r="I23" s="165" t="str">
        <f ca="1">IF((HLOOKUP((DAY(E1)),CAMION2,8,FALSE)&lt;&gt;""),HLOOKUP((DAY(E1)),CAMION2,8,FALSE),"")</f>
        <v/>
      </c>
      <c r="J23" s="166"/>
      <c r="K23" s="172"/>
      <c r="M23" s="18" t="s">
        <v>29</v>
      </c>
      <c r="N23" s="165" t="str">
        <f ca="1">IF((HLOOKUP((DAY(E1)),CAMION3,7,FALSE)&lt;&gt;""),HLOOKUP((DAY(E1)),CAMION3,7,FALSE),"")</f>
        <v/>
      </c>
      <c r="O23" s="166"/>
      <c r="P23" s="172"/>
      <c r="R23" s="18" t="s">
        <v>29</v>
      </c>
      <c r="S23" s="165" t="str">
        <f ca="1">IF((HLOOKUP((DAY(E1)),CAMION4,7,FALSE)&lt;&gt;""),HLOOKUP((DAY(E1)),CAMION4,7,FALSE),"")</f>
        <v/>
      </c>
      <c r="T23" s="166"/>
      <c r="U23" s="172"/>
      <c r="W23" s="18" t="s">
        <v>29</v>
      </c>
      <c r="X23" s="165" t="str">
        <f ca="1">IF((HLOOKUP((DAY(E1)),CAMION5,7,FALSE)&lt;&gt;""),HLOOKUP((DAY(E1)),CAMION5,7,FALSE),"")</f>
        <v/>
      </c>
      <c r="Y23" s="166"/>
      <c r="Z23" s="172"/>
    </row>
    <row r="24" spans="2:26" ht="27" customHeight="1" thickBot="1" x14ac:dyDescent="0.35">
      <c r="B24" s="149"/>
      <c r="C24" s="14" t="s">
        <v>23</v>
      </c>
      <c r="D24" s="173"/>
      <c r="E24" s="174"/>
      <c r="F24" s="175"/>
      <c r="H24" s="14" t="s">
        <v>23</v>
      </c>
      <c r="I24" s="173"/>
      <c r="J24" s="174"/>
      <c r="K24" s="175"/>
      <c r="M24" s="14" t="s">
        <v>23</v>
      </c>
      <c r="N24" s="173"/>
      <c r="O24" s="174"/>
      <c r="P24" s="175"/>
      <c r="R24" s="14" t="s">
        <v>23</v>
      </c>
      <c r="S24" s="173"/>
      <c r="T24" s="174"/>
      <c r="U24" s="175"/>
      <c r="W24" s="14" t="s">
        <v>23</v>
      </c>
      <c r="X24" s="173"/>
      <c r="Y24" s="174"/>
      <c r="Z24" s="175"/>
    </row>
    <row r="25" spans="2:26" ht="20.100000000000001" customHeight="1" x14ac:dyDescent="0.3"/>
    <row r="26" spans="2:26" ht="16.5" customHeight="1" x14ac:dyDescent="0.3">
      <c r="C26" s="162" t="str">
        <f>Paramétrages!D7</f>
        <v>CHRONOROUTE 10H30</v>
      </c>
      <c r="D26" s="162"/>
      <c r="E26" s="162"/>
      <c r="F26" s="162"/>
      <c r="H26" s="162" t="str">
        <f>Paramétrages!D8</f>
        <v>CHRONOROUTE 11H30</v>
      </c>
      <c r="I26" s="162"/>
      <c r="J26" s="162"/>
      <c r="K26" s="162"/>
      <c r="M26" s="162" t="str">
        <f>Paramétrages!D9</f>
        <v>CHRONOROUTE 12H30</v>
      </c>
      <c r="N26" s="162"/>
      <c r="O26" s="162"/>
      <c r="P26" s="162"/>
      <c r="R26" s="162" t="str">
        <f>Paramétrages!D10</f>
        <v>CHRONOROUTE 13H30</v>
      </c>
      <c r="S26" s="162"/>
      <c r="T26" s="162"/>
      <c r="U26" s="162"/>
      <c r="W26" s="162" t="str">
        <f>Paramétrages!D11</f>
        <v>CHRONOROUTE 14H30</v>
      </c>
      <c r="X26" s="162"/>
      <c r="Y26" s="162"/>
      <c r="Z26" s="162"/>
    </row>
    <row r="27" spans="2:26" ht="16.5" customHeight="1" x14ac:dyDescent="0.3">
      <c r="C27" s="162"/>
      <c r="D27" s="162"/>
      <c r="E27" s="162"/>
      <c r="F27" s="162"/>
      <c r="H27" s="162"/>
      <c r="I27" s="162"/>
      <c r="J27" s="162"/>
      <c r="K27" s="162"/>
      <c r="M27" s="162"/>
      <c r="N27" s="162"/>
      <c r="O27" s="162"/>
      <c r="P27" s="162"/>
      <c r="R27" s="162"/>
      <c r="S27" s="162"/>
      <c r="T27" s="162"/>
      <c r="U27" s="162"/>
      <c r="W27" s="162"/>
      <c r="X27" s="162"/>
      <c r="Y27" s="162"/>
      <c r="Z27" s="162"/>
    </row>
    <row r="28" spans="2:26" ht="6" customHeight="1" thickBot="1" x14ac:dyDescent="0.35"/>
    <row r="29" spans="2:26" ht="17.100000000000001" customHeight="1" thickBot="1" x14ac:dyDescent="0.35">
      <c r="D29" s="17" t="s">
        <v>422</v>
      </c>
      <c r="E29" s="16" t="s">
        <v>423</v>
      </c>
      <c r="F29" s="17" t="s">
        <v>425</v>
      </c>
      <c r="I29" s="17" t="s">
        <v>422</v>
      </c>
      <c r="J29" s="16" t="s">
        <v>423</v>
      </c>
      <c r="K29" s="17" t="s">
        <v>425</v>
      </c>
      <c r="N29" s="17" t="s">
        <v>422</v>
      </c>
      <c r="O29" s="16" t="s">
        <v>423</v>
      </c>
      <c r="P29" s="17" t="s">
        <v>425</v>
      </c>
      <c r="S29" s="17" t="s">
        <v>422</v>
      </c>
      <c r="T29" s="16" t="s">
        <v>423</v>
      </c>
      <c r="U29" s="17" t="s">
        <v>425</v>
      </c>
      <c r="X29" s="17" t="s">
        <v>422</v>
      </c>
      <c r="Y29" s="16" t="s">
        <v>423</v>
      </c>
      <c r="Z29" s="17" t="s">
        <v>425</v>
      </c>
    </row>
    <row r="30" spans="2:26" ht="27" customHeight="1" x14ac:dyDescent="0.3">
      <c r="B30" s="147" t="s">
        <v>75</v>
      </c>
      <c r="C30" s="12" t="s">
        <v>12</v>
      </c>
      <c r="D30" s="84">
        <f>Paramétrages!F7</f>
        <v>0.43402777777777779</v>
      </c>
      <c r="E30" s="85">
        <f>Paramétrages!G7</f>
        <v>0.44097222222222221</v>
      </c>
      <c r="F30" s="167" t="str">
        <f ca="1">IF(OR(D31="",D33=""),"",IF(AND(D33&gt;=D31,D31&gt;=D30,D33&lt;=D32,D31&lt;=E30),"J","L"))</f>
        <v/>
      </c>
      <c r="H30" s="12" t="s">
        <v>12</v>
      </c>
      <c r="I30" s="84">
        <f>Paramétrages!F8</f>
        <v>0.47569444444444481</v>
      </c>
      <c r="J30" s="85">
        <f>Paramétrages!G8</f>
        <v>0.48263888888888923</v>
      </c>
      <c r="K30" s="167" t="str">
        <f ca="1">IF(OR(I31="",I33=""),"",IF(AND(I33&gt;=I31,I31&gt;=I30,I33&lt;=I32,I31&lt;=J30),"J","L"))</f>
        <v/>
      </c>
      <c r="M30" s="12" t="s">
        <v>12</v>
      </c>
      <c r="N30" s="84">
        <f>Paramétrages!F9</f>
        <v>0.51736111111111083</v>
      </c>
      <c r="O30" s="85">
        <f>Paramétrages!G9</f>
        <v>0.52430555555555525</v>
      </c>
      <c r="P30" s="167" t="str">
        <f ca="1">IF(OR(N31="",N33=""),"",IF(AND(N33&gt;=N31,N31&gt;=N30,N33&lt;=N32,N31&lt;=O30),"J","L"))</f>
        <v/>
      </c>
      <c r="R30" s="12" t="s">
        <v>12</v>
      </c>
      <c r="S30" s="84">
        <f>Paramétrages!F10</f>
        <v>0.55902777777777779</v>
      </c>
      <c r="T30" s="85">
        <f>Paramétrages!G10</f>
        <v>0.56597222222222221</v>
      </c>
      <c r="U30" s="167" t="str">
        <f ca="1">IF(OR(S31="",S33=""),"",IF(AND(S33&gt;=S31,S31&gt;=S30,S33&lt;=S32,S31&lt;=T30),"J","L"))</f>
        <v/>
      </c>
      <c r="W30" s="12" t="s">
        <v>12</v>
      </c>
      <c r="X30" s="84">
        <f>Paramétrages!F11</f>
        <v>0.60069444444444475</v>
      </c>
      <c r="Y30" s="85">
        <f>Paramétrages!G11</f>
        <v>0.60763888888888917</v>
      </c>
      <c r="Z30" s="167" t="str">
        <f ca="1">IF(OR(X31="",X33=""),"",IF(AND(X33&gt;=X31,X31&gt;=X30,X33&lt;=X32,X31&lt;=Y30),"J","L"))</f>
        <v/>
      </c>
    </row>
    <row r="31" spans="2:26" ht="27" customHeight="1" thickBot="1" x14ac:dyDescent="0.35">
      <c r="B31" s="148"/>
      <c r="C31" s="18" t="s">
        <v>29</v>
      </c>
      <c r="D31" s="165" t="str">
        <f ca="1">IF((HLOOKUP((DAY(E1)),CAMION6,2,FALSE)&lt;&gt;""),HLOOKUP((DAY(E1)),CAMION6,2,FALSE),"")</f>
        <v/>
      </c>
      <c r="E31" s="166"/>
      <c r="F31" s="168"/>
      <c r="H31" s="18" t="s">
        <v>29</v>
      </c>
      <c r="I31" s="165" t="str">
        <f ca="1">IF((HLOOKUP((DAY(E1)),CAMION7,2,FALSE)&lt;&gt;""),HLOOKUP((DAY(E1)),CAMION7,2,FALSE),"")</f>
        <v/>
      </c>
      <c r="J31" s="166"/>
      <c r="K31" s="168"/>
      <c r="M31" s="18" t="s">
        <v>29</v>
      </c>
      <c r="N31" s="165" t="str">
        <f ca="1">IF((HLOOKUP((DAY(E1)),CAMION8,2,FALSE)&lt;&gt;""),HLOOKUP((DAY(E1)),CAMION8,2,FALSE),"")</f>
        <v/>
      </c>
      <c r="O31" s="166"/>
      <c r="P31" s="168"/>
      <c r="R31" s="18" t="s">
        <v>29</v>
      </c>
      <c r="S31" s="165" t="str">
        <f ca="1">IF((HLOOKUP((DAY(E1)),CAMION9,2,FALSE)&lt;&gt;""),HLOOKUP((DAY(E1)),CAMION9,2,FALSE),"")</f>
        <v/>
      </c>
      <c r="T31" s="166"/>
      <c r="U31" s="168"/>
      <c r="W31" s="18" t="s">
        <v>29</v>
      </c>
      <c r="X31" s="165" t="str">
        <f ca="1">IF((HLOOKUP((DAY(E1)),CAMION10,2,FALSE)&lt;&gt;""),HLOOKUP((DAY(E1)),CAMION10,2,FALSE),"")</f>
        <v/>
      </c>
      <c r="Y31" s="166"/>
      <c r="Z31" s="168"/>
    </row>
    <row r="32" spans="2:26" ht="27" customHeight="1" x14ac:dyDescent="0.3">
      <c r="B32" s="148"/>
      <c r="C32" s="12" t="s">
        <v>16</v>
      </c>
      <c r="D32" s="160" t="str">
        <f ca="1">IF(D31&lt;&gt;"",D31+Paramétrages!$H$27,"Attente heure arrivée")</f>
        <v>Attente heure arrivée</v>
      </c>
      <c r="E32" s="161"/>
      <c r="F32" s="168"/>
      <c r="H32" s="12" t="s">
        <v>16</v>
      </c>
      <c r="I32" s="160" t="str">
        <f ca="1">IF(I31&lt;&gt;"",I31+Paramétrages!$H$27,"Attente heure arrivée")</f>
        <v>Attente heure arrivée</v>
      </c>
      <c r="J32" s="161"/>
      <c r="K32" s="168"/>
      <c r="M32" s="12" t="s">
        <v>16</v>
      </c>
      <c r="N32" s="160" t="str">
        <f ca="1">IF(N31&lt;&gt;"",N31+Paramétrages!$H$27,"Attente heure arrivée")</f>
        <v>Attente heure arrivée</v>
      </c>
      <c r="O32" s="161"/>
      <c r="P32" s="168"/>
      <c r="R32" s="12" t="s">
        <v>16</v>
      </c>
      <c r="S32" s="160" t="str">
        <f ca="1">IF(S31&lt;&gt;"",S31+Paramétrages!$H$27,"Attente heure arrivée")</f>
        <v>Attente heure arrivée</v>
      </c>
      <c r="T32" s="161"/>
      <c r="U32" s="168"/>
      <c r="W32" s="12" t="s">
        <v>16</v>
      </c>
      <c r="X32" s="160" t="str">
        <f ca="1">IF(X31&lt;&gt;"",X31+Paramétrages!$H$27,"Attente heure arrivée")</f>
        <v>Attente heure arrivée</v>
      </c>
      <c r="Y32" s="161"/>
      <c r="Z32" s="168"/>
    </row>
    <row r="33" spans="2:26" ht="27" customHeight="1" thickBot="1" x14ac:dyDescent="0.35">
      <c r="B33" s="148"/>
      <c r="C33" s="18" t="s">
        <v>29</v>
      </c>
      <c r="D33" s="163" t="str">
        <f ca="1">IF((HLOOKUP((DAY(E1)),CAMION6,3,FALSE)&lt;&gt;""),HLOOKUP((DAY(E1)),CAMION6,3,FALSE),"")</f>
        <v/>
      </c>
      <c r="E33" s="164"/>
      <c r="F33" s="169"/>
      <c r="H33" s="18" t="s">
        <v>29</v>
      </c>
      <c r="I33" s="163" t="str">
        <f ca="1">IF((HLOOKUP((DAY(E1)),CAMION7,3,FALSE)&lt;&gt;""),HLOOKUP((DAY(E1)),CAMION7,3,FALSE),"")</f>
        <v/>
      </c>
      <c r="J33" s="164"/>
      <c r="K33" s="169"/>
      <c r="M33" s="18" t="s">
        <v>29</v>
      </c>
      <c r="N33" s="163" t="str">
        <f ca="1">IF((HLOOKUP((DAY(E1)),CAMION8,3,FALSE)&lt;&gt;""),HLOOKUP((DAY(E1)),CAMION8,3,FALSE),"")</f>
        <v/>
      </c>
      <c r="O33" s="164"/>
      <c r="P33" s="169"/>
      <c r="R33" s="18" t="s">
        <v>29</v>
      </c>
      <c r="S33" s="163" t="str">
        <f ca="1">IF((HLOOKUP((DAY(E1)),CAMION9,3,FALSE)&lt;&gt;""),HLOOKUP((DAY(E1)),CAMION9,3,FALSE),"")</f>
        <v/>
      </c>
      <c r="T33" s="164"/>
      <c r="U33" s="169"/>
      <c r="W33" s="18" t="s">
        <v>29</v>
      </c>
      <c r="X33" s="163" t="str">
        <f ca="1">IF((HLOOKUP((DAY(E1)),CAMION10,3,FALSE)&lt;&gt;""),HLOOKUP((DAY(E1)),CAMION10,3,FALSE),"")</f>
        <v/>
      </c>
      <c r="Y33" s="164"/>
      <c r="Z33" s="169"/>
    </row>
    <row r="34" spans="2:26" ht="27" customHeight="1" thickBot="1" x14ac:dyDescent="0.35">
      <c r="B34" s="149"/>
      <c r="C34" s="14" t="s">
        <v>23</v>
      </c>
      <c r="D34" s="173"/>
      <c r="E34" s="174"/>
      <c r="F34" s="175"/>
      <c r="H34" s="14" t="s">
        <v>23</v>
      </c>
      <c r="I34" s="173"/>
      <c r="J34" s="174"/>
      <c r="K34" s="175"/>
      <c r="M34" s="14" t="s">
        <v>23</v>
      </c>
      <c r="N34" s="173"/>
      <c r="O34" s="174"/>
      <c r="P34" s="175"/>
      <c r="R34" s="14" t="s">
        <v>23</v>
      </c>
      <c r="S34" s="173"/>
      <c r="T34" s="174"/>
      <c r="U34" s="175"/>
      <c r="W34" s="14" t="s">
        <v>23</v>
      </c>
      <c r="X34" s="173"/>
      <c r="Y34" s="174"/>
      <c r="Z34" s="175"/>
    </row>
    <row r="35" spans="2:26" ht="17.100000000000001" customHeight="1" thickBot="1" x14ac:dyDescent="0.35">
      <c r="C35" s="19"/>
      <c r="D35" s="17" t="s">
        <v>424</v>
      </c>
      <c r="E35" s="16" t="s">
        <v>426</v>
      </c>
      <c r="F35" s="17" t="s">
        <v>425</v>
      </c>
      <c r="H35" s="19"/>
      <c r="I35" s="17" t="s">
        <v>424</v>
      </c>
      <c r="J35" s="16" t="s">
        <v>426</v>
      </c>
      <c r="K35" s="17" t="s">
        <v>425</v>
      </c>
      <c r="M35" s="19"/>
      <c r="N35" s="17" t="s">
        <v>424</v>
      </c>
      <c r="O35" s="16" t="s">
        <v>426</v>
      </c>
      <c r="P35" s="17" t="s">
        <v>425</v>
      </c>
      <c r="R35" s="19"/>
      <c r="S35" s="17" t="s">
        <v>424</v>
      </c>
      <c r="T35" s="16" t="s">
        <v>426</v>
      </c>
      <c r="U35" s="17" t="s">
        <v>425</v>
      </c>
      <c r="W35" s="19"/>
      <c r="X35" s="17" t="s">
        <v>424</v>
      </c>
      <c r="Y35" s="16" t="s">
        <v>426</v>
      </c>
      <c r="Z35" s="17" t="s">
        <v>425</v>
      </c>
    </row>
    <row r="36" spans="2:26" ht="27" customHeight="1" x14ac:dyDescent="0.3">
      <c r="B36" s="147" t="s">
        <v>76</v>
      </c>
      <c r="C36" s="12" t="s">
        <v>24</v>
      </c>
      <c r="D36" s="86">
        <f>D15</f>
        <v>3</v>
      </c>
      <c r="E36" s="87" t="str">
        <f ca="1">IF((HLOOKUP((DAY(E1)),CAMION6,4,FALSE)&lt;&gt;""),HLOOKUP((DAY(E1)),CAMION6,4,FALSE),"")</f>
        <v/>
      </c>
      <c r="F36" s="170" t="str">
        <f ca="1">IF(OR(E36="",E37=""),"",IF(AND(E36&lt;=D36,E38&gt;=D38),"J","L"))</f>
        <v/>
      </c>
      <c r="H36" s="12" t="s">
        <v>24</v>
      </c>
      <c r="I36" s="86">
        <f>D36</f>
        <v>3</v>
      </c>
      <c r="J36" s="87" t="str">
        <f ca="1">IF((HLOOKUP((DAY(E1)),CAMION7,4,FALSE)&lt;&gt;""),HLOOKUP((DAY(E1)),CAMION7,4,FALSE),"")</f>
        <v/>
      </c>
      <c r="K36" s="170" t="str">
        <f ca="1">IF(OR(J36="",J37=""),"",IF(AND(J36&lt;=I36,J38&gt;=I38),"J","L"))</f>
        <v/>
      </c>
      <c r="M36" s="12" t="s">
        <v>24</v>
      </c>
      <c r="N36" s="86">
        <f>I36</f>
        <v>3</v>
      </c>
      <c r="O36" s="87" t="str">
        <f ca="1">IF((HLOOKUP((DAY(E1)),CAMION8,4,FALSE)&lt;&gt;""),HLOOKUP((DAY(E1)),CAMION8,4,FALSE),"")</f>
        <v/>
      </c>
      <c r="P36" s="170" t="str">
        <f ca="1">IF(OR(O36="",O37=""),"",IF(AND(O36&lt;=N36,O38&gt;=N38),"J","L"))</f>
        <v/>
      </c>
      <c r="R36" s="12" t="s">
        <v>24</v>
      </c>
      <c r="S36" s="86">
        <f>N36</f>
        <v>3</v>
      </c>
      <c r="T36" s="87" t="str">
        <f ca="1">IF((HLOOKUP((DAY(E1)),CAMION9,4,FALSE)&lt;&gt;""),HLOOKUP((DAY(E1)),CAMION9,4,FALSE),"")</f>
        <v/>
      </c>
      <c r="U36" s="170" t="str">
        <f ca="1">IF(OR(T36="",T37=""),"",IF(AND(T36&lt;=S36,T38&gt;=S38),"J","L"))</f>
        <v/>
      </c>
      <c r="W36" s="12" t="s">
        <v>24</v>
      </c>
      <c r="X36" s="86">
        <f>S36</f>
        <v>3</v>
      </c>
      <c r="Y36" s="87" t="str">
        <f ca="1">IF((HLOOKUP((DAY(E1)),CAMION10,4,FALSE)&lt;&gt;""),HLOOKUP((DAY(E1)),CAMION10,4,FALSE),"")</f>
        <v/>
      </c>
      <c r="Z36" s="170" t="str">
        <f ca="1">IF(OR(Y36="",Y37=""),"",IF(AND(Y36&lt;=X36,Y38&gt;=X38),"J","L"))</f>
        <v/>
      </c>
    </row>
    <row r="37" spans="2:26" ht="27" customHeight="1" x14ac:dyDescent="0.3">
      <c r="B37" s="148"/>
      <c r="C37" s="13" t="s">
        <v>18</v>
      </c>
      <c r="D37" s="92"/>
      <c r="E37" s="88" t="str">
        <f ca="1">IF((HLOOKUP((DAY(E1)),CAMION6,5,FALSE)&lt;&gt;""),HLOOKUP((DAY(E1)),CAMION6,5,FALSE),"")</f>
        <v/>
      </c>
      <c r="F37" s="171"/>
      <c r="H37" s="13" t="s">
        <v>18</v>
      </c>
      <c r="I37" s="92"/>
      <c r="J37" s="88" t="str">
        <f ca="1">IF((HLOOKUP((DAY(E1)),CAMION7,5,FALSE)&lt;&gt;""),HLOOKUP((DAY(E1)),CAMION7,5,FALSE),"")</f>
        <v/>
      </c>
      <c r="K37" s="171"/>
      <c r="M37" s="13" t="s">
        <v>18</v>
      </c>
      <c r="N37" s="92"/>
      <c r="O37" s="88" t="str">
        <f ca="1">IF((HLOOKUP((DAY(E1)),CAMION8,5,FALSE)&lt;&gt;""),HLOOKUP((DAY(E1)),CAMION8,5,FALSE),"")</f>
        <v/>
      </c>
      <c r="P37" s="171"/>
      <c r="R37" s="13" t="s">
        <v>18</v>
      </c>
      <c r="S37" s="92"/>
      <c r="T37" s="88" t="str">
        <f ca="1">IF((HLOOKUP((DAY(E1)),CAMION9,5,FALSE)&lt;&gt;""),HLOOKUP((DAY(E1)),CAMION9,5,FALSE),"")</f>
        <v/>
      </c>
      <c r="U37" s="171"/>
      <c r="W37" s="13" t="s">
        <v>18</v>
      </c>
      <c r="X37" s="92"/>
      <c r="Y37" s="88" t="str">
        <f ca="1">IF((HLOOKUP((DAY(E1)),CAMION10,5,FALSE)&lt;&gt;""),HLOOKUP((DAY(E1)),CAMION10,5,FALSE),"")</f>
        <v/>
      </c>
      <c r="Z37" s="171"/>
    </row>
    <row r="38" spans="2:26" ht="27" customHeight="1" thickBot="1" x14ac:dyDescent="0.35">
      <c r="B38" s="148"/>
      <c r="C38" s="15" t="s">
        <v>22</v>
      </c>
      <c r="D38" s="90">
        <f>D17</f>
        <v>0.75</v>
      </c>
      <c r="E38" s="89" t="str">
        <f ca="1">IF(OR(E36="",E37=""),"",E37/((13-E36)*6))</f>
        <v/>
      </c>
      <c r="F38" s="172"/>
      <c r="H38" s="15" t="s">
        <v>22</v>
      </c>
      <c r="I38" s="90">
        <f>D38</f>
        <v>0.75</v>
      </c>
      <c r="J38" s="89" t="str">
        <f ca="1">IF(OR(J36="",J37=""),"",J37/((13-J36)*6))</f>
        <v/>
      </c>
      <c r="K38" s="172"/>
      <c r="M38" s="15" t="s">
        <v>22</v>
      </c>
      <c r="N38" s="90">
        <f>I38</f>
        <v>0.75</v>
      </c>
      <c r="O38" s="89" t="str">
        <f ca="1">IF(OR(O36="",O37=""),"",O37/((13-O36)*6))</f>
        <v/>
      </c>
      <c r="P38" s="172"/>
      <c r="R38" s="15" t="s">
        <v>22</v>
      </c>
      <c r="S38" s="90">
        <f>N38</f>
        <v>0.75</v>
      </c>
      <c r="T38" s="89" t="str">
        <f ca="1">IF(OR(T36="",T37=""),"",T37/((13-T36)*6))</f>
        <v/>
      </c>
      <c r="U38" s="172"/>
      <c r="W38" s="15" t="s">
        <v>22</v>
      </c>
      <c r="X38" s="90">
        <f>S38</f>
        <v>0.75</v>
      </c>
      <c r="Y38" s="89" t="str">
        <f ca="1">IF(OR(Y36="",Y37=""),"",Y37/((13-Y36)*6))</f>
        <v/>
      </c>
      <c r="Z38" s="172"/>
    </row>
    <row r="39" spans="2:26" ht="27" customHeight="1" thickBot="1" x14ac:dyDescent="0.35">
      <c r="B39" s="149"/>
      <c r="C39" s="14" t="s">
        <v>23</v>
      </c>
      <c r="D39" s="173"/>
      <c r="E39" s="174"/>
      <c r="F39" s="175"/>
      <c r="H39" s="14" t="s">
        <v>23</v>
      </c>
      <c r="I39" s="173"/>
      <c r="J39" s="174"/>
      <c r="K39" s="175"/>
      <c r="M39" s="14" t="s">
        <v>23</v>
      </c>
      <c r="N39" s="173"/>
      <c r="O39" s="174"/>
      <c r="P39" s="175"/>
      <c r="R39" s="14" t="s">
        <v>23</v>
      </c>
      <c r="S39" s="173"/>
      <c r="T39" s="174"/>
      <c r="U39" s="175"/>
      <c r="W39" s="14" t="s">
        <v>23</v>
      </c>
      <c r="X39" s="173"/>
      <c r="Y39" s="174"/>
      <c r="Z39" s="175"/>
    </row>
    <row r="40" spans="2:26" ht="17.100000000000001" customHeight="1" thickBot="1" x14ac:dyDescent="0.35">
      <c r="C40" s="19"/>
      <c r="D40" s="17" t="s">
        <v>422</v>
      </c>
      <c r="E40" s="16" t="s">
        <v>423</v>
      </c>
      <c r="F40" s="17" t="s">
        <v>425</v>
      </c>
      <c r="H40" s="19"/>
      <c r="I40" s="17" t="s">
        <v>422</v>
      </c>
      <c r="J40" s="16" t="s">
        <v>423</v>
      </c>
      <c r="K40" s="17" t="s">
        <v>425</v>
      </c>
      <c r="M40" s="19"/>
      <c r="N40" s="17" t="s">
        <v>422</v>
      </c>
      <c r="O40" s="16" t="s">
        <v>423</v>
      </c>
      <c r="P40" s="17" t="s">
        <v>425</v>
      </c>
      <c r="R40" s="19"/>
      <c r="S40" s="17" t="s">
        <v>422</v>
      </c>
      <c r="T40" s="16" t="s">
        <v>423</v>
      </c>
      <c r="U40" s="17" t="s">
        <v>425</v>
      </c>
      <c r="W40" s="19"/>
      <c r="X40" s="17" t="s">
        <v>422</v>
      </c>
      <c r="Y40" s="16" t="s">
        <v>423</v>
      </c>
      <c r="Z40" s="17" t="s">
        <v>425</v>
      </c>
    </row>
    <row r="41" spans="2:26" ht="27" customHeight="1" x14ac:dyDescent="0.3">
      <c r="B41" s="147" t="s">
        <v>416</v>
      </c>
      <c r="C41" s="13" t="s">
        <v>19</v>
      </c>
      <c r="D41" s="84">
        <f>D30+Paramétrages!$H$27</f>
        <v>0.47569444444444448</v>
      </c>
      <c r="E41" s="91">
        <f>E30+Paramétrages!$H$27</f>
        <v>0.4826388888888889</v>
      </c>
      <c r="F41" s="170" t="str">
        <f ca="1">IF(OR(D42=""),"",IF(AND(D42&gt;=D41,D42&lt;=E41),"J","L"))</f>
        <v/>
      </c>
      <c r="H41" s="13" t="s">
        <v>19</v>
      </c>
      <c r="I41" s="84">
        <f>I30+Paramétrages!$H$27</f>
        <v>0.51736111111111149</v>
      </c>
      <c r="J41" s="91">
        <f>J30+Paramétrages!$H$27</f>
        <v>0.52430555555555591</v>
      </c>
      <c r="K41" s="170" t="str">
        <f ca="1">IF(OR(I42=""),"",IF(AND(I42&gt;=I41,I42&lt;=J41),"J","L"))</f>
        <v/>
      </c>
      <c r="M41" s="13" t="s">
        <v>19</v>
      </c>
      <c r="N41" s="84">
        <f>N30+Paramétrages!$H$27</f>
        <v>0.55902777777777746</v>
      </c>
      <c r="O41" s="91">
        <f>O30+Paramétrages!$H$27</f>
        <v>0.56597222222222188</v>
      </c>
      <c r="P41" s="170" t="str">
        <f ca="1">IF(OR(N42=""),"",IF(AND(N42&gt;=N41,N42&lt;=O41),"J","L"))</f>
        <v/>
      </c>
      <c r="R41" s="13" t="s">
        <v>19</v>
      </c>
      <c r="S41" s="84">
        <f>S30+Paramétrages!$H$27</f>
        <v>0.60069444444444442</v>
      </c>
      <c r="T41" s="91">
        <f>T30+Paramétrages!$H$27</f>
        <v>0.60763888888888884</v>
      </c>
      <c r="U41" s="170" t="str">
        <f ca="1">IF(OR(S42=""),"",IF(AND(S42&gt;=S41,S42&lt;=T41),"J","L"))</f>
        <v/>
      </c>
      <c r="W41" s="13" t="s">
        <v>19</v>
      </c>
      <c r="X41" s="84">
        <f>X30+Paramétrages!$H$27</f>
        <v>0.64236111111111138</v>
      </c>
      <c r="Y41" s="91">
        <f>Y30+Paramétrages!$H$27</f>
        <v>0.6493055555555558</v>
      </c>
      <c r="Z41" s="170" t="str">
        <f ca="1">IF(OR(X42=""),"",IF(AND(X42&gt;=X41,X42&lt;=Y41),"J","L"))</f>
        <v/>
      </c>
    </row>
    <row r="42" spans="2:26" ht="27" customHeight="1" thickBot="1" x14ac:dyDescent="0.35">
      <c r="B42" s="148"/>
      <c r="C42" s="18" t="s">
        <v>29</v>
      </c>
      <c r="D42" s="163" t="str">
        <f ca="1">IF((HLOOKUP((DAY(E1)),CAMION6,7,FALSE)&lt;&gt;""),HLOOKUP((DAY(E1)),CAMION6,7,FALSE),"")</f>
        <v/>
      </c>
      <c r="E42" s="164"/>
      <c r="F42" s="171"/>
      <c r="H42" s="18" t="s">
        <v>29</v>
      </c>
      <c r="I42" s="163" t="str">
        <f ca="1">IF((HLOOKUP((DAY(E1)),CAMION7,7,FALSE)&lt;&gt;""),HLOOKUP((DAY(E1)),CAMION7,7,FALSE),"")</f>
        <v/>
      </c>
      <c r="J42" s="164"/>
      <c r="K42" s="171"/>
      <c r="M42" s="18" t="s">
        <v>29</v>
      </c>
      <c r="N42" s="163" t="str">
        <f ca="1">IF((HLOOKUP((DAY(E1)),CAMION8,7,FALSE)&lt;&gt;""),HLOOKUP((DAY(E1)),CAMION8,7,FALSE),"")</f>
        <v/>
      </c>
      <c r="O42" s="164"/>
      <c r="P42" s="171"/>
      <c r="R42" s="18" t="s">
        <v>29</v>
      </c>
      <c r="S42" s="163" t="str">
        <f ca="1">IF((HLOOKUP((DAY(E1)),CAMION9,7,FALSE)&lt;&gt;""),HLOOKUP((DAY(E1)),CAMION9,7,FALSE),"")</f>
        <v/>
      </c>
      <c r="T42" s="164"/>
      <c r="U42" s="171"/>
      <c r="W42" s="18" t="s">
        <v>29</v>
      </c>
      <c r="X42" s="163" t="str">
        <f ca="1">IF((HLOOKUP((DAY(E1)),CAMION10,7,FALSE)&lt;&gt;""),HLOOKUP((DAY(E1)),CAMION10,7,FALSE),"")</f>
        <v/>
      </c>
      <c r="Y42" s="164"/>
      <c r="Z42" s="171"/>
    </row>
    <row r="43" spans="2:26" ht="27" customHeight="1" x14ac:dyDescent="0.3">
      <c r="B43" s="148"/>
      <c r="C43" s="12" t="s">
        <v>7</v>
      </c>
      <c r="D43" s="160" t="str">
        <f ca="1">IF(D33="","Attente heure départ",D33+Paramétrages!$H$31)</f>
        <v>Attente heure départ</v>
      </c>
      <c r="E43" s="161"/>
      <c r="F43" s="170" t="str">
        <f ca="1">IF(OR(D33="",D44=""),"",IF(D25="Attente heure départ","",IF(AND(D33&lt;&gt;"",D43&lt;&gt;"Attente heure départ",D44&lt;=D43),"J","L")))</f>
        <v/>
      </c>
      <c r="H43" s="12" t="s">
        <v>7</v>
      </c>
      <c r="I43" s="160" t="str">
        <f ca="1">IF(I33="","Attente heure départ",I33+Paramétrages!$H$31)</f>
        <v>Attente heure départ</v>
      </c>
      <c r="J43" s="161"/>
      <c r="K43" s="170" t="str">
        <f ca="1">IF(OR(I33="",I44=""),"",IF(I25="Attente heure départ","",IF(AND(I33&lt;&gt;"",I43&lt;&gt;"Attente heure départ",I44&lt;=I43),"J","L")))</f>
        <v/>
      </c>
      <c r="M43" s="12" t="s">
        <v>7</v>
      </c>
      <c r="N43" s="160" t="str">
        <f ca="1">IF(N33="","Attente heure départ",N33+Paramétrages!$H$31)</f>
        <v>Attente heure départ</v>
      </c>
      <c r="O43" s="161"/>
      <c r="P43" s="170" t="str">
        <f ca="1">IF(OR(N33="",N44=""),"",IF(N25="Attente heure départ","",IF(AND(N33&lt;&gt;"",N43&lt;&gt;"Attente heure départ",N44&lt;=N43),"J","L")))</f>
        <v/>
      </c>
      <c r="R43" s="12" t="s">
        <v>7</v>
      </c>
      <c r="S43" s="160" t="str">
        <f ca="1">IF(S33="","Attente heure départ",S33+Paramétrages!$H$31)</f>
        <v>Attente heure départ</v>
      </c>
      <c r="T43" s="161"/>
      <c r="U43" s="170" t="str">
        <f ca="1">IF(OR(S33="",S44=""),"",IF(S25="Attente heure départ","",IF(AND(S33&lt;&gt;"",S43&lt;&gt;"Attente heure départ",S44&lt;=S43),"J","L")))</f>
        <v/>
      </c>
      <c r="W43" s="12" t="s">
        <v>7</v>
      </c>
      <c r="X43" s="160" t="str">
        <f ca="1">IF(X33="","Attente heure départ",X33+Paramétrages!$H$31)</f>
        <v>Attente heure départ</v>
      </c>
      <c r="Y43" s="161"/>
      <c r="Z43" s="170" t="str">
        <f ca="1">IF(OR(X33="",X44=""),"",IF(X25="Attente heure départ","",IF(AND(X33&lt;&gt;"",X43&lt;&gt;"Attente heure départ",X44&lt;=X43),"J","L")))</f>
        <v/>
      </c>
    </row>
    <row r="44" spans="2:26" ht="27" customHeight="1" thickBot="1" x14ac:dyDescent="0.35">
      <c r="B44" s="148"/>
      <c r="C44" s="18" t="s">
        <v>29</v>
      </c>
      <c r="D44" s="165" t="str">
        <f ca="1">IF((HLOOKUP((DAY(E1)),CAMION6,8,FALSE)&lt;&gt;""),HLOOKUP((DAY(E1)),CAMION6,8,FALSE),"")</f>
        <v/>
      </c>
      <c r="E44" s="166"/>
      <c r="F44" s="172"/>
      <c r="H44" s="18" t="s">
        <v>29</v>
      </c>
      <c r="I44" s="165" t="str">
        <f ca="1">IF((HLOOKUP((DAY(E1)),CAMION7,8,FALSE)&lt;&gt;""),HLOOKUP((DAY(E1)),CAMION7,8,FALSE),"")</f>
        <v/>
      </c>
      <c r="J44" s="166"/>
      <c r="K44" s="172"/>
      <c r="M44" s="18" t="s">
        <v>29</v>
      </c>
      <c r="N44" s="165" t="str">
        <f ca="1">IF((HLOOKUP((DAY(E1)),CAMION8,8,FALSE)&lt;&gt;""),HLOOKUP((DAY(E1)),CAMION8,8,FALSE),"")</f>
        <v/>
      </c>
      <c r="O44" s="166"/>
      <c r="P44" s="172"/>
      <c r="R44" s="18" t="s">
        <v>29</v>
      </c>
      <c r="S44" s="165" t="str">
        <f ca="1">IF((HLOOKUP((DAY(E1)),CAMION9,8,FALSE)&lt;&gt;""),HLOOKUP((DAY(E1)),CAMION9,8,FALSE),"")</f>
        <v/>
      </c>
      <c r="T44" s="166"/>
      <c r="U44" s="172"/>
      <c r="W44" s="18" t="s">
        <v>29</v>
      </c>
      <c r="X44" s="165" t="str">
        <f ca="1">IF((HLOOKUP((DAY(E1)),CAMION10,8,FALSE)&lt;&gt;""),HLOOKUP((DAY(E1)),CAMION10,8,FALSE),"")</f>
        <v/>
      </c>
      <c r="Y44" s="166"/>
      <c r="Z44" s="172"/>
    </row>
    <row r="45" spans="2:26" ht="27" customHeight="1" thickBot="1" x14ac:dyDescent="0.35">
      <c r="B45" s="149"/>
      <c r="C45" s="14" t="s">
        <v>23</v>
      </c>
      <c r="D45" s="173"/>
      <c r="E45" s="174"/>
      <c r="F45" s="175"/>
      <c r="H45" s="14" t="s">
        <v>23</v>
      </c>
      <c r="I45" s="173"/>
      <c r="J45" s="174"/>
      <c r="K45" s="175"/>
      <c r="M45" s="14" t="s">
        <v>23</v>
      </c>
      <c r="N45" s="173"/>
      <c r="O45" s="174"/>
      <c r="P45" s="175"/>
      <c r="R45" s="14" t="s">
        <v>23</v>
      </c>
      <c r="S45" s="173"/>
      <c r="T45" s="174"/>
      <c r="U45" s="175"/>
      <c r="W45" s="14" t="s">
        <v>23</v>
      </c>
      <c r="X45" s="173"/>
      <c r="Y45" s="174"/>
      <c r="Z45" s="175"/>
    </row>
    <row r="46" spans="2:26" ht="20.100000000000001" customHeight="1" x14ac:dyDescent="0.3"/>
    <row r="47" spans="2:26" ht="16.5" customHeight="1" x14ac:dyDescent="0.3">
      <c r="C47" s="162" t="str">
        <f>Paramétrages!D12</f>
        <v>CHRONOROUTE 15H30</v>
      </c>
      <c r="D47" s="162"/>
      <c r="E47" s="162"/>
      <c r="F47" s="162"/>
      <c r="H47" s="162" t="str">
        <f>Paramétrages!D13</f>
        <v>CHRONOROUTE 16H30</v>
      </c>
      <c r="I47" s="162"/>
      <c r="J47" s="162"/>
      <c r="K47" s="162"/>
      <c r="M47" s="162" t="str">
        <f>Paramétrages!D14</f>
        <v>CHRONOROUTE 17H30</v>
      </c>
      <c r="N47" s="162"/>
      <c r="O47" s="162"/>
      <c r="P47" s="162"/>
      <c r="R47" s="162" t="str">
        <f>Paramétrages!D15</f>
        <v>CHRONOROUTE 18H30</v>
      </c>
      <c r="S47" s="162"/>
      <c r="T47" s="162"/>
      <c r="U47" s="162"/>
      <c r="W47" s="162" t="str">
        <f>Paramétrages!D16</f>
        <v>CHRONOROUTE 19H30</v>
      </c>
      <c r="X47" s="162"/>
      <c r="Y47" s="162"/>
      <c r="Z47" s="162"/>
    </row>
    <row r="48" spans="2:26" ht="16.5" customHeight="1" x14ac:dyDescent="0.3">
      <c r="C48" s="162"/>
      <c r="D48" s="162"/>
      <c r="E48" s="162"/>
      <c r="F48" s="162"/>
      <c r="H48" s="162"/>
      <c r="I48" s="162"/>
      <c r="J48" s="162"/>
      <c r="K48" s="162"/>
      <c r="M48" s="162"/>
      <c r="N48" s="162"/>
      <c r="O48" s="162"/>
      <c r="P48" s="162"/>
      <c r="R48" s="162"/>
      <c r="S48" s="162"/>
      <c r="T48" s="162"/>
      <c r="U48" s="162"/>
      <c r="W48" s="162"/>
      <c r="X48" s="162"/>
      <c r="Y48" s="162"/>
      <c r="Z48" s="162"/>
    </row>
    <row r="49" spans="2:26" ht="6" customHeight="1" thickBot="1" x14ac:dyDescent="0.35"/>
    <row r="50" spans="2:26" ht="17.100000000000001" customHeight="1" thickBot="1" x14ac:dyDescent="0.35">
      <c r="D50" s="17" t="s">
        <v>422</v>
      </c>
      <c r="E50" s="16" t="s">
        <v>423</v>
      </c>
      <c r="F50" s="17" t="s">
        <v>425</v>
      </c>
      <c r="I50" s="17" t="s">
        <v>422</v>
      </c>
      <c r="J50" s="16" t="s">
        <v>423</v>
      </c>
      <c r="K50" s="17" t="s">
        <v>425</v>
      </c>
      <c r="N50" s="17" t="s">
        <v>422</v>
      </c>
      <c r="O50" s="16" t="s">
        <v>423</v>
      </c>
      <c r="P50" s="17" t="s">
        <v>425</v>
      </c>
      <c r="S50" s="17" t="s">
        <v>422</v>
      </c>
      <c r="T50" s="16" t="s">
        <v>423</v>
      </c>
      <c r="U50" s="17" t="s">
        <v>425</v>
      </c>
      <c r="X50" s="17" t="s">
        <v>422</v>
      </c>
      <c r="Y50" s="16" t="s">
        <v>423</v>
      </c>
      <c r="Z50" s="17" t="s">
        <v>425</v>
      </c>
    </row>
    <row r="51" spans="2:26" ht="27" customHeight="1" x14ac:dyDescent="0.3">
      <c r="B51" s="147" t="s">
        <v>75</v>
      </c>
      <c r="C51" s="12" t="s">
        <v>12</v>
      </c>
      <c r="D51" s="84">
        <f>Paramétrages!F12</f>
        <v>0.64236111111111083</v>
      </c>
      <c r="E51" s="85">
        <f>Paramétrages!G12</f>
        <v>0.64930555555555525</v>
      </c>
      <c r="F51" s="167" t="str">
        <f ca="1">IF(OR(D52="",D54=""),"",IF(AND(D54&gt;=D52,D52&gt;=D51,D54&lt;=D53,D52&lt;=E51),"J","L"))</f>
        <v/>
      </c>
      <c r="H51" s="12" t="s">
        <v>12</v>
      </c>
      <c r="I51" s="84">
        <f>Paramétrages!F13</f>
        <v>0.68402777777777779</v>
      </c>
      <c r="J51" s="85">
        <f>Paramétrages!G13</f>
        <v>0.69097222222222221</v>
      </c>
      <c r="K51" s="167" t="str">
        <f ca="1">IF(OR(I52="",I54=""),"",IF(AND(I54&gt;=I52,I52&gt;=I51,I54&lt;=I53,I52&lt;=J51),"J","L"))</f>
        <v/>
      </c>
      <c r="M51" s="12" t="s">
        <v>12</v>
      </c>
      <c r="N51" s="84">
        <f>Paramétrages!F14</f>
        <v>0.72569444444444475</v>
      </c>
      <c r="O51" s="85">
        <f>Paramétrages!G14</f>
        <v>0.73263888888888917</v>
      </c>
      <c r="P51" s="167" t="str">
        <f ca="1">IF(OR(N52="",N54=""),"",IF(AND(N54&gt;=N52,N52&gt;=N51,N54&lt;=N53,N52&lt;=O51),"J","L"))</f>
        <v/>
      </c>
      <c r="R51" s="12" t="s">
        <v>12</v>
      </c>
      <c r="S51" s="84">
        <f>Paramétrages!F15</f>
        <v>0.76736111111111083</v>
      </c>
      <c r="T51" s="85">
        <f>Paramétrages!G15</f>
        <v>0.77430555555555525</v>
      </c>
      <c r="U51" s="167" t="str">
        <f ca="1">IF(OR(S52="",S54=""),"",IF(AND(S54&gt;=S52,S52&gt;=S51,S54&lt;=S53,S52&lt;=T51),"J","L"))</f>
        <v/>
      </c>
      <c r="W51" s="12" t="s">
        <v>12</v>
      </c>
      <c r="X51" s="84">
        <f>Paramétrages!F16</f>
        <v>0.80902777777777779</v>
      </c>
      <c r="Y51" s="85">
        <f>Paramétrages!G16</f>
        <v>0.81597222222222221</v>
      </c>
      <c r="Z51" s="167" t="str">
        <f ca="1">IF(OR(X52="",X54=""),"",IF(AND(X54&gt;=X52,X52&gt;=X51,X54&lt;=X53,X52&lt;=Y51),"J","L"))</f>
        <v/>
      </c>
    </row>
    <row r="52" spans="2:26" ht="27" customHeight="1" thickBot="1" x14ac:dyDescent="0.35">
      <c r="B52" s="148"/>
      <c r="C52" s="18" t="s">
        <v>29</v>
      </c>
      <c r="D52" s="165" t="str">
        <f ca="1">IF((HLOOKUP((DAY(E1)),CAMION11,2,FALSE)&lt;&gt;""),HLOOKUP((DAY(E1)),CAMION11,2,FALSE),"")</f>
        <v/>
      </c>
      <c r="E52" s="166"/>
      <c r="F52" s="168"/>
      <c r="H52" s="18" t="s">
        <v>29</v>
      </c>
      <c r="I52" s="165" t="str">
        <f ca="1">IF((HLOOKUP((DAY(E1)),CAMION12,2,FALSE)&lt;&gt;""),HLOOKUP((DAY(E1)),CAMION12,2,FALSE),"")</f>
        <v/>
      </c>
      <c r="J52" s="166"/>
      <c r="K52" s="168"/>
      <c r="M52" s="18" t="s">
        <v>29</v>
      </c>
      <c r="N52" s="165" t="str">
        <f ca="1">IF((HLOOKUP((DAY(E1)),CAMION13,2,FALSE)&lt;&gt;""),HLOOKUP((DAY(E1)),CAMION13,2,FALSE),"")</f>
        <v/>
      </c>
      <c r="O52" s="166"/>
      <c r="P52" s="168"/>
      <c r="R52" s="18" t="s">
        <v>29</v>
      </c>
      <c r="S52" s="165" t="str">
        <f ca="1">IF((HLOOKUP((DAY(E1)),CAMION14,2,FALSE)&lt;&gt;""),HLOOKUP((DAY(E1)),CAMION14,2,FALSE),"")</f>
        <v/>
      </c>
      <c r="T52" s="166"/>
      <c r="U52" s="168"/>
      <c r="W52" s="18" t="s">
        <v>29</v>
      </c>
      <c r="X52" s="165" t="str">
        <f ca="1">IF((HLOOKUP((DAY(E1)),CAMION15,2,FALSE)&lt;&gt;""),HLOOKUP((DAY(E1)),CAMION15,2,FALSE),"")</f>
        <v/>
      </c>
      <c r="Y52" s="166"/>
      <c r="Z52" s="168"/>
    </row>
    <row r="53" spans="2:26" ht="27" customHeight="1" x14ac:dyDescent="0.3">
      <c r="B53" s="148"/>
      <c r="C53" s="12" t="s">
        <v>16</v>
      </c>
      <c r="D53" s="160" t="str">
        <f ca="1">IF(D52&lt;&gt;"",D52+Paramétrages!$H$27,"Attente heure arrivée")</f>
        <v>Attente heure arrivée</v>
      </c>
      <c r="E53" s="161"/>
      <c r="F53" s="168"/>
      <c r="H53" s="12" t="s">
        <v>16</v>
      </c>
      <c r="I53" s="160" t="str">
        <f ca="1">IF(I52&lt;&gt;"",I52+Paramétrages!$H$27,"Attente heure arrivée")</f>
        <v>Attente heure arrivée</v>
      </c>
      <c r="J53" s="161"/>
      <c r="K53" s="168"/>
      <c r="M53" s="12" t="s">
        <v>16</v>
      </c>
      <c r="N53" s="160" t="str">
        <f ca="1">IF(N52&lt;&gt;"",N52+Paramétrages!$H$27,"Attente heure arrivée")</f>
        <v>Attente heure arrivée</v>
      </c>
      <c r="O53" s="161"/>
      <c r="P53" s="168"/>
      <c r="R53" s="12" t="s">
        <v>16</v>
      </c>
      <c r="S53" s="160" t="str">
        <f ca="1">IF(S52&lt;&gt;"",S52+Paramétrages!$H$27,"Attente heure arrivée")</f>
        <v>Attente heure arrivée</v>
      </c>
      <c r="T53" s="161"/>
      <c r="U53" s="168"/>
      <c r="W53" s="12" t="s">
        <v>16</v>
      </c>
      <c r="X53" s="160" t="str">
        <f ca="1">IF(X52&lt;&gt;"",X52+Paramétrages!$H$27,"Attente heure arrivée")</f>
        <v>Attente heure arrivée</v>
      </c>
      <c r="Y53" s="161"/>
      <c r="Z53" s="168"/>
    </row>
    <row r="54" spans="2:26" ht="27" customHeight="1" thickBot="1" x14ac:dyDescent="0.35">
      <c r="B54" s="148"/>
      <c r="C54" s="18" t="s">
        <v>29</v>
      </c>
      <c r="D54" s="163" t="str">
        <f ca="1">IF((HLOOKUP((DAY(E1)),CAMION11,3,FALSE)&lt;&gt;""),HLOOKUP((DAY(E1)),CAMION11,3,FALSE),"")</f>
        <v/>
      </c>
      <c r="E54" s="164"/>
      <c r="F54" s="169"/>
      <c r="H54" s="18" t="s">
        <v>29</v>
      </c>
      <c r="I54" s="163" t="str">
        <f ca="1">IF((HLOOKUP((DAY(E1)),CAMION12,3,FALSE)&lt;&gt;""),HLOOKUP((DAY(E1)),CAMION12,3,FALSE),"")</f>
        <v/>
      </c>
      <c r="J54" s="164"/>
      <c r="K54" s="169"/>
      <c r="M54" s="18" t="s">
        <v>29</v>
      </c>
      <c r="N54" s="163" t="str">
        <f ca="1">IF((HLOOKUP((DAY(E1)),CAMION13,3,FALSE)&lt;&gt;""),HLOOKUP((DAY(E1)),CAMION13,3,FALSE),"")</f>
        <v/>
      </c>
      <c r="O54" s="164"/>
      <c r="P54" s="169"/>
      <c r="R54" s="18" t="s">
        <v>29</v>
      </c>
      <c r="S54" s="163" t="str">
        <f ca="1">IF((HLOOKUP((DAY(E1)),CAMION14,3,FALSE)&lt;&gt;""),HLOOKUP((DAY(E1)),CAMION14,3,FALSE),"")</f>
        <v/>
      </c>
      <c r="T54" s="164"/>
      <c r="U54" s="169"/>
      <c r="W54" s="18" t="s">
        <v>29</v>
      </c>
      <c r="X54" s="163" t="str">
        <f ca="1">IF((HLOOKUP((DAY(E1)),CAMION15,3,FALSE)&lt;&gt;""),HLOOKUP((DAY(E1)),CAMION15,3,FALSE),"")</f>
        <v/>
      </c>
      <c r="Y54" s="164"/>
      <c r="Z54" s="169"/>
    </row>
    <row r="55" spans="2:26" ht="27" customHeight="1" thickBot="1" x14ac:dyDescent="0.35">
      <c r="B55" s="149"/>
      <c r="C55" s="14" t="s">
        <v>23</v>
      </c>
      <c r="D55" s="180"/>
      <c r="E55" s="174"/>
      <c r="F55" s="175"/>
      <c r="H55" s="14" t="s">
        <v>23</v>
      </c>
      <c r="I55" s="173"/>
      <c r="J55" s="174"/>
      <c r="K55" s="175"/>
      <c r="M55" s="14" t="s">
        <v>23</v>
      </c>
      <c r="N55" s="173"/>
      <c r="O55" s="174"/>
      <c r="P55" s="175"/>
      <c r="R55" s="14" t="s">
        <v>23</v>
      </c>
      <c r="S55" s="173"/>
      <c r="T55" s="174"/>
      <c r="U55" s="175"/>
      <c r="W55" s="14" t="s">
        <v>23</v>
      </c>
      <c r="X55" s="173"/>
      <c r="Y55" s="174"/>
      <c r="Z55" s="175"/>
    </row>
    <row r="56" spans="2:26" ht="17.100000000000001" customHeight="1" thickBot="1" x14ac:dyDescent="0.35">
      <c r="C56" s="19"/>
      <c r="D56" s="17" t="s">
        <v>424</v>
      </c>
      <c r="E56" s="16" t="s">
        <v>426</v>
      </c>
      <c r="F56" s="17" t="s">
        <v>425</v>
      </c>
      <c r="H56" s="19"/>
      <c r="I56" s="17" t="s">
        <v>424</v>
      </c>
      <c r="J56" s="16" t="s">
        <v>426</v>
      </c>
      <c r="K56" s="17" t="s">
        <v>425</v>
      </c>
      <c r="M56" s="19"/>
      <c r="N56" s="17" t="s">
        <v>424</v>
      </c>
      <c r="O56" s="16" t="s">
        <v>426</v>
      </c>
      <c r="P56" s="17" t="s">
        <v>425</v>
      </c>
      <c r="R56" s="19"/>
      <c r="S56" s="17" t="s">
        <v>424</v>
      </c>
      <c r="T56" s="16" t="s">
        <v>426</v>
      </c>
      <c r="U56" s="17" t="s">
        <v>425</v>
      </c>
      <c r="W56" s="19"/>
      <c r="X56" s="17" t="s">
        <v>424</v>
      </c>
      <c r="Y56" s="16" t="s">
        <v>426</v>
      </c>
      <c r="Z56" s="17" t="s">
        <v>425</v>
      </c>
    </row>
    <row r="57" spans="2:26" ht="27" customHeight="1" x14ac:dyDescent="0.3">
      <c r="B57" s="147" t="s">
        <v>76</v>
      </c>
      <c r="C57" s="12" t="s">
        <v>24</v>
      </c>
      <c r="D57" s="86">
        <f>D15</f>
        <v>3</v>
      </c>
      <c r="E57" s="87" t="str">
        <f ca="1">IF((HLOOKUP((DAY(E1)),CAMION11,4,FALSE)&lt;&gt;""),HLOOKUP((DAY(E1)),CAMION11,4,FALSE),"")</f>
        <v/>
      </c>
      <c r="F57" s="170" t="str">
        <f ca="1">IF(OR(E57="",E58=""),"",IF(AND(E57&lt;=D57,E59&gt;=D59),"J","L"))</f>
        <v/>
      </c>
      <c r="H57" s="12" t="s">
        <v>24</v>
      </c>
      <c r="I57" s="86">
        <f>D57</f>
        <v>3</v>
      </c>
      <c r="J57" s="87" t="str">
        <f ca="1">IF((HLOOKUP((DAY(E1)),CAMION12,4,FALSE)&lt;&gt;""),HLOOKUP((DAY(E1)),CAMION12,4,FALSE),"")</f>
        <v/>
      </c>
      <c r="K57" s="170" t="str">
        <f ca="1">IF(OR(J57="",J58=""),"",IF(AND(J57&lt;=I57,J59&gt;=I59),"J","L"))</f>
        <v/>
      </c>
      <c r="M57" s="12" t="s">
        <v>24</v>
      </c>
      <c r="N57" s="86">
        <f>I57</f>
        <v>3</v>
      </c>
      <c r="O57" s="87" t="str">
        <f ca="1">IF((HLOOKUP((DAY(E1)),CAMION13,4,FALSE)&lt;&gt;""),HLOOKUP((DAY(E1)),CAMION13,4,FALSE),"")</f>
        <v/>
      </c>
      <c r="P57" s="170" t="str">
        <f ca="1">IF(OR(O57="",O58=""),"",IF(AND(O57&lt;=N57,O59&gt;=N59),"J","L"))</f>
        <v/>
      </c>
      <c r="R57" s="12" t="s">
        <v>24</v>
      </c>
      <c r="S57" s="86">
        <f>N57</f>
        <v>3</v>
      </c>
      <c r="T57" s="87" t="str">
        <f ca="1">IF((HLOOKUP((DAY(E1)),CAMION14,4,FALSE)&lt;&gt;""),HLOOKUP((DAY(E1)),CAMION14,4,FALSE),"")</f>
        <v/>
      </c>
      <c r="U57" s="170" t="str">
        <f ca="1">IF(OR(T57="",T58=""),"",IF(AND(T57&lt;=S57,T59&gt;=S59),"J","L"))</f>
        <v/>
      </c>
      <c r="W57" s="12" t="s">
        <v>24</v>
      </c>
      <c r="X57" s="86">
        <f>S57</f>
        <v>3</v>
      </c>
      <c r="Y57" s="87" t="str">
        <f ca="1">IF((HLOOKUP((DAY(E1)),CAMION15,4,FALSE)&lt;&gt;""),HLOOKUP((DAY(E1)),CAMION15,4,FALSE),"")</f>
        <v/>
      </c>
      <c r="Z57" s="170" t="str">
        <f ca="1">IF(OR(Y57="",Y58=""),"",IF(AND(Y57&lt;=X57,Y59&gt;=X59),"J","L"))</f>
        <v/>
      </c>
    </row>
    <row r="58" spans="2:26" ht="27" customHeight="1" x14ac:dyDescent="0.3">
      <c r="B58" s="148"/>
      <c r="C58" s="13" t="s">
        <v>18</v>
      </c>
      <c r="D58" s="92"/>
      <c r="E58" s="88" t="str">
        <f ca="1">IF((HLOOKUP((DAY(E1)),CAMION11,5,FALSE)&lt;&gt;""),HLOOKUP((DAY(E1)),CAMION11,5,FALSE),"")</f>
        <v/>
      </c>
      <c r="F58" s="171"/>
      <c r="H58" s="13" t="s">
        <v>18</v>
      </c>
      <c r="I58" s="92"/>
      <c r="J58" s="88" t="str">
        <f ca="1">IF((HLOOKUP((DAY(E1)),CAMION12,5,FALSE)&lt;&gt;""),HLOOKUP((DAY(E1)),CAMION12,5,FALSE),"")</f>
        <v/>
      </c>
      <c r="K58" s="171"/>
      <c r="M58" s="13" t="s">
        <v>18</v>
      </c>
      <c r="N58" s="92"/>
      <c r="O58" s="88" t="str">
        <f ca="1">IF((HLOOKUP((DAY(E1)),CAMION13,5,FALSE)&lt;&gt;""),HLOOKUP((DAY(E1)),CAMION13,5,FALSE),"")</f>
        <v/>
      </c>
      <c r="P58" s="171"/>
      <c r="R58" s="13" t="s">
        <v>18</v>
      </c>
      <c r="S58" s="92"/>
      <c r="T58" s="88" t="str">
        <f ca="1">IF((HLOOKUP((DAY(E1)),CAMION14,5,FALSE)&lt;&gt;""),HLOOKUP((DAY(E1)),CAMION14,5,FALSE),"")</f>
        <v/>
      </c>
      <c r="U58" s="171"/>
      <c r="W58" s="13" t="s">
        <v>18</v>
      </c>
      <c r="X58" s="92"/>
      <c r="Y58" s="88" t="str">
        <f ca="1">IF((HLOOKUP((DAY(E1)),CAMION15,5,FALSE)&lt;&gt;""),HLOOKUP((DAY(E1)),CAMION15,5,FALSE),"")</f>
        <v/>
      </c>
      <c r="Z58" s="171"/>
    </row>
    <row r="59" spans="2:26" ht="27" customHeight="1" thickBot="1" x14ac:dyDescent="0.35">
      <c r="B59" s="148"/>
      <c r="C59" s="15" t="s">
        <v>22</v>
      </c>
      <c r="D59" s="90">
        <f>D38</f>
        <v>0.75</v>
      </c>
      <c r="E59" s="89" t="str">
        <f ca="1">IF(OR(E57="",E58=""),"",E58/((13-E57)*6))</f>
        <v/>
      </c>
      <c r="F59" s="172"/>
      <c r="H59" s="15" t="s">
        <v>22</v>
      </c>
      <c r="I59" s="90">
        <f>D59</f>
        <v>0.75</v>
      </c>
      <c r="J59" s="89" t="str">
        <f ca="1">IF(OR(J57="",J58=""),"",J58/((13-J57)*6))</f>
        <v/>
      </c>
      <c r="K59" s="172"/>
      <c r="M59" s="15" t="s">
        <v>22</v>
      </c>
      <c r="N59" s="90">
        <f>I59</f>
        <v>0.75</v>
      </c>
      <c r="O59" s="89" t="str">
        <f ca="1">IF(OR(O57="",O58=""),"",O58/((13-O57)*6))</f>
        <v/>
      </c>
      <c r="P59" s="172"/>
      <c r="R59" s="15" t="s">
        <v>22</v>
      </c>
      <c r="S59" s="90">
        <f>N59</f>
        <v>0.75</v>
      </c>
      <c r="T59" s="89" t="str">
        <f ca="1">IF(OR(T57="",T58=""),"",T58/((13-T57)*6))</f>
        <v/>
      </c>
      <c r="U59" s="172"/>
      <c r="W59" s="15" t="s">
        <v>22</v>
      </c>
      <c r="X59" s="90">
        <f>S59</f>
        <v>0.75</v>
      </c>
      <c r="Y59" s="89" t="str">
        <f ca="1">IF(OR(Y57="",Y58=""),"",Y58/((13-Y57)*6))</f>
        <v/>
      </c>
      <c r="Z59" s="172"/>
    </row>
    <row r="60" spans="2:26" ht="27" customHeight="1" thickBot="1" x14ac:dyDescent="0.35">
      <c r="B60" s="149"/>
      <c r="C60" s="14" t="s">
        <v>23</v>
      </c>
      <c r="D60" s="173"/>
      <c r="E60" s="174"/>
      <c r="F60" s="175"/>
      <c r="H60" s="14" t="s">
        <v>23</v>
      </c>
      <c r="I60" s="173"/>
      <c r="J60" s="174"/>
      <c r="K60" s="175"/>
      <c r="M60" s="14" t="s">
        <v>23</v>
      </c>
      <c r="N60" s="173"/>
      <c r="O60" s="174"/>
      <c r="P60" s="175"/>
      <c r="R60" s="14" t="s">
        <v>23</v>
      </c>
      <c r="S60" s="173"/>
      <c r="T60" s="174"/>
      <c r="U60" s="175"/>
      <c r="W60" s="14" t="s">
        <v>23</v>
      </c>
      <c r="X60" s="173"/>
      <c r="Y60" s="174"/>
      <c r="Z60" s="175"/>
    </row>
    <row r="61" spans="2:26" ht="17.100000000000001" customHeight="1" thickBot="1" x14ac:dyDescent="0.35">
      <c r="C61" s="19"/>
      <c r="D61" s="17" t="s">
        <v>422</v>
      </c>
      <c r="E61" s="16" t="s">
        <v>423</v>
      </c>
      <c r="F61" s="17" t="s">
        <v>425</v>
      </c>
      <c r="H61" s="19"/>
      <c r="I61" s="17" t="s">
        <v>422</v>
      </c>
      <c r="J61" s="16" t="s">
        <v>423</v>
      </c>
      <c r="K61" s="17" t="s">
        <v>425</v>
      </c>
      <c r="M61" s="19"/>
      <c r="N61" s="17" t="s">
        <v>422</v>
      </c>
      <c r="O61" s="16" t="s">
        <v>423</v>
      </c>
      <c r="P61" s="17" t="s">
        <v>425</v>
      </c>
      <c r="R61" s="19"/>
      <c r="S61" s="17" t="s">
        <v>422</v>
      </c>
      <c r="T61" s="16" t="s">
        <v>423</v>
      </c>
      <c r="U61" s="17" t="s">
        <v>425</v>
      </c>
      <c r="W61" s="19"/>
      <c r="X61" s="17" t="s">
        <v>422</v>
      </c>
      <c r="Y61" s="16" t="s">
        <v>423</v>
      </c>
      <c r="Z61" s="17" t="s">
        <v>425</v>
      </c>
    </row>
    <row r="62" spans="2:26" ht="27" customHeight="1" x14ac:dyDescent="0.3">
      <c r="B62" s="147" t="s">
        <v>416</v>
      </c>
      <c r="C62" s="13" t="s">
        <v>19</v>
      </c>
      <c r="D62" s="84">
        <f>D51+Paramétrages!$H$27</f>
        <v>0.68402777777777746</v>
      </c>
      <c r="E62" s="91">
        <f>E51+Paramétrages!$H$27</f>
        <v>0.69097222222222188</v>
      </c>
      <c r="F62" s="170" t="str">
        <f ca="1">IF(OR(D63=""),"",IF(AND(D63&gt;=D62,D63&lt;=E62),"J","L"))</f>
        <v/>
      </c>
      <c r="H62" s="13" t="s">
        <v>19</v>
      </c>
      <c r="I62" s="84">
        <f>I51+Paramétrages!$H$27</f>
        <v>0.72569444444444442</v>
      </c>
      <c r="J62" s="91">
        <f>J51+Paramétrages!$H$27</f>
        <v>0.73263888888888884</v>
      </c>
      <c r="K62" s="170" t="str">
        <f ca="1">IF(OR(I63=""),"",IF(AND(I63&gt;=I62,I63&lt;=J62),"J","L"))</f>
        <v/>
      </c>
      <c r="M62" s="13" t="s">
        <v>19</v>
      </c>
      <c r="N62" s="84">
        <f>N51+Paramétrages!$H$27</f>
        <v>0.76736111111111138</v>
      </c>
      <c r="O62" s="91">
        <f>O51+Paramétrages!$H$27</f>
        <v>0.7743055555555558</v>
      </c>
      <c r="P62" s="170" t="str">
        <f ca="1">IF(OR(N63=""),"",IF(AND(N63&gt;=N62,N63&lt;=O62),"J","L"))</f>
        <v/>
      </c>
      <c r="R62" s="13" t="s">
        <v>19</v>
      </c>
      <c r="S62" s="84">
        <f>S51+Paramétrages!$H$27</f>
        <v>0.80902777777777746</v>
      </c>
      <c r="T62" s="91">
        <f>T51+Paramétrages!$H$27</f>
        <v>0.81597222222222188</v>
      </c>
      <c r="U62" s="170" t="str">
        <f ca="1">IF(OR(S63=""),"",IF(AND(S63&gt;=S62,S63&lt;=T62),"J","L"))</f>
        <v/>
      </c>
      <c r="W62" s="13" t="s">
        <v>19</v>
      </c>
      <c r="X62" s="84">
        <f>X51+Paramétrages!$H$27</f>
        <v>0.85069444444444442</v>
      </c>
      <c r="Y62" s="91">
        <f>Y51+Paramétrages!$H$27</f>
        <v>0.85763888888888884</v>
      </c>
      <c r="Z62" s="170" t="str">
        <f ca="1">IF(OR(X63=""),"",IF(AND(X63&gt;=X62,X63&lt;=Y62),"J","L"))</f>
        <v/>
      </c>
    </row>
    <row r="63" spans="2:26" ht="27" customHeight="1" thickBot="1" x14ac:dyDescent="0.35">
      <c r="B63" s="148"/>
      <c r="C63" s="18" t="s">
        <v>29</v>
      </c>
      <c r="D63" s="163" t="str">
        <f ca="1">IF((HLOOKUP((DAY(E1)),CAMION11,7,FALSE)&lt;&gt;""),HLOOKUP((DAY(E1)),CAMION11,7,FALSE),"")</f>
        <v/>
      </c>
      <c r="E63" s="164"/>
      <c r="F63" s="171"/>
      <c r="H63" s="18" t="s">
        <v>29</v>
      </c>
      <c r="I63" s="163" t="str">
        <f ca="1">IF((HLOOKUP((DAY(E1)),CAMION12,7,FALSE)&lt;&gt;""),HLOOKUP((DAY(E1)),CAMION12,7,FALSE),"")</f>
        <v/>
      </c>
      <c r="J63" s="164"/>
      <c r="K63" s="171"/>
      <c r="M63" s="18" t="s">
        <v>29</v>
      </c>
      <c r="N63" s="163" t="str">
        <f ca="1">IF((HLOOKUP((DAY(E1)),CAMION13,7,FALSE)&lt;&gt;""),HLOOKUP((DAY(E1)),CAMION13,7,FALSE),"")</f>
        <v/>
      </c>
      <c r="O63" s="164"/>
      <c r="P63" s="171"/>
      <c r="R63" s="18" t="s">
        <v>29</v>
      </c>
      <c r="S63" s="163" t="str">
        <f ca="1">IF((HLOOKUP((DAY(E1)),CAMION14,7,FALSE)&lt;&gt;""),HLOOKUP((DAY(E1)),CAMION14,7,FALSE),"")</f>
        <v/>
      </c>
      <c r="T63" s="164"/>
      <c r="U63" s="171"/>
      <c r="W63" s="18" t="s">
        <v>29</v>
      </c>
      <c r="X63" s="163" t="str">
        <f ca="1">IF((HLOOKUP((DAY(E1)),CAMION15,7,FALSE)&lt;&gt;""),HLOOKUP((DAY(E1)),CAMION15,7,FALSE),"")</f>
        <v/>
      </c>
      <c r="Y63" s="164"/>
      <c r="Z63" s="171"/>
    </row>
    <row r="64" spans="2:26" ht="27" customHeight="1" x14ac:dyDescent="0.3">
      <c r="B64" s="148"/>
      <c r="C64" s="12" t="s">
        <v>7</v>
      </c>
      <c r="D64" s="160" t="str">
        <f ca="1">IF(D54="","Attente heure départ",D54+Paramétrages!$H$31)</f>
        <v>Attente heure départ</v>
      </c>
      <c r="E64" s="161"/>
      <c r="F64" s="170" t="str">
        <f ca="1">IF(OR(D54="",D65=""),"",IF(D46="Attente heure départ","",IF(AND(D54&lt;&gt;"",D64&lt;&gt;"Attente heure départ",D65&lt;=D64),"J","L")))</f>
        <v/>
      </c>
      <c r="H64" s="12" t="s">
        <v>7</v>
      </c>
      <c r="I64" s="160" t="str">
        <f ca="1">IF(I54="","Attente heure départ",I54+Paramétrages!$H$31)</f>
        <v>Attente heure départ</v>
      </c>
      <c r="J64" s="161"/>
      <c r="K64" s="170" t="str">
        <f ca="1">IF(OR(I54="",I65=""),"",IF(I46="Attente heure départ","",IF(AND(I54&lt;&gt;"",I64&lt;&gt;"Attente heure départ",I65&lt;=I64),"J","L")))</f>
        <v/>
      </c>
      <c r="M64" s="12" t="s">
        <v>7</v>
      </c>
      <c r="N64" s="160" t="str">
        <f ca="1">IF(N54="","Attente heure départ",N54+Paramétrages!$H$31)</f>
        <v>Attente heure départ</v>
      </c>
      <c r="O64" s="161"/>
      <c r="P64" s="170" t="str">
        <f ca="1">IF(OR(N54="",N65=""),"",IF(N46="Attente heure départ","",IF(AND(N54&lt;&gt;"",N64&lt;&gt;"Attente heure départ",N65&lt;=N64),"J","L")))</f>
        <v/>
      </c>
      <c r="R64" s="12" t="s">
        <v>7</v>
      </c>
      <c r="S64" s="160" t="str">
        <f ca="1">IF(S54="","Attente heure départ",S54+Paramétrages!$H$31)</f>
        <v>Attente heure départ</v>
      </c>
      <c r="T64" s="161"/>
      <c r="U64" s="170" t="str">
        <f ca="1">IF(OR(S54="",S65=""),"",IF(S46="Attente heure départ","",IF(AND(S54&lt;&gt;"",S64&lt;&gt;"Attente heure départ",S65&lt;=S64),"J","L")))</f>
        <v/>
      </c>
      <c r="W64" s="12" t="s">
        <v>7</v>
      </c>
      <c r="X64" s="160" t="str">
        <f ca="1">IF(X54="","Attente heure départ",X54+Paramétrages!$H$31)</f>
        <v>Attente heure départ</v>
      </c>
      <c r="Y64" s="161"/>
      <c r="Z64" s="170" t="str">
        <f ca="1">IF(OR(X54="",X65=""),"",IF(X46="Attente heure départ","",IF(AND(X54&lt;&gt;"",X64&lt;&gt;"Attente heure départ",X65&lt;=X64),"J","L")))</f>
        <v/>
      </c>
    </row>
    <row r="65" spans="2:26" ht="27" customHeight="1" thickBot="1" x14ac:dyDescent="0.35">
      <c r="B65" s="148"/>
      <c r="C65" s="18" t="s">
        <v>29</v>
      </c>
      <c r="D65" s="165" t="str">
        <f ca="1">IF((HLOOKUP((DAY(E1)),CAMION11,8,FALSE)&lt;&gt;""),HLOOKUP((DAY(E1)),CAMION11,8,FALSE),"")</f>
        <v/>
      </c>
      <c r="E65" s="166"/>
      <c r="F65" s="172"/>
      <c r="H65" s="18" t="s">
        <v>29</v>
      </c>
      <c r="I65" s="165" t="str">
        <f ca="1">IF((HLOOKUP((DAY(E1)),CAMION12,8,FALSE)&lt;&gt;""),HLOOKUP((DAY(E1)),CAMION12,8,FALSE),"")</f>
        <v/>
      </c>
      <c r="J65" s="166"/>
      <c r="K65" s="172"/>
      <c r="M65" s="18" t="s">
        <v>29</v>
      </c>
      <c r="N65" s="165" t="str">
        <f ca="1">IF((HLOOKUP((DAY(E1)),CAMION13,8,FALSE)&lt;&gt;""),HLOOKUP((DAY(E1)),CAMION13,8,FALSE),"")</f>
        <v/>
      </c>
      <c r="O65" s="166"/>
      <c r="P65" s="172"/>
      <c r="R65" s="18" t="s">
        <v>29</v>
      </c>
      <c r="S65" s="165" t="str">
        <f ca="1">IF((HLOOKUP((DAY(E1)),CAMION14,8,FALSE)&lt;&gt;""),HLOOKUP((DAY(E1)),CAMION14,8,FALSE),"")</f>
        <v/>
      </c>
      <c r="T65" s="166"/>
      <c r="U65" s="172"/>
      <c r="W65" s="18" t="s">
        <v>29</v>
      </c>
      <c r="X65" s="165" t="str">
        <f ca="1">IF((HLOOKUP((DAY(E1)),CAMION15,8,FALSE)&lt;&gt;""),HLOOKUP((DAY(E1)),CAMION15,8,FALSE),"")</f>
        <v/>
      </c>
      <c r="Y65" s="166"/>
      <c r="Z65" s="172"/>
    </row>
    <row r="66" spans="2:26" ht="27" customHeight="1" thickBot="1" x14ac:dyDescent="0.35">
      <c r="B66" s="149"/>
      <c r="C66" s="14" t="s">
        <v>23</v>
      </c>
      <c r="D66" s="173"/>
      <c r="E66" s="174"/>
      <c r="F66" s="175"/>
      <c r="H66" s="14" t="s">
        <v>23</v>
      </c>
      <c r="I66" s="173"/>
      <c r="J66" s="174"/>
      <c r="K66" s="175"/>
      <c r="M66" s="14" t="s">
        <v>23</v>
      </c>
      <c r="N66" s="173"/>
      <c r="O66" s="174"/>
      <c r="P66" s="175"/>
      <c r="R66" s="14" t="s">
        <v>23</v>
      </c>
      <c r="S66" s="173"/>
      <c r="T66" s="174"/>
      <c r="U66" s="175"/>
      <c r="W66" s="14" t="s">
        <v>23</v>
      </c>
      <c r="X66" s="173"/>
      <c r="Y66" s="174"/>
      <c r="Z66" s="175"/>
    </row>
    <row r="67" spans="2:26" ht="20.100000000000001" customHeight="1" x14ac:dyDescent="0.3"/>
    <row r="68" spans="2:26" ht="16.5" customHeight="1" x14ac:dyDescent="0.3">
      <c r="C68" s="162" t="str">
        <f>Paramétrages!D17</f>
        <v>CHRONOROUTE 21H0</v>
      </c>
      <c r="D68" s="162"/>
      <c r="E68" s="162"/>
      <c r="F68" s="162"/>
      <c r="H68" s="162" t="str">
        <f>Paramétrages!D18</f>
        <v>CHRONOROUTE 21H30</v>
      </c>
      <c r="I68" s="162"/>
      <c r="J68" s="162"/>
      <c r="K68" s="162"/>
      <c r="M68" s="162" t="str">
        <f>Paramétrages!D19</f>
        <v>CHRONOROUTE 22H30</v>
      </c>
      <c r="N68" s="162"/>
      <c r="O68" s="162"/>
      <c r="P68" s="162"/>
      <c r="R68" s="162" t="str">
        <f>Paramétrages!D20</f>
        <v>CHRONOROUTE 23H30</v>
      </c>
      <c r="S68" s="162"/>
      <c r="T68" s="162"/>
      <c r="U68" s="162"/>
      <c r="W68" s="162" t="str">
        <f>Paramétrages!D21</f>
        <v>CHRONOROUTE 1H30</v>
      </c>
      <c r="X68" s="162"/>
      <c r="Y68" s="162"/>
      <c r="Z68" s="162"/>
    </row>
    <row r="69" spans="2:26" ht="16.5" customHeight="1" x14ac:dyDescent="0.3">
      <c r="C69" s="162"/>
      <c r="D69" s="162"/>
      <c r="E69" s="162"/>
      <c r="F69" s="162"/>
      <c r="H69" s="162"/>
      <c r="I69" s="162"/>
      <c r="J69" s="162"/>
      <c r="K69" s="162"/>
      <c r="M69" s="162"/>
      <c r="N69" s="162"/>
      <c r="O69" s="162"/>
      <c r="P69" s="162"/>
      <c r="R69" s="162"/>
      <c r="S69" s="162"/>
      <c r="T69" s="162"/>
      <c r="U69" s="162"/>
      <c r="W69" s="162"/>
      <c r="X69" s="162"/>
      <c r="Y69" s="162"/>
      <c r="Z69" s="162"/>
    </row>
    <row r="70" spans="2:26" ht="6" customHeight="1" thickBot="1" x14ac:dyDescent="0.35"/>
    <row r="71" spans="2:26" ht="17.100000000000001" customHeight="1" thickBot="1" x14ac:dyDescent="0.35">
      <c r="D71" s="17" t="s">
        <v>422</v>
      </c>
      <c r="E71" s="16" t="s">
        <v>423</v>
      </c>
      <c r="F71" s="17" t="s">
        <v>425</v>
      </c>
      <c r="I71" s="17" t="s">
        <v>422</v>
      </c>
      <c r="J71" s="16" t="s">
        <v>423</v>
      </c>
      <c r="K71" s="17" t="s">
        <v>425</v>
      </c>
      <c r="N71" s="17" t="s">
        <v>422</v>
      </c>
      <c r="O71" s="16" t="s">
        <v>423</v>
      </c>
      <c r="P71" s="17" t="s">
        <v>425</v>
      </c>
      <c r="S71" s="17" t="s">
        <v>422</v>
      </c>
      <c r="T71" s="16" t="s">
        <v>423</v>
      </c>
      <c r="U71" s="17" t="s">
        <v>425</v>
      </c>
      <c r="X71" s="17" t="s">
        <v>422</v>
      </c>
      <c r="Y71" s="16" t="s">
        <v>423</v>
      </c>
      <c r="Z71" s="17" t="s">
        <v>425</v>
      </c>
    </row>
    <row r="72" spans="2:26" ht="27" customHeight="1" x14ac:dyDescent="0.3">
      <c r="B72" s="147" t="s">
        <v>75</v>
      </c>
      <c r="C72" s="12" t="s">
        <v>12</v>
      </c>
      <c r="D72" s="84">
        <f>Paramétrages!F17</f>
        <v>0.82986111111111116</v>
      </c>
      <c r="E72" s="85">
        <f>Paramétrages!G17</f>
        <v>0.83680555555555558</v>
      </c>
      <c r="F72" s="167" t="str">
        <f ca="1">IF(OR(D73="",D75=""),"",IF(AND(D75&gt;=D73,D73&gt;=D72,D75&lt;=D74,D73&lt;=E72),"J","L"))</f>
        <v/>
      </c>
      <c r="H72" s="12" t="s">
        <v>12</v>
      </c>
      <c r="I72" s="84">
        <f>Paramétrages!F18</f>
        <v>0.89236111111111083</v>
      </c>
      <c r="J72" s="85">
        <f>Paramétrages!G18</f>
        <v>0.89930555555555525</v>
      </c>
      <c r="K72" s="167" t="str">
        <f ca="1">IF(OR(I73="",I75=""),"",IF(AND(I75&gt;=I73,I73&gt;=I72,I75&lt;=I74,I73&lt;=J72),"J","L"))</f>
        <v/>
      </c>
      <c r="M72" s="12" t="s">
        <v>12</v>
      </c>
      <c r="N72" s="84">
        <f>Paramétrages!F19</f>
        <v>0.93402777777777779</v>
      </c>
      <c r="O72" s="85">
        <f>Paramétrages!G19</f>
        <v>0.94097222222222221</v>
      </c>
      <c r="P72" s="167" t="str">
        <f ca="1">IF(OR(N73="",N75=""),"",IF(AND(N75&gt;=N73,N73&gt;=N72,N75&lt;=N74,N73&lt;=O72),"J","L"))</f>
        <v/>
      </c>
      <c r="R72" s="12" t="s">
        <v>12</v>
      </c>
      <c r="S72" s="84">
        <f>Paramétrages!F20</f>
        <v>0.97569444444444475</v>
      </c>
      <c r="T72" s="85">
        <f>Paramétrages!G20</f>
        <v>0.98263888888888917</v>
      </c>
      <c r="U72" s="167" t="str">
        <f ca="1">IF(OR(S73="",S75=""),"",IF(AND(S75&gt;=S73,S73&gt;=S72,S75&lt;=S74,S73&lt;=T72),"J","L"))</f>
        <v/>
      </c>
      <c r="W72" s="12" t="s">
        <v>12</v>
      </c>
      <c r="X72" s="84">
        <f>Paramétrages!F21</f>
        <v>1.0173611111111076</v>
      </c>
      <c r="Y72" s="85">
        <f>Paramétrages!G21</f>
        <v>1.0243055555555522</v>
      </c>
      <c r="Z72" s="167" t="str">
        <f ca="1">IF(OR(X73="",X75=""),"",IF(AND(X75&gt;=X73,X73&gt;=X72,X75&lt;=X74,X73&lt;=Y72),"J","L"))</f>
        <v/>
      </c>
    </row>
    <row r="73" spans="2:26" ht="27" customHeight="1" thickBot="1" x14ac:dyDescent="0.35">
      <c r="B73" s="148"/>
      <c r="C73" s="18" t="s">
        <v>29</v>
      </c>
      <c r="D73" s="165" t="str">
        <f ca="1">IF((HLOOKUP((DAY(E1)),CAMION16,2,FALSE)&lt;&gt;""),HLOOKUP((DAY(E1)),CAMION16,2,FALSE),"")</f>
        <v/>
      </c>
      <c r="E73" s="166"/>
      <c r="F73" s="168"/>
      <c r="H73" s="18" t="s">
        <v>29</v>
      </c>
      <c r="I73" s="165" t="str">
        <f ca="1">IF((HLOOKUP((DAY(E1)),CAMION17,2,FALSE)&lt;&gt;""),HLOOKUP((DAY(E1)),CAMION17,2,FALSE),"")</f>
        <v/>
      </c>
      <c r="J73" s="166"/>
      <c r="K73" s="168"/>
      <c r="M73" s="18" t="s">
        <v>29</v>
      </c>
      <c r="N73" s="165" t="str">
        <f ca="1">IF((HLOOKUP((DAY(E1)),CAMION18,2,FALSE)&lt;&gt;""),HLOOKUP((DAY(E1)),CAMION18,2,FALSE),"")</f>
        <v/>
      </c>
      <c r="O73" s="166"/>
      <c r="P73" s="168"/>
      <c r="R73" s="18" t="s">
        <v>29</v>
      </c>
      <c r="S73" s="165" t="str">
        <f ca="1">IF((HLOOKUP((DAY(E1)),CAMION19,2,FALSE)&lt;&gt;""),HLOOKUP((DAY(E1)),CAMION19,2,FALSE),"")</f>
        <v/>
      </c>
      <c r="T73" s="166"/>
      <c r="U73" s="168"/>
      <c r="W73" s="18" t="s">
        <v>29</v>
      </c>
      <c r="X73" s="165" t="str">
        <f ca="1">IF((HLOOKUP((DAY(E1)),CAMION20,2,FALSE)&lt;&gt;""),HLOOKUP((DAY(E1)),CAMION20,2,FALSE),"")</f>
        <v/>
      </c>
      <c r="Y73" s="166"/>
      <c r="Z73" s="168"/>
    </row>
    <row r="74" spans="2:26" ht="27" customHeight="1" x14ac:dyDescent="0.3">
      <c r="B74" s="148"/>
      <c r="C74" s="12" t="s">
        <v>16</v>
      </c>
      <c r="D74" s="160" t="str">
        <f ca="1">IF(D73&lt;&gt;"",D73+Paramétrages!$H$27,"Attente heure arrivée")</f>
        <v>Attente heure arrivée</v>
      </c>
      <c r="E74" s="161"/>
      <c r="F74" s="168"/>
      <c r="H74" s="12" t="s">
        <v>16</v>
      </c>
      <c r="I74" s="160" t="str">
        <f ca="1">IF(I73&lt;&gt;"",I73+Paramétrages!$H$27,"Attente heure arrivée")</f>
        <v>Attente heure arrivée</v>
      </c>
      <c r="J74" s="161"/>
      <c r="K74" s="168"/>
      <c r="M74" s="12" t="s">
        <v>16</v>
      </c>
      <c r="N74" s="160" t="str">
        <f ca="1">IF(N73&lt;&gt;"",N73+Paramétrages!$H$27,"Attente heure arrivée")</f>
        <v>Attente heure arrivée</v>
      </c>
      <c r="O74" s="161"/>
      <c r="P74" s="168"/>
      <c r="R74" s="12" t="s">
        <v>16</v>
      </c>
      <c r="S74" s="160" t="str">
        <f ca="1">IF(S73&lt;&gt;"",S73+Paramétrages!$H$27,"Attente heure arrivée")</f>
        <v>Attente heure arrivée</v>
      </c>
      <c r="T74" s="161"/>
      <c r="U74" s="168"/>
      <c r="W74" s="12" t="s">
        <v>16</v>
      </c>
      <c r="X74" s="160" t="str">
        <f ca="1">IF(X73&lt;&gt;"",X73+Paramétrages!$H$27,"Attente heure arrivée")</f>
        <v>Attente heure arrivée</v>
      </c>
      <c r="Y74" s="161"/>
      <c r="Z74" s="168"/>
    </row>
    <row r="75" spans="2:26" ht="27" customHeight="1" thickBot="1" x14ac:dyDescent="0.35">
      <c r="B75" s="148"/>
      <c r="C75" s="18" t="s">
        <v>29</v>
      </c>
      <c r="D75" s="163" t="str">
        <f ca="1">IF((HLOOKUP((DAY(E1)),CAMION16,3,FALSE)&lt;&gt;""),HLOOKUP((DAY(E1)),CAMION16,3,FALSE),"")</f>
        <v/>
      </c>
      <c r="E75" s="164"/>
      <c r="F75" s="169"/>
      <c r="H75" s="18" t="s">
        <v>29</v>
      </c>
      <c r="I75" s="163" t="str">
        <f ca="1">IF((HLOOKUP((DAY(E1)),CAMION17,3,FALSE)&lt;&gt;""),HLOOKUP((DAY(E1)),CAMION17,3,FALSE),"")</f>
        <v/>
      </c>
      <c r="J75" s="164"/>
      <c r="K75" s="169"/>
      <c r="M75" s="18" t="s">
        <v>29</v>
      </c>
      <c r="N75" s="163" t="str">
        <f ca="1">IF((HLOOKUP((DAY(E1)),CAMION18,3,FALSE)&lt;&gt;""),HLOOKUP((DAY(E1)),CAMION18,3,FALSE),"")</f>
        <v/>
      </c>
      <c r="O75" s="164"/>
      <c r="P75" s="169"/>
      <c r="R75" s="18" t="s">
        <v>29</v>
      </c>
      <c r="S75" s="163" t="str">
        <f ca="1">IF((HLOOKUP((DAY(E1)),CAMION19,3,FALSE)&lt;&gt;""),HLOOKUP((DAY(E1)),CAMION19,3,FALSE),"")</f>
        <v/>
      </c>
      <c r="T75" s="164"/>
      <c r="U75" s="169"/>
      <c r="W75" s="18" t="s">
        <v>29</v>
      </c>
      <c r="X75" s="163" t="str">
        <f ca="1">IF((HLOOKUP((DAY(E1)),CAMION20,3,FALSE)&lt;&gt;""),HLOOKUP((DAY(E1)),CAMION20,3,FALSE),"")</f>
        <v/>
      </c>
      <c r="Y75" s="164"/>
      <c r="Z75" s="169"/>
    </row>
    <row r="76" spans="2:26" ht="27" customHeight="1" thickBot="1" x14ac:dyDescent="0.35">
      <c r="B76" s="149"/>
      <c r="C76" s="14" t="s">
        <v>23</v>
      </c>
      <c r="D76" s="173"/>
      <c r="E76" s="174"/>
      <c r="F76" s="175"/>
      <c r="H76" s="14" t="s">
        <v>23</v>
      </c>
      <c r="I76" s="173"/>
      <c r="J76" s="174"/>
      <c r="K76" s="175"/>
      <c r="M76" s="14" t="s">
        <v>23</v>
      </c>
      <c r="N76" s="173"/>
      <c r="O76" s="174"/>
      <c r="P76" s="175"/>
      <c r="R76" s="14" t="s">
        <v>23</v>
      </c>
      <c r="S76" s="173"/>
      <c r="T76" s="174"/>
      <c r="U76" s="175"/>
      <c r="W76" s="14" t="s">
        <v>23</v>
      </c>
      <c r="X76" s="173"/>
      <c r="Y76" s="174"/>
      <c r="Z76" s="175"/>
    </row>
    <row r="77" spans="2:26" ht="17.100000000000001" customHeight="1" thickBot="1" x14ac:dyDescent="0.35">
      <c r="C77" s="19"/>
      <c r="D77" s="17" t="s">
        <v>424</v>
      </c>
      <c r="E77" s="16" t="s">
        <v>426</v>
      </c>
      <c r="F77" s="17" t="s">
        <v>425</v>
      </c>
      <c r="H77" s="19"/>
      <c r="I77" s="17" t="s">
        <v>424</v>
      </c>
      <c r="J77" s="16" t="s">
        <v>426</v>
      </c>
      <c r="K77" s="17" t="s">
        <v>425</v>
      </c>
      <c r="M77" s="19"/>
      <c r="N77" s="17" t="s">
        <v>424</v>
      </c>
      <c r="O77" s="16" t="s">
        <v>426</v>
      </c>
      <c r="P77" s="17" t="s">
        <v>425</v>
      </c>
      <c r="R77" s="19"/>
      <c r="S77" s="17" t="s">
        <v>424</v>
      </c>
      <c r="T77" s="16" t="s">
        <v>426</v>
      </c>
      <c r="U77" s="17" t="s">
        <v>425</v>
      </c>
      <c r="W77" s="19"/>
      <c r="X77" s="17" t="s">
        <v>424</v>
      </c>
      <c r="Y77" s="16" t="s">
        <v>426</v>
      </c>
      <c r="Z77" s="16" t="s">
        <v>20</v>
      </c>
    </row>
    <row r="78" spans="2:26" ht="27" customHeight="1" thickBot="1" x14ac:dyDescent="0.35">
      <c r="B78" s="147" t="s">
        <v>76</v>
      </c>
      <c r="C78" s="12" t="s">
        <v>24</v>
      </c>
      <c r="D78" s="86">
        <f>D57</f>
        <v>3</v>
      </c>
      <c r="E78" s="87" t="str">
        <f ca="1">IF((HLOOKUP((DAY(E1)),CAMION16,4,FALSE)&lt;&gt;""),HLOOKUP((DAY(E1)),CAMION16,4,FALSE),"")</f>
        <v/>
      </c>
      <c r="F78" s="170" t="str">
        <f ca="1">IF(OR(E78="",E79=""),"",IF(AND(E78&lt;=D78,E80&gt;=D80),"J","L"))</f>
        <v/>
      </c>
      <c r="H78" s="12" t="s">
        <v>24</v>
      </c>
      <c r="I78" s="86">
        <f>D78</f>
        <v>3</v>
      </c>
      <c r="J78" s="87" t="str">
        <f ca="1">IF((HLOOKUP((DAY(E1)),CAMION17,4,FALSE)&lt;&gt;""),HLOOKUP((DAY(E1)),CAMION17,4,FALSE),"")</f>
        <v/>
      </c>
      <c r="K78" s="170" t="str">
        <f ca="1">IF(OR(J78="",J79=""),"",IF(AND(J78&lt;=I78,J80&gt;=I80),"J","L"))</f>
        <v/>
      </c>
      <c r="M78" s="12" t="s">
        <v>24</v>
      </c>
      <c r="N78" s="86">
        <f>I78</f>
        <v>3</v>
      </c>
      <c r="O78" s="87" t="str">
        <f ca="1">IF((HLOOKUP((DAY(E1)),CAMION18,4,FALSE)&lt;&gt;""),HLOOKUP((DAY(E1)),CAMION18,4,FALSE),"")</f>
        <v/>
      </c>
      <c r="P78" s="170" t="str">
        <f ca="1">IF(OR(O78="",O79=""),"",IF(AND(O78&lt;=N78,O80&gt;=N80),"J","L"))</f>
        <v/>
      </c>
      <c r="R78" s="12" t="s">
        <v>24</v>
      </c>
      <c r="S78" s="86">
        <f>N78</f>
        <v>3</v>
      </c>
      <c r="T78" s="87" t="str">
        <f ca="1">IF((HLOOKUP((DAY(E1)),CAMION19,4,FALSE)&lt;&gt;""),HLOOKUP((DAY(E1)),CAMION19,4,FALSE),"")</f>
        <v/>
      </c>
      <c r="U78" s="170" t="str">
        <f ca="1">IF(OR(T78="",T79=""),"",IF(AND(T78&lt;=S78,T80&gt;=S80),"J","L"))</f>
        <v/>
      </c>
      <c r="W78" s="12" t="s">
        <v>24</v>
      </c>
      <c r="X78" s="86">
        <f>S78</f>
        <v>3</v>
      </c>
      <c r="Y78" s="87" t="str">
        <f ca="1">IF((HLOOKUP((DAY(E1)),CAMION20,4,FALSE)&lt;&gt;""),HLOOKUP((DAY(E1)),CAMION20,4,FALSE),"")</f>
        <v/>
      </c>
      <c r="Z78" s="17" t="s">
        <v>425</v>
      </c>
    </row>
    <row r="79" spans="2:26" ht="27" customHeight="1" thickBot="1" x14ac:dyDescent="0.35">
      <c r="B79" s="148"/>
      <c r="C79" s="13" t="s">
        <v>18</v>
      </c>
      <c r="D79" s="92"/>
      <c r="E79" s="88" t="str">
        <f ca="1">IF((HLOOKUP((DAY(E1)),CAMION16,5,FALSE)&lt;&gt;""),HLOOKUP((DAY(E1)),CAMION16,5,FALSE),"")</f>
        <v/>
      </c>
      <c r="F79" s="171"/>
      <c r="H79" s="13" t="s">
        <v>18</v>
      </c>
      <c r="I79" s="92"/>
      <c r="J79" s="88" t="str">
        <f ca="1">IF((HLOOKUP((DAY(E1)),CAMION17,5,FALSE)&lt;&gt;""),HLOOKUP((DAY(E1)),CAMION17,5,FALSE),"")</f>
        <v/>
      </c>
      <c r="K79" s="171"/>
      <c r="M79" s="13" t="s">
        <v>18</v>
      </c>
      <c r="N79" s="92"/>
      <c r="O79" s="88" t="str">
        <f ca="1">IF((HLOOKUP((DAY(E1)),CAMION18,5,FALSE)&lt;&gt;""),HLOOKUP((DAY(E1)),CAMION18,5,FALSE),"")</f>
        <v/>
      </c>
      <c r="P79" s="171"/>
      <c r="R79" s="13" t="s">
        <v>18</v>
      </c>
      <c r="S79" s="92"/>
      <c r="T79" s="88" t="str">
        <f ca="1">IF((HLOOKUP((DAY(E1)),CAMION19,5,FALSE)&lt;&gt;""),HLOOKUP((DAY(E1)),CAMION19,5,FALSE),"")</f>
        <v/>
      </c>
      <c r="U79" s="171"/>
      <c r="W79" s="13" t="s">
        <v>18</v>
      </c>
      <c r="X79" s="92"/>
      <c r="Y79" s="88" t="str">
        <f ca="1">IF((HLOOKUP((DAY(E1)),CAMION20,5,FALSE)&lt;&gt;""),HLOOKUP((DAY(E1)),CAMION20,5,FALSE),"")</f>
        <v/>
      </c>
      <c r="Z79" s="17" t="s">
        <v>425</v>
      </c>
    </row>
    <row r="80" spans="2:26" ht="27" customHeight="1" thickBot="1" x14ac:dyDescent="0.35">
      <c r="B80" s="148"/>
      <c r="C80" s="15" t="s">
        <v>22</v>
      </c>
      <c r="D80" s="90">
        <f>D59</f>
        <v>0.75</v>
      </c>
      <c r="E80" s="89" t="str">
        <f ca="1">IF(OR(E78="",E79=""),"",E79/((13-E78)*6))</f>
        <v/>
      </c>
      <c r="F80" s="172"/>
      <c r="H80" s="15" t="s">
        <v>22</v>
      </c>
      <c r="I80" s="90">
        <f>D80</f>
        <v>0.75</v>
      </c>
      <c r="J80" s="89" t="str">
        <f ca="1">IF(OR(J78="",J79=""),"",J79/((13-J78)*6))</f>
        <v/>
      </c>
      <c r="K80" s="172"/>
      <c r="M80" s="15" t="s">
        <v>22</v>
      </c>
      <c r="N80" s="90">
        <f>I80</f>
        <v>0.75</v>
      </c>
      <c r="O80" s="89" t="str">
        <f ca="1">IF(OR(O78="",O79=""),"",O79/((13-O78)*6))</f>
        <v/>
      </c>
      <c r="P80" s="172"/>
      <c r="R80" s="15" t="s">
        <v>22</v>
      </c>
      <c r="S80" s="90">
        <f>N80</f>
        <v>0.75</v>
      </c>
      <c r="T80" s="89" t="str">
        <f ca="1">IF(OR(T78="",T79=""),"",T79/((13-T78)*6))</f>
        <v/>
      </c>
      <c r="U80" s="172"/>
      <c r="W80" s="15" t="s">
        <v>22</v>
      </c>
      <c r="X80" s="90">
        <f>S80</f>
        <v>0.75</v>
      </c>
      <c r="Y80" s="89" t="str">
        <f ca="1">IF(OR(Y78="",Y79=""),"",Y79/((13-Y78)*6))</f>
        <v/>
      </c>
      <c r="Z80" s="17" t="s">
        <v>425</v>
      </c>
    </row>
    <row r="81" spans="2:26" ht="27" customHeight="1" thickBot="1" x14ac:dyDescent="0.35">
      <c r="B81" s="149"/>
      <c r="C81" s="14" t="s">
        <v>23</v>
      </c>
      <c r="D81" s="173"/>
      <c r="E81" s="174"/>
      <c r="F81" s="175"/>
      <c r="H81" s="14" t="s">
        <v>23</v>
      </c>
      <c r="I81" s="173"/>
      <c r="J81" s="174"/>
      <c r="K81" s="175"/>
      <c r="M81" s="14" t="s">
        <v>23</v>
      </c>
      <c r="N81" s="173"/>
      <c r="O81" s="174"/>
      <c r="P81" s="175"/>
      <c r="R81" s="14" t="s">
        <v>23</v>
      </c>
      <c r="S81" s="173"/>
      <c r="T81" s="174"/>
      <c r="U81" s="175"/>
      <c r="W81" s="14" t="s">
        <v>23</v>
      </c>
      <c r="X81" s="173"/>
      <c r="Y81" s="174"/>
      <c r="Z81" s="175"/>
    </row>
    <row r="82" spans="2:26" ht="17.100000000000001" customHeight="1" thickBot="1" x14ac:dyDescent="0.35">
      <c r="C82" s="19"/>
      <c r="D82" s="17" t="s">
        <v>422</v>
      </c>
      <c r="E82" s="16" t="s">
        <v>423</v>
      </c>
      <c r="F82" s="17" t="s">
        <v>425</v>
      </c>
      <c r="H82" s="19"/>
      <c r="I82" s="17" t="s">
        <v>422</v>
      </c>
      <c r="J82" s="16" t="s">
        <v>423</v>
      </c>
      <c r="K82" s="17" t="s">
        <v>425</v>
      </c>
      <c r="M82" s="19"/>
      <c r="N82" s="17" t="s">
        <v>422</v>
      </c>
      <c r="O82" s="16" t="s">
        <v>423</v>
      </c>
      <c r="P82" s="17" t="s">
        <v>425</v>
      </c>
      <c r="R82" s="19"/>
      <c r="S82" s="17" t="s">
        <v>422</v>
      </c>
      <c r="T82" s="16" t="s">
        <v>423</v>
      </c>
      <c r="U82" s="17" t="s">
        <v>425</v>
      </c>
      <c r="W82" s="19"/>
      <c r="X82" s="17" t="s">
        <v>422</v>
      </c>
      <c r="Y82" s="16" t="s">
        <v>423</v>
      </c>
      <c r="Z82" s="17" t="s">
        <v>425</v>
      </c>
    </row>
    <row r="83" spans="2:26" ht="27" customHeight="1" x14ac:dyDescent="0.3">
      <c r="B83" s="147" t="s">
        <v>416</v>
      </c>
      <c r="C83" s="13" t="s">
        <v>19</v>
      </c>
      <c r="D83" s="84">
        <f>D72+Paramétrages!$H$27</f>
        <v>0.87152777777777779</v>
      </c>
      <c r="E83" s="91">
        <f>E72+Paramétrages!$H$27</f>
        <v>0.87847222222222221</v>
      </c>
      <c r="F83" s="170" t="str">
        <f ca="1">IF(OR(D84=""),"",IF(AND(D84&gt;=D83,D84&lt;=E83),"J","L"))</f>
        <v/>
      </c>
      <c r="H83" s="13" t="s">
        <v>19</v>
      </c>
      <c r="I83" s="84">
        <f>I72+Paramétrages!$H$27</f>
        <v>0.93402777777777746</v>
      </c>
      <c r="J83" s="91">
        <f>J72+Paramétrages!$H$27</f>
        <v>0.94097222222222188</v>
      </c>
      <c r="K83" s="170" t="str">
        <f ca="1">IF(OR(I84=""),"",IF(AND(I84&gt;=I83,I84&lt;=J83),"J","L"))</f>
        <v/>
      </c>
      <c r="M83" s="13" t="s">
        <v>19</v>
      </c>
      <c r="N83" s="84">
        <f>N72+Paramétrages!$H$27</f>
        <v>0.97569444444444442</v>
      </c>
      <c r="O83" s="91">
        <f>O72+Paramétrages!$H$27</f>
        <v>0.98263888888888884</v>
      </c>
      <c r="P83" s="170" t="str">
        <f ca="1">IF(OR(N84=""),"",IF(AND(N84&gt;=N83,N84&lt;=O83),"J","L"))</f>
        <v/>
      </c>
      <c r="R83" s="13" t="s">
        <v>19</v>
      </c>
      <c r="S83" s="84">
        <f>S72+Paramétrages!$H$27</f>
        <v>1.0173611111111114</v>
      </c>
      <c r="T83" s="91">
        <f>T72+Paramétrages!$H$27</f>
        <v>1.0243055555555558</v>
      </c>
      <c r="U83" s="170" t="str">
        <f ca="1">IF(OR(S84=""),"",IF(AND(S84&gt;=S83,S84&lt;=T83),"J","L"))</f>
        <v/>
      </c>
      <c r="W83" s="13" t="s">
        <v>19</v>
      </c>
      <c r="X83" s="84">
        <f>X72+Paramétrages!$H$27</f>
        <v>1.0590277777777743</v>
      </c>
      <c r="Y83" s="91">
        <f>Y72+Paramétrages!$H$27</f>
        <v>1.065972222222219</v>
      </c>
      <c r="Z83" s="170" t="str">
        <f ca="1">IF(OR(X84=""),"",IF(AND(X84&gt;=X83,X84&lt;=Y83),"J","L"))</f>
        <v/>
      </c>
    </row>
    <row r="84" spans="2:26" ht="27" customHeight="1" thickBot="1" x14ac:dyDescent="0.35">
      <c r="B84" s="148"/>
      <c r="C84" s="18" t="s">
        <v>29</v>
      </c>
      <c r="D84" s="163" t="str">
        <f ca="1">IF((HLOOKUP((DAY(E1)),CAMION16,7,FALSE)&lt;&gt;""),HLOOKUP((DAY(E1)),CAMION16,7,FALSE),"")</f>
        <v/>
      </c>
      <c r="E84" s="164"/>
      <c r="F84" s="171"/>
      <c r="H84" s="18" t="s">
        <v>29</v>
      </c>
      <c r="I84" s="163" t="str">
        <f ca="1">IF((HLOOKUP((DAY(E1)),CAMION17,7,FALSE)&lt;&gt;""),HLOOKUP((DAY(E1)),CAMION17,7,FALSE),"")</f>
        <v/>
      </c>
      <c r="J84" s="164"/>
      <c r="K84" s="171"/>
      <c r="M84" s="18" t="s">
        <v>29</v>
      </c>
      <c r="N84" s="163" t="str">
        <f ca="1">IF((HLOOKUP((DAY(E1)),CAMION18,7,FALSE)&lt;&gt;""),HLOOKUP((DAY(E1)),CAMION18,7,FALSE),"")</f>
        <v/>
      </c>
      <c r="O84" s="164"/>
      <c r="P84" s="171"/>
      <c r="R84" s="18" t="s">
        <v>29</v>
      </c>
      <c r="S84" s="163" t="str">
        <f ca="1">IF((HLOOKUP((DAY(E1)),CAMION19,7,FALSE)&lt;&gt;""),HLOOKUP((DAY(E1)),CAMION19,7,FALSE),"")</f>
        <v/>
      </c>
      <c r="T84" s="164"/>
      <c r="U84" s="171"/>
      <c r="W84" s="18" t="s">
        <v>29</v>
      </c>
      <c r="X84" s="163" t="str">
        <f ca="1">IF((HLOOKUP((DAY(E1)),CAMION20,7,FALSE)&lt;&gt;""),HLOOKUP((DAY(E1)),CAMION20,7,FALSE),"")</f>
        <v/>
      </c>
      <c r="Y84" s="164"/>
      <c r="Z84" s="171"/>
    </row>
    <row r="85" spans="2:26" ht="27" customHeight="1" x14ac:dyDescent="0.3">
      <c r="B85" s="148"/>
      <c r="C85" s="12" t="s">
        <v>7</v>
      </c>
      <c r="D85" s="160" t="str">
        <f ca="1">IF(D75="","Attente heure départ",D75+Paramétrages!$H$31)</f>
        <v>Attente heure départ</v>
      </c>
      <c r="E85" s="161"/>
      <c r="F85" s="170" t="str">
        <f ca="1">IF(OR(D75="",D86=""),"",IF(D67="Attente heure départ","",IF(AND(D75&lt;&gt;"",D85&lt;&gt;"Attente heure départ",D86&lt;=D85),"J","L")))</f>
        <v/>
      </c>
      <c r="H85" s="12" t="s">
        <v>7</v>
      </c>
      <c r="I85" s="160" t="str">
        <f ca="1">IF(I75="","Attente heure départ",I75+Paramétrages!$H$31)</f>
        <v>Attente heure départ</v>
      </c>
      <c r="J85" s="161"/>
      <c r="K85" s="170" t="str">
        <f ca="1">IF(OR(I75="",I86=""),"",IF(I67="Attente heure départ","",IF(AND(I75&lt;&gt;"",I85&lt;&gt;"Attente heure départ",I86&lt;=I85),"J","L")))</f>
        <v/>
      </c>
      <c r="M85" s="12" t="s">
        <v>7</v>
      </c>
      <c r="N85" s="160" t="str">
        <f ca="1">IF(N75="","Attente heure départ",N75+Paramétrages!$H$31)</f>
        <v>Attente heure départ</v>
      </c>
      <c r="O85" s="161"/>
      <c r="P85" s="170" t="str">
        <f ca="1">IF(OR(N75="",N86=""),"",IF(N67="Attente heure départ","",IF(AND(N75&lt;&gt;"",N85&lt;&gt;"Attente heure départ",N86&lt;=N85),"J","L")))</f>
        <v/>
      </c>
      <c r="R85" s="12" t="s">
        <v>7</v>
      </c>
      <c r="S85" s="160">
        <v>3</v>
      </c>
      <c r="T85" s="161"/>
      <c r="U85" s="170" t="str">
        <f ca="1">IF(OR(S75="",S86=""),"",IF(S67="Attente heure départ","",IF(AND(S75&lt;&gt;"",S85&lt;&gt;"Attente heure départ",S86&lt;=S85),"J","L")))</f>
        <v/>
      </c>
      <c r="W85" s="12" t="s">
        <v>7</v>
      </c>
      <c r="X85" s="160" t="str">
        <f ca="1">IF(X75="","Attente heure départ",X75+Paramétrages!$H$31)</f>
        <v>Attente heure départ</v>
      </c>
      <c r="Y85" s="161"/>
      <c r="Z85" s="170" t="str">
        <f ca="1">IF(OR(X75="",X86=""),"",IF(X67="Attente heure départ","",IF(AND(X75&lt;&gt;"",X85&lt;&gt;"Attente heure départ",X86&lt;=X85),"J","L")))</f>
        <v/>
      </c>
    </row>
    <row r="86" spans="2:26" ht="27" customHeight="1" thickBot="1" x14ac:dyDescent="0.35">
      <c r="B86" s="148"/>
      <c r="C86" s="18" t="s">
        <v>29</v>
      </c>
      <c r="D86" s="165" t="str">
        <f ca="1">IF((HLOOKUP((DAY(E1)),CAMION16,8,FALSE)&lt;&gt;""),HLOOKUP((DAY(E1)),CAMION16,8,FALSE),"")</f>
        <v/>
      </c>
      <c r="E86" s="166"/>
      <c r="F86" s="172"/>
      <c r="H86" s="18" t="s">
        <v>29</v>
      </c>
      <c r="I86" s="165" t="str">
        <f ca="1">IF((HLOOKUP((DAY(E1)),CAMION17,8,FALSE)&lt;&gt;""),HLOOKUP((DAY(E1)),CAMION17,8,FALSE),"")</f>
        <v/>
      </c>
      <c r="J86" s="166"/>
      <c r="K86" s="172"/>
      <c r="M86" s="18" t="s">
        <v>29</v>
      </c>
      <c r="N86" s="165" t="str">
        <f ca="1">IF((HLOOKUP((DAY(E1)),CAMION18,8,FALSE)&lt;&gt;""),HLOOKUP((DAY(E1)),CAMION18,8,FALSE),"")</f>
        <v/>
      </c>
      <c r="O86" s="166"/>
      <c r="P86" s="172"/>
      <c r="R86" s="18" t="s">
        <v>29</v>
      </c>
      <c r="S86" s="165" t="str">
        <f ca="1">IF((HLOOKUP((DAY(E1)),CAMION19,8,FALSE)&lt;&gt;""),HLOOKUP((DAY(E1)),CAMION19,8,FALSE),"")</f>
        <v/>
      </c>
      <c r="T86" s="166"/>
      <c r="U86" s="172"/>
      <c r="W86" s="18" t="s">
        <v>29</v>
      </c>
      <c r="X86" s="165" t="str">
        <f ca="1">IF((HLOOKUP((DAY(E1)),CAMION20,8,FALSE)&lt;&gt;""),HLOOKUP((DAY(E1)),CAMION20,8,FALSE),"")</f>
        <v/>
      </c>
      <c r="Y86" s="166"/>
      <c r="Z86" s="172"/>
    </row>
    <row r="87" spans="2:26" ht="27" customHeight="1" thickBot="1" x14ac:dyDescent="0.35">
      <c r="B87" s="149"/>
      <c r="C87" s="14" t="s">
        <v>23</v>
      </c>
      <c r="D87" s="173"/>
      <c r="E87" s="174"/>
      <c r="F87" s="175"/>
      <c r="H87" s="14" t="s">
        <v>23</v>
      </c>
      <c r="I87" s="173"/>
      <c r="J87" s="174"/>
      <c r="K87" s="175"/>
      <c r="M87" s="14" t="s">
        <v>23</v>
      </c>
      <c r="N87" s="173"/>
      <c r="O87" s="174"/>
      <c r="P87" s="175"/>
      <c r="R87" s="14" t="s">
        <v>23</v>
      </c>
      <c r="S87" s="173"/>
      <c r="T87" s="174"/>
      <c r="U87" s="175"/>
      <c r="W87" s="14" t="s">
        <v>23</v>
      </c>
      <c r="X87" s="173"/>
      <c r="Y87" s="174"/>
      <c r="Z87" s="175"/>
    </row>
  </sheetData>
  <mergeCells count="303">
    <mergeCell ref="D87:F87"/>
    <mergeCell ref="I87:K87"/>
    <mergeCell ref="N87:P87"/>
    <mergeCell ref="S87:U87"/>
    <mergeCell ref="X87:Z87"/>
    <mergeCell ref="F85:F86"/>
    <mergeCell ref="K85:K86"/>
    <mergeCell ref="P85:P86"/>
    <mergeCell ref="U85:U86"/>
    <mergeCell ref="Z85:Z86"/>
    <mergeCell ref="D86:E86"/>
    <mergeCell ref="I86:J86"/>
    <mergeCell ref="N86:O86"/>
    <mergeCell ref="S86:T86"/>
    <mergeCell ref="X86:Y86"/>
    <mergeCell ref="D85:E85"/>
    <mergeCell ref="I85:J85"/>
    <mergeCell ref="N85:O85"/>
    <mergeCell ref="S85:T85"/>
    <mergeCell ref="X85:Y85"/>
    <mergeCell ref="D81:F81"/>
    <mergeCell ref="I81:K81"/>
    <mergeCell ref="N81:P81"/>
    <mergeCell ref="S81:U81"/>
    <mergeCell ref="X81:Z81"/>
    <mergeCell ref="F83:F84"/>
    <mergeCell ref="K83:K84"/>
    <mergeCell ref="P83:P84"/>
    <mergeCell ref="U83:U84"/>
    <mergeCell ref="Z83:Z84"/>
    <mergeCell ref="D84:E84"/>
    <mergeCell ref="I84:J84"/>
    <mergeCell ref="N84:O84"/>
    <mergeCell ref="S84:T84"/>
    <mergeCell ref="X84:Y84"/>
    <mergeCell ref="D76:F76"/>
    <mergeCell ref="I76:K76"/>
    <mergeCell ref="N76:P76"/>
    <mergeCell ref="S76:U76"/>
    <mergeCell ref="X76:Z76"/>
    <mergeCell ref="F78:F80"/>
    <mergeCell ref="K78:K80"/>
    <mergeCell ref="P78:P80"/>
    <mergeCell ref="U78:U80"/>
    <mergeCell ref="F72:F75"/>
    <mergeCell ref="K72:K75"/>
    <mergeCell ref="P72:P75"/>
    <mergeCell ref="U72:U75"/>
    <mergeCell ref="Z72:Z75"/>
    <mergeCell ref="D73:E73"/>
    <mergeCell ref="I73:J73"/>
    <mergeCell ref="N73:O73"/>
    <mergeCell ref="S73:T73"/>
    <mergeCell ref="X73:Y73"/>
    <mergeCell ref="D75:E75"/>
    <mergeCell ref="I75:J75"/>
    <mergeCell ref="N75:O75"/>
    <mergeCell ref="S75:T75"/>
    <mergeCell ref="X75:Y75"/>
    <mergeCell ref="D74:E74"/>
    <mergeCell ref="I74:J74"/>
    <mergeCell ref="N74:O74"/>
    <mergeCell ref="S74:T74"/>
    <mergeCell ref="X74:Y74"/>
    <mergeCell ref="D66:F66"/>
    <mergeCell ref="I66:K66"/>
    <mergeCell ref="N66:P66"/>
    <mergeCell ref="S66:U66"/>
    <mergeCell ref="X66:Z66"/>
    <mergeCell ref="C68:F69"/>
    <mergeCell ref="H68:K69"/>
    <mergeCell ref="M68:P69"/>
    <mergeCell ref="R68:U69"/>
    <mergeCell ref="W68:Z69"/>
    <mergeCell ref="F64:F65"/>
    <mergeCell ref="K64:K65"/>
    <mergeCell ref="P64:P65"/>
    <mergeCell ref="U64:U65"/>
    <mergeCell ref="Z64:Z65"/>
    <mergeCell ref="D65:E65"/>
    <mergeCell ref="I65:J65"/>
    <mergeCell ref="N65:O65"/>
    <mergeCell ref="S65:T65"/>
    <mergeCell ref="X65:Y65"/>
    <mergeCell ref="D64:E64"/>
    <mergeCell ref="I64:J64"/>
    <mergeCell ref="N64:O64"/>
    <mergeCell ref="S64:T64"/>
    <mergeCell ref="X64:Y64"/>
    <mergeCell ref="D60:F60"/>
    <mergeCell ref="I60:K60"/>
    <mergeCell ref="N60:P60"/>
    <mergeCell ref="S60:U60"/>
    <mergeCell ref="X60:Z60"/>
    <mergeCell ref="F62:F63"/>
    <mergeCell ref="K62:K63"/>
    <mergeCell ref="P62:P63"/>
    <mergeCell ref="U62:U63"/>
    <mergeCell ref="Z62:Z63"/>
    <mergeCell ref="D63:E63"/>
    <mergeCell ref="I63:J63"/>
    <mergeCell ref="N63:O63"/>
    <mergeCell ref="S63:T63"/>
    <mergeCell ref="X63:Y63"/>
    <mergeCell ref="D55:F55"/>
    <mergeCell ref="I55:K55"/>
    <mergeCell ref="N55:P55"/>
    <mergeCell ref="S55:U55"/>
    <mergeCell ref="X55:Z55"/>
    <mergeCell ref="F57:F59"/>
    <mergeCell ref="K57:K59"/>
    <mergeCell ref="P57:P59"/>
    <mergeCell ref="U57:U59"/>
    <mergeCell ref="Z57:Z59"/>
    <mergeCell ref="R1:S1"/>
    <mergeCell ref="T1:U1"/>
    <mergeCell ref="C47:F48"/>
    <mergeCell ref="H47:K48"/>
    <mergeCell ref="M47:P48"/>
    <mergeCell ref="R47:U48"/>
    <mergeCell ref="W47:Z48"/>
    <mergeCell ref="F51:F54"/>
    <mergeCell ref="K51:K54"/>
    <mergeCell ref="P51:P54"/>
    <mergeCell ref="U51:U54"/>
    <mergeCell ref="Z51:Z54"/>
    <mergeCell ref="D52:E52"/>
    <mergeCell ref="I52:J52"/>
    <mergeCell ref="N52:O52"/>
    <mergeCell ref="S52:T52"/>
    <mergeCell ref="X52:Y52"/>
    <mergeCell ref="D54:E54"/>
    <mergeCell ref="I54:J54"/>
    <mergeCell ref="N54:O54"/>
    <mergeCell ref="S54:T54"/>
    <mergeCell ref="X54:Y54"/>
    <mergeCell ref="E1:F1"/>
    <mergeCell ref="J1:K1"/>
    <mergeCell ref="C1:D1"/>
    <mergeCell ref="H1:I1"/>
    <mergeCell ref="M1:N1"/>
    <mergeCell ref="O1:P1"/>
    <mergeCell ref="X21:Y21"/>
    <mergeCell ref="W5:Z6"/>
    <mergeCell ref="Z9:Z12"/>
    <mergeCell ref="X10:Y10"/>
    <mergeCell ref="X12:Y12"/>
    <mergeCell ref="X13:Z13"/>
    <mergeCell ref="Z15:Z17"/>
    <mergeCell ref="X18:Z18"/>
    <mergeCell ref="Z20:Z21"/>
    <mergeCell ref="R5:U6"/>
    <mergeCell ref="U9:U12"/>
    <mergeCell ref="S10:T10"/>
    <mergeCell ref="S12:T12"/>
    <mergeCell ref="S13:U13"/>
    <mergeCell ref="U15:U17"/>
    <mergeCell ref="S18:U18"/>
    <mergeCell ref="K9:K12"/>
    <mergeCell ref="I13:K13"/>
    <mergeCell ref="D13:F13"/>
    <mergeCell ref="F15:F17"/>
    <mergeCell ref="Z22:Z23"/>
    <mergeCell ref="X23:Y23"/>
    <mergeCell ref="Z43:Z44"/>
    <mergeCell ref="X44:Y44"/>
    <mergeCell ref="X45:Z45"/>
    <mergeCell ref="Z36:Z38"/>
    <mergeCell ref="X39:Z39"/>
    <mergeCell ref="Z41:Z42"/>
    <mergeCell ref="X42:Y42"/>
    <mergeCell ref="X24:Z24"/>
    <mergeCell ref="W26:Z27"/>
    <mergeCell ref="Z30:Z33"/>
    <mergeCell ref="X31:Y31"/>
    <mergeCell ref="X33:Y33"/>
    <mergeCell ref="X34:Z34"/>
    <mergeCell ref="U36:U38"/>
    <mergeCell ref="S39:U39"/>
    <mergeCell ref="S24:U24"/>
    <mergeCell ref="R26:U27"/>
    <mergeCell ref="U30:U33"/>
    <mergeCell ref="S31:T31"/>
    <mergeCell ref="S33:T33"/>
    <mergeCell ref="S34:U34"/>
    <mergeCell ref="U20:U21"/>
    <mergeCell ref="U22:U23"/>
    <mergeCell ref="S42:T42"/>
    <mergeCell ref="P36:P38"/>
    <mergeCell ref="N39:P39"/>
    <mergeCell ref="N24:P24"/>
    <mergeCell ref="M26:P27"/>
    <mergeCell ref="P30:P33"/>
    <mergeCell ref="I23:J23"/>
    <mergeCell ref="K43:K44"/>
    <mergeCell ref="S21:T21"/>
    <mergeCell ref="S23:T23"/>
    <mergeCell ref="P43:P44"/>
    <mergeCell ref="N44:O44"/>
    <mergeCell ref="N34:P34"/>
    <mergeCell ref="P20:P21"/>
    <mergeCell ref="N21:O21"/>
    <mergeCell ref="P22:P23"/>
    <mergeCell ref="N23:O23"/>
    <mergeCell ref="N31:O31"/>
    <mergeCell ref="K22:K23"/>
    <mergeCell ref="I44:J44"/>
    <mergeCell ref="I21:J21"/>
    <mergeCell ref="F20:F21"/>
    <mergeCell ref="I45:K45"/>
    <mergeCell ref="M5:P6"/>
    <mergeCell ref="P9:P12"/>
    <mergeCell ref="N10:O10"/>
    <mergeCell ref="N12:O12"/>
    <mergeCell ref="N13:P13"/>
    <mergeCell ref="P15:P17"/>
    <mergeCell ref="N18:P18"/>
    <mergeCell ref="K36:K38"/>
    <mergeCell ref="I39:K39"/>
    <mergeCell ref="K41:K42"/>
    <mergeCell ref="I42:J42"/>
    <mergeCell ref="I24:K24"/>
    <mergeCell ref="H26:K27"/>
    <mergeCell ref="K30:K33"/>
    <mergeCell ref="I31:J31"/>
    <mergeCell ref="I33:J33"/>
    <mergeCell ref="I34:K34"/>
    <mergeCell ref="N33:O33"/>
    <mergeCell ref="I11:J11"/>
    <mergeCell ref="N11:O11"/>
    <mergeCell ref="N45:P45"/>
    <mergeCell ref="N53:O53"/>
    <mergeCell ref="S53:T53"/>
    <mergeCell ref="X53:Y53"/>
    <mergeCell ref="D22:E22"/>
    <mergeCell ref="I22:J22"/>
    <mergeCell ref="N22:O22"/>
    <mergeCell ref="S22:T22"/>
    <mergeCell ref="X22:Y22"/>
    <mergeCell ref="D43:E43"/>
    <mergeCell ref="I43:J43"/>
    <mergeCell ref="N43:O43"/>
    <mergeCell ref="S43:T43"/>
    <mergeCell ref="X43:Y43"/>
    <mergeCell ref="D23:E23"/>
    <mergeCell ref="F22:F23"/>
    <mergeCell ref="D45:F45"/>
    <mergeCell ref="P41:P42"/>
    <mergeCell ref="N42:O42"/>
    <mergeCell ref="U43:U44"/>
    <mergeCell ref="S44:T44"/>
    <mergeCell ref="S45:U45"/>
    <mergeCell ref="U41:U42"/>
    <mergeCell ref="F41:F42"/>
    <mergeCell ref="D42:E42"/>
    <mergeCell ref="W1:X1"/>
    <mergeCell ref="Y1:Z1"/>
    <mergeCell ref="B9:B13"/>
    <mergeCell ref="B15:B18"/>
    <mergeCell ref="B20:B24"/>
    <mergeCell ref="S11:T11"/>
    <mergeCell ref="X11:Y11"/>
    <mergeCell ref="X32:Y32"/>
    <mergeCell ref="N32:O32"/>
    <mergeCell ref="S32:T32"/>
    <mergeCell ref="I32:J32"/>
    <mergeCell ref="D32:E32"/>
    <mergeCell ref="C5:F6"/>
    <mergeCell ref="D21:E21"/>
    <mergeCell ref="D10:E10"/>
    <mergeCell ref="F9:F12"/>
    <mergeCell ref="D12:E12"/>
    <mergeCell ref="D11:E11"/>
    <mergeCell ref="H5:K6"/>
    <mergeCell ref="I10:J10"/>
    <mergeCell ref="I12:J12"/>
    <mergeCell ref="K15:K17"/>
    <mergeCell ref="I18:K18"/>
    <mergeCell ref="K20:K21"/>
    <mergeCell ref="B72:B76"/>
    <mergeCell ref="B78:B81"/>
    <mergeCell ref="B83:B87"/>
    <mergeCell ref="C3:F3"/>
    <mergeCell ref="H3:K3"/>
    <mergeCell ref="B30:B34"/>
    <mergeCell ref="B36:B39"/>
    <mergeCell ref="B41:B45"/>
    <mergeCell ref="B51:B55"/>
    <mergeCell ref="B57:B60"/>
    <mergeCell ref="B62:B66"/>
    <mergeCell ref="D53:E53"/>
    <mergeCell ref="I53:J53"/>
    <mergeCell ref="F43:F44"/>
    <mergeCell ref="D44:E44"/>
    <mergeCell ref="F30:F33"/>
    <mergeCell ref="D31:E31"/>
    <mergeCell ref="D33:E33"/>
    <mergeCell ref="D24:F24"/>
    <mergeCell ref="C26:F27"/>
    <mergeCell ref="D34:F34"/>
    <mergeCell ref="F36:F38"/>
    <mergeCell ref="D39:F39"/>
    <mergeCell ref="D18:F18"/>
  </mergeCells>
  <conditionalFormatting sqref="F9">
    <cfRule type="cellIs" dxfId="201" priority="317" operator="equal">
      <formula>"L"</formula>
    </cfRule>
    <cfRule type="cellIs" dxfId="200" priority="318" operator="equal">
      <formula>"J"</formula>
    </cfRule>
  </conditionalFormatting>
  <conditionalFormatting sqref="U15">
    <cfRule type="cellIs" dxfId="199" priority="277" operator="equal">
      <formula>"L"</formula>
    </cfRule>
    <cfRule type="cellIs" dxfId="198" priority="278" operator="equal">
      <formula>"J"</formula>
    </cfRule>
  </conditionalFormatting>
  <conditionalFormatting sqref="F15">
    <cfRule type="cellIs" dxfId="197" priority="301" operator="equal">
      <formula>"L"</formula>
    </cfRule>
    <cfRule type="cellIs" dxfId="196" priority="302" operator="equal">
      <formula>"J"</formula>
    </cfRule>
  </conditionalFormatting>
  <conditionalFormatting sqref="F20">
    <cfRule type="cellIs" dxfId="195" priority="299" operator="equal">
      <formula>"L"</formula>
    </cfRule>
    <cfRule type="cellIs" dxfId="194" priority="300" operator="equal">
      <formula>"J"</formula>
    </cfRule>
  </conditionalFormatting>
  <conditionalFormatting sqref="F22">
    <cfRule type="cellIs" dxfId="193" priority="297" operator="equal">
      <formula>"L"</formula>
    </cfRule>
    <cfRule type="cellIs" dxfId="192" priority="298" operator="equal">
      <formula>"J"</formula>
    </cfRule>
  </conditionalFormatting>
  <conditionalFormatting sqref="Z20">
    <cfRule type="cellIs" dxfId="191" priority="267" operator="equal">
      <formula>"L"</formula>
    </cfRule>
    <cfRule type="cellIs" dxfId="190" priority="268" operator="equal">
      <formula>"J"</formula>
    </cfRule>
  </conditionalFormatting>
  <conditionalFormatting sqref="Z62">
    <cfRule type="cellIs" dxfId="189" priority="185" operator="equal">
      <formula>"L"</formula>
    </cfRule>
    <cfRule type="cellIs" dxfId="188" priority="186" operator="equal">
      <formula>"J"</formula>
    </cfRule>
  </conditionalFormatting>
  <conditionalFormatting sqref="K15">
    <cfRule type="cellIs" dxfId="187" priority="281" operator="equal">
      <formula>"L"</formula>
    </cfRule>
    <cfRule type="cellIs" dxfId="186" priority="282" operator="equal">
      <formula>"J"</formula>
    </cfRule>
  </conditionalFormatting>
  <conditionalFormatting sqref="P15">
    <cfRule type="cellIs" dxfId="185" priority="279" operator="equal">
      <formula>"L"</formula>
    </cfRule>
    <cfRule type="cellIs" dxfId="184" priority="280" operator="equal">
      <formula>"J"</formula>
    </cfRule>
  </conditionalFormatting>
  <conditionalFormatting sqref="Z15">
    <cfRule type="cellIs" dxfId="183" priority="275" operator="equal">
      <formula>"L"</formula>
    </cfRule>
    <cfRule type="cellIs" dxfId="182" priority="276" operator="equal">
      <formula>"J"</formula>
    </cfRule>
  </conditionalFormatting>
  <conditionalFormatting sqref="P20">
    <cfRule type="cellIs" dxfId="181" priority="271" operator="equal">
      <formula>"L"</formula>
    </cfRule>
    <cfRule type="cellIs" dxfId="180" priority="272" operator="equal">
      <formula>"J"</formula>
    </cfRule>
  </conditionalFormatting>
  <conditionalFormatting sqref="U20">
    <cfRule type="cellIs" dxfId="179" priority="269" operator="equal">
      <formula>"L"</formula>
    </cfRule>
    <cfRule type="cellIs" dxfId="178" priority="270" operator="equal">
      <formula>"J"</formula>
    </cfRule>
  </conditionalFormatting>
  <conditionalFormatting sqref="F36">
    <cfRule type="cellIs" dxfId="177" priority="255" operator="equal">
      <formula>"L"</formula>
    </cfRule>
    <cfRule type="cellIs" dxfId="176" priority="256" operator="equal">
      <formula>"J"</formula>
    </cfRule>
  </conditionalFormatting>
  <conditionalFormatting sqref="F41">
    <cfRule type="cellIs" dxfId="175" priority="253" operator="equal">
      <formula>"L"</formula>
    </cfRule>
    <cfRule type="cellIs" dxfId="174" priority="254" operator="equal">
      <formula>"J"</formula>
    </cfRule>
  </conditionalFormatting>
  <conditionalFormatting sqref="U78">
    <cfRule type="cellIs" dxfId="173" priority="155" operator="equal">
      <formula>"L"</formula>
    </cfRule>
    <cfRule type="cellIs" dxfId="172" priority="156" operator="equal">
      <formula>"J"</formula>
    </cfRule>
  </conditionalFormatting>
  <conditionalFormatting sqref="K36">
    <cfRule type="cellIs" dxfId="171" priority="241" operator="equal">
      <formula>"L"</formula>
    </cfRule>
    <cfRule type="cellIs" dxfId="170" priority="242" operator="equal">
      <formula>"J"</formula>
    </cfRule>
  </conditionalFormatting>
  <conditionalFormatting sqref="P36">
    <cfRule type="cellIs" dxfId="169" priority="239" operator="equal">
      <formula>"L"</formula>
    </cfRule>
    <cfRule type="cellIs" dxfId="168" priority="240" operator="equal">
      <formula>"J"</formula>
    </cfRule>
  </conditionalFormatting>
  <conditionalFormatting sqref="U36">
    <cfRule type="cellIs" dxfId="167" priority="237" operator="equal">
      <formula>"L"</formula>
    </cfRule>
    <cfRule type="cellIs" dxfId="166" priority="238" operator="equal">
      <formula>"J"</formula>
    </cfRule>
  </conditionalFormatting>
  <conditionalFormatting sqref="Z36">
    <cfRule type="cellIs" dxfId="165" priority="235" operator="equal">
      <formula>"L"</formula>
    </cfRule>
    <cfRule type="cellIs" dxfId="164" priority="236" operator="equal">
      <formula>"J"</formula>
    </cfRule>
  </conditionalFormatting>
  <conditionalFormatting sqref="K41">
    <cfRule type="cellIs" dxfId="163" priority="233" operator="equal">
      <formula>"L"</formula>
    </cfRule>
    <cfRule type="cellIs" dxfId="162" priority="234" operator="equal">
      <formula>"J"</formula>
    </cfRule>
  </conditionalFormatting>
  <conditionalFormatting sqref="P41">
    <cfRule type="cellIs" dxfId="161" priority="231" operator="equal">
      <formula>"L"</formula>
    </cfRule>
    <cfRule type="cellIs" dxfId="160" priority="232" operator="equal">
      <formula>"J"</formula>
    </cfRule>
  </conditionalFormatting>
  <conditionalFormatting sqref="U41">
    <cfRule type="cellIs" dxfId="159" priority="229" operator="equal">
      <formula>"L"</formula>
    </cfRule>
    <cfRule type="cellIs" dxfId="158" priority="230" operator="equal">
      <formula>"J"</formula>
    </cfRule>
  </conditionalFormatting>
  <conditionalFormatting sqref="Z41">
    <cfRule type="cellIs" dxfId="157" priority="227" operator="equal">
      <formula>"L"</formula>
    </cfRule>
    <cfRule type="cellIs" dxfId="156" priority="228" operator="equal">
      <formula>"J"</formula>
    </cfRule>
  </conditionalFormatting>
  <conditionalFormatting sqref="U62">
    <cfRule type="cellIs" dxfId="155" priority="187" operator="equal">
      <formula>"L"</formula>
    </cfRule>
    <cfRule type="cellIs" dxfId="154" priority="188" operator="equal">
      <formula>"J"</formula>
    </cfRule>
  </conditionalFormatting>
  <conditionalFormatting sqref="F57">
    <cfRule type="cellIs" dxfId="151" priority="213" operator="equal">
      <formula>"L"</formula>
    </cfRule>
    <cfRule type="cellIs" dxfId="150" priority="214" operator="equal">
      <formula>"J"</formula>
    </cfRule>
  </conditionalFormatting>
  <conditionalFormatting sqref="F62">
    <cfRule type="cellIs" dxfId="149" priority="211" operator="equal">
      <formula>"L"</formula>
    </cfRule>
    <cfRule type="cellIs" dxfId="148" priority="212" operator="equal">
      <formula>"J"</formula>
    </cfRule>
  </conditionalFormatting>
  <conditionalFormatting sqref="K57">
    <cfRule type="cellIs" dxfId="147" priority="199" operator="equal">
      <formula>"L"</formula>
    </cfRule>
    <cfRule type="cellIs" dxfId="146" priority="200" operator="equal">
      <formula>"J"</formula>
    </cfRule>
  </conditionalFormatting>
  <conditionalFormatting sqref="P57">
    <cfRule type="cellIs" dxfId="145" priority="197" operator="equal">
      <formula>"L"</formula>
    </cfRule>
    <cfRule type="cellIs" dxfId="144" priority="198" operator="equal">
      <formula>"J"</formula>
    </cfRule>
  </conditionalFormatting>
  <conditionalFormatting sqref="U57">
    <cfRule type="cellIs" dxfId="143" priority="195" operator="equal">
      <formula>"L"</formula>
    </cfRule>
    <cfRule type="cellIs" dxfId="142" priority="196" operator="equal">
      <formula>"J"</formula>
    </cfRule>
  </conditionalFormatting>
  <conditionalFormatting sqref="Z57">
    <cfRule type="cellIs" dxfId="141" priority="193" operator="equal">
      <formula>"L"</formula>
    </cfRule>
    <cfRule type="cellIs" dxfId="140" priority="194" operator="equal">
      <formula>"J"</formula>
    </cfRule>
  </conditionalFormatting>
  <conditionalFormatting sqref="K62">
    <cfRule type="cellIs" dxfId="139" priority="191" operator="equal">
      <formula>"L"</formula>
    </cfRule>
    <cfRule type="cellIs" dxfId="138" priority="192" operator="equal">
      <formula>"J"</formula>
    </cfRule>
  </conditionalFormatting>
  <conditionalFormatting sqref="P62">
    <cfRule type="cellIs" dxfId="137" priority="189" operator="equal">
      <formula>"L"</formula>
    </cfRule>
    <cfRule type="cellIs" dxfId="136" priority="190" operator="equal">
      <formula>"J"</formula>
    </cfRule>
  </conditionalFormatting>
  <conditionalFormatting sqref="F78">
    <cfRule type="cellIs" dxfId="135" priority="173" operator="equal">
      <formula>"L"</formula>
    </cfRule>
    <cfRule type="cellIs" dxfId="134" priority="174" operator="equal">
      <formula>"J"</formula>
    </cfRule>
  </conditionalFormatting>
  <conditionalFormatting sqref="F83">
    <cfRule type="cellIs" dxfId="133" priority="171" operator="equal">
      <formula>"L"</formula>
    </cfRule>
    <cfRule type="cellIs" dxfId="132" priority="172" operator="equal">
      <formula>"J"</formula>
    </cfRule>
  </conditionalFormatting>
  <conditionalFormatting sqref="P83">
    <cfRule type="cellIs" dxfId="131" priority="149" operator="equal">
      <formula>"L"</formula>
    </cfRule>
    <cfRule type="cellIs" dxfId="130" priority="150" operator="equal">
      <formula>"J"</formula>
    </cfRule>
  </conditionalFormatting>
  <conditionalFormatting sqref="K78">
    <cfRule type="cellIs" dxfId="129" priority="159" operator="equal">
      <formula>"L"</formula>
    </cfRule>
    <cfRule type="cellIs" dxfId="128" priority="160" operator="equal">
      <formula>"J"</formula>
    </cfRule>
  </conditionalFormatting>
  <conditionalFormatting sqref="P78">
    <cfRule type="cellIs" dxfId="127" priority="157" operator="equal">
      <formula>"L"</formula>
    </cfRule>
    <cfRule type="cellIs" dxfId="126" priority="158" operator="equal">
      <formula>"J"</formula>
    </cfRule>
  </conditionalFormatting>
  <conditionalFormatting sqref="K20">
    <cfRule type="cellIs" dxfId="125" priority="135" operator="equal">
      <formula>"L"</formula>
    </cfRule>
    <cfRule type="cellIs" dxfId="124" priority="136" operator="equal">
      <formula>"J"</formula>
    </cfRule>
  </conditionalFormatting>
  <conditionalFormatting sqref="Z9">
    <cfRule type="cellIs" dxfId="123" priority="75" operator="equal">
      <formula>"L"</formula>
    </cfRule>
    <cfRule type="cellIs" dxfId="122" priority="76" operator="equal">
      <formula>"J"</formula>
    </cfRule>
  </conditionalFormatting>
  <conditionalFormatting sqref="K9">
    <cfRule type="cellIs" dxfId="121" priority="83" operator="equal">
      <formula>"L"</formula>
    </cfRule>
    <cfRule type="cellIs" dxfId="120" priority="84" operator="equal">
      <formula>"J"</formula>
    </cfRule>
  </conditionalFormatting>
  <conditionalFormatting sqref="U83">
    <cfRule type="cellIs" dxfId="119" priority="85" operator="equal">
      <formula>"L"</formula>
    </cfRule>
    <cfRule type="cellIs" dxfId="118" priority="86" operator="equal">
      <formula>"J"</formula>
    </cfRule>
  </conditionalFormatting>
  <conditionalFormatting sqref="U72">
    <cfRule type="cellIs" dxfId="117" priority="45" operator="equal">
      <formula>"L"</formula>
    </cfRule>
    <cfRule type="cellIs" dxfId="116" priority="46" operator="equal">
      <formula>"J"</formula>
    </cfRule>
  </conditionalFormatting>
  <conditionalFormatting sqref="K83">
    <cfRule type="cellIs" dxfId="115" priority="87" operator="equal">
      <formula>"L"</formula>
    </cfRule>
    <cfRule type="cellIs" dxfId="114" priority="88" operator="equal">
      <formula>"J"</formula>
    </cfRule>
  </conditionalFormatting>
  <conditionalFormatting sqref="P9">
    <cfRule type="cellIs" dxfId="113" priority="81" operator="equal">
      <formula>"L"</formula>
    </cfRule>
    <cfRule type="cellIs" dxfId="112" priority="82" operator="equal">
      <formula>"J"</formula>
    </cfRule>
  </conditionalFormatting>
  <conditionalFormatting sqref="U9">
    <cfRule type="cellIs" dxfId="111" priority="77" operator="equal">
      <formula>"L"</formula>
    </cfRule>
    <cfRule type="cellIs" dxfId="110" priority="78" operator="equal">
      <formula>"J"</formula>
    </cfRule>
  </conditionalFormatting>
  <conditionalFormatting sqref="F30">
    <cfRule type="cellIs" dxfId="109" priority="73" operator="equal">
      <formula>"L"</formula>
    </cfRule>
    <cfRule type="cellIs" dxfId="108" priority="74" operator="equal">
      <formula>"J"</formula>
    </cfRule>
  </conditionalFormatting>
  <conditionalFormatting sqref="K30">
    <cfRule type="cellIs" dxfId="107" priority="71" operator="equal">
      <formula>"L"</formula>
    </cfRule>
    <cfRule type="cellIs" dxfId="106" priority="72" operator="equal">
      <formula>"J"</formula>
    </cfRule>
  </conditionalFormatting>
  <conditionalFormatting sqref="P30">
    <cfRule type="cellIs" dxfId="105" priority="69" operator="equal">
      <formula>"L"</formula>
    </cfRule>
    <cfRule type="cellIs" dxfId="104" priority="70" operator="equal">
      <formula>"J"</formula>
    </cfRule>
  </conditionalFormatting>
  <conditionalFormatting sqref="U30">
    <cfRule type="cellIs" dxfId="103" priority="67" operator="equal">
      <formula>"L"</formula>
    </cfRule>
    <cfRule type="cellIs" dxfId="102" priority="68" operator="equal">
      <formula>"J"</formula>
    </cfRule>
  </conditionalFormatting>
  <conditionalFormatting sqref="Z30">
    <cfRule type="cellIs" dxfId="101" priority="65" operator="equal">
      <formula>"L"</formula>
    </cfRule>
    <cfRule type="cellIs" dxfId="100" priority="66" operator="equal">
      <formula>"J"</formula>
    </cfRule>
  </conditionalFormatting>
  <conditionalFormatting sqref="F51">
    <cfRule type="cellIs" dxfId="99" priority="63" operator="equal">
      <formula>"L"</formula>
    </cfRule>
    <cfRule type="cellIs" dxfId="98" priority="64" operator="equal">
      <formula>"J"</formula>
    </cfRule>
  </conditionalFormatting>
  <conditionalFormatting sqref="K51">
    <cfRule type="cellIs" dxfId="97" priority="61" operator="equal">
      <formula>"L"</formula>
    </cfRule>
    <cfRule type="cellIs" dxfId="96" priority="62" operator="equal">
      <formula>"J"</formula>
    </cfRule>
  </conditionalFormatting>
  <conditionalFormatting sqref="P51">
    <cfRule type="cellIs" dxfId="95" priority="59" operator="equal">
      <formula>"L"</formula>
    </cfRule>
    <cfRule type="cellIs" dxfId="94" priority="60" operator="equal">
      <formula>"J"</formula>
    </cfRule>
  </conditionalFormatting>
  <conditionalFormatting sqref="U51">
    <cfRule type="cellIs" dxfId="93" priority="57" operator="equal">
      <formula>"L"</formula>
    </cfRule>
    <cfRule type="cellIs" dxfId="92" priority="58" operator="equal">
      <formula>"J"</formula>
    </cfRule>
  </conditionalFormatting>
  <conditionalFormatting sqref="Z51">
    <cfRule type="cellIs" dxfId="91" priority="55" operator="equal">
      <formula>"L"</formula>
    </cfRule>
    <cfRule type="cellIs" dxfId="90" priority="56" operator="equal">
      <formula>"J"</formula>
    </cfRule>
  </conditionalFormatting>
  <conditionalFormatting sqref="F72">
    <cfRule type="cellIs" dxfId="89" priority="53" operator="equal">
      <formula>"L"</formula>
    </cfRule>
    <cfRule type="cellIs" dxfId="88" priority="54" operator="equal">
      <formula>"J"</formula>
    </cfRule>
  </conditionalFormatting>
  <conditionalFormatting sqref="K72">
    <cfRule type="cellIs" dxfId="87" priority="51" operator="equal">
      <formula>"L"</formula>
    </cfRule>
    <cfRule type="cellIs" dxfId="86" priority="52" operator="equal">
      <formula>"J"</formula>
    </cfRule>
  </conditionalFormatting>
  <conditionalFormatting sqref="P72">
    <cfRule type="cellIs" dxfId="85" priority="49" operator="equal">
      <formula>"L"</formula>
    </cfRule>
    <cfRule type="cellIs" dxfId="84" priority="50" operator="equal">
      <formula>"J"</formula>
    </cfRule>
  </conditionalFormatting>
  <conditionalFormatting sqref="Z72">
    <cfRule type="cellIs" dxfId="83" priority="43" operator="equal">
      <formula>"L"</formula>
    </cfRule>
    <cfRule type="cellIs" dxfId="82" priority="44" operator="equal">
      <formula>"J"</formula>
    </cfRule>
  </conditionalFormatting>
  <conditionalFormatting sqref="K22">
    <cfRule type="cellIs" dxfId="81" priority="41" operator="equal">
      <formula>"L"</formula>
    </cfRule>
    <cfRule type="cellIs" dxfId="80" priority="42" operator="equal">
      <formula>"J"</formula>
    </cfRule>
  </conditionalFormatting>
  <conditionalFormatting sqref="P22">
    <cfRule type="cellIs" dxfId="79" priority="39" operator="equal">
      <formula>"L"</formula>
    </cfRule>
    <cfRule type="cellIs" dxfId="78" priority="40" operator="equal">
      <formula>"J"</formula>
    </cfRule>
  </conditionalFormatting>
  <conditionalFormatting sqref="U22">
    <cfRule type="cellIs" dxfId="77" priority="37" operator="equal">
      <formula>"L"</formula>
    </cfRule>
    <cfRule type="cellIs" dxfId="76" priority="38" operator="equal">
      <formula>"J"</formula>
    </cfRule>
  </conditionalFormatting>
  <conditionalFormatting sqref="Z22">
    <cfRule type="cellIs" dxfId="75" priority="35" operator="equal">
      <formula>"L"</formula>
    </cfRule>
    <cfRule type="cellIs" dxfId="74" priority="36" operator="equal">
      <formula>"J"</formula>
    </cfRule>
  </conditionalFormatting>
  <conditionalFormatting sqref="F43">
    <cfRule type="cellIs" dxfId="73" priority="33" operator="equal">
      <formula>"L"</formula>
    </cfRule>
    <cfRule type="cellIs" dxfId="72" priority="34" operator="equal">
      <formula>"J"</formula>
    </cfRule>
  </conditionalFormatting>
  <conditionalFormatting sqref="K43">
    <cfRule type="cellIs" dxfId="71" priority="31" operator="equal">
      <formula>"L"</formula>
    </cfRule>
    <cfRule type="cellIs" dxfId="70" priority="32" operator="equal">
      <formula>"J"</formula>
    </cfRule>
  </conditionalFormatting>
  <conditionalFormatting sqref="P43">
    <cfRule type="cellIs" dxfId="69" priority="29" operator="equal">
      <formula>"L"</formula>
    </cfRule>
    <cfRule type="cellIs" dxfId="68" priority="30" operator="equal">
      <formula>"J"</formula>
    </cfRule>
  </conditionalFormatting>
  <conditionalFormatting sqref="U43">
    <cfRule type="cellIs" dxfId="67" priority="27" operator="equal">
      <formula>"L"</formula>
    </cfRule>
    <cfRule type="cellIs" dxfId="66" priority="28" operator="equal">
      <formula>"J"</formula>
    </cfRule>
  </conditionalFormatting>
  <conditionalFormatting sqref="Z43">
    <cfRule type="cellIs" dxfId="65" priority="25" operator="equal">
      <formula>"L"</formula>
    </cfRule>
    <cfRule type="cellIs" dxfId="64" priority="26" operator="equal">
      <formula>"J"</formula>
    </cfRule>
  </conditionalFormatting>
  <conditionalFormatting sqref="F64">
    <cfRule type="cellIs" dxfId="63" priority="23" operator="equal">
      <formula>"L"</formula>
    </cfRule>
    <cfRule type="cellIs" dxfId="62" priority="24" operator="equal">
      <formula>"J"</formula>
    </cfRule>
  </conditionalFormatting>
  <conditionalFormatting sqref="K64">
    <cfRule type="cellIs" dxfId="61" priority="21" operator="equal">
      <formula>"L"</formula>
    </cfRule>
    <cfRule type="cellIs" dxfId="60" priority="22" operator="equal">
      <formula>"J"</formula>
    </cfRule>
  </conditionalFormatting>
  <conditionalFormatting sqref="P64">
    <cfRule type="cellIs" dxfId="59" priority="19" operator="equal">
      <formula>"L"</formula>
    </cfRule>
    <cfRule type="cellIs" dxfId="58" priority="20" operator="equal">
      <formula>"J"</formula>
    </cfRule>
  </conditionalFormatting>
  <conditionalFormatting sqref="U64">
    <cfRule type="cellIs" dxfId="57" priority="17" operator="equal">
      <formula>"L"</formula>
    </cfRule>
    <cfRule type="cellIs" dxfId="56" priority="18" operator="equal">
      <formula>"J"</formula>
    </cfRule>
  </conditionalFormatting>
  <conditionalFormatting sqref="Z64">
    <cfRule type="cellIs" dxfId="55" priority="15" operator="equal">
      <formula>"L"</formula>
    </cfRule>
    <cfRule type="cellIs" dxfId="54" priority="16" operator="equal">
      <formula>"J"</formula>
    </cfRule>
  </conditionalFormatting>
  <conditionalFormatting sqref="F85">
    <cfRule type="cellIs" dxfId="53" priority="13" operator="equal">
      <formula>"L"</formula>
    </cfRule>
    <cfRule type="cellIs" dxfId="52" priority="14" operator="equal">
      <formula>"J"</formula>
    </cfRule>
  </conditionalFormatting>
  <conditionalFormatting sqref="K85">
    <cfRule type="cellIs" dxfId="51" priority="11" operator="equal">
      <formula>"L"</formula>
    </cfRule>
    <cfRule type="cellIs" dxfId="50" priority="12" operator="equal">
      <formula>"J"</formula>
    </cfRule>
  </conditionalFormatting>
  <conditionalFormatting sqref="P85">
    <cfRule type="cellIs" dxfId="49" priority="9" operator="equal">
      <formula>"L"</formula>
    </cfRule>
    <cfRule type="cellIs" dxfId="48" priority="10" operator="equal">
      <formula>"J"</formula>
    </cfRule>
  </conditionalFormatting>
  <conditionalFormatting sqref="U85">
    <cfRule type="cellIs" dxfId="47" priority="7" operator="equal">
      <formula>"L"</formula>
    </cfRule>
    <cfRule type="cellIs" dxfId="46" priority="8" operator="equal">
      <formula>"J"</formula>
    </cfRule>
  </conditionalFormatting>
  <conditionalFormatting sqref="Z85">
    <cfRule type="cellIs" dxfId="45" priority="5" operator="equal">
      <formula>"L"</formula>
    </cfRule>
    <cfRule type="cellIs" dxfId="44" priority="6" operator="equal">
      <formula>"J"</formula>
    </cfRule>
  </conditionalFormatting>
  <conditionalFormatting sqref="Z83">
    <cfRule type="cellIs" dxfId="43" priority="1" operator="equal">
      <formula>"L"</formula>
    </cfRule>
    <cfRule type="cellIs" dxfId="42" priority="2" operator="equal">
      <formula>"J"</formula>
    </cfRule>
  </conditionalFormatting>
  <printOptions horizontalCentered="1"/>
  <pageMargins left="0" right="0" top="0" bottom="0" header="0.31496062992125984" footer="0.31496062992125984"/>
  <pageSetup paperSize="9" scale="2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K42"/>
  <sheetViews>
    <sheetView view="pageBreakPreview" zoomScale="90" zoomScaleNormal="100" zoomScaleSheetLayoutView="90" workbookViewId="0">
      <selection activeCell="B11" sqref="B11"/>
    </sheetView>
  </sheetViews>
  <sheetFormatPr baseColWidth="10" defaultRowHeight="18.75" x14ac:dyDescent="0.3"/>
  <cols>
    <col min="1" max="2" width="32.28515625" style="108" customWidth="1"/>
    <col min="3" max="3" width="27.85546875" style="108" bestFit="1" customWidth="1"/>
    <col min="4" max="4" width="4.5703125" style="101" bestFit="1" customWidth="1"/>
    <col min="5" max="5" width="24.5703125" style="108" customWidth="1"/>
    <col min="6" max="6" width="12.7109375" style="102" customWidth="1"/>
    <col min="7" max="7" width="20.28515625" style="108" bestFit="1" customWidth="1"/>
    <col min="8" max="8" width="12.7109375" style="102" customWidth="1"/>
    <col min="9" max="9" width="20.28515625" style="108" customWidth="1"/>
    <col min="10" max="10" width="12.7109375" style="102" customWidth="1"/>
    <col min="11" max="11" width="20.28515625" style="108" customWidth="1"/>
    <col min="12" max="16384" width="11.42578125" style="108"/>
  </cols>
  <sheetData>
    <row r="1" spans="1:11" s="102" customFormat="1" x14ac:dyDescent="0.3">
      <c r="A1" s="96" t="s">
        <v>399</v>
      </c>
      <c r="B1" s="97" t="s">
        <v>400</v>
      </c>
      <c r="C1" s="96" t="s">
        <v>79</v>
      </c>
      <c r="D1" s="187" t="s">
        <v>80</v>
      </c>
      <c r="E1" s="187"/>
      <c r="F1" s="187" t="s">
        <v>81</v>
      </c>
      <c r="G1" s="187"/>
      <c r="H1" s="187"/>
      <c r="I1" s="187"/>
      <c r="J1" s="187"/>
      <c r="K1" s="187"/>
    </row>
    <row r="2" spans="1:11" ht="29.1" customHeight="1" x14ac:dyDescent="0.3">
      <c r="A2" s="98" t="str">
        <f>IF(Paramétrages!D2&lt;&gt;"",Paramétrages!D2,"")</f>
        <v>CHRONOROUTE 5H30</v>
      </c>
      <c r="B2" s="98" t="str">
        <f>IF(Paramétrages!D18&lt;&gt;"",Paramétrages!D18,"")</f>
        <v>CHRONOROUTE 21H30</v>
      </c>
      <c r="C2" s="98" t="s">
        <v>138</v>
      </c>
      <c r="D2" s="135">
        <v>0</v>
      </c>
      <c r="E2" s="105" t="s">
        <v>82</v>
      </c>
      <c r="F2" s="99">
        <v>1</v>
      </c>
      <c r="G2" s="104" t="s">
        <v>83</v>
      </c>
      <c r="H2" s="99">
        <v>33</v>
      </c>
      <c r="I2" s="104" t="s">
        <v>84</v>
      </c>
      <c r="J2" s="99">
        <v>64</v>
      </c>
      <c r="K2" s="104" t="s">
        <v>85</v>
      </c>
    </row>
    <row r="3" spans="1:11" ht="29.1" customHeight="1" x14ac:dyDescent="0.3">
      <c r="A3" s="100" t="str">
        <f>CONCATENATE("*",Variables!B9,"*")</f>
        <v>*CHR05H30*</v>
      </c>
      <c r="B3" s="100" t="str">
        <f>CONCATENATE("*",Variables!B25,"*")</f>
        <v>*CHR21H30*</v>
      </c>
      <c r="C3" s="119" t="s">
        <v>142</v>
      </c>
      <c r="D3" s="135">
        <v>1</v>
      </c>
      <c r="E3" s="105" t="s">
        <v>86</v>
      </c>
      <c r="F3" s="99">
        <v>2</v>
      </c>
      <c r="G3" s="104" t="s">
        <v>87</v>
      </c>
      <c r="H3" s="99">
        <v>34</v>
      </c>
      <c r="I3" s="104" t="s">
        <v>88</v>
      </c>
      <c r="J3" s="99">
        <v>65</v>
      </c>
      <c r="K3" s="104" t="s">
        <v>89</v>
      </c>
    </row>
    <row r="4" spans="1:11" ht="29.1" customHeight="1" x14ac:dyDescent="0.3">
      <c r="A4" s="98" t="str">
        <f>IF(Paramétrages!D3&lt;&gt;"",Paramétrages!D3,"")</f>
        <v>CHRONOROUTE 6H30</v>
      </c>
      <c r="B4" s="98" t="str">
        <f>IF(Paramétrages!D19&lt;&gt;"",Paramétrages!D19,"")</f>
        <v>CHRONOROUTE 22H30</v>
      </c>
      <c r="C4" s="98" t="s">
        <v>145</v>
      </c>
      <c r="D4" s="135">
        <v>2</v>
      </c>
      <c r="E4" s="105" t="s">
        <v>90</v>
      </c>
      <c r="F4" s="99">
        <v>3</v>
      </c>
      <c r="G4" s="104" t="s">
        <v>91</v>
      </c>
      <c r="H4" s="99">
        <v>35</v>
      </c>
      <c r="I4" s="104" t="s">
        <v>92</v>
      </c>
      <c r="J4" s="99">
        <v>66</v>
      </c>
      <c r="K4" s="104" t="s">
        <v>93</v>
      </c>
    </row>
    <row r="5" spans="1:11" ht="29.1" customHeight="1" x14ac:dyDescent="0.3">
      <c r="A5" s="100" t="str">
        <f>CONCATENATE("*",Variables!B10,"*")</f>
        <v>*CHR06H30*</v>
      </c>
      <c r="B5" s="100" t="str">
        <f>CONCATENATE("*",Variables!B26,"*")</f>
        <v>*CHR22H30*</v>
      </c>
      <c r="C5" s="119" t="s">
        <v>148</v>
      </c>
      <c r="D5" s="135">
        <v>3</v>
      </c>
      <c r="E5" s="105" t="s">
        <v>94</v>
      </c>
      <c r="F5" s="99">
        <v>4</v>
      </c>
      <c r="G5" s="104" t="s">
        <v>95</v>
      </c>
      <c r="H5" s="99">
        <v>36</v>
      </c>
      <c r="I5" s="104" t="s">
        <v>96</v>
      </c>
      <c r="J5" s="99">
        <v>67</v>
      </c>
      <c r="K5" s="104" t="s">
        <v>97</v>
      </c>
    </row>
    <row r="6" spans="1:11" ht="29.1" customHeight="1" x14ac:dyDescent="0.3">
      <c r="A6" s="98" t="str">
        <f>IF(Paramétrages!D4&lt;&gt;"",Paramétrages!D4,"")</f>
        <v>CHRONOROUTE 7H30</v>
      </c>
      <c r="B6" s="98" t="str">
        <f>IF(Paramétrages!D20&lt;&gt;"",Paramétrages!D20,"")</f>
        <v>CHRONOROUTE 23H30</v>
      </c>
      <c r="C6" s="98" t="s">
        <v>151</v>
      </c>
      <c r="D6" s="135">
        <v>4</v>
      </c>
      <c r="E6" s="105" t="s">
        <v>98</v>
      </c>
      <c r="F6" s="99">
        <v>5</v>
      </c>
      <c r="G6" s="104" t="s">
        <v>99</v>
      </c>
      <c r="H6" s="99">
        <v>37</v>
      </c>
      <c r="I6" s="104" t="s">
        <v>100</v>
      </c>
      <c r="J6" s="99">
        <v>68</v>
      </c>
      <c r="K6" s="104" t="s">
        <v>101</v>
      </c>
    </row>
    <row r="7" spans="1:11" ht="29.1" customHeight="1" x14ac:dyDescent="0.3">
      <c r="A7" s="100" t="str">
        <f>CONCATENATE("*",Variables!B11,"*")</f>
        <v>*CHR07H30*</v>
      </c>
      <c r="B7" s="100" t="str">
        <f>CONCATENATE("*",Variables!B27,"*")</f>
        <v>*CHR23H30*</v>
      </c>
      <c r="C7" s="119" t="s">
        <v>154</v>
      </c>
      <c r="D7" s="135">
        <v>5</v>
      </c>
      <c r="E7" s="105" t="s">
        <v>102</v>
      </c>
      <c r="F7" s="99">
        <v>6</v>
      </c>
      <c r="G7" s="104" t="s">
        <v>103</v>
      </c>
      <c r="H7" s="99">
        <v>38</v>
      </c>
      <c r="I7" s="104" t="s">
        <v>104</v>
      </c>
      <c r="J7" s="99">
        <v>69</v>
      </c>
      <c r="K7" s="104" t="s">
        <v>105</v>
      </c>
    </row>
    <row r="8" spans="1:11" ht="29.1" customHeight="1" x14ac:dyDescent="0.3">
      <c r="A8" s="98" t="str">
        <f>IF(Paramétrages!D5&lt;&gt;"",Paramétrages!D5,"")</f>
        <v>CHRONOROUTE 8H30</v>
      </c>
      <c r="B8" s="98" t="str">
        <f>IF(Paramétrages!D21&lt;&gt;"",Paramétrages!D21,"")</f>
        <v>CHRONOROUTE 1H30</v>
      </c>
      <c r="C8" s="98" t="s">
        <v>386</v>
      </c>
      <c r="D8" s="135">
        <v>6</v>
      </c>
      <c r="E8" s="105" t="s">
        <v>106</v>
      </c>
      <c r="F8" s="99">
        <v>7</v>
      </c>
      <c r="G8" s="104" t="s">
        <v>107</v>
      </c>
      <c r="H8" s="99">
        <v>39</v>
      </c>
      <c r="I8" s="104" t="s">
        <v>108</v>
      </c>
      <c r="J8" s="99">
        <v>70</v>
      </c>
      <c r="K8" s="104" t="s">
        <v>109</v>
      </c>
    </row>
    <row r="9" spans="1:11" ht="29.1" customHeight="1" x14ac:dyDescent="0.3">
      <c r="A9" s="100" t="str">
        <f>CONCATENATE("*",Variables!B12,"*")</f>
        <v>*CHR08H30*</v>
      </c>
      <c r="B9" s="100" t="str">
        <f>CONCATENATE("*",Variables!B28,"*")</f>
        <v>*CHR01H30*</v>
      </c>
      <c r="C9" s="119" t="s">
        <v>387</v>
      </c>
      <c r="D9" s="135">
        <v>7</v>
      </c>
      <c r="E9" s="105" t="s">
        <v>110</v>
      </c>
      <c r="F9" s="99">
        <v>8</v>
      </c>
      <c r="G9" s="104" t="s">
        <v>111</v>
      </c>
      <c r="H9" s="99">
        <v>40</v>
      </c>
      <c r="I9" s="104" t="s">
        <v>112</v>
      </c>
      <c r="J9" s="99">
        <v>71</v>
      </c>
      <c r="K9" s="104" t="s">
        <v>113</v>
      </c>
    </row>
    <row r="10" spans="1:11" ht="29.1" customHeight="1" x14ac:dyDescent="0.3">
      <c r="A10" s="98" t="str">
        <f>IF(Paramétrages!D6&lt;&gt;"",Paramétrages!D6,"")</f>
        <v>CHRONOROUTE 9H30</v>
      </c>
      <c r="B10" s="98"/>
      <c r="C10" s="98" t="s">
        <v>157</v>
      </c>
      <c r="D10" s="135">
        <v>8</v>
      </c>
      <c r="E10" s="105" t="s">
        <v>114</v>
      </c>
      <c r="F10" s="99">
        <v>9</v>
      </c>
      <c r="G10" s="104" t="s">
        <v>115</v>
      </c>
      <c r="H10" s="99">
        <v>41</v>
      </c>
      <c r="I10" s="104" t="s">
        <v>116</v>
      </c>
      <c r="J10" s="99">
        <v>72</v>
      </c>
      <c r="K10" s="104" t="s">
        <v>117</v>
      </c>
    </row>
    <row r="11" spans="1:11" ht="29.1" customHeight="1" x14ac:dyDescent="0.3">
      <c r="A11" s="100" t="str">
        <f>CONCATENATE("*",Variables!B13,"*")</f>
        <v>*CHR09H30*</v>
      </c>
      <c r="B11" s="104"/>
      <c r="C11" s="119" t="s">
        <v>160</v>
      </c>
      <c r="D11" s="135">
        <v>9</v>
      </c>
      <c r="E11" s="105" t="s">
        <v>118</v>
      </c>
      <c r="F11" s="99">
        <v>10</v>
      </c>
      <c r="G11" s="104" t="s">
        <v>119</v>
      </c>
      <c r="H11" s="99">
        <v>42</v>
      </c>
      <c r="I11" s="104" t="s">
        <v>120</v>
      </c>
      <c r="J11" s="99">
        <v>73</v>
      </c>
      <c r="K11" s="104" t="s">
        <v>121</v>
      </c>
    </row>
    <row r="12" spans="1:11" ht="29.1" customHeight="1" x14ac:dyDescent="0.3">
      <c r="A12" s="98" t="str">
        <f>IF(Paramétrages!D7&lt;&gt;"",Paramétrages!D7,"")</f>
        <v>CHRONOROUTE 10H30</v>
      </c>
      <c r="B12" s="98"/>
      <c r="C12" s="98" t="s">
        <v>163</v>
      </c>
      <c r="D12" s="135">
        <v>10</v>
      </c>
      <c r="E12" s="105" t="s">
        <v>122</v>
      </c>
      <c r="F12" s="99">
        <v>11</v>
      </c>
      <c r="G12" s="104" t="s">
        <v>123</v>
      </c>
      <c r="H12" s="99">
        <v>43</v>
      </c>
      <c r="I12" s="104" t="s">
        <v>124</v>
      </c>
      <c r="J12" s="99">
        <v>74</v>
      </c>
      <c r="K12" s="104" t="s">
        <v>125</v>
      </c>
    </row>
    <row r="13" spans="1:11" ht="29.1" customHeight="1" x14ac:dyDescent="0.3">
      <c r="A13" s="100" t="str">
        <f>CONCATENATE("*",Variables!B14,"*")</f>
        <v>*CHR10H30*</v>
      </c>
      <c r="B13" s="104"/>
      <c r="C13" s="119" t="s">
        <v>166</v>
      </c>
      <c r="D13" s="135">
        <v>11</v>
      </c>
      <c r="E13" s="105" t="s">
        <v>126</v>
      </c>
      <c r="F13" s="99">
        <v>12</v>
      </c>
      <c r="G13" s="104" t="s">
        <v>127</v>
      </c>
      <c r="H13" s="99">
        <v>44</v>
      </c>
      <c r="I13" s="104" t="s">
        <v>128</v>
      </c>
      <c r="J13" s="99">
        <v>75</v>
      </c>
      <c r="K13" s="104" t="s">
        <v>129</v>
      </c>
    </row>
    <row r="14" spans="1:11" ht="29.1" customHeight="1" x14ac:dyDescent="0.3">
      <c r="A14" s="98" t="str">
        <f>IF(Paramétrages!D8&lt;&gt;"",Paramétrages!D8,"")</f>
        <v>CHRONOROUTE 11H30</v>
      </c>
      <c r="B14" s="98"/>
      <c r="C14" s="98" t="s">
        <v>169</v>
      </c>
      <c r="D14" s="135">
        <v>12</v>
      </c>
      <c r="E14" s="105" t="s">
        <v>130</v>
      </c>
      <c r="F14" s="99">
        <v>13</v>
      </c>
      <c r="G14" s="104" t="s">
        <v>131</v>
      </c>
      <c r="H14" s="99">
        <v>45</v>
      </c>
      <c r="I14" s="104" t="s">
        <v>132</v>
      </c>
      <c r="J14" s="99">
        <v>76</v>
      </c>
      <c r="K14" s="104" t="s">
        <v>133</v>
      </c>
    </row>
    <row r="15" spans="1:11" ht="29.1" customHeight="1" x14ac:dyDescent="0.3">
      <c r="A15" s="100" t="str">
        <f>CONCATENATE("*",Variables!B15,"*")</f>
        <v>*CHR11H30*</v>
      </c>
      <c r="B15" s="104"/>
      <c r="C15" s="119" t="s">
        <v>172</v>
      </c>
      <c r="D15" s="135">
        <v>13</v>
      </c>
      <c r="E15" s="105" t="s">
        <v>134</v>
      </c>
      <c r="F15" s="99">
        <v>14</v>
      </c>
      <c r="G15" s="104" t="s">
        <v>135</v>
      </c>
      <c r="H15" s="99">
        <v>46</v>
      </c>
      <c r="I15" s="104" t="s">
        <v>136</v>
      </c>
      <c r="J15" s="99">
        <v>77</v>
      </c>
      <c r="K15" s="104" t="s">
        <v>137</v>
      </c>
    </row>
    <row r="16" spans="1:11" ht="29.1" customHeight="1" x14ac:dyDescent="0.45">
      <c r="A16" s="98" t="str">
        <f>IF(Paramétrages!D9&lt;&gt;"",Paramétrages!D9,"")</f>
        <v>CHRONOROUTE 12H30</v>
      </c>
      <c r="B16" s="98"/>
      <c r="C16" s="106"/>
      <c r="D16" s="107"/>
      <c r="E16" s="109"/>
      <c r="F16" s="99">
        <v>15</v>
      </c>
      <c r="G16" s="104" t="s">
        <v>139</v>
      </c>
      <c r="H16" s="99">
        <v>47</v>
      </c>
      <c r="I16" s="104" t="s">
        <v>140</v>
      </c>
      <c r="J16" s="99">
        <v>78</v>
      </c>
      <c r="K16" s="104" t="s">
        <v>141</v>
      </c>
    </row>
    <row r="17" spans="1:11" ht="29.1" customHeight="1" x14ac:dyDescent="0.45">
      <c r="A17" s="100" t="str">
        <f>CONCATENATE("*",Variables!B16,"*")</f>
        <v>*CHR12H30*</v>
      </c>
      <c r="B17" s="104"/>
      <c r="C17" s="100"/>
      <c r="D17" s="107"/>
      <c r="E17" s="109"/>
      <c r="F17" s="99">
        <v>16</v>
      </c>
      <c r="G17" s="104" t="s">
        <v>143</v>
      </c>
      <c r="H17" s="99">
        <v>48</v>
      </c>
      <c r="I17" s="104" t="s">
        <v>144</v>
      </c>
      <c r="J17" s="99"/>
      <c r="K17" s="104"/>
    </row>
    <row r="18" spans="1:11" ht="29.1" customHeight="1" x14ac:dyDescent="0.45">
      <c r="A18" s="98" t="str">
        <f>IF(Paramétrages!D10&lt;&gt;"",Paramétrages!D10,"")</f>
        <v>CHRONOROUTE 13H30</v>
      </c>
      <c r="B18" s="98"/>
      <c r="C18" s="106"/>
      <c r="D18" s="107"/>
      <c r="E18" s="109"/>
      <c r="F18" s="99">
        <v>17</v>
      </c>
      <c r="G18" s="104" t="s">
        <v>146</v>
      </c>
      <c r="H18" s="99">
        <v>49</v>
      </c>
      <c r="I18" s="104" t="s">
        <v>147</v>
      </c>
      <c r="J18" s="99"/>
      <c r="K18" s="104"/>
    </row>
    <row r="19" spans="1:11" ht="29.1" customHeight="1" x14ac:dyDescent="0.45">
      <c r="A19" s="100" t="str">
        <f>CONCATENATE("*",Variables!B17,"*")</f>
        <v>*CHR13H30*</v>
      </c>
      <c r="B19" s="104"/>
      <c r="C19" s="100"/>
      <c r="D19" s="107"/>
      <c r="E19" s="109"/>
      <c r="F19" s="99">
        <v>18</v>
      </c>
      <c r="G19" s="104" t="s">
        <v>149</v>
      </c>
      <c r="H19" s="99">
        <v>50</v>
      </c>
      <c r="I19" s="104" t="s">
        <v>150</v>
      </c>
      <c r="J19" s="99"/>
      <c r="K19" s="104"/>
    </row>
    <row r="20" spans="1:11" ht="29.1" customHeight="1" x14ac:dyDescent="0.45">
      <c r="A20" s="98" t="str">
        <f>IF(Paramétrages!D11&lt;&gt;"",Paramétrages!D11,"")</f>
        <v>CHRONOROUTE 14H30</v>
      </c>
      <c r="B20" s="98"/>
      <c r="C20" s="106"/>
      <c r="D20" s="107"/>
      <c r="E20" s="109"/>
      <c r="F20" s="99">
        <v>19</v>
      </c>
      <c r="G20" s="104" t="s">
        <v>152</v>
      </c>
      <c r="H20" s="99">
        <v>51</v>
      </c>
      <c r="I20" s="104" t="s">
        <v>153</v>
      </c>
      <c r="J20" s="99"/>
      <c r="K20" s="104"/>
    </row>
    <row r="21" spans="1:11" ht="29.1" customHeight="1" x14ac:dyDescent="0.45">
      <c r="A21" s="100" t="str">
        <f>CONCATENATE("*",Variables!B18,"*")</f>
        <v>*CHR14H30*</v>
      </c>
      <c r="B21" s="104"/>
      <c r="C21" s="100"/>
      <c r="D21" s="107"/>
      <c r="E21" s="109"/>
      <c r="F21" s="99">
        <v>20</v>
      </c>
      <c r="G21" s="104" t="s">
        <v>155</v>
      </c>
      <c r="H21" s="99">
        <v>52</v>
      </c>
      <c r="I21" s="104" t="s">
        <v>156</v>
      </c>
      <c r="J21" s="99"/>
      <c r="K21" s="104"/>
    </row>
    <row r="22" spans="1:11" ht="29.1" customHeight="1" x14ac:dyDescent="0.45">
      <c r="A22" s="98" t="str">
        <f>IF(Paramétrages!D12&lt;&gt;"",Paramétrages!D12,"")</f>
        <v>CHRONOROUTE 15H30</v>
      </c>
      <c r="B22" s="98"/>
      <c r="C22" s="106"/>
      <c r="D22" s="107"/>
      <c r="E22" s="109"/>
      <c r="F22" s="99">
        <v>21</v>
      </c>
      <c r="G22" s="104" t="s">
        <v>158</v>
      </c>
      <c r="H22" s="99">
        <v>53</v>
      </c>
      <c r="I22" s="104" t="s">
        <v>159</v>
      </c>
      <c r="J22" s="99"/>
      <c r="K22" s="104"/>
    </row>
    <row r="23" spans="1:11" ht="29.1" customHeight="1" x14ac:dyDescent="0.45">
      <c r="A23" s="100" t="str">
        <f>CONCATENATE("*",Variables!B19,"*")</f>
        <v>*CHR15H30*</v>
      </c>
      <c r="B23" s="104"/>
      <c r="C23" s="100"/>
      <c r="D23" s="107"/>
      <c r="E23" s="109"/>
      <c r="F23" s="99">
        <v>22</v>
      </c>
      <c r="G23" s="104" t="s">
        <v>161</v>
      </c>
      <c r="H23" s="99">
        <v>54</v>
      </c>
      <c r="I23" s="104" t="s">
        <v>162</v>
      </c>
      <c r="J23" s="99"/>
      <c r="K23" s="104"/>
    </row>
    <row r="24" spans="1:11" ht="29.1" customHeight="1" x14ac:dyDescent="0.45">
      <c r="A24" s="98" t="str">
        <f>IF(Paramétrages!D13&lt;&gt;"",Paramétrages!D13,"")</f>
        <v>CHRONOROUTE 16H30</v>
      </c>
      <c r="B24" s="98"/>
      <c r="C24" s="106"/>
      <c r="D24" s="107"/>
      <c r="E24" s="109"/>
      <c r="F24" s="99">
        <v>23</v>
      </c>
      <c r="G24" s="104" t="s">
        <v>164</v>
      </c>
      <c r="H24" s="99">
        <v>55</v>
      </c>
      <c r="I24" s="104" t="s">
        <v>165</v>
      </c>
      <c r="J24" s="99"/>
      <c r="K24" s="104"/>
    </row>
    <row r="25" spans="1:11" ht="29.1" customHeight="1" x14ac:dyDescent="0.45">
      <c r="A25" s="100" t="str">
        <f>CONCATENATE("*",Variables!B20,"*")</f>
        <v>*CHR16H30*</v>
      </c>
      <c r="B25" s="104"/>
      <c r="C25" s="100"/>
      <c r="D25" s="107"/>
      <c r="E25" s="109"/>
      <c r="F25" s="99">
        <v>24</v>
      </c>
      <c r="G25" s="104" t="s">
        <v>167</v>
      </c>
      <c r="H25" s="99">
        <v>56</v>
      </c>
      <c r="I25" s="104" t="s">
        <v>168</v>
      </c>
      <c r="J25" s="99"/>
      <c r="K25" s="104"/>
    </row>
    <row r="26" spans="1:11" ht="29.1" customHeight="1" x14ac:dyDescent="0.45">
      <c r="A26" s="98" t="str">
        <f>IF(Paramétrages!D14&lt;&gt;"",Paramétrages!D14,"")</f>
        <v>CHRONOROUTE 17H30</v>
      </c>
      <c r="B26" s="98"/>
      <c r="C26" s="106"/>
      <c r="D26" s="107"/>
      <c r="E26" s="109"/>
      <c r="F26" s="99">
        <v>25</v>
      </c>
      <c r="G26" s="104" t="s">
        <v>170</v>
      </c>
      <c r="H26" s="99">
        <v>57</v>
      </c>
      <c r="I26" s="104" t="s">
        <v>171</v>
      </c>
      <c r="J26" s="99"/>
      <c r="K26" s="110"/>
    </row>
    <row r="27" spans="1:11" ht="29.1" customHeight="1" x14ac:dyDescent="0.45">
      <c r="A27" s="100" t="str">
        <f>CONCATENATE("*",Variables!B21,"*")</f>
        <v>*CHR17H30*</v>
      </c>
      <c r="B27" s="104"/>
      <c r="C27" s="100"/>
      <c r="D27" s="107"/>
      <c r="E27" s="109"/>
      <c r="F27" s="99">
        <v>26</v>
      </c>
      <c r="G27" s="104" t="s">
        <v>173</v>
      </c>
      <c r="H27" s="99">
        <v>58</v>
      </c>
      <c r="I27" s="104" t="s">
        <v>174</v>
      </c>
      <c r="J27" s="99"/>
      <c r="K27" s="110"/>
    </row>
    <row r="28" spans="1:11" ht="29.1" customHeight="1" x14ac:dyDescent="0.45">
      <c r="A28" s="98" t="str">
        <f>IF(Paramétrages!D15&lt;&gt;"",Paramétrages!D15,"")</f>
        <v>CHRONOROUTE 18H30</v>
      </c>
      <c r="B28" s="98"/>
      <c r="C28" s="111"/>
      <c r="D28" s="107"/>
      <c r="E28" s="109"/>
      <c r="F28" s="99">
        <v>27</v>
      </c>
      <c r="G28" s="104" t="s">
        <v>175</v>
      </c>
      <c r="H28" s="99">
        <v>58</v>
      </c>
      <c r="I28" s="104" t="s">
        <v>174</v>
      </c>
      <c r="J28" s="99"/>
      <c r="K28" s="110"/>
    </row>
    <row r="29" spans="1:11" ht="29.1" customHeight="1" x14ac:dyDescent="0.45">
      <c r="A29" s="100" t="str">
        <f>CONCATENATE("*",Variables!B22,"*")</f>
        <v>*CHR18H30*</v>
      </c>
      <c r="B29" s="104"/>
      <c r="C29" s="111"/>
      <c r="D29" s="107"/>
      <c r="E29" s="109"/>
      <c r="F29" s="99">
        <v>28</v>
      </c>
      <c r="G29" s="104" t="s">
        <v>176</v>
      </c>
      <c r="H29" s="99">
        <v>59</v>
      </c>
      <c r="I29" s="104" t="s">
        <v>177</v>
      </c>
      <c r="J29" s="99"/>
      <c r="K29" s="110"/>
    </row>
    <row r="30" spans="1:11" ht="29.1" customHeight="1" x14ac:dyDescent="0.45">
      <c r="A30" s="98" t="str">
        <f>IF(Paramétrages!D16&lt;&gt;"",Paramétrages!D16,"")</f>
        <v>CHRONOROUTE 19H30</v>
      </c>
      <c r="B30" s="98"/>
      <c r="C30" s="111"/>
      <c r="D30" s="107"/>
      <c r="E30" s="109"/>
      <c r="F30" s="99">
        <v>29</v>
      </c>
      <c r="G30" s="104" t="s">
        <v>178</v>
      </c>
      <c r="H30" s="99">
        <v>60</v>
      </c>
      <c r="I30" s="104" t="s">
        <v>179</v>
      </c>
      <c r="J30" s="99"/>
      <c r="K30" s="110"/>
    </row>
    <row r="31" spans="1:11" ht="29.1" customHeight="1" x14ac:dyDescent="0.45">
      <c r="A31" s="100" t="str">
        <f>CONCATENATE("*",Variables!B23,"*")</f>
        <v>*CHR19H30*</v>
      </c>
      <c r="B31" s="104"/>
      <c r="C31" s="111"/>
      <c r="D31" s="107"/>
      <c r="E31" s="109"/>
      <c r="F31" s="99">
        <v>30</v>
      </c>
      <c r="G31" s="104" t="s">
        <v>180</v>
      </c>
      <c r="H31" s="99">
        <v>61</v>
      </c>
      <c r="I31" s="104" t="s">
        <v>181</v>
      </c>
      <c r="J31" s="99"/>
      <c r="K31" s="110"/>
    </row>
    <row r="32" spans="1:11" ht="29.1" customHeight="1" x14ac:dyDescent="0.45">
      <c r="A32" s="98" t="str">
        <f>IF(Paramétrages!D17&lt;&gt;"",Paramétrages!D17,"")</f>
        <v>CHRONOROUTE 21H0</v>
      </c>
      <c r="B32" s="98"/>
      <c r="C32" s="111"/>
      <c r="D32" s="107"/>
      <c r="E32" s="109"/>
      <c r="F32" s="99">
        <v>31</v>
      </c>
      <c r="G32" s="104" t="s">
        <v>182</v>
      </c>
      <c r="H32" s="99">
        <v>62</v>
      </c>
      <c r="I32" s="104" t="s">
        <v>183</v>
      </c>
      <c r="J32" s="99"/>
      <c r="K32" s="110"/>
    </row>
    <row r="33" spans="1:11" ht="29.1" customHeight="1" x14ac:dyDescent="0.45">
      <c r="A33" s="100" t="str">
        <f>CONCATENATE("*",Variables!B24,"*")</f>
        <v>*CHR21H00*</v>
      </c>
      <c r="B33" s="104"/>
      <c r="C33" s="111" t="s">
        <v>385</v>
      </c>
      <c r="D33" s="107"/>
      <c r="E33" s="109"/>
      <c r="F33" s="99">
        <v>32</v>
      </c>
      <c r="G33" s="104" t="s">
        <v>184</v>
      </c>
      <c r="H33" s="99">
        <v>63</v>
      </c>
      <c r="I33" s="104" t="s">
        <v>185</v>
      </c>
      <c r="J33" s="99"/>
      <c r="K33" s="110"/>
    </row>
    <row r="34" spans="1:11" x14ac:dyDescent="0.3">
      <c r="A34" s="112"/>
      <c r="B34" s="112"/>
      <c r="C34" s="113"/>
      <c r="D34" s="112"/>
      <c r="E34" s="113"/>
      <c r="F34" s="114"/>
      <c r="G34" s="113"/>
      <c r="H34" s="114"/>
      <c r="I34" s="113"/>
      <c r="J34" s="114"/>
      <c r="K34" s="113"/>
    </row>
    <row r="35" spans="1:11" ht="27.75" x14ac:dyDescent="0.3">
      <c r="A35" s="115"/>
      <c r="B35" s="115"/>
      <c r="C35" s="116"/>
      <c r="D35" s="117"/>
      <c r="E35" s="116"/>
      <c r="F35" s="118"/>
      <c r="G35" s="116"/>
      <c r="H35" s="118"/>
      <c r="I35" s="116"/>
      <c r="J35" s="118"/>
      <c r="K35" s="116"/>
    </row>
    <row r="36" spans="1:11" x14ac:dyDescent="0.3">
      <c r="A36" s="117"/>
      <c r="B36" s="117"/>
      <c r="C36" s="116"/>
      <c r="D36" s="117"/>
      <c r="E36" s="116"/>
      <c r="F36" s="118"/>
      <c r="G36" s="116"/>
      <c r="H36" s="118"/>
      <c r="I36" s="116"/>
      <c r="J36" s="118"/>
      <c r="K36" s="116"/>
    </row>
    <row r="37" spans="1:11" ht="27.75" x14ac:dyDescent="0.3">
      <c r="A37" s="115"/>
      <c r="B37" s="115"/>
      <c r="C37" s="116"/>
      <c r="D37" s="117"/>
      <c r="E37" s="116"/>
      <c r="F37" s="118"/>
      <c r="G37" s="116"/>
      <c r="H37" s="118"/>
      <c r="I37" s="116"/>
      <c r="J37" s="118"/>
      <c r="K37" s="116"/>
    </row>
    <row r="38" spans="1:11" x14ac:dyDescent="0.3">
      <c r="A38" s="117"/>
      <c r="B38" s="117"/>
      <c r="C38" s="116"/>
      <c r="D38" s="117"/>
      <c r="E38" s="116"/>
      <c r="F38" s="118"/>
      <c r="G38" s="116"/>
      <c r="H38" s="118"/>
      <c r="I38" s="116"/>
      <c r="J38" s="118"/>
      <c r="K38" s="116"/>
    </row>
    <row r="39" spans="1:11" ht="27.75" x14ac:dyDescent="0.3">
      <c r="A39" s="115"/>
      <c r="B39" s="115"/>
      <c r="C39" s="116"/>
      <c r="D39" s="117"/>
      <c r="E39" s="116"/>
      <c r="F39" s="118"/>
      <c r="G39" s="116"/>
      <c r="H39" s="118"/>
      <c r="I39" s="116"/>
      <c r="J39" s="118"/>
      <c r="K39" s="116"/>
    </row>
    <row r="40" spans="1:11" x14ac:dyDescent="0.3">
      <c r="A40" s="117"/>
      <c r="B40" s="117"/>
      <c r="C40" s="116"/>
      <c r="D40" s="117"/>
      <c r="E40" s="116"/>
      <c r="F40" s="118"/>
      <c r="G40" s="116"/>
      <c r="H40" s="118"/>
      <c r="I40" s="116"/>
      <c r="J40" s="118"/>
      <c r="K40" s="116"/>
    </row>
    <row r="41" spans="1:11" ht="27.75" x14ac:dyDescent="0.3">
      <c r="A41" s="115"/>
      <c r="B41" s="115"/>
      <c r="C41" s="116"/>
      <c r="D41" s="117"/>
      <c r="E41" s="116"/>
      <c r="F41" s="118"/>
      <c r="G41" s="116"/>
      <c r="H41" s="118"/>
      <c r="I41" s="116"/>
      <c r="J41" s="118"/>
      <c r="K41" s="116"/>
    </row>
    <row r="42" spans="1:11" x14ac:dyDescent="0.3">
      <c r="A42" s="116"/>
      <c r="B42" s="116"/>
      <c r="C42" s="116"/>
      <c r="D42" s="117"/>
      <c r="E42" s="116"/>
      <c r="F42" s="118"/>
      <c r="G42" s="116"/>
      <c r="H42" s="118"/>
      <c r="I42" s="116"/>
      <c r="J42" s="118"/>
      <c r="K42" s="116"/>
    </row>
  </sheetData>
  <mergeCells count="2">
    <mergeCell ref="D1:E1"/>
    <mergeCell ref="F1:K1"/>
  </mergeCells>
  <pageMargins left="0" right="0" top="0" bottom="0" header="0.31496062992125984" footer="0.31496062992125984"/>
  <pageSetup paperSize="9" scale="83" fitToWidth="2" orientation="portrait" r:id="rId1"/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0"/>
  <sheetViews>
    <sheetView workbookViewId="0">
      <selection activeCell="F26" sqref="F26"/>
    </sheetView>
  </sheetViews>
  <sheetFormatPr baseColWidth="10" defaultRowHeight="15" x14ac:dyDescent="0.25"/>
  <cols>
    <col min="1" max="1" width="22.42578125" bestFit="1" customWidth="1"/>
    <col min="2" max="2" width="13.140625" bestFit="1" customWidth="1"/>
  </cols>
  <sheetData>
    <row r="1" spans="1:2" x14ac:dyDescent="0.25">
      <c r="A1" s="103" t="s">
        <v>186</v>
      </c>
      <c r="B1" s="103" t="s">
        <v>187</v>
      </c>
    </row>
    <row r="2" spans="1:2" x14ac:dyDescent="0.25">
      <c r="A2" t="s">
        <v>188</v>
      </c>
      <c r="B2" t="s">
        <v>189</v>
      </c>
    </row>
    <row r="3" spans="1:2" x14ac:dyDescent="0.25">
      <c r="A3" t="s">
        <v>190</v>
      </c>
      <c r="B3" t="s">
        <v>191</v>
      </c>
    </row>
    <row r="4" spans="1:2" x14ac:dyDescent="0.25">
      <c r="A4" t="s">
        <v>192</v>
      </c>
      <c r="B4" t="s">
        <v>193</v>
      </c>
    </row>
    <row r="5" spans="1:2" x14ac:dyDescent="0.25">
      <c r="A5" t="s">
        <v>388</v>
      </c>
      <c r="B5" t="s">
        <v>389</v>
      </c>
    </row>
    <row r="6" spans="1:2" x14ac:dyDescent="0.25">
      <c r="A6" t="s">
        <v>194</v>
      </c>
      <c r="B6" t="s">
        <v>195</v>
      </c>
    </row>
    <row r="7" spans="1:2" x14ac:dyDescent="0.25">
      <c r="A7" t="s">
        <v>196</v>
      </c>
      <c r="B7" t="s">
        <v>197</v>
      </c>
    </row>
    <row r="8" spans="1:2" x14ac:dyDescent="0.25">
      <c r="A8" t="s">
        <v>198</v>
      </c>
      <c r="B8" t="s">
        <v>199</v>
      </c>
    </row>
    <row r="9" spans="1:2" x14ac:dyDescent="0.25">
      <c r="A9" t="str">
        <f>Paramétrages!D2</f>
        <v>CHRONOROUTE 5H30</v>
      </c>
      <c r="B9" s="134" t="s">
        <v>391</v>
      </c>
    </row>
    <row r="10" spans="1:2" x14ac:dyDescent="0.25">
      <c r="A10" t="str">
        <f>Paramétrages!D3</f>
        <v>CHRONOROUTE 6H30</v>
      </c>
      <c r="B10" s="134" t="s">
        <v>392</v>
      </c>
    </row>
    <row r="11" spans="1:2" x14ac:dyDescent="0.25">
      <c r="A11" t="str">
        <f>Paramétrages!D4</f>
        <v>CHRONOROUTE 7H30</v>
      </c>
      <c r="B11" s="134" t="s">
        <v>393</v>
      </c>
    </row>
    <row r="12" spans="1:2" x14ac:dyDescent="0.25">
      <c r="A12" t="str">
        <f>Paramétrages!D5</f>
        <v>CHRONOROUTE 8H30</v>
      </c>
      <c r="B12" s="134" t="s">
        <v>394</v>
      </c>
    </row>
    <row r="13" spans="1:2" x14ac:dyDescent="0.25">
      <c r="A13" t="str">
        <f>Paramétrages!D6</f>
        <v>CHRONOROUTE 9H30</v>
      </c>
      <c r="B13" s="134" t="s">
        <v>395</v>
      </c>
    </row>
    <row r="14" spans="1:2" x14ac:dyDescent="0.25">
      <c r="A14" t="str">
        <f>Paramétrages!D7</f>
        <v>CHRONOROUTE 10H30</v>
      </c>
      <c r="B14" s="134" t="str">
        <f t="shared" ref="B14:B27" si="0">CONCATENATE((LEFT(A14,3)),RIGHT(A14,5))</f>
        <v>CHR10H30</v>
      </c>
    </row>
    <row r="15" spans="1:2" x14ac:dyDescent="0.25">
      <c r="A15" t="str">
        <f>Paramétrages!D8</f>
        <v>CHRONOROUTE 11H30</v>
      </c>
      <c r="B15" s="134" t="str">
        <f t="shared" si="0"/>
        <v>CHR11H30</v>
      </c>
    </row>
    <row r="16" spans="1:2" x14ac:dyDescent="0.25">
      <c r="A16" t="str">
        <f>Paramétrages!D9</f>
        <v>CHRONOROUTE 12H30</v>
      </c>
      <c r="B16" s="134" t="str">
        <f t="shared" si="0"/>
        <v>CHR12H30</v>
      </c>
    </row>
    <row r="17" spans="1:2" x14ac:dyDescent="0.25">
      <c r="A17" t="str">
        <f>Paramétrages!D10</f>
        <v>CHRONOROUTE 13H30</v>
      </c>
      <c r="B17" s="134" t="str">
        <f t="shared" si="0"/>
        <v>CHR13H30</v>
      </c>
    </row>
    <row r="18" spans="1:2" x14ac:dyDescent="0.25">
      <c r="A18" t="str">
        <f>Paramétrages!D11</f>
        <v>CHRONOROUTE 14H30</v>
      </c>
      <c r="B18" s="134" t="str">
        <f t="shared" si="0"/>
        <v>CHR14H30</v>
      </c>
    </row>
    <row r="19" spans="1:2" x14ac:dyDescent="0.25">
      <c r="A19" t="str">
        <f>Paramétrages!D12</f>
        <v>CHRONOROUTE 15H30</v>
      </c>
      <c r="B19" s="134" t="str">
        <f t="shared" si="0"/>
        <v>CHR15H30</v>
      </c>
    </row>
    <row r="20" spans="1:2" x14ac:dyDescent="0.25">
      <c r="A20" t="str">
        <f>Paramétrages!D13</f>
        <v>CHRONOROUTE 16H30</v>
      </c>
      <c r="B20" s="134" t="str">
        <f t="shared" si="0"/>
        <v>CHR16H30</v>
      </c>
    </row>
    <row r="21" spans="1:2" x14ac:dyDescent="0.25">
      <c r="A21" t="str">
        <f>Paramétrages!D14</f>
        <v>CHRONOROUTE 17H30</v>
      </c>
      <c r="B21" s="134" t="str">
        <f t="shared" si="0"/>
        <v>CHR17H30</v>
      </c>
    </row>
    <row r="22" spans="1:2" x14ac:dyDescent="0.25">
      <c r="A22" t="str">
        <f>Paramétrages!D15</f>
        <v>CHRONOROUTE 18H30</v>
      </c>
      <c r="B22" s="134" t="str">
        <f t="shared" si="0"/>
        <v>CHR18H30</v>
      </c>
    </row>
    <row r="23" spans="1:2" x14ac:dyDescent="0.25">
      <c r="A23" t="str">
        <f>Paramétrages!D16</f>
        <v>CHRONOROUTE 19H30</v>
      </c>
      <c r="B23" s="134" t="str">
        <f t="shared" si="0"/>
        <v>CHR19H30</v>
      </c>
    </row>
    <row r="24" spans="1:2" x14ac:dyDescent="0.25">
      <c r="A24" t="str">
        <f>Paramétrages!D17</f>
        <v>CHRONOROUTE 21H0</v>
      </c>
      <c r="B24" s="134" t="s">
        <v>396</v>
      </c>
    </row>
    <row r="25" spans="1:2" x14ac:dyDescent="0.25">
      <c r="A25" t="str">
        <f>Paramétrages!D18</f>
        <v>CHRONOROUTE 21H30</v>
      </c>
      <c r="B25" s="134" t="str">
        <f t="shared" si="0"/>
        <v>CHR21H30</v>
      </c>
    </row>
    <row r="26" spans="1:2" x14ac:dyDescent="0.25">
      <c r="A26" t="str">
        <f>Paramétrages!D19</f>
        <v>CHRONOROUTE 22H30</v>
      </c>
      <c r="B26" s="134" t="str">
        <f t="shared" si="0"/>
        <v>CHR22H30</v>
      </c>
    </row>
    <row r="27" spans="1:2" x14ac:dyDescent="0.25">
      <c r="A27" t="str">
        <f>Paramétrages!D20</f>
        <v>CHRONOROUTE 23H30</v>
      </c>
      <c r="B27" s="134" t="str">
        <f t="shared" si="0"/>
        <v>CHR23H30</v>
      </c>
    </row>
    <row r="28" spans="1:2" x14ac:dyDescent="0.25">
      <c r="A28" t="str">
        <f>Paramétrages!D21</f>
        <v>CHRONOROUTE 1H30</v>
      </c>
      <c r="B28" s="134" t="s">
        <v>397</v>
      </c>
    </row>
    <row r="29" spans="1:2" x14ac:dyDescent="0.25">
      <c r="A29" t="s">
        <v>200</v>
      </c>
      <c r="B29" t="s">
        <v>201</v>
      </c>
    </row>
    <row r="30" spans="1:2" x14ac:dyDescent="0.25">
      <c r="A30" t="s">
        <v>202</v>
      </c>
      <c r="B30" t="s">
        <v>203</v>
      </c>
    </row>
    <row r="31" spans="1:2" x14ac:dyDescent="0.25">
      <c r="A31" t="s">
        <v>204</v>
      </c>
      <c r="B31" t="s">
        <v>205</v>
      </c>
    </row>
    <row r="32" spans="1:2" x14ac:dyDescent="0.25">
      <c r="A32" t="s">
        <v>206</v>
      </c>
      <c r="B32" t="s">
        <v>207</v>
      </c>
    </row>
    <row r="33" spans="1:2" x14ac:dyDescent="0.25">
      <c r="A33" t="s">
        <v>208</v>
      </c>
      <c r="B33" t="s">
        <v>209</v>
      </c>
    </row>
    <row r="34" spans="1:2" x14ac:dyDescent="0.25">
      <c r="A34" t="s">
        <v>210</v>
      </c>
      <c r="B34" t="s">
        <v>211</v>
      </c>
    </row>
    <row r="35" spans="1:2" x14ac:dyDescent="0.25">
      <c r="A35" t="s">
        <v>212</v>
      </c>
      <c r="B35" t="s">
        <v>213</v>
      </c>
    </row>
    <row r="36" spans="1:2" x14ac:dyDescent="0.25">
      <c r="A36" t="s">
        <v>214</v>
      </c>
      <c r="B36" t="s">
        <v>215</v>
      </c>
    </row>
    <row r="37" spans="1:2" x14ac:dyDescent="0.25">
      <c r="A37" t="s">
        <v>216</v>
      </c>
      <c r="B37" t="s">
        <v>217</v>
      </c>
    </row>
    <row r="38" spans="1:2" x14ac:dyDescent="0.25">
      <c r="A38" t="s">
        <v>218</v>
      </c>
      <c r="B38" t="s">
        <v>219</v>
      </c>
    </row>
    <row r="39" spans="1:2" x14ac:dyDescent="0.25">
      <c r="A39" t="s">
        <v>220</v>
      </c>
      <c r="B39" t="s">
        <v>221</v>
      </c>
    </row>
    <row r="40" spans="1:2" x14ac:dyDescent="0.25">
      <c r="A40" t="s">
        <v>222</v>
      </c>
      <c r="B40" t="s">
        <v>223</v>
      </c>
    </row>
    <row r="41" spans="1:2" x14ac:dyDescent="0.25">
      <c r="A41" t="s">
        <v>224</v>
      </c>
      <c r="B41" t="s">
        <v>225</v>
      </c>
    </row>
    <row r="42" spans="1:2" x14ac:dyDescent="0.25">
      <c r="A42" t="s">
        <v>226</v>
      </c>
      <c r="B42" t="s">
        <v>227</v>
      </c>
    </row>
    <row r="43" spans="1:2" x14ac:dyDescent="0.25">
      <c r="A43" t="s">
        <v>228</v>
      </c>
      <c r="B43" t="s">
        <v>229</v>
      </c>
    </row>
    <row r="44" spans="1:2" x14ac:dyDescent="0.25">
      <c r="A44" t="s">
        <v>230</v>
      </c>
      <c r="B44" t="s">
        <v>231</v>
      </c>
    </row>
    <row r="45" spans="1:2" x14ac:dyDescent="0.25">
      <c r="A45" t="s">
        <v>232</v>
      </c>
      <c r="B45" t="s">
        <v>233</v>
      </c>
    </row>
    <row r="46" spans="1:2" x14ac:dyDescent="0.25">
      <c r="A46" t="s">
        <v>234</v>
      </c>
      <c r="B46" t="s">
        <v>235</v>
      </c>
    </row>
    <row r="47" spans="1:2" x14ac:dyDescent="0.25">
      <c r="A47" t="s">
        <v>236</v>
      </c>
      <c r="B47" t="s">
        <v>237</v>
      </c>
    </row>
    <row r="48" spans="1:2" x14ac:dyDescent="0.25">
      <c r="A48" t="s">
        <v>238</v>
      </c>
      <c r="B48" t="s">
        <v>239</v>
      </c>
    </row>
    <row r="49" spans="1:2" x14ac:dyDescent="0.25">
      <c r="A49" t="s">
        <v>240</v>
      </c>
      <c r="B49" t="s">
        <v>241</v>
      </c>
    </row>
    <row r="50" spans="1:2" x14ac:dyDescent="0.25">
      <c r="A50" t="s">
        <v>242</v>
      </c>
      <c r="B50" t="s">
        <v>243</v>
      </c>
    </row>
    <row r="51" spans="1:2" x14ac:dyDescent="0.25">
      <c r="A51" t="s">
        <v>244</v>
      </c>
      <c r="B51" t="s">
        <v>245</v>
      </c>
    </row>
    <row r="52" spans="1:2" x14ac:dyDescent="0.25">
      <c r="A52" t="s">
        <v>246</v>
      </c>
      <c r="B52" t="s">
        <v>247</v>
      </c>
    </row>
    <row r="53" spans="1:2" x14ac:dyDescent="0.25">
      <c r="A53" t="s">
        <v>248</v>
      </c>
      <c r="B53" t="s">
        <v>249</v>
      </c>
    </row>
    <row r="54" spans="1:2" x14ac:dyDescent="0.25">
      <c r="A54" t="s">
        <v>250</v>
      </c>
      <c r="B54" t="s">
        <v>251</v>
      </c>
    </row>
    <row r="55" spans="1:2" x14ac:dyDescent="0.25">
      <c r="A55" t="s">
        <v>252</v>
      </c>
      <c r="B55" t="s">
        <v>253</v>
      </c>
    </row>
    <row r="56" spans="1:2" x14ac:dyDescent="0.25">
      <c r="A56" t="s">
        <v>254</v>
      </c>
      <c r="B56" t="s">
        <v>255</v>
      </c>
    </row>
    <row r="57" spans="1:2" x14ac:dyDescent="0.25">
      <c r="A57" t="s">
        <v>256</v>
      </c>
      <c r="B57" t="s">
        <v>257</v>
      </c>
    </row>
    <row r="58" spans="1:2" x14ac:dyDescent="0.25">
      <c r="A58" t="s">
        <v>258</v>
      </c>
      <c r="B58" t="s">
        <v>259</v>
      </c>
    </row>
    <row r="59" spans="1:2" x14ac:dyDescent="0.25">
      <c r="A59" t="s">
        <v>260</v>
      </c>
      <c r="B59" t="s">
        <v>261</v>
      </c>
    </row>
    <row r="60" spans="1:2" x14ac:dyDescent="0.25">
      <c r="A60" t="s">
        <v>262</v>
      </c>
      <c r="B60" t="s">
        <v>263</v>
      </c>
    </row>
    <row r="61" spans="1:2" x14ac:dyDescent="0.25">
      <c r="A61" t="s">
        <v>264</v>
      </c>
      <c r="B61" t="s">
        <v>265</v>
      </c>
    </row>
    <row r="62" spans="1:2" x14ac:dyDescent="0.25">
      <c r="A62" t="s">
        <v>266</v>
      </c>
      <c r="B62" t="s">
        <v>267</v>
      </c>
    </row>
    <row r="63" spans="1:2" x14ac:dyDescent="0.25">
      <c r="A63" t="s">
        <v>268</v>
      </c>
      <c r="B63" t="s">
        <v>269</v>
      </c>
    </row>
    <row r="64" spans="1:2" x14ac:dyDescent="0.25">
      <c r="A64" t="s">
        <v>270</v>
      </c>
      <c r="B64" t="s">
        <v>271</v>
      </c>
    </row>
    <row r="65" spans="1:2" x14ac:dyDescent="0.25">
      <c r="A65" t="s">
        <v>272</v>
      </c>
      <c r="B65" t="s">
        <v>273</v>
      </c>
    </row>
    <row r="66" spans="1:2" x14ac:dyDescent="0.25">
      <c r="A66" t="s">
        <v>274</v>
      </c>
      <c r="B66" t="s">
        <v>275</v>
      </c>
    </row>
    <row r="67" spans="1:2" x14ac:dyDescent="0.25">
      <c r="A67" t="s">
        <v>276</v>
      </c>
      <c r="B67" t="s">
        <v>277</v>
      </c>
    </row>
    <row r="68" spans="1:2" x14ac:dyDescent="0.25">
      <c r="A68" t="s">
        <v>278</v>
      </c>
      <c r="B68" t="s">
        <v>279</v>
      </c>
    </row>
    <row r="69" spans="1:2" x14ac:dyDescent="0.25">
      <c r="A69" t="s">
        <v>280</v>
      </c>
      <c r="B69" t="s">
        <v>281</v>
      </c>
    </row>
    <row r="70" spans="1:2" x14ac:dyDescent="0.25">
      <c r="A70" t="s">
        <v>282</v>
      </c>
      <c r="B70" t="s">
        <v>283</v>
      </c>
    </row>
    <row r="71" spans="1:2" x14ac:dyDescent="0.25">
      <c r="A71" t="s">
        <v>284</v>
      </c>
      <c r="B71" t="s">
        <v>285</v>
      </c>
    </row>
    <row r="72" spans="1:2" x14ac:dyDescent="0.25">
      <c r="A72" t="s">
        <v>286</v>
      </c>
      <c r="B72" t="s">
        <v>287</v>
      </c>
    </row>
    <row r="73" spans="1:2" x14ac:dyDescent="0.25">
      <c r="A73" t="s">
        <v>288</v>
      </c>
      <c r="B73" t="s">
        <v>289</v>
      </c>
    </row>
    <row r="74" spans="1:2" x14ac:dyDescent="0.25">
      <c r="A74" t="s">
        <v>290</v>
      </c>
      <c r="B74" t="s">
        <v>291</v>
      </c>
    </row>
    <row r="75" spans="1:2" x14ac:dyDescent="0.25">
      <c r="A75" t="s">
        <v>292</v>
      </c>
      <c r="B75" t="s">
        <v>293</v>
      </c>
    </row>
    <row r="76" spans="1:2" x14ac:dyDescent="0.25">
      <c r="A76" t="s">
        <v>294</v>
      </c>
      <c r="B76" t="s">
        <v>295</v>
      </c>
    </row>
    <row r="77" spans="1:2" x14ac:dyDescent="0.25">
      <c r="A77" t="s">
        <v>296</v>
      </c>
      <c r="B77" t="s">
        <v>297</v>
      </c>
    </row>
    <row r="78" spans="1:2" x14ac:dyDescent="0.25">
      <c r="A78" t="s">
        <v>298</v>
      </c>
      <c r="B78" t="s">
        <v>299</v>
      </c>
    </row>
    <row r="79" spans="1:2" x14ac:dyDescent="0.25">
      <c r="A79" t="s">
        <v>300</v>
      </c>
      <c r="B79" t="s">
        <v>301</v>
      </c>
    </row>
    <row r="80" spans="1:2" x14ac:dyDescent="0.25">
      <c r="A80" t="s">
        <v>302</v>
      </c>
      <c r="B80" t="s">
        <v>303</v>
      </c>
    </row>
    <row r="81" spans="1:2" x14ac:dyDescent="0.25">
      <c r="A81" t="s">
        <v>304</v>
      </c>
      <c r="B81" t="s">
        <v>305</v>
      </c>
    </row>
    <row r="82" spans="1:2" x14ac:dyDescent="0.25">
      <c r="A82" t="s">
        <v>306</v>
      </c>
      <c r="B82" t="s">
        <v>307</v>
      </c>
    </row>
    <row r="83" spans="1:2" x14ac:dyDescent="0.25">
      <c r="A83" t="s">
        <v>308</v>
      </c>
      <c r="B83" t="s">
        <v>309</v>
      </c>
    </row>
    <row r="84" spans="1:2" x14ac:dyDescent="0.25">
      <c r="A84" t="s">
        <v>310</v>
      </c>
      <c r="B84" t="s">
        <v>311</v>
      </c>
    </row>
    <row r="85" spans="1:2" x14ac:dyDescent="0.25">
      <c r="A85" t="s">
        <v>312</v>
      </c>
      <c r="B85" t="s">
        <v>313</v>
      </c>
    </row>
    <row r="86" spans="1:2" x14ac:dyDescent="0.25">
      <c r="A86" t="s">
        <v>314</v>
      </c>
      <c r="B86" t="s">
        <v>315</v>
      </c>
    </row>
    <row r="87" spans="1:2" x14ac:dyDescent="0.25">
      <c r="A87" t="s">
        <v>316</v>
      </c>
      <c r="B87" t="s">
        <v>317</v>
      </c>
    </row>
    <row r="88" spans="1:2" x14ac:dyDescent="0.25">
      <c r="A88" t="s">
        <v>318</v>
      </c>
      <c r="B88" t="s">
        <v>319</v>
      </c>
    </row>
    <row r="89" spans="1:2" x14ac:dyDescent="0.25">
      <c r="A89" t="s">
        <v>320</v>
      </c>
      <c r="B89" t="s">
        <v>321</v>
      </c>
    </row>
    <row r="90" spans="1:2" x14ac:dyDescent="0.25">
      <c r="A90" t="s">
        <v>322</v>
      </c>
      <c r="B90" t="s">
        <v>323</v>
      </c>
    </row>
    <row r="91" spans="1:2" x14ac:dyDescent="0.25">
      <c r="A91" t="s">
        <v>324</v>
      </c>
      <c r="B91" t="s">
        <v>325</v>
      </c>
    </row>
    <row r="92" spans="1:2" x14ac:dyDescent="0.25">
      <c r="A92" t="s">
        <v>326</v>
      </c>
      <c r="B92" t="s">
        <v>327</v>
      </c>
    </row>
    <row r="93" spans="1:2" x14ac:dyDescent="0.25">
      <c r="A93" t="s">
        <v>328</v>
      </c>
      <c r="B93" t="s">
        <v>329</v>
      </c>
    </row>
    <row r="94" spans="1:2" x14ac:dyDescent="0.25">
      <c r="A94" t="s">
        <v>330</v>
      </c>
      <c r="B94" t="s">
        <v>331</v>
      </c>
    </row>
    <row r="95" spans="1:2" x14ac:dyDescent="0.25">
      <c r="A95" t="s">
        <v>332</v>
      </c>
      <c r="B95" t="s">
        <v>333</v>
      </c>
    </row>
    <row r="96" spans="1:2" x14ac:dyDescent="0.25">
      <c r="A96" t="s">
        <v>334</v>
      </c>
      <c r="B96" t="s">
        <v>335</v>
      </c>
    </row>
    <row r="97" spans="1:2" x14ac:dyDescent="0.25">
      <c r="A97" t="s">
        <v>336</v>
      </c>
      <c r="B97" t="s">
        <v>337</v>
      </c>
    </row>
    <row r="98" spans="1:2" x14ac:dyDescent="0.25">
      <c r="A98" t="s">
        <v>338</v>
      </c>
      <c r="B98" t="s">
        <v>339</v>
      </c>
    </row>
    <row r="99" spans="1:2" x14ac:dyDescent="0.25">
      <c r="A99" t="s">
        <v>340</v>
      </c>
      <c r="B99" t="s">
        <v>341</v>
      </c>
    </row>
    <row r="100" spans="1:2" x14ac:dyDescent="0.25">
      <c r="A100" t="s">
        <v>342</v>
      </c>
      <c r="B100" t="s">
        <v>343</v>
      </c>
    </row>
    <row r="101" spans="1:2" x14ac:dyDescent="0.25">
      <c r="A101" t="s">
        <v>344</v>
      </c>
      <c r="B101" t="s">
        <v>345</v>
      </c>
    </row>
    <row r="102" spans="1:2" x14ac:dyDescent="0.25">
      <c r="A102" t="s">
        <v>346</v>
      </c>
      <c r="B102" t="s">
        <v>347</v>
      </c>
    </row>
    <row r="103" spans="1:2" x14ac:dyDescent="0.25">
      <c r="A103" t="s">
        <v>348</v>
      </c>
      <c r="B103" t="s">
        <v>349</v>
      </c>
    </row>
    <row r="104" spans="1:2" x14ac:dyDescent="0.25">
      <c r="A104" t="s">
        <v>350</v>
      </c>
      <c r="B104" t="s">
        <v>351</v>
      </c>
    </row>
    <row r="105" spans="1:2" x14ac:dyDescent="0.25">
      <c r="A105" t="s">
        <v>352</v>
      </c>
      <c r="B105" t="s">
        <v>353</v>
      </c>
    </row>
    <row r="106" spans="1:2" x14ac:dyDescent="0.25">
      <c r="A106" t="s">
        <v>354</v>
      </c>
      <c r="B106" t="s">
        <v>355</v>
      </c>
    </row>
    <row r="107" spans="1:2" x14ac:dyDescent="0.25">
      <c r="A107" t="s">
        <v>356</v>
      </c>
      <c r="B107" t="s">
        <v>357</v>
      </c>
    </row>
    <row r="108" spans="1:2" x14ac:dyDescent="0.25">
      <c r="A108" t="s">
        <v>358</v>
      </c>
      <c r="B108" t="s">
        <v>359</v>
      </c>
    </row>
    <row r="109" spans="1:2" x14ac:dyDescent="0.25">
      <c r="A109" t="s">
        <v>360</v>
      </c>
      <c r="B109" t="s">
        <v>361</v>
      </c>
    </row>
    <row r="110" spans="1:2" x14ac:dyDescent="0.25">
      <c r="A110" t="s">
        <v>362</v>
      </c>
      <c r="B110" t="s">
        <v>363</v>
      </c>
    </row>
    <row r="111" spans="1:2" x14ac:dyDescent="0.25">
      <c r="A111" t="s">
        <v>364</v>
      </c>
      <c r="B111" t="s">
        <v>365</v>
      </c>
    </row>
    <row r="112" spans="1:2" x14ac:dyDescent="0.25">
      <c r="A112" t="s">
        <v>366</v>
      </c>
      <c r="B112" t="s">
        <v>367</v>
      </c>
    </row>
    <row r="113" spans="1:2" x14ac:dyDescent="0.25">
      <c r="A113" t="s">
        <v>368</v>
      </c>
      <c r="B113" t="s">
        <v>369</v>
      </c>
    </row>
    <row r="114" spans="1:2" x14ac:dyDescent="0.25">
      <c r="A114" t="s">
        <v>370</v>
      </c>
      <c r="B114" t="s">
        <v>371</v>
      </c>
    </row>
    <row r="115" spans="1:2" x14ac:dyDescent="0.25">
      <c r="A115" t="s">
        <v>372</v>
      </c>
      <c r="B115" t="s">
        <v>373</v>
      </c>
    </row>
    <row r="116" spans="1:2" x14ac:dyDescent="0.25">
      <c r="A116" t="s">
        <v>374</v>
      </c>
      <c r="B116" t="s">
        <v>375</v>
      </c>
    </row>
    <row r="117" spans="1:2" x14ac:dyDescent="0.25">
      <c r="A117" t="s">
        <v>376</v>
      </c>
      <c r="B117" t="s">
        <v>377</v>
      </c>
    </row>
    <row r="118" spans="1:2" x14ac:dyDescent="0.25">
      <c r="A118" t="s">
        <v>378</v>
      </c>
      <c r="B118" t="s">
        <v>379</v>
      </c>
    </row>
    <row r="119" spans="1:2" x14ac:dyDescent="0.25">
      <c r="A119" t="s">
        <v>380</v>
      </c>
      <c r="B119" t="s">
        <v>381</v>
      </c>
    </row>
    <row r="120" spans="1:2" x14ac:dyDescent="0.25">
      <c r="A120" t="s">
        <v>382</v>
      </c>
      <c r="B120" t="s">
        <v>383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F22"/>
  <sheetViews>
    <sheetView workbookViewId="0">
      <selection activeCell="E28" sqref="E28"/>
    </sheetView>
  </sheetViews>
  <sheetFormatPr baseColWidth="10" defaultRowHeight="15" x14ac:dyDescent="0.25"/>
  <cols>
    <col min="3" max="3" width="12.42578125" bestFit="1" customWidth="1"/>
    <col min="4" max="4" width="14.140625" bestFit="1" customWidth="1"/>
    <col min="5" max="5" width="26.7109375" bestFit="1" customWidth="1"/>
    <col min="6" max="6" width="25" bestFit="1" customWidth="1"/>
  </cols>
  <sheetData>
    <row r="1" spans="1:6" x14ac:dyDescent="0.25">
      <c r="A1" t="s">
        <v>412</v>
      </c>
    </row>
    <row r="3" spans="1:6" x14ac:dyDescent="0.25">
      <c r="A3" s="139" t="s">
        <v>413</v>
      </c>
      <c r="B3" s="139" t="s">
        <v>414</v>
      </c>
      <c r="C3" s="139" t="s">
        <v>0</v>
      </c>
      <c r="D3" s="139" t="s">
        <v>415</v>
      </c>
      <c r="E3" s="139" t="s">
        <v>76</v>
      </c>
      <c r="F3" s="139" t="s">
        <v>416</v>
      </c>
    </row>
    <row r="4" spans="1:6" x14ac:dyDescent="0.25">
      <c r="A4" s="137"/>
      <c r="B4" s="137"/>
      <c r="C4" s="137"/>
      <c r="D4" s="137"/>
      <c r="E4" s="137"/>
      <c r="F4" s="137"/>
    </row>
    <row r="5" spans="1:6" x14ac:dyDescent="0.25">
      <c r="A5" s="137"/>
      <c r="B5" s="137"/>
      <c r="C5" s="137"/>
      <c r="D5" s="137"/>
      <c r="E5" s="137"/>
      <c r="F5" s="137"/>
    </row>
    <row r="6" spans="1:6" x14ac:dyDescent="0.25">
      <c r="A6" s="137"/>
      <c r="B6" s="137"/>
      <c r="C6" s="137"/>
      <c r="D6" s="137"/>
      <c r="E6" s="137"/>
      <c r="F6" s="137"/>
    </row>
    <row r="7" spans="1:6" x14ac:dyDescent="0.25">
      <c r="A7" s="137"/>
      <c r="B7" s="137"/>
      <c r="C7" s="137"/>
      <c r="D7" s="137"/>
      <c r="E7" s="137"/>
      <c r="F7" s="137"/>
    </row>
    <row r="8" spans="1:6" x14ac:dyDescent="0.25">
      <c r="A8" s="137"/>
      <c r="B8" s="137"/>
      <c r="C8" s="137"/>
      <c r="D8" s="137"/>
      <c r="E8" s="137"/>
      <c r="F8" s="137"/>
    </row>
    <row r="9" spans="1:6" x14ac:dyDescent="0.25">
      <c r="A9" s="137"/>
      <c r="B9" s="137"/>
      <c r="C9" s="137"/>
      <c r="D9" s="137"/>
      <c r="E9" s="137"/>
      <c r="F9" s="137"/>
    </row>
    <row r="10" spans="1:6" x14ac:dyDescent="0.25">
      <c r="A10" s="137"/>
      <c r="B10" s="137"/>
      <c r="C10" s="137"/>
      <c r="D10" s="137"/>
      <c r="E10" s="137"/>
      <c r="F10" s="137"/>
    </row>
    <row r="11" spans="1:6" x14ac:dyDescent="0.25">
      <c r="A11" s="137"/>
      <c r="B11" s="137"/>
      <c r="C11" s="137"/>
      <c r="D11" s="137"/>
      <c r="E11" s="137"/>
      <c r="F11" s="137"/>
    </row>
    <row r="12" spans="1:6" x14ac:dyDescent="0.25">
      <c r="A12" s="137"/>
      <c r="B12" s="137"/>
      <c r="C12" s="137"/>
      <c r="D12" s="137"/>
      <c r="E12" s="137"/>
      <c r="F12" s="137"/>
    </row>
    <row r="13" spans="1:6" x14ac:dyDescent="0.25">
      <c r="A13" s="137"/>
      <c r="B13" s="137"/>
      <c r="C13" s="137"/>
      <c r="D13" s="137"/>
      <c r="E13" s="137"/>
      <c r="F13" s="137"/>
    </row>
    <row r="14" spans="1:6" x14ac:dyDescent="0.25">
      <c r="A14" s="137"/>
      <c r="B14" s="137"/>
      <c r="C14" s="137"/>
      <c r="D14" s="137"/>
      <c r="E14" s="137"/>
      <c r="F14" s="137"/>
    </row>
    <row r="15" spans="1:6" x14ac:dyDescent="0.25">
      <c r="A15" s="137"/>
      <c r="B15" s="137"/>
      <c r="C15" s="137"/>
      <c r="D15" s="137"/>
      <c r="E15" s="137"/>
      <c r="F15" s="137"/>
    </row>
    <row r="16" spans="1:6" x14ac:dyDescent="0.25">
      <c r="A16" s="137"/>
      <c r="B16" s="137"/>
      <c r="C16" s="137"/>
      <c r="D16" s="137"/>
      <c r="E16" s="137"/>
      <c r="F16" s="137"/>
    </row>
    <row r="17" spans="1:6" x14ac:dyDescent="0.25">
      <c r="A17" s="137"/>
      <c r="B17" s="137"/>
      <c r="C17" s="137"/>
      <c r="D17" s="137"/>
      <c r="E17" s="137"/>
      <c r="F17" s="137"/>
    </row>
    <row r="18" spans="1:6" x14ac:dyDescent="0.25">
      <c r="A18" s="137"/>
      <c r="B18" s="137"/>
      <c r="C18" s="137"/>
      <c r="D18" s="137"/>
      <c r="E18" s="137"/>
      <c r="F18" s="137"/>
    </row>
    <row r="19" spans="1:6" x14ac:dyDescent="0.25">
      <c r="A19" s="137"/>
      <c r="B19" s="137"/>
      <c r="C19" s="137"/>
      <c r="D19" s="137"/>
      <c r="E19" s="137"/>
      <c r="F19" s="137"/>
    </row>
    <row r="20" spans="1:6" x14ac:dyDescent="0.25">
      <c r="A20" s="137"/>
      <c r="B20" s="137"/>
      <c r="C20" s="137"/>
      <c r="D20" s="137"/>
      <c r="E20" s="137"/>
      <c r="F20" s="137"/>
    </row>
    <row r="21" spans="1:6" x14ac:dyDescent="0.25">
      <c r="A21" s="137"/>
      <c r="B21" s="137"/>
      <c r="C21" s="137"/>
      <c r="D21" s="137"/>
      <c r="E21" s="137"/>
      <c r="F21" s="137"/>
    </row>
    <row r="22" spans="1:6" x14ac:dyDescent="0.25">
      <c r="A22" s="137"/>
      <c r="B22" s="137"/>
      <c r="C22" s="137"/>
      <c r="D22" s="137"/>
      <c r="E22" s="137"/>
      <c r="F22" s="13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BT223"/>
  <sheetViews>
    <sheetView tabSelected="1" workbookViewId="0">
      <selection activeCell="K26" sqref="K26"/>
    </sheetView>
  </sheetViews>
  <sheetFormatPr baseColWidth="10" defaultRowHeight="15" x14ac:dyDescent="0.25"/>
  <cols>
    <col min="1" max="1" width="22.5703125" customWidth="1"/>
    <col min="2" max="32" width="5.28515625" customWidth="1"/>
    <col min="33" max="34" width="5.7109375" customWidth="1"/>
    <col min="35" max="35" width="7.28515625" customWidth="1"/>
    <col min="36" max="68" width="2.28515625" customWidth="1"/>
  </cols>
  <sheetData>
    <row r="1" spans="1:45" ht="15.75" customHeight="1" thickBot="1" x14ac:dyDescent="0.3">
      <c r="A1" s="190" t="str">
        <f>Paramétrages!D2</f>
        <v>CHRONOROUTE 5H30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2"/>
    </row>
    <row r="2" spans="1:45" ht="15.75" thickBot="1" x14ac:dyDescent="0.3">
      <c r="A2" s="24" t="s">
        <v>32</v>
      </c>
      <c r="B2" s="25">
        <v>1</v>
      </c>
      <c r="C2" s="25">
        <v>2</v>
      </c>
      <c r="D2" s="25">
        <v>3</v>
      </c>
      <c r="E2" s="25">
        <v>4</v>
      </c>
      <c r="F2" s="25">
        <v>5</v>
      </c>
      <c r="G2" s="25">
        <v>6</v>
      </c>
      <c r="H2" s="25">
        <v>7</v>
      </c>
      <c r="I2" s="25">
        <v>8</v>
      </c>
      <c r="J2" s="25">
        <v>9</v>
      </c>
      <c r="K2" s="25">
        <v>10</v>
      </c>
      <c r="L2" s="25">
        <v>11</v>
      </c>
      <c r="M2" s="25">
        <v>12</v>
      </c>
      <c r="N2" s="25">
        <v>13</v>
      </c>
      <c r="O2" s="25">
        <v>14</v>
      </c>
      <c r="P2" s="25">
        <v>15</v>
      </c>
      <c r="Q2" s="25">
        <v>16</v>
      </c>
      <c r="R2" s="25">
        <v>17</v>
      </c>
      <c r="S2" s="25">
        <v>18</v>
      </c>
      <c r="T2" s="25">
        <v>19</v>
      </c>
      <c r="U2" s="25">
        <v>20</v>
      </c>
      <c r="V2" s="25">
        <v>21</v>
      </c>
      <c r="W2" s="25">
        <v>22</v>
      </c>
      <c r="X2" s="25">
        <v>23</v>
      </c>
      <c r="Y2" s="25">
        <v>24</v>
      </c>
      <c r="Z2" s="25">
        <v>25</v>
      </c>
      <c r="AA2" s="25">
        <v>26</v>
      </c>
      <c r="AB2" s="25">
        <v>27</v>
      </c>
      <c r="AC2" s="25">
        <v>28</v>
      </c>
      <c r="AD2" s="25">
        <v>29</v>
      </c>
      <c r="AE2" s="25">
        <v>30</v>
      </c>
      <c r="AF2" s="25">
        <v>31</v>
      </c>
      <c r="AG2" s="25" t="s">
        <v>33</v>
      </c>
      <c r="AH2" s="25" t="s">
        <v>34</v>
      </c>
      <c r="AI2" t="s">
        <v>427</v>
      </c>
      <c r="AJ2" s="79" t="s">
        <v>428</v>
      </c>
      <c r="AS2" s="26"/>
    </row>
    <row r="3" spans="1:45" x14ac:dyDescent="0.25">
      <c r="A3" s="48" t="s">
        <v>8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65" t="str">
        <f>IF(OR(B3&lt;&gt;"",C3&lt;&gt;"",D3&lt;&gt;"",E3&lt;&gt;"",F3&lt;&gt;"",G3&lt;&gt;"",H3&lt;&gt;"",I3&lt;&gt;"",J3&lt;&gt;"",K3&lt;&gt;"",L3&lt;&gt;"",M3&lt;&gt;"",N3&lt;&gt;"",O3&lt;&gt;"",P3&lt;&gt;"",Q3&lt;&gt;"",R3&lt;&gt;"",S3&lt;&gt;"",T3&lt;&gt;"",U3&lt;&gt;"",V3&lt;&gt;"",W3&lt;&gt;"",X3&lt;&gt;"",Y3&lt;&gt;"",Z3&lt;&gt;"",AA3&lt;&gt;"",AB3&lt;&gt;"",AC3&lt;&gt;"",AD3&lt;&gt;"",AE3&lt;&gt;"",AF3&lt;&gt;""),AVERAGE(B3:AF3),"")</f>
        <v/>
      </c>
      <c r="AH3" s="188" t="str">
        <f>IF(AG4&lt;&gt;"",AG4-AG3,"")</f>
        <v/>
      </c>
    </row>
    <row r="4" spans="1:45" x14ac:dyDescent="0.25">
      <c r="A4" s="48" t="s">
        <v>3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66" t="str">
        <f>IF(OR(B4&lt;&gt;"",C4&lt;&gt;"",D4&lt;&gt;"",E4&lt;&gt;"",F4&lt;&gt;"",G4&lt;&gt;"",H4&lt;&gt;"",I4&lt;&gt;"",J4&lt;&gt;"",K4&lt;&gt;"",L4&lt;&gt;"",M4&lt;&gt;"",N4&lt;&gt;"",O4&lt;&gt;"",P4&lt;&gt;"",Q4&lt;&gt;"",R4&lt;&gt;"",S4&lt;&gt;"",T4&lt;&gt;"",U4&lt;&gt;"",V4&lt;&gt;"",W4&lt;&gt;"",X4&lt;&gt;"",Y4&lt;&gt;"",Z4&lt;&gt;"",AA4&lt;&gt;"",AB4&lt;&gt;"",AC4&lt;&gt;"",AD4&lt;&gt;"",AE4&lt;&gt;"",AF4&lt;&gt;""),AVERAGE(B4:AF4),"")</f>
        <v/>
      </c>
      <c r="AH4" s="189"/>
    </row>
    <row r="5" spans="1:45" x14ac:dyDescent="0.25">
      <c r="A5" s="48" t="s">
        <v>25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67" t="str">
        <f>IF(OR(B5&lt;&gt;"",C5&lt;&gt;"",D5&lt;&gt;"",E5&lt;&gt;"",F5&lt;&gt;"",G5&lt;&gt;"",H5&lt;&gt;"",I5&lt;&gt;"",J5&lt;&gt;"",K5&lt;&gt;"",L5&lt;&gt;"",M5&lt;&gt;"",N5&lt;&gt;"",O5&lt;&gt;"",P5&lt;&gt;"",Q5&lt;&gt;"",R5&lt;&gt;"",S5&lt;&gt;"",T5&lt;&gt;"",U5&lt;&gt;"",V5&lt;&gt;"",W5&lt;&gt;"",X5&lt;&gt;"",Y5&lt;&gt;"",Z5&lt;&gt;"",AA5&lt;&gt;"",AB5&lt;&gt;"",AC5&lt;&gt;"",AD5&lt;&gt;"",AE5&lt;&gt;"",AF5&lt;&gt;""),AVERAGE(B5:AF5),"")</f>
        <v/>
      </c>
      <c r="AH5" s="62"/>
    </row>
    <row r="6" spans="1:45" x14ac:dyDescent="0.25">
      <c r="A6" s="48" t="s">
        <v>26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68" t="str">
        <f t="shared" ref="AG6:AG9" si="0">IF(OR(B6&lt;&gt;"",C6&lt;&gt;"",D6&lt;&gt;"",E6&lt;&gt;"",F6&lt;&gt;"",G6&lt;&gt;"",H6&lt;&gt;"",I6&lt;&gt;"",J6&lt;&gt;"",K6&lt;&gt;"",L6&lt;&gt;"",M6&lt;&gt;"",N6&lt;&gt;"",O6&lt;&gt;"",P6&lt;&gt;"",Q6&lt;&gt;"",R6&lt;&gt;"",S6&lt;&gt;"",T6&lt;&gt;"",U6&lt;&gt;"",V6&lt;&gt;"",W6&lt;&gt;"",X6&lt;&gt;"",Y6&lt;&gt;"",Z6&lt;&gt;"",AA6&lt;&gt;"",AB6&lt;&gt;"",AC6&lt;&gt;"",AD6&lt;&gt;"",AE6&lt;&gt;"",AF6&lt;&gt;""),AVERAGE(B6:AF6),"")</f>
        <v/>
      </c>
      <c r="AH6" s="61"/>
    </row>
    <row r="7" spans="1:45" x14ac:dyDescent="0.25">
      <c r="A7" s="48" t="s">
        <v>35</v>
      </c>
      <c r="B7" s="28"/>
      <c r="C7" s="60"/>
      <c r="D7" s="60"/>
      <c r="E7" s="60"/>
      <c r="F7" s="60"/>
      <c r="G7" s="60"/>
      <c r="H7" s="60"/>
      <c r="I7" s="60"/>
      <c r="J7" s="60"/>
      <c r="K7" s="60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64" t="str">
        <f t="shared" si="0"/>
        <v/>
      </c>
      <c r="AH7" s="61"/>
    </row>
    <row r="8" spans="1:45" x14ac:dyDescent="0.25">
      <c r="A8" s="48" t="s">
        <v>19</v>
      </c>
      <c r="B8" s="59"/>
      <c r="C8" s="29"/>
      <c r="D8" s="29"/>
      <c r="E8" s="29"/>
      <c r="F8" s="29"/>
      <c r="G8" s="29"/>
      <c r="H8" s="29"/>
      <c r="I8" s="29"/>
      <c r="J8" s="29"/>
      <c r="K8" s="29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66" t="str">
        <f>IF(OR(B8&lt;&gt;"",C8&lt;&gt;"",D8&lt;&gt;"",E8&lt;&gt;"",F8&lt;&gt;"",G8&lt;&gt;"",H8&lt;&gt;"",I8&lt;&gt;"",J8&lt;&gt;"",K8&lt;&gt;"",L8&lt;&gt;"",M8&lt;&gt;"",N8&lt;&gt;"",O8&lt;&gt;"",P8&lt;&gt;"",Q8&lt;&gt;"",R8&lt;&gt;"",S8&lt;&gt;"",T8&lt;&gt;"",U8&lt;&gt;"",V8&lt;&gt;"",W8&lt;&gt;"",X8&lt;&gt;"",Y8&lt;&gt;"",Z8&lt;&gt;"",AA8&lt;&gt;"",AB8&lt;&gt;"",AC8&lt;&gt;"",AD8&lt;&gt;"",AE8&lt;&gt;"",AF8&lt;&gt;""),AVERAGE(B8:AF8),"")</f>
        <v/>
      </c>
      <c r="AH8" s="69" t="str">
        <f>IF(AG8&lt;&gt;"",AG8-AG4,"")</f>
        <v/>
      </c>
    </row>
    <row r="9" spans="1:45" ht="15.75" thickBot="1" x14ac:dyDescent="0.3">
      <c r="A9" s="49" t="s">
        <v>4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63" t="str">
        <f t="shared" si="0"/>
        <v/>
      </c>
      <c r="AH9" s="63" t="str">
        <f>IF(AG9&lt;&gt;"",AG9-AG4,"")</f>
        <v/>
      </c>
    </row>
    <row r="10" spans="1:45" ht="5.0999999999999996" customHeight="1" thickBot="1" x14ac:dyDescent="0.3">
      <c r="A10" s="40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2"/>
    </row>
    <row r="11" spans="1:45" ht="15.75" customHeight="1" thickBot="1" x14ac:dyDescent="0.3">
      <c r="A11" s="190" t="str">
        <f>Paramétrages!D3</f>
        <v>CHRONOROUTE 6H30</v>
      </c>
      <c r="B11" s="191"/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1"/>
      <c r="S11" s="191"/>
      <c r="T11" s="191"/>
      <c r="U11" s="191"/>
      <c r="V11" s="191"/>
      <c r="W11" s="191"/>
      <c r="X11" s="191"/>
      <c r="Y11" s="191"/>
      <c r="Z11" s="191"/>
      <c r="AA11" s="191"/>
      <c r="AB11" s="191"/>
      <c r="AC11" s="191"/>
      <c r="AD11" s="191"/>
      <c r="AE11" s="191"/>
      <c r="AF11" s="191"/>
      <c r="AG11" s="191"/>
      <c r="AH11" s="192"/>
    </row>
    <row r="12" spans="1:45" ht="15.75" thickBot="1" x14ac:dyDescent="0.3">
      <c r="A12" s="31" t="s">
        <v>32</v>
      </c>
      <c r="B12" s="32">
        <v>1</v>
      </c>
      <c r="C12" s="32">
        <v>2</v>
      </c>
      <c r="D12" s="32">
        <v>3</v>
      </c>
      <c r="E12" s="32">
        <v>4</v>
      </c>
      <c r="F12" s="32">
        <v>5</v>
      </c>
      <c r="G12" s="32">
        <v>6</v>
      </c>
      <c r="H12" s="32">
        <v>7</v>
      </c>
      <c r="I12" s="32">
        <v>8</v>
      </c>
      <c r="J12" s="32">
        <v>9</v>
      </c>
      <c r="K12" s="32">
        <v>10</v>
      </c>
      <c r="L12" s="32">
        <v>11</v>
      </c>
      <c r="M12" s="32">
        <v>12</v>
      </c>
      <c r="N12" s="32">
        <v>13</v>
      </c>
      <c r="O12" s="32">
        <v>14</v>
      </c>
      <c r="P12" s="32">
        <v>15</v>
      </c>
      <c r="Q12" s="32">
        <v>16</v>
      </c>
      <c r="R12" s="32">
        <v>17</v>
      </c>
      <c r="S12" s="32">
        <v>18</v>
      </c>
      <c r="T12" s="32">
        <v>19</v>
      </c>
      <c r="U12" s="32">
        <v>20</v>
      </c>
      <c r="V12" s="32">
        <v>21</v>
      </c>
      <c r="W12" s="32">
        <v>22</v>
      </c>
      <c r="X12" s="32">
        <v>23</v>
      </c>
      <c r="Y12" s="32">
        <v>24</v>
      </c>
      <c r="Z12" s="32">
        <v>25</v>
      </c>
      <c r="AA12" s="32">
        <v>26</v>
      </c>
      <c r="AB12" s="32">
        <v>27</v>
      </c>
      <c r="AC12" s="32">
        <v>28</v>
      </c>
      <c r="AD12" s="32">
        <v>29</v>
      </c>
      <c r="AE12" s="32">
        <v>30</v>
      </c>
      <c r="AF12" s="32">
        <v>31</v>
      </c>
      <c r="AG12" s="25" t="s">
        <v>33</v>
      </c>
      <c r="AH12" s="25" t="s">
        <v>34</v>
      </c>
    </row>
    <row r="13" spans="1:45" x14ac:dyDescent="0.25">
      <c r="A13" s="48" t="s">
        <v>8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4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65" t="str">
        <f>IF(OR(B13&lt;&gt;"",C13&lt;&gt;"",D13&lt;&gt;"",E13&lt;&gt;"",F13&lt;&gt;"",G13&lt;&gt;"",H13&lt;&gt;"",I13&lt;&gt;"",J13&lt;&gt;"",K13&lt;&gt;"",L13&lt;&gt;"",M13&lt;&gt;"",N13&lt;&gt;"",O13&lt;&gt;"",P13&lt;&gt;"",Q13&lt;&gt;"",R13&lt;&gt;"",S13&lt;&gt;"",T13&lt;&gt;"",U13&lt;&gt;"",V13&lt;&gt;"",W13&lt;&gt;"",X13&lt;&gt;"",Y13&lt;&gt;"",Z13&lt;&gt;"",AA13&lt;&gt;"",AB13&lt;&gt;"",AC13&lt;&gt;"",AD13&lt;&gt;"",AE13&lt;&gt;"",AF13&lt;&gt;""),AVERAGE(B13:AF13),"")</f>
        <v/>
      </c>
      <c r="AH13" s="188" t="str">
        <f>IF(AG14&lt;&gt;"",AG14-AG13,"")</f>
        <v/>
      </c>
    </row>
    <row r="14" spans="1:45" x14ac:dyDescent="0.25">
      <c r="A14" s="48" t="s">
        <v>3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30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66" t="str">
        <f>IF(OR(B14&lt;&gt;"",C14&lt;&gt;"",D14&lt;&gt;"",E14&lt;&gt;"",F14&lt;&gt;"",G14&lt;&gt;"",H14&lt;&gt;"",I14&lt;&gt;"",J14&lt;&gt;"",K14&lt;&gt;"",L14&lt;&gt;"",M14&lt;&gt;"",N14&lt;&gt;"",O14&lt;&gt;"",P14&lt;&gt;"",Q14&lt;&gt;"",R14&lt;&gt;"",S14&lt;&gt;"",T14&lt;&gt;"",U14&lt;&gt;"",V14&lt;&gt;"",W14&lt;&gt;"",X14&lt;&gt;"",Y14&lt;&gt;"",Z14&lt;&gt;"",AA14&lt;&gt;"",AB14&lt;&gt;"",AC14&lt;&gt;"",AD14&lt;&gt;"",AE14&lt;&gt;"",AF14&lt;&gt;""),AVERAGE(B14:AF14),"")</f>
        <v/>
      </c>
      <c r="AH14" s="189"/>
    </row>
    <row r="15" spans="1:45" x14ac:dyDescent="0.25">
      <c r="A15" s="48" t="s">
        <v>25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67" t="str">
        <f>IF(OR(B15&lt;&gt;"",C15&lt;&gt;"",D15&lt;&gt;"",E15&lt;&gt;"",F15&lt;&gt;"",G15&lt;&gt;"",H15&lt;&gt;"",I15&lt;&gt;"",J15&lt;&gt;"",K15&lt;&gt;"",L15&lt;&gt;"",M15&lt;&gt;"",N15&lt;&gt;"",O15&lt;&gt;"",P15&lt;&gt;"",Q15&lt;&gt;"",R15&lt;&gt;"",S15&lt;&gt;"",T15&lt;&gt;"",U15&lt;&gt;"",V15&lt;&gt;"",W15&lt;&gt;"",X15&lt;&gt;"",Y15&lt;&gt;"",Z15&lt;&gt;"",AA15&lt;&gt;"",AB15&lt;&gt;"",AC15&lt;&gt;"",AD15&lt;&gt;"",AE15&lt;&gt;"",AF15&lt;&gt;""),AVERAGE(B15:AF15),"")</f>
        <v/>
      </c>
      <c r="AH15" s="62"/>
    </row>
    <row r="16" spans="1:45" x14ac:dyDescent="0.25">
      <c r="A16" s="48" t="s">
        <v>26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68" t="str">
        <f t="shared" ref="AG16:AG17" si="1">IF(OR(B16&lt;&gt;"",C16&lt;&gt;"",D16&lt;&gt;"",E16&lt;&gt;"",F16&lt;&gt;"",G16&lt;&gt;"",H16&lt;&gt;"",I16&lt;&gt;"",J16&lt;&gt;"",K16&lt;&gt;"",L16&lt;&gt;"",M16&lt;&gt;"",N16&lt;&gt;"",O16&lt;&gt;"",P16&lt;&gt;"",Q16&lt;&gt;"",R16&lt;&gt;"",S16&lt;&gt;"",T16&lt;&gt;"",U16&lt;&gt;"",V16&lt;&gt;"",W16&lt;&gt;"",X16&lt;&gt;"",Y16&lt;&gt;"",Z16&lt;&gt;"",AA16&lt;&gt;"",AB16&lt;&gt;"",AC16&lt;&gt;"",AD16&lt;&gt;"",AE16&lt;&gt;"",AF16&lt;&gt;""),AVERAGE(B16:AF16),"")</f>
        <v/>
      </c>
      <c r="AH16" s="61"/>
    </row>
    <row r="17" spans="1:72" x14ac:dyDescent="0.25">
      <c r="A17" s="48" t="s">
        <v>35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64" t="str">
        <f t="shared" si="1"/>
        <v/>
      </c>
      <c r="AH17" s="61"/>
    </row>
    <row r="18" spans="1:72" x14ac:dyDescent="0.25">
      <c r="A18" s="48" t="s">
        <v>19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66"/>
      <c r="AH18" s="69" t="str">
        <f>IF(AG18&lt;&gt;"",AG18-AG14,"")</f>
        <v/>
      </c>
    </row>
    <row r="19" spans="1:72" ht="15.75" thickBot="1" x14ac:dyDescent="0.3">
      <c r="A19" s="49" t="s">
        <v>4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6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63" t="str">
        <f t="shared" ref="AG19" si="2">IF(OR(B19&lt;&gt;"",C19&lt;&gt;"",D19&lt;&gt;"",E19&lt;&gt;"",F19&lt;&gt;"",G19&lt;&gt;"",H19&lt;&gt;"",I19&lt;&gt;"",J19&lt;&gt;"",K19&lt;&gt;"",L19&lt;&gt;"",M19&lt;&gt;"",N19&lt;&gt;"",O19&lt;&gt;"",P19&lt;&gt;"",Q19&lt;&gt;"",R19&lt;&gt;"",S19&lt;&gt;"",T19&lt;&gt;"",U19&lt;&gt;"",V19&lt;&gt;"",W19&lt;&gt;"",X19&lt;&gt;"",Y19&lt;&gt;"",Z19&lt;&gt;"",AA19&lt;&gt;"",AB19&lt;&gt;"",AC19&lt;&gt;"",AD19&lt;&gt;"",AE19&lt;&gt;"",AF19&lt;&gt;""),AVERAGE(B19:AF19),"")</f>
        <v/>
      </c>
      <c r="AH19" s="63" t="str">
        <f>IF(AG19&lt;&gt;"",AG19-AG14,"")</f>
        <v/>
      </c>
    </row>
    <row r="20" spans="1:72" ht="5.0999999999999996" customHeight="1" thickBot="1" x14ac:dyDescent="0.3">
      <c r="BS20" s="33"/>
      <c r="BT20" s="26"/>
    </row>
    <row r="21" spans="1:72" ht="15.75" customHeight="1" thickBot="1" x14ac:dyDescent="0.3">
      <c r="A21" s="190" t="str">
        <f>Paramétrages!D4</f>
        <v>CHRONOROUTE 7H30</v>
      </c>
      <c r="B21" s="191"/>
      <c r="C21" s="191"/>
      <c r="D21" s="191"/>
      <c r="E21" s="191"/>
      <c r="F21" s="191"/>
      <c r="G21" s="191"/>
      <c r="H21" s="191"/>
      <c r="I21" s="191"/>
      <c r="J21" s="191"/>
      <c r="K21" s="191"/>
      <c r="L21" s="191"/>
      <c r="M21" s="191"/>
      <c r="N21" s="191"/>
      <c r="O21" s="191"/>
      <c r="P21" s="191"/>
      <c r="Q21" s="191"/>
      <c r="R21" s="191"/>
      <c r="S21" s="191"/>
      <c r="T21" s="191"/>
      <c r="U21" s="191"/>
      <c r="V21" s="191"/>
      <c r="W21" s="191"/>
      <c r="X21" s="191"/>
      <c r="Y21" s="191"/>
      <c r="Z21" s="191"/>
      <c r="AA21" s="191"/>
      <c r="AB21" s="191"/>
      <c r="AC21" s="191"/>
      <c r="AD21" s="191"/>
      <c r="AE21" s="191"/>
      <c r="AF21" s="191"/>
      <c r="AG21" s="191"/>
      <c r="AH21" s="192"/>
      <c r="BS21" s="33"/>
      <c r="BT21" s="26"/>
    </row>
    <row r="22" spans="1:72" ht="15.75" thickBot="1" x14ac:dyDescent="0.3">
      <c r="A22" s="31" t="s">
        <v>32</v>
      </c>
      <c r="B22" s="32">
        <v>1</v>
      </c>
      <c r="C22" s="32">
        <v>2</v>
      </c>
      <c r="D22" s="32">
        <v>3</v>
      </c>
      <c r="E22" s="32">
        <v>4</v>
      </c>
      <c r="F22" s="32">
        <v>5</v>
      </c>
      <c r="G22" s="32">
        <v>6</v>
      </c>
      <c r="H22" s="32">
        <v>7</v>
      </c>
      <c r="I22" s="32">
        <v>8</v>
      </c>
      <c r="J22" s="32">
        <v>9</v>
      </c>
      <c r="K22" s="32">
        <v>10</v>
      </c>
      <c r="L22" s="32">
        <v>11</v>
      </c>
      <c r="M22" s="32">
        <v>12</v>
      </c>
      <c r="N22" s="32">
        <v>13</v>
      </c>
      <c r="O22" s="32">
        <v>14</v>
      </c>
      <c r="P22" s="32">
        <v>15</v>
      </c>
      <c r="Q22" s="32">
        <v>16</v>
      </c>
      <c r="R22" s="32">
        <v>17</v>
      </c>
      <c r="S22" s="32">
        <v>18</v>
      </c>
      <c r="T22" s="32">
        <v>19</v>
      </c>
      <c r="U22" s="32">
        <v>20</v>
      </c>
      <c r="V22" s="32">
        <v>21</v>
      </c>
      <c r="W22" s="32">
        <v>22</v>
      </c>
      <c r="X22" s="32">
        <v>23</v>
      </c>
      <c r="Y22" s="32">
        <v>24</v>
      </c>
      <c r="Z22" s="32">
        <v>25</v>
      </c>
      <c r="AA22" s="32">
        <v>26</v>
      </c>
      <c r="AB22" s="32">
        <v>27</v>
      </c>
      <c r="AC22" s="32">
        <v>28</v>
      </c>
      <c r="AD22" s="32">
        <v>29</v>
      </c>
      <c r="AE22" s="32">
        <v>30</v>
      </c>
      <c r="AF22" s="32">
        <v>31</v>
      </c>
      <c r="AG22" s="25" t="s">
        <v>33</v>
      </c>
      <c r="AH22" s="25" t="s">
        <v>34</v>
      </c>
      <c r="BS22" s="33"/>
      <c r="BT22" s="26"/>
    </row>
    <row r="23" spans="1:72" x14ac:dyDescent="0.25">
      <c r="A23" s="48" t="s">
        <v>8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4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65" t="str">
        <f>IF(OR(B23&lt;&gt;"",C23&lt;&gt;"",D23&lt;&gt;"",E23&lt;&gt;"",F23&lt;&gt;"",G23&lt;&gt;"",H23&lt;&gt;"",I23&lt;&gt;"",J23&lt;&gt;"",K23&lt;&gt;"",L23&lt;&gt;"",M23&lt;&gt;"",N23&lt;&gt;"",O23&lt;&gt;"",P23&lt;&gt;"",Q23&lt;&gt;"",R23&lt;&gt;"",S23&lt;&gt;"",T23&lt;&gt;"",U23&lt;&gt;"",V23&lt;&gt;"",W23&lt;&gt;"",X23&lt;&gt;"",Y23&lt;&gt;"",Z23&lt;&gt;"",AA23&lt;&gt;"",AB23&lt;&gt;"",AC23&lt;&gt;"",AD23&lt;&gt;"",AE23&lt;&gt;"",AF23&lt;&gt;""),AVERAGE(B23:AF23),"")</f>
        <v/>
      </c>
      <c r="AH23" s="188" t="str">
        <f>IF(AG24&lt;&gt;"",AG24-AG23,"")</f>
        <v/>
      </c>
    </row>
    <row r="24" spans="1:72" x14ac:dyDescent="0.25">
      <c r="A24" s="48" t="s">
        <v>3</v>
      </c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30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66" t="str">
        <f>IF(OR(B24&lt;&gt;"",C24&lt;&gt;"",D24&lt;&gt;"",E24&lt;&gt;"",F24&lt;&gt;"",G24&lt;&gt;"",H24&lt;&gt;"",I24&lt;&gt;"",J24&lt;&gt;"",K24&lt;&gt;"",L24&lt;&gt;"",M24&lt;&gt;"",N24&lt;&gt;"",O24&lt;&gt;"",P24&lt;&gt;"",Q24&lt;&gt;"",R24&lt;&gt;"",S24&lt;&gt;"",T24&lt;&gt;"",U24&lt;&gt;"",V24&lt;&gt;"",W24&lt;&gt;"",X24&lt;&gt;"",Y24&lt;&gt;"",Z24&lt;&gt;"",AA24&lt;&gt;"",AB24&lt;&gt;"",AC24&lt;&gt;"",AD24&lt;&gt;"",AE24&lt;&gt;"",AF24&lt;&gt;""),AVERAGE(B24:AF24),"")</f>
        <v/>
      </c>
      <c r="AH24" s="189"/>
    </row>
    <row r="25" spans="1:72" x14ac:dyDescent="0.25">
      <c r="A25" s="48" t="s">
        <v>25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67" t="str">
        <f>IF(OR(B25&lt;&gt;"",C25&lt;&gt;"",D25&lt;&gt;"",E25&lt;&gt;"",F25&lt;&gt;"",G25&lt;&gt;"",H25&lt;&gt;"",I25&lt;&gt;"",J25&lt;&gt;"",K25&lt;&gt;"",L25&lt;&gt;"",M25&lt;&gt;"",N25&lt;&gt;"",O25&lt;&gt;"",P25&lt;&gt;"",Q25&lt;&gt;"",R25&lt;&gt;"",S25&lt;&gt;"",T25&lt;&gt;"",U25&lt;&gt;"",V25&lt;&gt;"",W25&lt;&gt;"",X25&lt;&gt;"",Y25&lt;&gt;"",Z25&lt;&gt;"",AA25&lt;&gt;"",AB25&lt;&gt;"",AC25&lt;&gt;"",AD25&lt;&gt;"",AE25&lt;&gt;"",AF25&lt;&gt;""),AVERAGE(B25:AF25),"")</f>
        <v/>
      </c>
      <c r="AH25" s="62"/>
    </row>
    <row r="26" spans="1:72" x14ac:dyDescent="0.25">
      <c r="A26" s="48" t="s">
        <v>26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68" t="str">
        <f t="shared" ref="AG26:AG27" si="3">IF(OR(B26&lt;&gt;"",C26&lt;&gt;"",D26&lt;&gt;"",E26&lt;&gt;"",F26&lt;&gt;"",G26&lt;&gt;"",H26&lt;&gt;"",I26&lt;&gt;"",J26&lt;&gt;"",K26&lt;&gt;"",L26&lt;&gt;"",M26&lt;&gt;"",N26&lt;&gt;"",O26&lt;&gt;"",P26&lt;&gt;"",Q26&lt;&gt;"",R26&lt;&gt;"",S26&lt;&gt;"",T26&lt;&gt;"",U26&lt;&gt;"",V26&lt;&gt;"",W26&lt;&gt;"",X26&lt;&gt;"",Y26&lt;&gt;"",Z26&lt;&gt;"",AA26&lt;&gt;"",AB26&lt;&gt;"",AC26&lt;&gt;"",AD26&lt;&gt;"",AE26&lt;&gt;"",AF26&lt;&gt;""),AVERAGE(B26:AF26),"")</f>
        <v/>
      </c>
      <c r="AH26" s="61"/>
    </row>
    <row r="27" spans="1:72" x14ac:dyDescent="0.25">
      <c r="A27" s="48" t="s">
        <v>35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64" t="str">
        <f t="shared" si="3"/>
        <v/>
      </c>
      <c r="AH27" s="61"/>
    </row>
    <row r="28" spans="1:72" x14ac:dyDescent="0.25">
      <c r="A28" s="48" t="s">
        <v>19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69" t="str">
        <f>IF(AG28&lt;&gt;"",AG28-AG24,"")</f>
        <v/>
      </c>
    </row>
    <row r="29" spans="1:72" ht="15.75" thickBot="1" x14ac:dyDescent="0.3">
      <c r="A29" s="49" t="s">
        <v>4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6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63" t="str">
        <f t="shared" ref="AG29" si="4">IF(OR(B29&lt;&gt;"",C29&lt;&gt;"",D29&lt;&gt;"",E29&lt;&gt;"",F29&lt;&gt;"",G29&lt;&gt;"",H29&lt;&gt;"",I29&lt;&gt;"",J29&lt;&gt;"",K29&lt;&gt;"",L29&lt;&gt;"",M29&lt;&gt;"",N29&lt;&gt;"",O29&lt;&gt;"",P29&lt;&gt;"",Q29&lt;&gt;"",R29&lt;&gt;"",S29&lt;&gt;"",T29&lt;&gt;"",U29&lt;&gt;"",V29&lt;&gt;"",W29&lt;&gt;"",X29&lt;&gt;"",Y29&lt;&gt;"",Z29&lt;&gt;"",AA29&lt;&gt;"",AB29&lt;&gt;"",AC29&lt;&gt;"",AD29&lt;&gt;"",AE29&lt;&gt;"",AF29&lt;&gt;""),AVERAGE(B29:AF29),"")</f>
        <v/>
      </c>
      <c r="AH29" s="63" t="str">
        <f>IF(AG29&lt;&gt;"",AG29-AG24,"")</f>
        <v/>
      </c>
    </row>
    <row r="30" spans="1:72" ht="5.0999999999999996" customHeight="1" thickBot="1" x14ac:dyDescent="0.3">
      <c r="BS30" s="33"/>
      <c r="BT30" s="26"/>
    </row>
    <row r="31" spans="1:72" ht="15.75" customHeight="1" thickBot="1" x14ac:dyDescent="0.3">
      <c r="A31" s="190" t="str">
        <f>Paramétrages!D5</f>
        <v>CHRONOROUTE 8H30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2"/>
      <c r="BS31" s="33"/>
      <c r="BT31" s="26"/>
    </row>
    <row r="32" spans="1:72" ht="15.75" thickBot="1" x14ac:dyDescent="0.3">
      <c r="A32" s="31" t="s">
        <v>32</v>
      </c>
      <c r="B32" s="32">
        <v>1</v>
      </c>
      <c r="C32" s="32">
        <v>2</v>
      </c>
      <c r="D32" s="32">
        <v>3</v>
      </c>
      <c r="E32" s="32">
        <v>4</v>
      </c>
      <c r="F32" s="32">
        <v>5</v>
      </c>
      <c r="G32" s="32">
        <v>6</v>
      </c>
      <c r="H32" s="32">
        <v>7</v>
      </c>
      <c r="I32" s="32">
        <v>8</v>
      </c>
      <c r="J32" s="32">
        <v>9</v>
      </c>
      <c r="K32" s="32">
        <v>10</v>
      </c>
      <c r="L32" s="32">
        <v>11</v>
      </c>
      <c r="M32" s="32">
        <v>12</v>
      </c>
      <c r="N32" s="32">
        <v>13</v>
      </c>
      <c r="O32" s="32">
        <v>14</v>
      </c>
      <c r="P32" s="32">
        <v>15</v>
      </c>
      <c r="Q32" s="32">
        <v>16</v>
      </c>
      <c r="R32" s="32">
        <v>17</v>
      </c>
      <c r="S32" s="32">
        <v>18</v>
      </c>
      <c r="T32" s="32">
        <v>19</v>
      </c>
      <c r="U32" s="32">
        <v>20</v>
      </c>
      <c r="V32" s="32">
        <v>21</v>
      </c>
      <c r="W32" s="32">
        <v>22</v>
      </c>
      <c r="X32" s="32">
        <v>23</v>
      </c>
      <c r="Y32" s="32">
        <v>24</v>
      </c>
      <c r="Z32" s="32">
        <v>25</v>
      </c>
      <c r="AA32" s="32">
        <v>26</v>
      </c>
      <c r="AB32" s="32">
        <v>27</v>
      </c>
      <c r="AC32" s="32">
        <v>28</v>
      </c>
      <c r="AD32" s="32">
        <v>29</v>
      </c>
      <c r="AE32" s="32">
        <v>30</v>
      </c>
      <c r="AF32" s="32">
        <v>31</v>
      </c>
      <c r="AG32" s="25" t="s">
        <v>33</v>
      </c>
      <c r="AH32" s="25" t="s">
        <v>34</v>
      </c>
      <c r="BS32" s="33"/>
      <c r="BT32" s="26"/>
    </row>
    <row r="33" spans="1:72" x14ac:dyDescent="0.25">
      <c r="A33" s="48" t="s">
        <v>8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4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65" t="str">
        <f>IF(OR(B33&lt;&gt;"",C33&lt;&gt;"",D33&lt;&gt;"",E33&lt;&gt;"",F33&lt;&gt;"",G33&lt;&gt;"",H33&lt;&gt;"",I33&lt;&gt;"",J33&lt;&gt;"",K33&lt;&gt;"",L33&lt;&gt;"",M33&lt;&gt;"",N33&lt;&gt;"",O33&lt;&gt;"",P33&lt;&gt;"",Q33&lt;&gt;"",R33&lt;&gt;"",S33&lt;&gt;"",T33&lt;&gt;"",U33&lt;&gt;"",V33&lt;&gt;"",W33&lt;&gt;"",X33&lt;&gt;"",Y33&lt;&gt;"",Z33&lt;&gt;"",AA33&lt;&gt;"",AB33&lt;&gt;"",AC33&lt;&gt;"",AD33&lt;&gt;"",AE33&lt;&gt;"",AF33&lt;&gt;""),AVERAGE(B33:AF33),"")</f>
        <v/>
      </c>
      <c r="AH33" s="188" t="str">
        <f>IF(AG34&lt;&gt;"",AG34-AG33,"")</f>
        <v/>
      </c>
    </row>
    <row r="34" spans="1:72" x14ac:dyDescent="0.25">
      <c r="A34" s="48" t="s">
        <v>3</v>
      </c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30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66" t="str">
        <f>IF(OR(B34&lt;&gt;"",C34&lt;&gt;"",D34&lt;&gt;"",E34&lt;&gt;"",F34&lt;&gt;"",G34&lt;&gt;"",H34&lt;&gt;"",I34&lt;&gt;"",J34&lt;&gt;"",K34&lt;&gt;"",L34&lt;&gt;"",M34&lt;&gt;"",N34&lt;&gt;"",O34&lt;&gt;"",P34&lt;&gt;"",Q34&lt;&gt;"",R34&lt;&gt;"",S34&lt;&gt;"",T34&lt;&gt;"",U34&lt;&gt;"",V34&lt;&gt;"",W34&lt;&gt;"",X34&lt;&gt;"",Y34&lt;&gt;"",Z34&lt;&gt;"",AA34&lt;&gt;"",AB34&lt;&gt;"",AC34&lt;&gt;"",AD34&lt;&gt;"",AE34&lt;&gt;"",AF34&lt;&gt;""),AVERAGE(B34:AF34),"")</f>
        <v/>
      </c>
      <c r="AH34" s="189"/>
    </row>
    <row r="35" spans="1:72" x14ac:dyDescent="0.25">
      <c r="A35" s="48" t="s">
        <v>25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67" t="str">
        <f>IF(OR(B35&lt;&gt;"",C35&lt;&gt;"",D35&lt;&gt;"",E35&lt;&gt;"",F35&lt;&gt;"",G35&lt;&gt;"",H35&lt;&gt;"",I35&lt;&gt;"",J35&lt;&gt;"",K35&lt;&gt;"",L35&lt;&gt;"",M35&lt;&gt;"",N35&lt;&gt;"",O35&lt;&gt;"",P35&lt;&gt;"",Q35&lt;&gt;"",R35&lt;&gt;"",S35&lt;&gt;"",T35&lt;&gt;"",U35&lt;&gt;"",V35&lt;&gt;"",W35&lt;&gt;"",X35&lt;&gt;"",Y35&lt;&gt;"",Z35&lt;&gt;"",AA35&lt;&gt;"",AB35&lt;&gt;"",AC35&lt;&gt;"",AD35&lt;&gt;"",AE35&lt;&gt;"",AF35&lt;&gt;""),AVERAGE(B35:AF35),"")</f>
        <v/>
      </c>
      <c r="AH35" s="62"/>
    </row>
    <row r="36" spans="1:72" x14ac:dyDescent="0.25">
      <c r="A36" s="48" t="s">
        <v>26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68" t="str">
        <f t="shared" ref="AG36:AG37" si="5">IF(OR(B36&lt;&gt;"",C36&lt;&gt;"",D36&lt;&gt;"",E36&lt;&gt;"",F36&lt;&gt;"",G36&lt;&gt;"",H36&lt;&gt;"",I36&lt;&gt;"",J36&lt;&gt;"",K36&lt;&gt;"",L36&lt;&gt;"",M36&lt;&gt;"",N36&lt;&gt;"",O36&lt;&gt;"",P36&lt;&gt;"",Q36&lt;&gt;"",R36&lt;&gt;"",S36&lt;&gt;"",T36&lt;&gt;"",U36&lt;&gt;"",V36&lt;&gt;"",W36&lt;&gt;"",X36&lt;&gt;"",Y36&lt;&gt;"",Z36&lt;&gt;"",AA36&lt;&gt;"",AB36&lt;&gt;"",AC36&lt;&gt;"",AD36&lt;&gt;"",AE36&lt;&gt;"",AF36&lt;&gt;""),AVERAGE(B36:AF36),"")</f>
        <v/>
      </c>
      <c r="AH36" s="61"/>
    </row>
    <row r="37" spans="1:72" x14ac:dyDescent="0.25">
      <c r="A37" s="48" t="s">
        <v>35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64" t="str">
        <f t="shared" si="5"/>
        <v/>
      </c>
      <c r="AH37" s="61"/>
    </row>
    <row r="38" spans="1:72" x14ac:dyDescent="0.25">
      <c r="A38" s="48" t="s">
        <v>19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69" t="str">
        <f>IF(AG38&lt;&gt;"",AG38-AG34,"")</f>
        <v/>
      </c>
    </row>
    <row r="39" spans="1:72" ht="15.75" thickBot="1" x14ac:dyDescent="0.3">
      <c r="A39" s="49" t="s">
        <v>4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6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3" t="str">
        <f t="shared" ref="AG39" si="6">IF(OR(B39&lt;&gt;"",C39&lt;&gt;"",D39&lt;&gt;"",E39&lt;&gt;"",F39&lt;&gt;"",G39&lt;&gt;"",H39&lt;&gt;"",I39&lt;&gt;"",J39&lt;&gt;"",K39&lt;&gt;"",L39&lt;&gt;"",M39&lt;&gt;"",N39&lt;&gt;"",O39&lt;&gt;"",P39&lt;&gt;"",Q39&lt;&gt;"",R39&lt;&gt;"",S39&lt;&gt;"",T39&lt;&gt;"",U39&lt;&gt;"",V39&lt;&gt;"",W39&lt;&gt;"",X39&lt;&gt;"",Y39&lt;&gt;"",Z39&lt;&gt;"",AA39&lt;&gt;"",AB39&lt;&gt;"",AC39&lt;&gt;"",AD39&lt;&gt;"",AE39&lt;&gt;"",AF39&lt;&gt;""),AVERAGE(B39:AF39),"")</f>
        <v/>
      </c>
      <c r="AH39" s="63" t="str">
        <f>IF(AG39&lt;&gt;"",AG39-AG34,"")</f>
        <v/>
      </c>
    </row>
    <row r="40" spans="1:72" ht="5.0999999999999996" customHeight="1" thickBot="1" x14ac:dyDescent="0.3">
      <c r="BS40" s="33"/>
      <c r="BT40" s="26"/>
    </row>
    <row r="41" spans="1:72" ht="15.75" customHeight="1" thickBot="1" x14ac:dyDescent="0.3">
      <c r="A41" s="190" t="str">
        <f>Paramétrages!D6</f>
        <v>CHRONOROUTE 9H30</v>
      </c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1"/>
      <c r="AE41" s="191"/>
      <c r="AF41" s="191"/>
      <c r="AG41" s="191"/>
      <c r="AH41" s="192"/>
      <c r="BS41" s="33"/>
      <c r="BT41" s="26"/>
    </row>
    <row r="42" spans="1:72" ht="15.75" thickBot="1" x14ac:dyDescent="0.3">
      <c r="A42" s="31" t="s">
        <v>32</v>
      </c>
      <c r="B42" s="32">
        <v>1</v>
      </c>
      <c r="C42" s="32">
        <v>2</v>
      </c>
      <c r="D42" s="32">
        <v>3</v>
      </c>
      <c r="E42" s="32">
        <v>4</v>
      </c>
      <c r="F42" s="32">
        <v>5</v>
      </c>
      <c r="G42" s="32">
        <v>6</v>
      </c>
      <c r="H42" s="32">
        <v>7</v>
      </c>
      <c r="I42" s="32">
        <v>8</v>
      </c>
      <c r="J42" s="32">
        <v>9</v>
      </c>
      <c r="K42" s="32">
        <v>10</v>
      </c>
      <c r="L42" s="32">
        <v>11</v>
      </c>
      <c r="M42" s="32">
        <v>12</v>
      </c>
      <c r="N42" s="32">
        <v>13</v>
      </c>
      <c r="O42" s="32">
        <v>14</v>
      </c>
      <c r="P42" s="32">
        <v>15</v>
      </c>
      <c r="Q42" s="32">
        <v>16</v>
      </c>
      <c r="R42" s="32">
        <v>17</v>
      </c>
      <c r="S42" s="32">
        <v>18</v>
      </c>
      <c r="T42" s="32">
        <v>19</v>
      </c>
      <c r="U42" s="32">
        <v>20</v>
      </c>
      <c r="V42" s="32">
        <v>21</v>
      </c>
      <c r="W42" s="32">
        <v>22</v>
      </c>
      <c r="X42" s="32">
        <v>23</v>
      </c>
      <c r="Y42" s="32">
        <v>24</v>
      </c>
      <c r="Z42" s="32">
        <v>25</v>
      </c>
      <c r="AA42" s="32">
        <v>26</v>
      </c>
      <c r="AB42" s="32">
        <v>27</v>
      </c>
      <c r="AC42" s="32">
        <v>28</v>
      </c>
      <c r="AD42" s="32">
        <v>29</v>
      </c>
      <c r="AE42" s="32">
        <v>30</v>
      </c>
      <c r="AF42" s="32">
        <v>31</v>
      </c>
      <c r="AG42" s="25" t="s">
        <v>33</v>
      </c>
      <c r="AH42" s="25" t="s">
        <v>34</v>
      </c>
      <c r="BS42" s="33"/>
      <c r="BT42" s="26"/>
    </row>
    <row r="43" spans="1:72" x14ac:dyDescent="0.25">
      <c r="A43" s="48" t="s">
        <v>8</v>
      </c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4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65" t="str">
        <f>IF(OR(B43&lt;&gt;"",C43&lt;&gt;"",D43&lt;&gt;"",E43&lt;&gt;"",F43&lt;&gt;"",G43&lt;&gt;"",H43&lt;&gt;"",I43&lt;&gt;"",J43&lt;&gt;"",K43&lt;&gt;"",L43&lt;&gt;"",M43&lt;&gt;"",N43&lt;&gt;"",O43&lt;&gt;"",P43&lt;&gt;"",Q43&lt;&gt;"",R43&lt;&gt;"",S43&lt;&gt;"",T43&lt;&gt;"",U43&lt;&gt;"",V43&lt;&gt;"",W43&lt;&gt;"",X43&lt;&gt;"",Y43&lt;&gt;"",Z43&lt;&gt;"",AA43&lt;&gt;"",AB43&lt;&gt;"",AC43&lt;&gt;"",AD43&lt;&gt;"",AE43&lt;&gt;"",AF43&lt;&gt;""),AVERAGE(B43:AF43),"")</f>
        <v/>
      </c>
      <c r="AH43" s="188" t="str">
        <f>IF(AG44&lt;&gt;"",AG44-AG43,"")</f>
        <v/>
      </c>
    </row>
    <row r="44" spans="1:72" x14ac:dyDescent="0.25">
      <c r="A44" s="48" t="s">
        <v>3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30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66" t="str">
        <f>IF(OR(B44&lt;&gt;"",C44&lt;&gt;"",D44&lt;&gt;"",E44&lt;&gt;"",F44&lt;&gt;"",G44&lt;&gt;"",H44&lt;&gt;"",I44&lt;&gt;"",J44&lt;&gt;"",K44&lt;&gt;"",L44&lt;&gt;"",M44&lt;&gt;"",N44&lt;&gt;"",O44&lt;&gt;"",P44&lt;&gt;"",Q44&lt;&gt;"",R44&lt;&gt;"",S44&lt;&gt;"",T44&lt;&gt;"",U44&lt;&gt;"",V44&lt;&gt;"",W44&lt;&gt;"",X44&lt;&gt;"",Y44&lt;&gt;"",Z44&lt;&gt;"",AA44&lt;&gt;"",AB44&lt;&gt;"",AC44&lt;&gt;"",AD44&lt;&gt;"",AE44&lt;&gt;"",AF44&lt;&gt;""),AVERAGE(B44:AF44),"")</f>
        <v/>
      </c>
      <c r="AH44" s="195"/>
    </row>
    <row r="45" spans="1:72" x14ac:dyDescent="0.25">
      <c r="A45" s="48" t="s">
        <v>25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67" t="str">
        <f>IF(OR(B45&lt;&gt;"",C45&lt;&gt;"",D45&lt;&gt;"",E45&lt;&gt;"",F45&lt;&gt;"",G45&lt;&gt;"",H45&lt;&gt;"",I45&lt;&gt;"",J45&lt;&gt;"",K45&lt;&gt;"",L45&lt;&gt;"",M45&lt;&gt;"",N45&lt;&gt;"",O45&lt;&gt;"",P45&lt;&gt;"",Q45&lt;&gt;"",R45&lt;&gt;"",S45&lt;&gt;"",T45&lt;&gt;"",U45&lt;&gt;"",V45&lt;&gt;"",W45&lt;&gt;"",X45&lt;&gt;"",Y45&lt;&gt;"",Z45&lt;&gt;"",AA45&lt;&gt;"",AB45&lt;&gt;"",AC45&lt;&gt;"",AD45&lt;&gt;"",AE45&lt;&gt;"",AF45&lt;&gt;""),AVERAGE(B45:AF45),"")</f>
        <v/>
      </c>
      <c r="AH45" s="62"/>
    </row>
    <row r="46" spans="1:72" x14ac:dyDescent="0.25">
      <c r="A46" s="48" t="s">
        <v>26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68" t="str">
        <f t="shared" ref="AG46:AG47" si="7">IF(OR(B46&lt;&gt;"",C46&lt;&gt;"",D46&lt;&gt;"",E46&lt;&gt;"",F46&lt;&gt;"",G46&lt;&gt;"",H46&lt;&gt;"",I46&lt;&gt;"",J46&lt;&gt;"",K46&lt;&gt;"",L46&lt;&gt;"",M46&lt;&gt;"",N46&lt;&gt;"",O46&lt;&gt;"",P46&lt;&gt;"",Q46&lt;&gt;"",R46&lt;&gt;"",S46&lt;&gt;"",T46&lt;&gt;"",U46&lt;&gt;"",V46&lt;&gt;"",W46&lt;&gt;"",X46&lt;&gt;"",Y46&lt;&gt;"",Z46&lt;&gt;"",AA46&lt;&gt;"",AB46&lt;&gt;"",AC46&lt;&gt;"",AD46&lt;&gt;"",AE46&lt;&gt;"",AF46&lt;&gt;""),AVERAGE(B46:AF46),"")</f>
        <v/>
      </c>
      <c r="AH46" s="61"/>
    </row>
    <row r="47" spans="1:72" x14ac:dyDescent="0.25">
      <c r="A47" s="48" t="s">
        <v>35</v>
      </c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64" t="str">
        <f t="shared" si="7"/>
        <v/>
      </c>
      <c r="AH47" s="61"/>
    </row>
    <row r="48" spans="1:72" x14ac:dyDescent="0.25">
      <c r="A48" s="48" t="s">
        <v>19</v>
      </c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69" t="str">
        <f>IF(AG48&lt;&gt;"",AG48-AG44,"")</f>
        <v/>
      </c>
    </row>
    <row r="49" spans="1:34" ht="15.75" thickBot="1" x14ac:dyDescent="0.3">
      <c r="A49" s="49" t="s">
        <v>4</v>
      </c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6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63" t="str">
        <f t="shared" ref="AG49" si="8">IF(OR(B49&lt;&gt;"",C49&lt;&gt;"",D49&lt;&gt;"",E49&lt;&gt;"",F49&lt;&gt;"",G49&lt;&gt;"",H49&lt;&gt;"",I49&lt;&gt;"",J49&lt;&gt;"",K49&lt;&gt;"",L49&lt;&gt;"",M49&lt;&gt;"",N49&lt;&gt;"",O49&lt;&gt;"",P49&lt;&gt;"",Q49&lt;&gt;"",R49&lt;&gt;"",S49&lt;&gt;"",T49&lt;&gt;"",U49&lt;&gt;"",V49&lt;&gt;"",W49&lt;&gt;"",X49&lt;&gt;"",Y49&lt;&gt;"",Z49&lt;&gt;"",AA49&lt;&gt;"",AB49&lt;&gt;"",AC49&lt;&gt;"",AD49&lt;&gt;"",AE49&lt;&gt;"",AF49&lt;&gt;""),AVERAGE(B49:AF49),"")</f>
        <v/>
      </c>
      <c r="AH49" s="63" t="str">
        <f>IF(AG49&lt;&gt;"",AG49-AG44,"")</f>
        <v/>
      </c>
    </row>
    <row r="50" spans="1:34" ht="6.75" customHeight="1" thickBot="1" x14ac:dyDescent="0.3"/>
    <row r="51" spans="1:34" ht="19.5" thickBot="1" x14ac:dyDescent="0.3">
      <c r="A51" s="190" t="str">
        <f>Paramétrages!D7</f>
        <v>CHRONOROUTE 10H30</v>
      </c>
      <c r="B51" s="191"/>
      <c r="C51" s="191"/>
      <c r="D51" s="191"/>
      <c r="E51" s="191"/>
      <c r="F51" s="191"/>
      <c r="G51" s="191"/>
      <c r="H51" s="191"/>
      <c r="I51" s="191"/>
      <c r="J51" s="191"/>
      <c r="K51" s="191"/>
      <c r="L51" s="191"/>
      <c r="M51" s="191"/>
      <c r="N51" s="191"/>
      <c r="O51" s="191"/>
      <c r="P51" s="191"/>
      <c r="Q51" s="191"/>
      <c r="R51" s="191"/>
      <c r="S51" s="191"/>
      <c r="T51" s="191"/>
      <c r="U51" s="191"/>
      <c r="V51" s="191"/>
      <c r="W51" s="191"/>
      <c r="X51" s="191"/>
      <c r="Y51" s="191"/>
      <c r="Z51" s="191"/>
      <c r="AA51" s="191"/>
      <c r="AB51" s="191"/>
      <c r="AC51" s="191"/>
      <c r="AD51" s="191"/>
      <c r="AE51" s="191"/>
      <c r="AF51" s="191"/>
      <c r="AG51" s="191"/>
      <c r="AH51" s="192"/>
    </row>
    <row r="52" spans="1:34" ht="15.75" thickBot="1" x14ac:dyDescent="0.3">
      <c r="A52" s="31" t="s">
        <v>32</v>
      </c>
      <c r="B52" s="32">
        <v>1</v>
      </c>
      <c r="C52" s="32">
        <v>2</v>
      </c>
      <c r="D52" s="32">
        <v>3</v>
      </c>
      <c r="E52" s="32">
        <v>4</v>
      </c>
      <c r="F52" s="32">
        <v>5</v>
      </c>
      <c r="G52" s="32">
        <v>6</v>
      </c>
      <c r="H52" s="32">
        <v>7</v>
      </c>
      <c r="I52" s="32">
        <v>8</v>
      </c>
      <c r="J52" s="32">
        <v>9</v>
      </c>
      <c r="K52" s="32">
        <v>10</v>
      </c>
      <c r="L52" s="32">
        <v>11</v>
      </c>
      <c r="M52" s="32">
        <v>12</v>
      </c>
      <c r="N52" s="32">
        <v>13</v>
      </c>
      <c r="O52" s="32">
        <v>14</v>
      </c>
      <c r="P52" s="32">
        <v>15</v>
      </c>
      <c r="Q52" s="32">
        <v>16</v>
      </c>
      <c r="R52" s="32">
        <v>17</v>
      </c>
      <c r="S52" s="32">
        <v>18</v>
      </c>
      <c r="T52" s="32">
        <v>19</v>
      </c>
      <c r="U52" s="32">
        <v>20</v>
      </c>
      <c r="V52" s="32">
        <v>21</v>
      </c>
      <c r="W52" s="32">
        <v>22</v>
      </c>
      <c r="X52" s="32">
        <v>23</v>
      </c>
      <c r="Y52" s="32">
        <v>24</v>
      </c>
      <c r="Z52" s="32">
        <v>25</v>
      </c>
      <c r="AA52" s="32">
        <v>26</v>
      </c>
      <c r="AB52" s="32">
        <v>27</v>
      </c>
      <c r="AC52" s="32">
        <v>28</v>
      </c>
      <c r="AD52" s="32">
        <v>29</v>
      </c>
      <c r="AE52" s="32">
        <v>30</v>
      </c>
      <c r="AF52" s="32">
        <v>31</v>
      </c>
      <c r="AG52" s="25" t="s">
        <v>33</v>
      </c>
      <c r="AH52" s="25" t="s">
        <v>34</v>
      </c>
    </row>
    <row r="53" spans="1:34" x14ac:dyDescent="0.25">
      <c r="A53" s="48" t="s">
        <v>8</v>
      </c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4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65" t="str">
        <f>IF(OR(B53&lt;&gt;"",C53&lt;&gt;"",D53&lt;&gt;"",E53&lt;&gt;"",F53&lt;&gt;"",G53&lt;&gt;"",H53&lt;&gt;"",I53&lt;&gt;"",J53&lt;&gt;"",K53&lt;&gt;"",L53&lt;&gt;"",M53&lt;&gt;"",N53&lt;&gt;"",O53&lt;&gt;"",P53&lt;&gt;"",Q53&lt;&gt;"",R53&lt;&gt;"",S53&lt;&gt;"",T53&lt;&gt;"",U53&lt;&gt;"",V53&lt;&gt;"",W53&lt;&gt;"",X53&lt;&gt;"",Y53&lt;&gt;"",Z53&lt;&gt;"",AA53&lt;&gt;"",AB53&lt;&gt;"",AC53&lt;&gt;"",AD53&lt;&gt;"",AE53&lt;&gt;"",AF53&lt;&gt;""),AVERAGE(B53:AF53),"")</f>
        <v/>
      </c>
      <c r="AH53" s="188" t="str">
        <f>IF(AG54&lt;&gt;"",AG54-AG53,"")</f>
        <v/>
      </c>
    </row>
    <row r="54" spans="1:34" x14ac:dyDescent="0.25">
      <c r="A54" s="48" t="s">
        <v>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30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66" t="str">
        <f>IF(OR(B54&lt;&gt;"",C54&lt;&gt;"",D54&lt;&gt;"",E54&lt;&gt;"",F54&lt;&gt;"",G54&lt;&gt;"",H54&lt;&gt;"",I54&lt;&gt;"",J54&lt;&gt;"",K54&lt;&gt;"",L54&lt;&gt;"",M54&lt;&gt;"",N54&lt;&gt;"",O54&lt;&gt;"",P54&lt;&gt;"",Q54&lt;&gt;"",R54&lt;&gt;"",S54&lt;&gt;"",T54&lt;&gt;"",U54&lt;&gt;"",V54&lt;&gt;"",W54&lt;&gt;"",X54&lt;&gt;"",Y54&lt;&gt;"",Z54&lt;&gt;"",AA54&lt;&gt;"",AB54&lt;&gt;"",AC54&lt;&gt;"",AD54&lt;&gt;"",AE54&lt;&gt;"",AF54&lt;&gt;""),AVERAGE(B54:AF54),"")</f>
        <v/>
      </c>
      <c r="AH54" s="189"/>
    </row>
    <row r="55" spans="1:34" x14ac:dyDescent="0.25">
      <c r="A55" s="48" t="s">
        <v>25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67" t="str">
        <f>IF(OR(B55&lt;&gt;"",C55&lt;&gt;"",D55&lt;&gt;"",E55&lt;&gt;"",F55&lt;&gt;"",G55&lt;&gt;"",H55&lt;&gt;"",I55&lt;&gt;"",J55&lt;&gt;"",K55&lt;&gt;"",L55&lt;&gt;"",M55&lt;&gt;"",N55&lt;&gt;"",O55&lt;&gt;"",P55&lt;&gt;"",Q55&lt;&gt;"",R55&lt;&gt;"",S55&lt;&gt;"",T55&lt;&gt;"",U55&lt;&gt;"",V55&lt;&gt;"",W55&lt;&gt;"",X55&lt;&gt;"",Y55&lt;&gt;"",Z55&lt;&gt;"",AA55&lt;&gt;"",AB55&lt;&gt;"",AC55&lt;&gt;"",AD55&lt;&gt;"",AE55&lt;&gt;"",AF55&lt;&gt;""),AVERAGE(B55:AF55),"")</f>
        <v/>
      </c>
      <c r="AH55" s="62"/>
    </row>
    <row r="56" spans="1:34" x14ac:dyDescent="0.25">
      <c r="A56" s="48" t="s">
        <v>26</v>
      </c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68" t="str">
        <f t="shared" ref="AG56:AG57" si="9">IF(OR(B56&lt;&gt;"",C56&lt;&gt;"",D56&lt;&gt;"",E56&lt;&gt;"",F56&lt;&gt;"",G56&lt;&gt;"",H56&lt;&gt;"",I56&lt;&gt;"",J56&lt;&gt;"",K56&lt;&gt;"",L56&lt;&gt;"",M56&lt;&gt;"",N56&lt;&gt;"",O56&lt;&gt;"",P56&lt;&gt;"",Q56&lt;&gt;"",R56&lt;&gt;"",S56&lt;&gt;"",T56&lt;&gt;"",U56&lt;&gt;"",V56&lt;&gt;"",W56&lt;&gt;"",X56&lt;&gt;"",Y56&lt;&gt;"",Z56&lt;&gt;"",AA56&lt;&gt;"",AB56&lt;&gt;"",AC56&lt;&gt;"",AD56&lt;&gt;"",AE56&lt;&gt;"",AF56&lt;&gt;""),AVERAGE(B56:AF56),"")</f>
        <v/>
      </c>
      <c r="AH56" s="61"/>
    </row>
    <row r="57" spans="1:34" x14ac:dyDescent="0.25">
      <c r="A57" s="48" t="s">
        <v>35</v>
      </c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64" t="str">
        <f t="shared" si="9"/>
        <v/>
      </c>
      <c r="AH57" s="61"/>
    </row>
    <row r="58" spans="1:34" x14ac:dyDescent="0.25">
      <c r="A58" s="48" t="s">
        <v>19</v>
      </c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69" t="str">
        <f>IF(AG58&lt;&gt;"",AG58-AG54,"")</f>
        <v/>
      </c>
    </row>
    <row r="59" spans="1:34" ht="15.75" thickBot="1" x14ac:dyDescent="0.3">
      <c r="A59" s="49" t="s">
        <v>4</v>
      </c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6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63" t="str">
        <f t="shared" ref="AG59" si="10">IF(OR(B59&lt;&gt;"",C59&lt;&gt;"",D59&lt;&gt;"",E59&lt;&gt;"",F59&lt;&gt;"",G59&lt;&gt;"",H59&lt;&gt;"",I59&lt;&gt;"",J59&lt;&gt;"",K59&lt;&gt;"",L59&lt;&gt;"",M59&lt;&gt;"",N59&lt;&gt;"",O59&lt;&gt;"",P59&lt;&gt;"",Q59&lt;&gt;"",R59&lt;&gt;"",S59&lt;&gt;"",T59&lt;&gt;"",U59&lt;&gt;"",V59&lt;&gt;"",W59&lt;&gt;"",X59&lt;&gt;"",Y59&lt;&gt;"",Z59&lt;&gt;"",AA59&lt;&gt;"",AB59&lt;&gt;"",AC59&lt;&gt;"",AD59&lt;&gt;"",AE59&lt;&gt;"",AF59&lt;&gt;""),AVERAGE(B59:AF59),"")</f>
        <v/>
      </c>
      <c r="AH59" s="63" t="str">
        <f>IF(AG59&lt;&gt;"",AG59-AG54,"")</f>
        <v/>
      </c>
    </row>
    <row r="60" spans="1:34" ht="6.75" customHeight="1" thickBot="1" x14ac:dyDescent="0.3"/>
    <row r="61" spans="1:34" ht="19.5" thickBot="1" x14ac:dyDescent="0.3">
      <c r="A61" s="190" t="str">
        <f>Paramétrages!D8</f>
        <v>CHRONOROUTE 11H30</v>
      </c>
      <c r="B61" s="191"/>
      <c r="C61" s="191"/>
      <c r="D61" s="191"/>
      <c r="E61" s="191"/>
      <c r="F61" s="191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1"/>
      <c r="AE61" s="191"/>
      <c r="AF61" s="191"/>
      <c r="AG61" s="191"/>
      <c r="AH61" s="192"/>
    </row>
    <row r="62" spans="1:34" ht="15.75" thickBot="1" x14ac:dyDescent="0.3">
      <c r="A62" s="31" t="s">
        <v>32</v>
      </c>
      <c r="B62" s="32">
        <v>1</v>
      </c>
      <c r="C62" s="32">
        <v>2</v>
      </c>
      <c r="D62" s="32">
        <v>3</v>
      </c>
      <c r="E62" s="32">
        <v>4</v>
      </c>
      <c r="F62" s="32">
        <v>5</v>
      </c>
      <c r="G62" s="32">
        <v>6</v>
      </c>
      <c r="H62" s="32">
        <v>7</v>
      </c>
      <c r="I62" s="32">
        <v>8</v>
      </c>
      <c r="J62" s="32">
        <v>9</v>
      </c>
      <c r="K62" s="32">
        <v>10</v>
      </c>
      <c r="L62" s="32">
        <v>11</v>
      </c>
      <c r="M62" s="32">
        <v>12</v>
      </c>
      <c r="N62" s="32">
        <v>13</v>
      </c>
      <c r="O62" s="32">
        <v>14</v>
      </c>
      <c r="P62" s="32">
        <v>15</v>
      </c>
      <c r="Q62" s="32">
        <v>16</v>
      </c>
      <c r="R62" s="32">
        <v>17</v>
      </c>
      <c r="S62" s="32">
        <v>18</v>
      </c>
      <c r="T62" s="32">
        <v>19</v>
      </c>
      <c r="U62" s="32">
        <v>20</v>
      </c>
      <c r="V62" s="32">
        <v>21</v>
      </c>
      <c r="W62" s="32">
        <v>22</v>
      </c>
      <c r="X62" s="32">
        <v>23</v>
      </c>
      <c r="Y62" s="32">
        <v>24</v>
      </c>
      <c r="Z62" s="32">
        <v>25</v>
      </c>
      <c r="AA62" s="32">
        <v>26</v>
      </c>
      <c r="AB62" s="32">
        <v>27</v>
      </c>
      <c r="AC62" s="32">
        <v>28</v>
      </c>
      <c r="AD62" s="32">
        <v>29</v>
      </c>
      <c r="AE62" s="32">
        <v>30</v>
      </c>
      <c r="AF62" s="32">
        <v>31</v>
      </c>
      <c r="AG62" s="25" t="s">
        <v>33</v>
      </c>
      <c r="AH62" s="25" t="s">
        <v>34</v>
      </c>
    </row>
    <row r="63" spans="1:34" x14ac:dyDescent="0.25">
      <c r="A63" s="48" t="s">
        <v>8</v>
      </c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4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65" t="str">
        <f>IF(OR(B63&lt;&gt;"",C63&lt;&gt;"",D63&lt;&gt;"",E63&lt;&gt;"",F63&lt;&gt;"",G63&lt;&gt;"",H63&lt;&gt;"",I63&lt;&gt;"",J63&lt;&gt;"",K63&lt;&gt;"",L63&lt;&gt;"",M63&lt;&gt;"",N63&lt;&gt;"",O63&lt;&gt;"",P63&lt;&gt;"",Q63&lt;&gt;"",R63&lt;&gt;"",S63&lt;&gt;"",T63&lt;&gt;"",U63&lt;&gt;"",V63&lt;&gt;"",W63&lt;&gt;"",X63&lt;&gt;"",Y63&lt;&gt;"",Z63&lt;&gt;"",AA63&lt;&gt;"",AB63&lt;&gt;"",AC63&lt;&gt;"",AD63&lt;&gt;"",AE63&lt;&gt;"",AF63&lt;&gt;""),AVERAGE(B63:AF63),"")</f>
        <v/>
      </c>
      <c r="AH63" s="188" t="str">
        <f>IF(AG64&lt;&gt;"",AG64-AG63,"")</f>
        <v/>
      </c>
    </row>
    <row r="64" spans="1:34" x14ac:dyDescent="0.25">
      <c r="A64" s="48" t="s">
        <v>3</v>
      </c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30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66" t="str">
        <f>IF(OR(B64&lt;&gt;"",C64&lt;&gt;"",D64&lt;&gt;"",E64&lt;&gt;"",F64&lt;&gt;"",G64&lt;&gt;"",H64&lt;&gt;"",I64&lt;&gt;"",J64&lt;&gt;"",K64&lt;&gt;"",L64&lt;&gt;"",M64&lt;&gt;"",N64&lt;&gt;"",O64&lt;&gt;"",P64&lt;&gt;"",Q64&lt;&gt;"",R64&lt;&gt;"",S64&lt;&gt;"",T64&lt;&gt;"",U64&lt;&gt;"",V64&lt;&gt;"",W64&lt;&gt;"",X64&lt;&gt;"",Y64&lt;&gt;"",Z64&lt;&gt;"",AA64&lt;&gt;"",AB64&lt;&gt;"",AC64&lt;&gt;"",AD64&lt;&gt;"",AE64&lt;&gt;"",AF64&lt;&gt;""),AVERAGE(B64:AF64),"")</f>
        <v/>
      </c>
      <c r="AH64" s="189"/>
    </row>
    <row r="65" spans="1:34" x14ac:dyDescent="0.25">
      <c r="A65" s="48" t="s">
        <v>25</v>
      </c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67" t="str">
        <f>IF(OR(B65&lt;&gt;"",C65&lt;&gt;"",D65&lt;&gt;"",E65&lt;&gt;"",F65&lt;&gt;"",G65&lt;&gt;"",H65&lt;&gt;"",I65&lt;&gt;"",J65&lt;&gt;"",K65&lt;&gt;"",L65&lt;&gt;"",M65&lt;&gt;"",N65&lt;&gt;"",O65&lt;&gt;"",P65&lt;&gt;"",Q65&lt;&gt;"",R65&lt;&gt;"",S65&lt;&gt;"",T65&lt;&gt;"",U65&lt;&gt;"",V65&lt;&gt;"",W65&lt;&gt;"",X65&lt;&gt;"",Y65&lt;&gt;"",Z65&lt;&gt;"",AA65&lt;&gt;"",AB65&lt;&gt;"",AC65&lt;&gt;"",AD65&lt;&gt;"",AE65&lt;&gt;"",AF65&lt;&gt;""),AVERAGE(B65:AF65),"")</f>
        <v/>
      </c>
      <c r="AH65" s="62"/>
    </row>
    <row r="66" spans="1:34" x14ac:dyDescent="0.25">
      <c r="A66" s="48" t="s">
        <v>26</v>
      </c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68" t="str">
        <f t="shared" ref="AG66:AG67" si="11">IF(OR(B66&lt;&gt;"",C66&lt;&gt;"",D66&lt;&gt;"",E66&lt;&gt;"",F66&lt;&gt;"",G66&lt;&gt;"",H66&lt;&gt;"",I66&lt;&gt;"",J66&lt;&gt;"",K66&lt;&gt;"",L66&lt;&gt;"",M66&lt;&gt;"",N66&lt;&gt;"",O66&lt;&gt;"",P66&lt;&gt;"",Q66&lt;&gt;"",R66&lt;&gt;"",S66&lt;&gt;"",T66&lt;&gt;"",U66&lt;&gt;"",V66&lt;&gt;"",W66&lt;&gt;"",X66&lt;&gt;"",Y66&lt;&gt;"",Z66&lt;&gt;"",AA66&lt;&gt;"",AB66&lt;&gt;"",AC66&lt;&gt;"",AD66&lt;&gt;"",AE66&lt;&gt;"",AF66&lt;&gt;""),AVERAGE(B66:AF66),"")</f>
        <v/>
      </c>
      <c r="AH66" s="61"/>
    </row>
    <row r="67" spans="1:34" x14ac:dyDescent="0.25">
      <c r="A67" s="48" t="s">
        <v>35</v>
      </c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64" t="str">
        <f t="shared" si="11"/>
        <v/>
      </c>
      <c r="AH67" s="61"/>
    </row>
    <row r="68" spans="1:34" x14ac:dyDescent="0.25">
      <c r="A68" s="48" t="s">
        <v>19</v>
      </c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69" t="str">
        <f>IF(AG68&lt;&gt;"",AG68-AG64,"")</f>
        <v/>
      </c>
    </row>
    <row r="69" spans="1:34" ht="15.75" thickBot="1" x14ac:dyDescent="0.3">
      <c r="A69" s="49" t="s">
        <v>4</v>
      </c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6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63" t="str">
        <f t="shared" ref="AG69" si="12">IF(OR(B69&lt;&gt;"",C69&lt;&gt;"",D69&lt;&gt;"",E69&lt;&gt;"",F69&lt;&gt;"",G69&lt;&gt;"",H69&lt;&gt;"",I69&lt;&gt;"",J69&lt;&gt;"",K69&lt;&gt;"",L69&lt;&gt;"",M69&lt;&gt;"",N69&lt;&gt;"",O69&lt;&gt;"",P69&lt;&gt;"",Q69&lt;&gt;"",R69&lt;&gt;"",S69&lt;&gt;"",T69&lt;&gt;"",U69&lt;&gt;"",V69&lt;&gt;"",W69&lt;&gt;"",X69&lt;&gt;"",Y69&lt;&gt;"",Z69&lt;&gt;"",AA69&lt;&gt;"",AB69&lt;&gt;"",AC69&lt;&gt;"",AD69&lt;&gt;"",AE69&lt;&gt;"",AF69&lt;&gt;""),AVERAGE(B69:AF69),"")</f>
        <v/>
      </c>
      <c r="AH69" s="63" t="str">
        <f>IF(AG69&lt;&gt;"",AG69-AG64,"")</f>
        <v/>
      </c>
    </row>
    <row r="70" spans="1:34" ht="6.75" customHeight="1" thickBot="1" x14ac:dyDescent="0.3"/>
    <row r="71" spans="1:34" ht="19.5" thickBot="1" x14ac:dyDescent="0.3">
      <c r="A71" s="190" t="str">
        <f>Paramétrages!D9</f>
        <v>CHRONOROUTE 12H30</v>
      </c>
      <c r="B71" s="191"/>
      <c r="C71" s="191"/>
      <c r="D71" s="191"/>
      <c r="E71" s="191"/>
      <c r="F71" s="191"/>
      <c r="G71" s="191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1"/>
      <c r="S71" s="191"/>
      <c r="T71" s="191"/>
      <c r="U71" s="191"/>
      <c r="V71" s="191"/>
      <c r="W71" s="191"/>
      <c r="X71" s="191"/>
      <c r="Y71" s="191"/>
      <c r="Z71" s="191"/>
      <c r="AA71" s="191"/>
      <c r="AB71" s="191"/>
      <c r="AC71" s="191"/>
      <c r="AD71" s="191"/>
      <c r="AE71" s="191"/>
      <c r="AF71" s="191"/>
      <c r="AG71" s="191"/>
      <c r="AH71" s="192"/>
    </row>
    <row r="72" spans="1:34" ht="15.75" thickBot="1" x14ac:dyDescent="0.3">
      <c r="A72" s="31" t="s">
        <v>32</v>
      </c>
      <c r="B72" s="32">
        <v>1</v>
      </c>
      <c r="C72" s="32">
        <v>2</v>
      </c>
      <c r="D72" s="32">
        <v>3</v>
      </c>
      <c r="E72" s="32">
        <v>4</v>
      </c>
      <c r="F72" s="32">
        <v>5</v>
      </c>
      <c r="G72" s="32">
        <v>6</v>
      </c>
      <c r="H72" s="32">
        <v>7</v>
      </c>
      <c r="I72" s="32">
        <v>8</v>
      </c>
      <c r="J72" s="32">
        <v>9</v>
      </c>
      <c r="K72" s="32">
        <v>10</v>
      </c>
      <c r="L72" s="32">
        <v>11</v>
      </c>
      <c r="M72" s="32">
        <v>12</v>
      </c>
      <c r="N72" s="32">
        <v>13</v>
      </c>
      <c r="O72" s="32">
        <v>14</v>
      </c>
      <c r="P72" s="32">
        <v>15</v>
      </c>
      <c r="Q72" s="32">
        <v>16</v>
      </c>
      <c r="R72" s="32">
        <v>17</v>
      </c>
      <c r="S72" s="32">
        <v>18</v>
      </c>
      <c r="T72" s="32">
        <v>19</v>
      </c>
      <c r="U72" s="32">
        <v>20</v>
      </c>
      <c r="V72" s="32">
        <v>21</v>
      </c>
      <c r="W72" s="32">
        <v>22</v>
      </c>
      <c r="X72" s="32">
        <v>23</v>
      </c>
      <c r="Y72" s="32">
        <v>24</v>
      </c>
      <c r="Z72" s="32">
        <v>25</v>
      </c>
      <c r="AA72" s="32">
        <v>26</v>
      </c>
      <c r="AB72" s="32">
        <v>27</v>
      </c>
      <c r="AC72" s="32">
        <v>28</v>
      </c>
      <c r="AD72" s="32">
        <v>29</v>
      </c>
      <c r="AE72" s="32">
        <v>30</v>
      </c>
      <c r="AF72" s="32">
        <v>31</v>
      </c>
      <c r="AG72" s="25" t="s">
        <v>33</v>
      </c>
      <c r="AH72" s="25" t="s">
        <v>34</v>
      </c>
    </row>
    <row r="73" spans="1:34" x14ac:dyDescent="0.25">
      <c r="A73" s="48" t="s">
        <v>8</v>
      </c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4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65" t="str">
        <f>IF(OR(B73&lt;&gt;"",C73&lt;&gt;"",D73&lt;&gt;"",E73&lt;&gt;"",F73&lt;&gt;"",G73&lt;&gt;"",H73&lt;&gt;"",I73&lt;&gt;"",J73&lt;&gt;"",K73&lt;&gt;"",L73&lt;&gt;"",M73&lt;&gt;"",N73&lt;&gt;"",O73&lt;&gt;"",P73&lt;&gt;"",Q73&lt;&gt;"",R73&lt;&gt;"",S73&lt;&gt;"",T73&lt;&gt;"",U73&lt;&gt;"",V73&lt;&gt;"",W73&lt;&gt;"",X73&lt;&gt;"",Y73&lt;&gt;"",Z73&lt;&gt;"",AA73&lt;&gt;"",AB73&lt;&gt;"",AC73&lt;&gt;"",AD73&lt;&gt;"",AE73&lt;&gt;"",AF73&lt;&gt;""),AVERAGE(B73:AF73),"")</f>
        <v/>
      </c>
      <c r="AH73" s="188" t="str">
        <f>IF(AG74&lt;&gt;"",AG74-AG73,"")</f>
        <v/>
      </c>
    </row>
    <row r="74" spans="1:34" x14ac:dyDescent="0.25">
      <c r="A74" s="48" t="s">
        <v>3</v>
      </c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30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66" t="str">
        <f>IF(OR(B74&lt;&gt;"",C74&lt;&gt;"",D74&lt;&gt;"",E74&lt;&gt;"",F74&lt;&gt;"",G74&lt;&gt;"",H74&lt;&gt;"",I74&lt;&gt;"",J74&lt;&gt;"",K74&lt;&gt;"",L74&lt;&gt;"",M74&lt;&gt;"",N74&lt;&gt;"",O74&lt;&gt;"",P74&lt;&gt;"",Q74&lt;&gt;"",R74&lt;&gt;"",S74&lt;&gt;"",T74&lt;&gt;"",U74&lt;&gt;"",V74&lt;&gt;"",W74&lt;&gt;"",X74&lt;&gt;"",Y74&lt;&gt;"",Z74&lt;&gt;"",AA74&lt;&gt;"",AB74&lt;&gt;"",AC74&lt;&gt;"",AD74&lt;&gt;"",AE74&lt;&gt;"",AF74&lt;&gt;""),AVERAGE(B74:AF74),"")</f>
        <v/>
      </c>
      <c r="AH74" s="189"/>
    </row>
    <row r="75" spans="1:34" x14ac:dyDescent="0.25">
      <c r="A75" s="48" t="s">
        <v>25</v>
      </c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67" t="str">
        <f>IF(OR(B75&lt;&gt;"",C75&lt;&gt;"",D75&lt;&gt;"",E75&lt;&gt;"",F75&lt;&gt;"",G75&lt;&gt;"",H75&lt;&gt;"",I75&lt;&gt;"",J75&lt;&gt;"",K75&lt;&gt;"",L75&lt;&gt;"",M75&lt;&gt;"",N75&lt;&gt;"",O75&lt;&gt;"",P75&lt;&gt;"",Q75&lt;&gt;"",R75&lt;&gt;"",S75&lt;&gt;"",T75&lt;&gt;"",U75&lt;&gt;"",V75&lt;&gt;"",W75&lt;&gt;"",X75&lt;&gt;"",Y75&lt;&gt;"",Z75&lt;&gt;"",AA75&lt;&gt;"",AB75&lt;&gt;"",AC75&lt;&gt;"",AD75&lt;&gt;"",AE75&lt;&gt;"",AF75&lt;&gt;""),AVERAGE(B75:AF75),"")</f>
        <v/>
      </c>
      <c r="AH75" s="62"/>
    </row>
    <row r="76" spans="1:34" x14ac:dyDescent="0.25">
      <c r="A76" s="48" t="s">
        <v>26</v>
      </c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68" t="str">
        <f t="shared" ref="AG76:AG77" si="13">IF(OR(B76&lt;&gt;"",C76&lt;&gt;"",D76&lt;&gt;"",E76&lt;&gt;"",F76&lt;&gt;"",G76&lt;&gt;"",H76&lt;&gt;"",I76&lt;&gt;"",J76&lt;&gt;"",K76&lt;&gt;"",L76&lt;&gt;"",M76&lt;&gt;"",N76&lt;&gt;"",O76&lt;&gt;"",P76&lt;&gt;"",Q76&lt;&gt;"",R76&lt;&gt;"",S76&lt;&gt;"",T76&lt;&gt;"",U76&lt;&gt;"",V76&lt;&gt;"",W76&lt;&gt;"",X76&lt;&gt;"",Y76&lt;&gt;"",Z76&lt;&gt;"",AA76&lt;&gt;"",AB76&lt;&gt;"",AC76&lt;&gt;"",AD76&lt;&gt;"",AE76&lt;&gt;"",AF76&lt;&gt;""),AVERAGE(B76:AF76),"")</f>
        <v/>
      </c>
      <c r="AH76" s="61"/>
    </row>
    <row r="77" spans="1:34" x14ac:dyDescent="0.25">
      <c r="A77" s="48" t="s">
        <v>35</v>
      </c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64" t="str">
        <f t="shared" si="13"/>
        <v/>
      </c>
      <c r="AH77" s="61"/>
    </row>
    <row r="78" spans="1:34" x14ac:dyDescent="0.25">
      <c r="A78" s="48" t="s">
        <v>19</v>
      </c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69" t="str">
        <f>IF(AG78&lt;&gt;"",AG78-AG74,"")</f>
        <v/>
      </c>
    </row>
    <row r="79" spans="1:34" ht="15.75" thickBot="1" x14ac:dyDescent="0.3">
      <c r="A79" s="49" t="s">
        <v>4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6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63" t="str">
        <f t="shared" ref="AG79" si="14">IF(OR(B79&lt;&gt;"",C79&lt;&gt;"",D79&lt;&gt;"",E79&lt;&gt;"",F79&lt;&gt;"",G79&lt;&gt;"",H79&lt;&gt;"",I79&lt;&gt;"",J79&lt;&gt;"",K79&lt;&gt;"",L79&lt;&gt;"",M79&lt;&gt;"",N79&lt;&gt;"",O79&lt;&gt;"",P79&lt;&gt;"",Q79&lt;&gt;"",R79&lt;&gt;"",S79&lt;&gt;"",T79&lt;&gt;"",U79&lt;&gt;"",V79&lt;&gt;"",W79&lt;&gt;"",X79&lt;&gt;"",Y79&lt;&gt;"",Z79&lt;&gt;"",AA79&lt;&gt;"",AB79&lt;&gt;"",AC79&lt;&gt;"",AD79&lt;&gt;"",AE79&lt;&gt;"",AF79&lt;&gt;""),AVERAGE(B79:AF79),"")</f>
        <v/>
      </c>
      <c r="AH79" s="63" t="str">
        <f>IF(AG79&lt;&gt;"",AG79-AG74,"")</f>
        <v/>
      </c>
    </row>
    <row r="80" spans="1:34" ht="6.75" customHeight="1" thickBot="1" x14ac:dyDescent="0.3"/>
    <row r="81" spans="1:45" ht="15.75" customHeight="1" thickBot="1" x14ac:dyDescent="0.3">
      <c r="A81" s="190" t="str">
        <f>Paramétrages!D10</f>
        <v>CHRONOROUTE 13H30</v>
      </c>
      <c r="B81" s="191"/>
      <c r="C81" s="191"/>
      <c r="D81" s="191"/>
      <c r="E81" s="191"/>
      <c r="F81" s="191"/>
      <c r="G81" s="191"/>
      <c r="H81" s="191"/>
      <c r="I81" s="191"/>
      <c r="J81" s="191"/>
      <c r="K81" s="191"/>
      <c r="L81" s="191"/>
      <c r="M81" s="191"/>
      <c r="N81" s="191"/>
      <c r="O81" s="191"/>
      <c r="P81" s="191"/>
      <c r="Q81" s="191"/>
      <c r="R81" s="191"/>
      <c r="S81" s="191"/>
      <c r="T81" s="191"/>
      <c r="U81" s="191"/>
      <c r="V81" s="191"/>
      <c r="W81" s="191"/>
      <c r="X81" s="191"/>
      <c r="Y81" s="191"/>
      <c r="Z81" s="191"/>
      <c r="AA81" s="191"/>
      <c r="AB81" s="191"/>
      <c r="AC81" s="191"/>
      <c r="AD81" s="191"/>
      <c r="AE81" s="191"/>
      <c r="AF81" s="191"/>
      <c r="AG81" s="191"/>
      <c r="AH81" s="192"/>
    </row>
    <row r="82" spans="1:45" ht="15.75" thickBot="1" x14ac:dyDescent="0.3">
      <c r="A82" s="24" t="s">
        <v>32</v>
      </c>
      <c r="B82" s="25">
        <v>1</v>
      </c>
      <c r="C82" s="25">
        <v>2</v>
      </c>
      <c r="D82" s="25">
        <v>3</v>
      </c>
      <c r="E82" s="25">
        <v>4</v>
      </c>
      <c r="F82" s="25">
        <v>5</v>
      </c>
      <c r="G82" s="25">
        <v>6</v>
      </c>
      <c r="H82" s="25">
        <v>7</v>
      </c>
      <c r="I82" s="25">
        <v>8</v>
      </c>
      <c r="J82" s="25">
        <v>9</v>
      </c>
      <c r="K82" s="25">
        <v>10</v>
      </c>
      <c r="L82" s="25">
        <v>11</v>
      </c>
      <c r="M82" s="25">
        <v>12</v>
      </c>
      <c r="N82" s="25">
        <v>13</v>
      </c>
      <c r="O82" s="25">
        <v>14</v>
      </c>
      <c r="P82" s="25">
        <v>15</v>
      </c>
      <c r="Q82" s="25">
        <v>16</v>
      </c>
      <c r="R82" s="25">
        <v>17</v>
      </c>
      <c r="S82" s="25">
        <v>18</v>
      </c>
      <c r="T82" s="25">
        <v>19</v>
      </c>
      <c r="U82" s="25">
        <v>20</v>
      </c>
      <c r="V82" s="25">
        <v>21</v>
      </c>
      <c r="W82" s="25">
        <v>22</v>
      </c>
      <c r="X82" s="25">
        <v>23</v>
      </c>
      <c r="Y82" s="25">
        <v>24</v>
      </c>
      <c r="Z82" s="25">
        <v>25</v>
      </c>
      <c r="AA82" s="25">
        <v>26</v>
      </c>
      <c r="AB82" s="25">
        <v>27</v>
      </c>
      <c r="AC82" s="25">
        <v>28</v>
      </c>
      <c r="AD82" s="25">
        <v>29</v>
      </c>
      <c r="AE82" s="25">
        <v>30</v>
      </c>
      <c r="AF82" s="25">
        <v>31</v>
      </c>
      <c r="AG82" s="25" t="s">
        <v>33</v>
      </c>
      <c r="AH82" s="25" t="s">
        <v>34</v>
      </c>
      <c r="AS82" s="26"/>
    </row>
    <row r="83" spans="1:45" x14ac:dyDescent="0.25">
      <c r="A83" s="48" t="s">
        <v>8</v>
      </c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4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65" t="str">
        <f>IF(OR(B83&lt;&gt;"",C83&lt;&gt;"",D83&lt;&gt;"",E83&lt;&gt;"",F83&lt;&gt;"",G83&lt;&gt;"",H83&lt;&gt;"",I83&lt;&gt;"",J83&lt;&gt;"",K83&lt;&gt;"",L83&lt;&gt;"",M83&lt;&gt;"",N83&lt;&gt;"",O83&lt;&gt;"",P83&lt;&gt;"",Q83&lt;&gt;"",R83&lt;&gt;"",S83&lt;&gt;"",T83&lt;&gt;"",U83&lt;&gt;"",V83&lt;&gt;"",W83&lt;&gt;"",X83&lt;&gt;"",Y83&lt;&gt;"",Z83&lt;&gt;"",AA83&lt;&gt;"",AB83&lt;&gt;"",AC83&lt;&gt;"",AD83&lt;&gt;"",AE83&lt;&gt;"",AF83&lt;&gt;""),AVERAGE(B83:AF83),"")</f>
        <v/>
      </c>
      <c r="AH83" s="188" t="str">
        <f>IF(AG84&lt;&gt;"",AG84-AG83,"")</f>
        <v/>
      </c>
    </row>
    <row r="84" spans="1:45" x14ac:dyDescent="0.25">
      <c r="A84" s="48" t="s">
        <v>3</v>
      </c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30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66" t="str">
        <f>IF(OR(B84&lt;&gt;"",C84&lt;&gt;"",D84&lt;&gt;"",E84&lt;&gt;"",F84&lt;&gt;"",G84&lt;&gt;"",H84&lt;&gt;"",I84&lt;&gt;"",J84&lt;&gt;"",K84&lt;&gt;"",L84&lt;&gt;"",M84&lt;&gt;"",N84&lt;&gt;"",O84&lt;&gt;"",P84&lt;&gt;"",Q84&lt;&gt;"",R84&lt;&gt;"",S84&lt;&gt;"",T84&lt;&gt;"",U84&lt;&gt;"",V84&lt;&gt;"",W84&lt;&gt;"",X84&lt;&gt;"",Y84&lt;&gt;"",Z84&lt;&gt;"",AA84&lt;&gt;"",AB84&lt;&gt;"",AC84&lt;&gt;"",AD84&lt;&gt;"",AE84&lt;&gt;"",AF84&lt;&gt;""),AVERAGE(B84:AF84),"")</f>
        <v/>
      </c>
      <c r="AH84" s="189"/>
    </row>
    <row r="85" spans="1:45" x14ac:dyDescent="0.25">
      <c r="A85" s="48" t="s">
        <v>25</v>
      </c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67" t="str">
        <f>IF(OR(B85&lt;&gt;"",C85&lt;&gt;"",D85&lt;&gt;"",E85&lt;&gt;"",F85&lt;&gt;"",G85&lt;&gt;"",H85&lt;&gt;"",I85&lt;&gt;"",J85&lt;&gt;"",K85&lt;&gt;"",L85&lt;&gt;"",M85&lt;&gt;"",N85&lt;&gt;"",O85&lt;&gt;"",P85&lt;&gt;"",Q85&lt;&gt;"",R85&lt;&gt;"",S85&lt;&gt;"",T85&lt;&gt;"",U85&lt;&gt;"",V85&lt;&gt;"",W85&lt;&gt;"",X85&lt;&gt;"",Y85&lt;&gt;"",Z85&lt;&gt;"",AA85&lt;&gt;"",AB85&lt;&gt;"",AC85&lt;&gt;"",AD85&lt;&gt;"",AE85&lt;&gt;"",AF85&lt;&gt;""),AVERAGE(B85:AF85),"")</f>
        <v/>
      </c>
      <c r="AH85" s="62"/>
    </row>
    <row r="86" spans="1:45" x14ac:dyDescent="0.25">
      <c r="A86" s="48" t="s">
        <v>26</v>
      </c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68" t="str">
        <f t="shared" ref="AG86:AG87" si="15">IF(OR(B86&lt;&gt;"",C86&lt;&gt;"",D86&lt;&gt;"",E86&lt;&gt;"",F86&lt;&gt;"",G86&lt;&gt;"",H86&lt;&gt;"",I86&lt;&gt;"",J86&lt;&gt;"",K86&lt;&gt;"",L86&lt;&gt;"",M86&lt;&gt;"",N86&lt;&gt;"",O86&lt;&gt;"",P86&lt;&gt;"",Q86&lt;&gt;"",R86&lt;&gt;"",S86&lt;&gt;"",T86&lt;&gt;"",U86&lt;&gt;"",V86&lt;&gt;"",W86&lt;&gt;"",X86&lt;&gt;"",Y86&lt;&gt;"",Z86&lt;&gt;"",AA86&lt;&gt;"",AB86&lt;&gt;"",AC86&lt;&gt;"",AD86&lt;&gt;"",AE86&lt;&gt;"",AF86&lt;&gt;""),AVERAGE(B86:AF86),"")</f>
        <v/>
      </c>
      <c r="AH86" s="61"/>
    </row>
    <row r="87" spans="1:45" x14ac:dyDescent="0.25">
      <c r="A87" s="48" t="s">
        <v>35</v>
      </c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64" t="str">
        <f t="shared" si="15"/>
        <v/>
      </c>
      <c r="AH87" s="61"/>
    </row>
    <row r="88" spans="1:45" x14ac:dyDescent="0.25">
      <c r="A88" s="48" t="s">
        <v>19</v>
      </c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69" t="str">
        <f>IF(AG88&lt;&gt;"",AG88-AG84,"")</f>
        <v/>
      </c>
    </row>
    <row r="89" spans="1:45" ht="15.75" thickBot="1" x14ac:dyDescent="0.3">
      <c r="A89" s="49" t="s">
        <v>4</v>
      </c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6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63" t="str">
        <f t="shared" ref="AG89" si="16">IF(OR(B89&lt;&gt;"",C89&lt;&gt;"",D89&lt;&gt;"",E89&lt;&gt;"",F89&lt;&gt;"",G89&lt;&gt;"",H89&lt;&gt;"",I89&lt;&gt;"",J89&lt;&gt;"",K89&lt;&gt;"",L89&lt;&gt;"",M89&lt;&gt;"",N89&lt;&gt;"",O89&lt;&gt;"",P89&lt;&gt;"",Q89&lt;&gt;"",R89&lt;&gt;"",S89&lt;&gt;"",T89&lt;&gt;"",U89&lt;&gt;"",V89&lt;&gt;"",W89&lt;&gt;"",X89&lt;&gt;"",Y89&lt;&gt;"",Z89&lt;&gt;"",AA89&lt;&gt;"",AB89&lt;&gt;"",AC89&lt;&gt;"",AD89&lt;&gt;"",AE89&lt;&gt;"",AF89&lt;&gt;""),AVERAGE(B89:AF89),"")</f>
        <v/>
      </c>
      <c r="AH89" s="63" t="str">
        <f>IF(AG89&lt;&gt;"",AG89-AG84,"")</f>
        <v/>
      </c>
    </row>
    <row r="90" spans="1:45" ht="5.0999999999999996" customHeight="1" thickBot="1" x14ac:dyDescent="0.3"/>
    <row r="91" spans="1:45" ht="15.75" customHeight="1" thickBot="1" x14ac:dyDescent="0.3">
      <c r="A91" s="190" t="str">
        <f>Paramétrages!D11</f>
        <v>CHRONOROUTE 14H30</v>
      </c>
      <c r="B91" s="191"/>
      <c r="C91" s="191"/>
      <c r="D91" s="191"/>
      <c r="E91" s="191"/>
      <c r="F91" s="191"/>
      <c r="G91" s="191"/>
      <c r="H91" s="191"/>
      <c r="I91" s="191"/>
      <c r="J91" s="191"/>
      <c r="K91" s="191"/>
      <c r="L91" s="191"/>
      <c r="M91" s="191"/>
      <c r="N91" s="191"/>
      <c r="O91" s="191"/>
      <c r="P91" s="191"/>
      <c r="Q91" s="191"/>
      <c r="R91" s="191"/>
      <c r="S91" s="191"/>
      <c r="T91" s="191"/>
      <c r="U91" s="191"/>
      <c r="V91" s="191"/>
      <c r="W91" s="191"/>
      <c r="X91" s="191"/>
      <c r="Y91" s="191"/>
      <c r="Z91" s="191"/>
      <c r="AA91" s="191"/>
      <c r="AB91" s="191"/>
      <c r="AC91" s="191"/>
      <c r="AD91" s="191"/>
      <c r="AE91" s="191"/>
      <c r="AF91" s="191"/>
      <c r="AG91" s="191"/>
      <c r="AH91" s="192"/>
    </row>
    <row r="92" spans="1:45" ht="15.75" thickBot="1" x14ac:dyDescent="0.3">
      <c r="A92" s="31" t="s">
        <v>32</v>
      </c>
      <c r="B92" s="32">
        <v>1</v>
      </c>
      <c r="C92" s="32">
        <v>2</v>
      </c>
      <c r="D92" s="32">
        <v>3</v>
      </c>
      <c r="E92" s="32">
        <v>4</v>
      </c>
      <c r="F92" s="32">
        <v>5</v>
      </c>
      <c r="G92" s="32">
        <v>6</v>
      </c>
      <c r="H92" s="32">
        <v>7</v>
      </c>
      <c r="I92" s="32">
        <v>8</v>
      </c>
      <c r="J92" s="32">
        <v>9</v>
      </c>
      <c r="K92" s="32">
        <v>10</v>
      </c>
      <c r="L92" s="32">
        <v>11</v>
      </c>
      <c r="M92" s="32">
        <v>12</v>
      </c>
      <c r="N92" s="32">
        <v>13</v>
      </c>
      <c r="O92" s="32">
        <v>14</v>
      </c>
      <c r="P92" s="32">
        <v>15</v>
      </c>
      <c r="Q92" s="32">
        <v>16</v>
      </c>
      <c r="R92" s="32">
        <v>17</v>
      </c>
      <c r="S92" s="32">
        <v>18</v>
      </c>
      <c r="T92" s="32">
        <v>19</v>
      </c>
      <c r="U92" s="32">
        <v>20</v>
      </c>
      <c r="V92" s="32">
        <v>21</v>
      </c>
      <c r="W92" s="32">
        <v>22</v>
      </c>
      <c r="X92" s="32">
        <v>23</v>
      </c>
      <c r="Y92" s="32">
        <v>24</v>
      </c>
      <c r="Z92" s="32">
        <v>25</v>
      </c>
      <c r="AA92" s="32">
        <v>26</v>
      </c>
      <c r="AB92" s="32">
        <v>27</v>
      </c>
      <c r="AC92" s="32">
        <v>28</v>
      </c>
      <c r="AD92" s="32">
        <v>29</v>
      </c>
      <c r="AE92" s="32">
        <v>30</v>
      </c>
      <c r="AF92" s="32">
        <v>31</v>
      </c>
      <c r="AG92" s="25" t="s">
        <v>33</v>
      </c>
      <c r="AH92" s="25" t="s">
        <v>34</v>
      </c>
    </row>
    <row r="93" spans="1:45" x14ac:dyDescent="0.25">
      <c r="A93" s="48" t="s">
        <v>8</v>
      </c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4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65" t="str">
        <f>IF(OR(B93&lt;&gt;"",C93&lt;&gt;"",D93&lt;&gt;"",E93&lt;&gt;"",F93&lt;&gt;"",G93&lt;&gt;"",H93&lt;&gt;"",I93&lt;&gt;"",J93&lt;&gt;"",K93&lt;&gt;"",L93&lt;&gt;"",M93&lt;&gt;"",N93&lt;&gt;"",O93&lt;&gt;"",P93&lt;&gt;"",Q93&lt;&gt;"",R93&lt;&gt;"",S93&lt;&gt;"",T93&lt;&gt;"",U93&lt;&gt;"",V93&lt;&gt;"",W93&lt;&gt;"",X93&lt;&gt;"",Y93&lt;&gt;"",Z93&lt;&gt;"",AA93&lt;&gt;"",AB93&lt;&gt;"",AC93&lt;&gt;"",AD93&lt;&gt;"",AE93&lt;&gt;"",AF93&lt;&gt;""),AVERAGE(B93:AF93),"")</f>
        <v/>
      </c>
      <c r="AH93" s="188" t="str">
        <f>IF(AG94&lt;&gt;"",AG94-AG93,"")</f>
        <v/>
      </c>
    </row>
    <row r="94" spans="1:45" x14ac:dyDescent="0.25">
      <c r="A94" s="48" t="s">
        <v>3</v>
      </c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30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66" t="str">
        <f>IF(OR(B94&lt;&gt;"",C94&lt;&gt;"",D94&lt;&gt;"",E94&lt;&gt;"",F94&lt;&gt;"",G94&lt;&gt;"",H94&lt;&gt;"",I94&lt;&gt;"",J94&lt;&gt;"",K94&lt;&gt;"",L94&lt;&gt;"",M94&lt;&gt;"",N94&lt;&gt;"",O94&lt;&gt;"",P94&lt;&gt;"",Q94&lt;&gt;"",R94&lt;&gt;"",S94&lt;&gt;"",T94&lt;&gt;"",U94&lt;&gt;"",V94&lt;&gt;"",W94&lt;&gt;"",X94&lt;&gt;"",Y94&lt;&gt;"",Z94&lt;&gt;"",AA94&lt;&gt;"",AB94&lt;&gt;"",AC94&lt;&gt;"",AD94&lt;&gt;"",AE94&lt;&gt;"",AF94&lt;&gt;""),AVERAGE(B94:AF94),"")</f>
        <v/>
      </c>
      <c r="AH94" s="189"/>
    </row>
    <row r="95" spans="1:45" x14ac:dyDescent="0.25">
      <c r="A95" s="48" t="s">
        <v>25</v>
      </c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67" t="str">
        <f>IF(OR(B95&lt;&gt;"",C95&lt;&gt;"",D95&lt;&gt;"",E95&lt;&gt;"",F95&lt;&gt;"",G95&lt;&gt;"",H95&lt;&gt;"",I95&lt;&gt;"",J95&lt;&gt;"",K95&lt;&gt;"",L95&lt;&gt;"",M95&lt;&gt;"",N95&lt;&gt;"",O95&lt;&gt;"",P95&lt;&gt;"",Q95&lt;&gt;"",R95&lt;&gt;"",S95&lt;&gt;"",T95&lt;&gt;"",U95&lt;&gt;"",V95&lt;&gt;"",W95&lt;&gt;"",X95&lt;&gt;"",Y95&lt;&gt;"",Z95&lt;&gt;"",AA95&lt;&gt;"",AB95&lt;&gt;"",AC95&lt;&gt;"",AD95&lt;&gt;"",AE95&lt;&gt;"",AF95&lt;&gt;""),AVERAGE(B95:AF95),"")</f>
        <v/>
      </c>
      <c r="AH95" s="62"/>
    </row>
    <row r="96" spans="1:45" x14ac:dyDescent="0.25">
      <c r="A96" s="48" t="s">
        <v>26</v>
      </c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68" t="str">
        <f t="shared" ref="AG96:AG97" si="17">IF(OR(B96&lt;&gt;"",C96&lt;&gt;"",D96&lt;&gt;"",E96&lt;&gt;"",F96&lt;&gt;"",G96&lt;&gt;"",H96&lt;&gt;"",I96&lt;&gt;"",J96&lt;&gt;"",K96&lt;&gt;"",L96&lt;&gt;"",M96&lt;&gt;"",N96&lt;&gt;"",O96&lt;&gt;"",P96&lt;&gt;"",Q96&lt;&gt;"",R96&lt;&gt;"",S96&lt;&gt;"",T96&lt;&gt;"",U96&lt;&gt;"",V96&lt;&gt;"",W96&lt;&gt;"",X96&lt;&gt;"",Y96&lt;&gt;"",Z96&lt;&gt;"",AA96&lt;&gt;"",AB96&lt;&gt;"",AC96&lt;&gt;"",AD96&lt;&gt;"",AE96&lt;&gt;"",AF96&lt;&gt;""),AVERAGE(B96:AF96),"")</f>
        <v/>
      </c>
      <c r="AH96" s="61"/>
    </row>
    <row r="97" spans="1:72" x14ac:dyDescent="0.25">
      <c r="A97" s="48" t="s">
        <v>35</v>
      </c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64" t="str">
        <f t="shared" si="17"/>
        <v/>
      </c>
      <c r="AH97" s="61"/>
    </row>
    <row r="98" spans="1:72" x14ac:dyDescent="0.25">
      <c r="A98" s="48" t="s">
        <v>19</v>
      </c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69" t="str">
        <f>IF(AG98&lt;&gt;"",AG98-AG94,"")</f>
        <v/>
      </c>
    </row>
    <row r="99" spans="1:72" ht="15.75" thickBot="1" x14ac:dyDescent="0.3">
      <c r="A99" s="49" t="s">
        <v>4</v>
      </c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6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63" t="str">
        <f t="shared" ref="AG99" si="18">IF(OR(B99&lt;&gt;"",C99&lt;&gt;"",D99&lt;&gt;"",E99&lt;&gt;"",F99&lt;&gt;"",G99&lt;&gt;"",H99&lt;&gt;"",I99&lt;&gt;"",J99&lt;&gt;"",K99&lt;&gt;"",L99&lt;&gt;"",M99&lt;&gt;"",N99&lt;&gt;"",O99&lt;&gt;"",P99&lt;&gt;"",Q99&lt;&gt;"",R99&lt;&gt;"",S99&lt;&gt;"",T99&lt;&gt;"",U99&lt;&gt;"",V99&lt;&gt;"",W99&lt;&gt;"",X99&lt;&gt;"",Y99&lt;&gt;"",Z99&lt;&gt;"",AA99&lt;&gt;"",AB99&lt;&gt;"",AC99&lt;&gt;"",AD99&lt;&gt;"",AE99&lt;&gt;"",AF99&lt;&gt;""),AVERAGE(B99:AF99),"")</f>
        <v/>
      </c>
      <c r="AH99" s="63" t="str">
        <f>IF(AG99&lt;&gt;"",AG99-AG94,"")</f>
        <v/>
      </c>
    </row>
    <row r="100" spans="1:72" ht="5.0999999999999996" customHeight="1" thickBot="1" x14ac:dyDescent="0.3">
      <c r="BS100" s="33"/>
      <c r="BT100" s="26"/>
    </row>
    <row r="101" spans="1:72" ht="15.75" customHeight="1" thickBot="1" x14ac:dyDescent="0.3">
      <c r="A101" s="190" t="str">
        <f>Paramétrages!D12</f>
        <v>CHRONOROUTE 15H30</v>
      </c>
      <c r="B101" s="191"/>
      <c r="C101" s="191"/>
      <c r="D101" s="191"/>
      <c r="E101" s="191"/>
      <c r="F101" s="191"/>
      <c r="G101" s="191"/>
      <c r="H101" s="191"/>
      <c r="I101" s="191"/>
      <c r="J101" s="191"/>
      <c r="K101" s="191"/>
      <c r="L101" s="191"/>
      <c r="M101" s="191"/>
      <c r="N101" s="191"/>
      <c r="O101" s="191"/>
      <c r="P101" s="191"/>
      <c r="Q101" s="191"/>
      <c r="R101" s="191"/>
      <c r="S101" s="191"/>
      <c r="T101" s="191"/>
      <c r="U101" s="191"/>
      <c r="V101" s="191"/>
      <c r="W101" s="191"/>
      <c r="X101" s="191"/>
      <c r="Y101" s="191"/>
      <c r="Z101" s="191"/>
      <c r="AA101" s="191"/>
      <c r="AB101" s="191"/>
      <c r="AC101" s="191"/>
      <c r="AD101" s="191"/>
      <c r="AE101" s="191"/>
      <c r="AF101" s="191"/>
      <c r="AG101" s="191"/>
      <c r="AH101" s="192"/>
      <c r="BS101" s="33"/>
      <c r="BT101" s="26"/>
    </row>
    <row r="102" spans="1:72" ht="15.75" thickBot="1" x14ac:dyDescent="0.3">
      <c r="A102" s="31" t="s">
        <v>32</v>
      </c>
      <c r="B102" s="32">
        <v>1</v>
      </c>
      <c r="C102" s="32">
        <v>2</v>
      </c>
      <c r="D102" s="32">
        <v>3</v>
      </c>
      <c r="E102" s="32">
        <v>4</v>
      </c>
      <c r="F102" s="32">
        <v>5</v>
      </c>
      <c r="G102" s="32">
        <v>6</v>
      </c>
      <c r="H102" s="32">
        <v>7</v>
      </c>
      <c r="I102" s="32">
        <v>8</v>
      </c>
      <c r="J102" s="32">
        <v>9</v>
      </c>
      <c r="K102" s="32">
        <v>10</v>
      </c>
      <c r="L102" s="32">
        <v>11</v>
      </c>
      <c r="M102" s="32">
        <v>12</v>
      </c>
      <c r="N102" s="32">
        <v>13</v>
      </c>
      <c r="O102" s="32">
        <v>14</v>
      </c>
      <c r="P102" s="32">
        <v>15</v>
      </c>
      <c r="Q102" s="32">
        <v>16</v>
      </c>
      <c r="R102" s="32">
        <v>17</v>
      </c>
      <c r="S102" s="32">
        <v>18</v>
      </c>
      <c r="T102" s="32">
        <v>19</v>
      </c>
      <c r="U102" s="32">
        <v>20</v>
      </c>
      <c r="V102" s="32">
        <v>21</v>
      </c>
      <c r="W102" s="32">
        <v>22</v>
      </c>
      <c r="X102" s="32">
        <v>23</v>
      </c>
      <c r="Y102" s="32">
        <v>24</v>
      </c>
      <c r="Z102" s="32">
        <v>25</v>
      </c>
      <c r="AA102" s="32">
        <v>26</v>
      </c>
      <c r="AB102" s="32">
        <v>27</v>
      </c>
      <c r="AC102" s="32">
        <v>28</v>
      </c>
      <c r="AD102" s="32">
        <v>29</v>
      </c>
      <c r="AE102" s="32">
        <v>30</v>
      </c>
      <c r="AF102" s="32">
        <v>31</v>
      </c>
      <c r="AG102" s="25" t="s">
        <v>33</v>
      </c>
      <c r="AH102" s="25" t="s">
        <v>34</v>
      </c>
      <c r="BS102" s="33"/>
      <c r="BT102" s="26"/>
    </row>
    <row r="103" spans="1:72" x14ac:dyDescent="0.25">
      <c r="A103" s="48" t="s">
        <v>8</v>
      </c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4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65" t="str">
        <f>IF(OR(B103&lt;&gt;"",C103&lt;&gt;"",D103&lt;&gt;"",E103&lt;&gt;"",F103&lt;&gt;"",G103&lt;&gt;"",H103&lt;&gt;"",I103&lt;&gt;"",J103&lt;&gt;"",K103&lt;&gt;"",L103&lt;&gt;"",M103&lt;&gt;"",N103&lt;&gt;"",O103&lt;&gt;"",P103&lt;&gt;"",Q103&lt;&gt;"",R103&lt;&gt;"",S103&lt;&gt;"",T103&lt;&gt;"",U103&lt;&gt;"",V103&lt;&gt;"",W103&lt;&gt;"",X103&lt;&gt;"",Y103&lt;&gt;"",Z103&lt;&gt;"",AA103&lt;&gt;"",AB103&lt;&gt;"",AC103&lt;&gt;"",AD103&lt;&gt;"",AE103&lt;&gt;"",AF103&lt;&gt;""),AVERAGE(B103:AF103),"")</f>
        <v/>
      </c>
      <c r="AH103" s="188" t="str">
        <f>IF(AG104&lt;&gt;"",AG104-AG103,"")</f>
        <v/>
      </c>
    </row>
    <row r="104" spans="1:72" x14ac:dyDescent="0.25">
      <c r="A104" s="48" t="s">
        <v>3</v>
      </c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30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66" t="str">
        <f>IF(OR(B104&lt;&gt;"",C104&lt;&gt;"",D104&lt;&gt;"",E104&lt;&gt;"",F104&lt;&gt;"",G104&lt;&gt;"",H104&lt;&gt;"",I104&lt;&gt;"",J104&lt;&gt;"",K104&lt;&gt;"",L104&lt;&gt;"",M104&lt;&gt;"",N104&lt;&gt;"",O104&lt;&gt;"",P104&lt;&gt;"",Q104&lt;&gt;"",R104&lt;&gt;"",S104&lt;&gt;"",T104&lt;&gt;"",U104&lt;&gt;"",V104&lt;&gt;"",W104&lt;&gt;"",X104&lt;&gt;"",Y104&lt;&gt;"",Z104&lt;&gt;"",AA104&lt;&gt;"",AB104&lt;&gt;"",AC104&lt;&gt;"",AD104&lt;&gt;"",AE104&lt;&gt;"",AF104&lt;&gt;""),AVERAGE(B104:AF104),"")</f>
        <v/>
      </c>
      <c r="AH104" s="189"/>
    </row>
    <row r="105" spans="1:72" x14ac:dyDescent="0.25">
      <c r="A105" s="48" t="s">
        <v>25</v>
      </c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67" t="str">
        <f>IF(OR(B105&lt;&gt;"",C105&lt;&gt;"",D105&lt;&gt;"",E105&lt;&gt;"",F105&lt;&gt;"",G105&lt;&gt;"",H105&lt;&gt;"",I105&lt;&gt;"",J105&lt;&gt;"",K105&lt;&gt;"",L105&lt;&gt;"",M105&lt;&gt;"",N105&lt;&gt;"",O105&lt;&gt;"",P105&lt;&gt;"",Q105&lt;&gt;"",R105&lt;&gt;"",S105&lt;&gt;"",T105&lt;&gt;"",U105&lt;&gt;"",V105&lt;&gt;"",W105&lt;&gt;"",X105&lt;&gt;"",Y105&lt;&gt;"",Z105&lt;&gt;"",AA105&lt;&gt;"",AB105&lt;&gt;"",AC105&lt;&gt;"",AD105&lt;&gt;"",AE105&lt;&gt;"",AF105&lt;&gt;""),AVERAGE(B105:AF105),"")</f>
        <v/>
      </c>
      <c r="AH105" s="62"/>
    </row>
    <row r="106" spans="1:72" x14ac:dyDescent="0.25">
      <c r="A106" s="48" t="s">
        <v>26</v>
      </c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68" t="str">
        <f t="shared" ref="AG106:AG107" si="19">IF(OR(B106&lt;&gt;"",C106&lt;&gt;"",D106&lt;&gt;"",E106&lt;&gt;"",F106&lt;&gt;"",G106&lt;&gt;"",H106&lt;&gt;"",I106&lt;&gt;"",J106&lt;&gt;"",K106&lt;&gt;"",L106&lt;&gt;"",M106&lt;&gt;"",N106&lt;&gt;"",O106&lt;&gt;"",P106&lt;&gt;"",Q106&lt;&gt;"",R106&lt;&gt;"",S106&lt;&gt;"",T106&lt;&gt;"",U106&lt;&gt;"",V106&lt;&gt;"",W106&lt;&gt;"",X106&lt;&gt;"",Y106&lt;&gt;"",Z106&lt;&gt;"",AA106&lt;&gt;"",AB106&lt;&gt;"",AC106&lt;&gt;"",AD106&lt;&gt;"",AE106&lt;&gt;"",AF106&lt;&gt;""),AVERAGE(B106:AF106),"")</f>
        <v/>
      </c>
      <c r="AH106" s="61"/>
    </row>
    <row r="107" spans="1:72" x14ac:dyDescent="0.25">
      <c r="A107" s="48" t="s">
        <v>35</v>
      </c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64" t="str">
        <f t="shared" si="19"/>
        <v/>
      </c>
      <c r="AH107" s="61"/>
    </row>
    <row r="108" spans="1:72" x14ac:dyDescent="0.25">
      <c r="A108" s="48" t="s">
        <v>19</v>
      </c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69" t="str">
        <f>IF(AG108&lt;&gt;"",AG108-AG104,"")</f>
        <v/>
      </c>
    </row>
    <row r="109" spans="1:72" ht="15.75" thickBot="1" x14ac:dyDescent="0.3">
      <c r="A109" s="49" t="s">
        <v>4</v>
      </c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6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63" t="str">
        <f t="shared" ref="AG109" si="20">IF(OR(B109&lt;&gt;"",C109&lt;&gt;"",D109&lt;&gt;"",E109&lt;&gt;"",F109&lt;&gt;"",G109&lt;&gt;"",H109&lt;&gt;"",I109&lt;&gt;"",J109&lt;&gt;"",K109&lt;&gt;"",L109&lt;&gt;"",M109&lt;&gt;"",N109&lt;&gt;"",O109&lt;&gt;"",P109&lt;&gt;"",Q109&lt;&gt;"",R109&lt;&gt;"",S109&lt;&gt;"",T109&lt;&gt;"",U109&lt;&gt;"",V109&lt;&gt;"",W109&lt;&gt;"",X109&lt;&gt;"",Y109&lt;&gt;"",Z109&lt;&gt;"",AA109&lt;&gt;"",AB109&lt;&gt;"",AC109&lt;&gt;"",AD109&lt;&gt;"",AE109&lt;&gt;"",AF109&lt;&gt;""),AVERAGE(B109:AF109),"")</f>
        <v/>
      </c>
      <c r="AH109" s="63" t="str">
        <f>IF(AG109&lt;&gt;"",AG109-AG104,"")</f>
        <v/>
      </c>
    </row>
    <row r="110" spans="1:72" ht="5.0999999999999996" customHeight="1" thickBot="1" x14ac:dyDescent="0.3">
      <c r="BS110" s="33"/>
      <c r="BT110" s="26"/>
    </row>
    <row r="111" spans="1:72" ht="15.75" customHeight="1" thickBot="1" x14ac:dyDescent="0.3">
      <c r="A111" s="190" t="str">
        <f>Paramétrages!D13</f>
        <v>CHRONOROUTE 16H30</v>
      </c>
      <c r="B111" s="191"/>
      <c r="C111" s="191"/>
      <c r="D111" s="191"/>
      <c r="E111" s="191"/>
      <c r="F111" s="191"/>
      <c r="G111" s="191"/>
      <c r="H111" s="191"/>
      <c r="I111" s="191"/>
      <c r="J111" s="191"/>
      <c r="K111" s="191"/>
      <c r="L111" s="191"/>
      <c r="M111" s="191"/>
      <c r="N111" s="191"/>
      <c r="O111" s="191"/>
      <c r="P111" s="191"/>
      <c r="Q111" s="191"/>
      <c r="R111" s="191"/>
      <c r="S111" s="191"/>
      <c r="T111" s="191"/>
      <c r="U111" s="191"/>
      <c r="V111" s="191"/>
      <c r="W111" s="191"/>
      <c r="X111" s="191"/>
      <c r="Y111" s="191"/>
      <c r="Z111" s="191"/>
      <c r="AA111" s="191"/>
      <c r="AB111" s="191"/>
      <c r="AC111" s="191"/>
      <c r="AD111" s="191"/>
      <c r="AE111" s="191"/>
      <c r="AF111" s="191"/>
      <c r="AG111" s="191"/>
      <c r="AH111" s="192"/>
      <c r="BS111" s="33"/>
      <c r="BT111" s="26"/>
    </row>
    <row r="112" spans="1:72" ht="15.75" thickBot="1" x14ac:dyDescent="0.3">
      <c r="A112" s="31" t="s">
        <v>32</v>
      </c>
      <c r="B112" s="32">
        <v>1</v>
      </c>
      <c r="C112" s="32">
        <v>2</v>
      </c>
      <c r="D112" s="32">
        <v>3</v>
      </c>
      <c r="E112" s="32">
        <v>4</v>
      </c>
      <c r="F112" s="32">
        <v>5</v>
      </c>
      <c r="G112" s="32">
        <v>6</v>
      </c>
      <c r="H112" s="32">
        <v>7</v>
      </c>
      <c r="I112" s="32">
        <v>8</v>
      </c>
      <c r="J112" s="32">
        <v>9</v>
      </c>
      <c r="K112" s="32">
        <v>10</v>
      </c>
      <c r="L112" s="32">
        <v>11</v>
      </c>
      <c r="M112" s="32">
        <v>12</v>
      </c>
      <c r="N112" s="32">
        <v>13</v>
      </c>
      <c r="O112" s="32">
        <v>14</v>
      </c>
      <c r="P112" s="32">
        <v>15</v>
      </c>
      <c r="Q112" s="32">
        <v>16</v>
      </c>
      <c r="R112" s="32">
        <v>17</v>
      </c>
      <c r="S112" s="32">
        <v>18</v>
      </c>
      <c r="T112" s="32">
        <v>19</v>
      </c>
      <c r="U112" s="32">
        <v>20</v>
      </c>
      <c r="V112" s="32">
        <v>21</v>
      </c>
      <c r="W112" s="32">
        <v>22</v>
      </c>
      <c r="X112" s="32">
        <v>23</v>
      </c>
      <c r="Y112" s="32">
        <v>24</v>
      </c>
      <c r="Z112" s="32">
        <v>25</v>
      </c>
      <c r="AA112" s="32">
        <v>26</v>
      </c>
      <c r="AB112" s="32">
        <v>27</v>
      </c>
      <c r="AC112" s="32">
        <v>28</v>
      </c>
      <c r="AD112" s="32">
        <v>29</v>
      </c>
      <c r="AE112" s="32">
        <v>30</v>
      </c>
      <c r="AF112" s="32">
        <v>31</v>
      </c>
      <c r="AG112" s="25" t="s">
        <v>33</v>
      </c>
      <c r="AH112" s="25" t="s">
        <v>34</v>
      </c>
      <c r="BS112" s="33"/>
      <c r="BT112" s="26"/>
    </row>
    <row r="113" spans="1:72" x14ac:dyDescent="0.25">
      <c r="A113" s="48" t="s">
        <v>8</v>
      </c>
      <c r="B113" s="43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4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65" t="str">
        <f>IF(OR(B113&lt;&gt;"",C113&lt;&gt;"",D113&lt;&gt;"",E113&lt;&gt;"",F113&lt;&gt;"",G113&lt;&gt;"",H113&lt;&gt;"",I113&lt;&gt;"",J113&lt;&gt;"",K113&lt;&gt;"",L113&lt;&gt;"",M113&lt;&gt;"",N113&lt;&gt;"",O113&lt;&gt;"",P113&lt;&gt;"",Q113&lt;&gt;"",R113&lt;&gt;"",S113&lt;&gt;"",T113&lt;&gt;"",U113&lt;&gt;"",V113&lt;&gt;"",W113&lt;&gt;"",X113&lt;&gt;"",Y113&lt;&gt;"",Z113&lt;&gt;"",AA113&lt;&gt;"",AB113&lt;&gt;"",AC113&lt;&gt;"",AD113&lt;&gt;"",AE113&lt;&gt;"",AF113&lt;&gt;""),AVERAGE(B113:AF113),"")</f>
        <v/>
      </c>
      <c r="AH113" s="188" t="str">
        <f>IF(AG114&lt;&gt;"",AG114-AG113,"")</f>
        <v/>
      </c>
    </row>
    <row r="114" spans="1:72" x14ac:dyDescent="0.25">
      <c r="A114" s="48" t="s">
        <v>3</v>
      </c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30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66" t="str">
        <f>IF(OR(B114&lt;&gt;"",C114&lt;&gt;"",D114&lt;&gt;"",E114&lt;&gt;"",F114&lt;&gt;"",G114&lt;&gt;"",H114&lt;&gt;"",I114&lt;&gt;"",J114&lt;&gt;"",K114&lt;&gt;"",L114&lt;&gt;"",M114&lt;&gt;"",N114&lt;&gt;"",O114&lt;&gt;"",P114&lt;&gt;"",Q114&lt;&gt;"",R114&lt;&gt;"",S114&lt;&gt;"",T114&lt;&gt;"",U114&lt;&gt;"",V114&lt;&gt;"",W114&lt;&gt;"",X114&lt;&gt;"",Y114&lt;&gt;"",Z114&lt;&gt;"",AA114&lt;&gt;"",AB114&lt;&gt;"",AC114&lt;&gt;"",AD114&lt;&gt;"",AE114&lt;&gt;"",AF114&lt;&gt;""),AVERAGE(B114:AF114),"")</f>
        <v/>
      </c>
      <c r="AH114" s="189"/>
    </row>
    <row r="115" spans="1:72" x14ac:dyDescent="0.25">
      <c r="A115" s="48" t="s">
        <v>25</v>
      </c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67" t="str">
        <f>IF(OR(B115&lt;&gt;"",C115&lt;&gt;"",D115&lt;&gt;"",E115&lt;&gt;"",F115&lt;&gt;"",G115&lt;&gt;"",H115&lt;&gt;"",I115&lt;&gt;"",J115&lt;&gt;"",K115&lt;&gt;"",L115&lt;&gt;"",M115&lt;&gt;"",N115&lt;&gt;"",O115&lt;&gt;"",P115&lt;&gt;"",Q115&lt;&gt;"",R115&lt;&gt;"",S115&lt;&gt;"",T115&lt;&gt;"",U115&lt;&gt;"",V115&lt;&gt;"",W115&lt;&gt;"",X115&lt;&gt;"",Y115&lt;&gt;"",Z115&lt;&gt;"",AA115&lt;&gt;"",AB115&lt;&gt;"",AC115&lt;&gt;"",AD115&lt;&gt;"",AE115&lt;&gt;"",AF115&lt;&gt;""),AVERAGE(B115:AF115),"")</f>
        <v/>
      </c>
      <c r="AH115" s="62"/>
    </row>
    <row r="116" spans="1:72" x14ac:dyDescent="0.25">
      <c r="A116" s="48" t="s">
        <v>26</v>
      </c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68" t="str">
        <f t="shared" ref="AG116:AG117" si="21">IF(OR(B116&lt;&gt;"",C116&lt;&gt;"",D116&lt;&gt;"",E116&lt;&gt;"",F116&lt;&gt;"",G116&lt;&gt;"",H116&lt;&gt;"",I116&lt;&gt;"",J116&lt;&gt;"",K116&lt;&gt;"",L116&lt;&gt;"",M116&lt;&gt;"",N116&lt;&gt;"",O116&lt;&gt;"",P116&lt;&gt;"",Q116&lt;&gt;"",R116&lt;&gt;"",S116&lt;&gt;"",T116&lt;&gt;"",U116&lt;&gt;"",V116&lt;&gt;"",W116&lt;&gt;"",X116&lt;&gt;"",Y116&lt;&gt;"",Z116&lt;&gt;"",AA116&lt;&gt;"",AB116&lt;&gt;"",AC116&lt;&gt;"",AD116&lt;&gt;"",AE116&lt;&gt;"",AF116&lt;&gt;""),AVERAGE(B116:AF116),"")</f>
        <v/>
      </c>
      <c r="AH116" s="61"/>
    </row>
    <row r="117" spans="1:72" x14ac:dyDescent="0.25">
      <c r="A117" s="48" t="s">
        <v>35</v>
      </c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64" t="str">
        <f t="shared" si="21"/>
        <v/>
      </c>
      <c r="AH117" s="61"/>
    </row>
    <row r="118" spans="1:72" x14ac:dyDescent="0.25">
      <c r="A118" s="48" t="s">
        <v>19</v>
      </c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69" t="str">
        <f>IF(AG118&lt;&gt;"",AG118-AG114,"")</f>
        <v/>
      </c>
    </row>
    <row r="119" spans="1:72" ht="15.75" thickBot="1" x14ac:dyDescent="0.3">
      <c r="A119" s="49" t="s">
        <v>4</v>
      </c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6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5"/>
      <c r="AG119" s="63" t="str">
        <f t="shared" ref="AG119" si="22">IF(OR(B119&lt;&gt;"",C119&lt;&gt;"",D119&lt;&gt;"",E119&lt;&gt;"",F119&lt;&gt;"",G119&lt;&gt;"",H119&lt;&gt;"",I119&lt;&gt;"",J119&lt;&gt;"",K119&lt;&gt;"",L119&lt;&gt;"",M119&lt;&gt;"",N119&lt;&gt;"",O119&lt;&gt;"",P119&lt;&gt;"",Q119&lt;&gt;"",R119&lt;&gt;"",S119&lt;&gt;"",T119&lt;&gt;"",U119&lt;&gt;"",V119&lt;&gt;"",W119&lt;&gt;"",X119&lt;&gt;"",Y119&lt;&gt;"",Z119&lt;&gt;"",AA119&lt;&gt;"",AB119&lt;&gt;"",AC119&lt;&gt;"",AD119&lt;&gt;"",AE119&lt;&gt;"",AF119&lt;&gt;""),AVERAGE(B119:AF119),"")</f>
        <v/>
      </c>
      <c r="AH119" s="63" t="str">
        <f>IF(AG119&lt;&gt;"",AG119-AG114,"")</f>
        <v/>
      </c>
    </row>
    <row r="120" spans="1:72" ht="5.0999999999999996" customHeight="1" thickBot="1" x14ac:dyDescent="0.3">
      <c r="BS120" s="33"/>
      <c r="BT120" s="26"/>
    </row>
    <row r="121" spans="1:72" ht="15.75" customHeight="1" thickBot="1" x14ac:dyDescent="0.3">
      <c r="A121" s="190" t="str">
        <f>Paramétrages!D14</f>
        <v>CHRONOROUTE 17H30</v>
      </c>
      <c r="B121" s="191"/>
      <c r="C121" s="191"/>
      <c r="D121" s="191"/>
      <c r="E121" s="191"/>
      <c r="F121" s="191"/>
      <c r="G121" s="191"/>
      <c r="H121" s="191"/>
      <c r="I121" s="191"/>
      <c r="J121" s="191"/>
      <c r="K121" s="191"/>
      <c r="L121" s="191"/>
      <c r="M121" s="191"/>
      <c r="N121" s="191"/>
      <c r="O121" s="191"/>
      <c r="P121" s="191"/>
      <c r="Q121" s="191"/>
      <c r="R121" s="191"/>
      <c r="S121" s="191"/>
      <c r="T121" s="191"/>
      <c r="U121" s="191"/>
      <c r="V121" s="191"/>
      <c r="W121" s="191"/>
      <c r="X121" s="191"/>
      <c r="Y121" s="191"/>
      <c r="Z121" s="191"/>
      <c r="AA121" s="191"/>
      <c r="AB121" s="191"/>
      <c r="AC121" s="191"/>
      <c r="AD121" s="191"/>
      <c r="AE121" s="191"/>
      <c r="AF121" s="191"/>
      <c r="AG121" s="191"/>
      <c r="AH121" s="192"/>
      <c r="BS121" s="33"/>
      <c r="BT121" s="26"/>
    </row>
    <row r="122" spans="1:72" ht="15.75" thickBot="1" x14ac:dyDescent="0.3">
      <c r="A122" s="31" t="s">
        <v>32</v>
      </c>
      <c r="B122" s="32">
        <v>1</v>
      </c>
      <c r="C122" s="32">
        <v>2</v>
      </c>
      <c r="D122" s="32">
        <v>3</v>
      </c>
      <c r="E122" s="32">
        <v>4</v>
      </c>
      <c r="F122" s="32">
        <v>5</v>
      </c>
      <c r="G122" s="32">
        <v>6</v>
      </c>
      <c r="H122" s="32">
        <v>7</v>
      </c>
      <c r="I122" s="32">
        <v>8</v>
      </c>
      <c r="J122" s="32">
        <v>9</v>
      </c>
      <c r="K122" s="32">
        <v>10</v>
      </c>
      <c r="L122" s="32">
        <v>11</v>
      </c>
      <c r="M122" s="32">
        <v>12</v>
      </c>
      <c r="N122" s="32">
        <v>13</v>
      </c>
      <c r="O122" s="32">
        <v>14</v>
      </c>
      <c r="P122" s="32">
        <v>15</v>
      </c>
      <c r="Q122" s="32">
        <v>16</v>
      </c>
      <c r="R122" s="32">
        <v>17</v>
      </c>
      <c r="S122" s="32">
        <v>18</v>
      </c>
      <c r="T122" s="32">
        <v>19</v>
      </c>
      <c r="U122" s="32">
        <v>20</v>
      </c>
      <c r="V122" s="32">
        <v>21</v>
      </c>
      <c r="W122" s="32">
        <v>22</v>
      </c>
      <c r="X122" s="32">
        <v>23</v>
      </c>
      <c r="Y122" s="32">
        <v>24</v>
      </c>
      <c r="Z122" s="32">
        <v>25</v>
      </c>
      <c r="AA122" s="32">
        <v>26</v>
      </c>
      <c r="AB122" s="32">
        <v>27</v>
      </c>
      <c r="AC122" s="32">
        <v>28</v>
      </c>
      <c r="AD122" s="32">
        <v>29</v>
      </c>
      <c r="AE122" s="32">
        <v>30</v>
      </c>
      <c r="AF122" s="32">
        <v>31</v>
      </c>
      <c r="AG122" s="25" t="s">
        <v>33</v>
      </c>
      <c r="AH122" s="25" t="s">
        <v>34</v>
      </c>
      <c r="BS122" s="33"/>
      <c r="BT122" s="26"/>
    </row>
    <row r="123" spans="1:72" x14ac:dyDescent="0.25">
      <c r="A123" s="48" t="s">
        <v>8</v>
      </c>
      <c r="B123" s="43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4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65" t="str">
        <f>IF(OR(B123&lt;&gt;"",C123&lt;&gt;"",D123&lt;&gt;"",E123&lt;&gt;"",F123&lt;&gt;"",G123&lt;&gt;"",H123&lt;&gt;"",I123&lt;&gt;"",J123&lt;&gt;"",K123&lt;&gt;"",L123&lt;&gt;"",M123&lt;&gt;"",N123&lt;&gt;"",O123&lt;&gt;"",P123&lt;&gt;"",Q123&lt;&gt;"",R123&lt;&gt;"",S123&lt;&gt;"",T123&lt;&gt;"",U123&lt;&gt;"",V123&lt;&gt;"",W123&lt;&gt;"",X123&lt;&gt;"",Y123&lt;&gt;"",Z123&lt;&gt;"",AA123&lt;&gt;"",AB123&lt;&gt;"",AC123&lt;&gt;"",AD123&lt;&gt;"",AE123&lt;&gt;"",AF123&lt;&gt;""),AVERAGE(B123:AF123),"")</f>
        <v/>
      </c>
      <c r="AH123" s="188" t="str">
        <f>IF(AG124&lt;&gt;"",AG124-AG123,"")</f>
        <v/>
      </c>
    </row>
    <row r="124" spans="1:72" x14ac:dyDescent="0.25">
      <c r="A124" s="48" t="s">
        <v>3</v>
      </c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30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66" t="str">
        <f>IF(OR(B124&lt;&gt;"",C124&lt;&gt;"",D124&lt;&gt;"",E124&lt;&gt;"",F124&lt;&gt;"",G124&lt;&gt;"",H124&lt;&gt;"",I124&lt;&gt;"",J124&lt;&gt;"",K124&lt;&gt;"",L124&lt;&gt;"",M124&lt;&gt;"",N124&lt;&gt;"",O124&lt;&gt;"",P124&lt;&gt;"",Q124&lt;&gt;"",R124&lt;&gt;"",S124&lt;&gt;"",T124&lt;&gt;"",U124&lt;&gt;"",V124&lt;&gt;"",W124&lt;&gt;"",X124&lt;&gt;"",Y124&lt;&gt;"",Z124&lt;&gt;"",AA124&lt;&gt;"",AB124&lt;&gt;"",AC124&lt;&gt;"",AD124&lt;&gt;"",AE124&lt;&gt;"",AF124&lt;&gt;""),AVERAGE(B124:AF124),"")</f>
        <v/>
      </c>
      <c r="AH124" s="189"/>
    </row>
    <row r="125" spans="1:72" x14ac:dyDescent="0.25">
      <c r="A125" s="48" t="s">
        <v>25</v>
      </c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67" t="str">
        <f>IF(OR(B125&lt;&gt;"",C125&lt;&gt;"",D125&lt;&gt;"",E125&lt;&gt;"",F125&lt;&gt;"",G125&lt;&gt;"",H125&lt;&gt;"",I125&lt;&gt;"",J125&lt;&gt;"",K125&lt;&gt;"",L125&lt;&gt;"",M125&lt;&gt;"",N125&lt;&gt;"",O125&lt;&gt;"",P125&lt;&gt;"",Q125&lt;&gt;"",R125&lt;&gt;"",S125&lt;&gt;"",T125&lt;&gt;"",U125&lt;&gt;"",V125&lt;&gt;"",W125&lt;&gt;"",X125&lt;&gt;"",Y125&lt;&gt;"",Z125&lt;&gt;"",AA125&lt;&gt;"",AB125&lt;&gt;"",AC125&lt;&gt;"",AD125&lt;&gt;"",AE125&lt;&gt;"",AF125&lt;&gt;""),AVERAGE(B125:AF125),"")</f>
        <v/>
      </c>
      <c r="AH125" s="62"/>
    </row>
    <row r="126" spans="1:72" x14ac:dyDescent="0.25">
      <c r="A126" s="48" t="s">
        <v>26</v>
      </c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68" t="str">
        <f t="shared" ref="AG126:AG127" si="23">IF(OR(B126&lt;&gt;"",C126&lt;&gt;"",D126&lt;&gt;"",E126&lt;&gt;"",F126&lt;&gt;"",G126&lt;&gt;"",H126&lt;&gt;"",I126&lt;&gt;"",J126&lt;&gt;"",K126&lt;&gt;"",L126&lt;&gt;"",M126&lt;&gt;"",N126&lt;&gt;"",O126&lt;&gt;"",P126&lt;&gt;"",Q126&lt;&gt;"",R126&lt;&gt;"",S126&lt;&gt;"",T126&lt;&gt;"",U126&lt;&gt;"",V126&lt;&gt;"",W126&lt;&gt;"",X126&lt;&gt;"",Y126&lt;&gt;"",Z126&lt;&gt;"",AA126&lt;&gt;"",AB126&lt;&gt;"",AC126&lt;&gt;"",AD126&lt;&gt;"",AE126&lt;&gt;"",AF126&lt;&gt;""),AVERAGE(B126:AF126),"")</f>
        <v/>
      </c>
      <c r="AH126" s="61"/>
    </row>
    <row r="127" spans="1:72" x14ac:dyDescent="0.25">
      <c r="A127" s="48" t="s">
        <v>35</v>
      </c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64" t="str">
        <f t="shared" si="23"/>
        <v/>
      </c>
      <c r="AH127" s="61"/>
    </row>
    <row r="128" spans="1:72" x14ac:dyDescent="0.25">
      <c r="A128" s="48" t="s">
        <v>19</v>
      </c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69" t="str">
        <f>IF(AG128&lt;&gt;"",AG128-AG124,"")</f>
        <v/>
      </c>
    </row>
    <row r="129" spans="1:34" ht="15.75" thickBot="1" x14ac:dyDescent="0.3">
      <c r="A129" s="49" t="s">
        <v>4</v>
      </c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6"/>
      <c r="V129" s="45"/>
      <c r="W129" s="45"/>
      <c r="X129" s="45"/>
      <c r="Y129" s="45"/>
      <c r="Z129" s="45"/>
      <c r="AA129" s="45"/>
      <c r="AB129" s="45"/>
      <c r="AC129" s="45"/>
      <c r="AD129" s="45"/>
      <c r="AE129" s="45"/>
      <c r="AF129" s="45"/>
      <c r="AG129" s="63" t="str">
        <f t="shared" ref="AG129" si="24">IF(OR(B129&lt;&gt;"",C129&lt;&gt;"",D129&lt;&gt;"",E129&lt;&gt;"",F129&lt;&gt;"",G129&lt;&gt;"",H129&lt;&gt;"",I129&lt;&gt;"",J129&lt;&gt;"",K129&lt;&gt;"",L129&lt;&gt;"",M129&lt;&gt;"",N129&lt;&gt;"",O129&lt;&gt;"",P129&lt;&gt;"",Q129&lt;&gt;"",R129&lt;&gt;"",S129&lt;&gt;"",T129&lt;&gt;"",U129&lt;&gt;"",V129&lt;&gt;"",W129&lt;&gt;"",X129&lt;&gt;"",Y129&lt;&gt;"",Z129&lt;&gt;"",AA129&lt;&gt;"",AB129&lt;&gt;"",AC129&lt;&gt;"",AD129&lt;&gt;"",AE129&lt;&gt;"",AF129&lt;&gt;""),AVERAGE(B129:AF129),"")</f>
        <v/>
      </c>
      <c r="AH129" s="63" t="str">
        <f>IF(AG129&lt;&gt;"",AG129-AG124,"")</f>
        <v/>
      </c>
    </row>
    <row r="130" spans="1:34" ht="6.75" customHeight="1" thickBot="1" x14ac:dyDescent="0.3"/>
    <row r="131" spans="1:34" ht="19.5" thickBot="1" x14ac:dyDescent="0.3">
      <c r="A131" s="190" t="str">
        <f>Paramétrages!D15</f>
        <v>CHRONOROUTE 18H30</v>
      </c>
      <c r="B131" s="191"/>
      <c r="C131" s="191"/>
      <c r="D131" s="191"/>
      <c r="E131" s="191"/>
      <c r="F131" s="191"/>
      <c r="G131" s="191"/>
      <c r="H131" s="191"/>
      <c r="I131" s="191"/>
      <c r="J131" s="191"/>
      <c r="K131" s="191"/>
      <c r="L131" s="191"/>
      <c r="M131" s="191"/>
      <c r="N131" s="191"/>
      <c r="O131" s="191"/>
      <c r="P131" s="191"/>
      <c r="Q131" s="191"/>
      <c r="R131" s="191"/>
      <c r="S131" s="191"/>
      <c r="T131" s="191"/>
      <c r="U131" s="191"/>
      <c r="V131" s="191"/>
      <c r="W131" s="191"/>
      <c r="X131" s="191"/>
      <c r="Y131" s="191"/>
      <c r="Z131" s="191"/>
      <c r="AA131" s="191"/>
      <c r="AB131" s="191"/>
      <c r="AC131" s="191"/>
      <c r="AD131" s="191"/>
      <c r="AE131" s="191"/>
      <c r="AF131" s="191"/>
      <c r="AG131" s="191"/>
      <c r="AH131" s="192"/>
    </row>
    <row r="132" spans="1:34" ht="15.75" thickBot="1" x14ac:dyDescent="0.3">
      <c r="A132" s="31" t="s">
        <v>32</v>
      </c>
      <c r="B132" s="32">
        <v>1</v>
      </c>
      <c r="C132" s="32">
        <v>2</v>
      </c>
      <c r="D132" s="32">
        <v>3</v>
      </c>
      <c r="E132" s="32">
        <v>4</v>
      </c>
      <c r="F132" s="32">
        <v>5</v>
      </c>
      <c r="G132" s="32">
        <v>6</v>
      </c>
      <c r="H132" s="32">
        <v>7</v>
      </c>
      <c r="I132" s="32">
        <v>8</v>
      </c>
      <c r="J132" s="32">
        <v>9</v>
      </c>
      <c r="K132" s="32">
        <v>10</v>
      </c>
      <c r="L132" s="32">
        <v>11</v>
      </c>
      <c r="M132" s="32">
        <v>12</v>
      </c>
      <c r="N132" s="32">
        <v>13</v>
      </c>
      <c r="O132" s="32">
        <v>14</v>
      </c>
      <c r="P132" s="32">
        <v>15</v>
      </c>
      <c r="Q132" s="32">
        <v>16</v>
      </c>
      <c r="R132" s="32">
        <v>17</v>
      </c>
      <c r="S132" s="32">
        <v>18</v>
      </c>
      <c r="T132" s="32">
        <v>19</v>
      </c>
      <c r="U132" s="32">
        <v>20</v>
      </c>
      <c r="V132" s="32">
        <v>21</v>
      </c>
      <c r="W132" s="32">
        <v>22</v>
      </c>
      <c r="X132" s="32">
        <v>23</v>
      </c>
      <c r="Y132" s="32">
        <v>24</v>
      </c>
      <c r="Z132" s="32">
        <v>25</v>
      </c>
      <c r="AA132" s="32">
        <v>26</v>
      </c>
      <c r="AB132" s="32">
        <v>27</v>
      </c>
      <c r="AC132" s="32">
        <v>28</v>
      </c>
      <c r="AD132" s="32">
        <v>29</v>
      </c>
      <c r="AE132" s="32">
        <v>30</v>
      </c>
      <c r="AF132" s="32">
        <v>31</v>
      </c>
      <c r="AG132" s="25" t="s">
        <v>33</v>
      </c>
      <c r="AH132" s="25" t="s">
        <v>34</v>
      </c>
    </row>
    <row r="133" spans="1:34" x14ac:dyDescent="0.25">
      <c r="A133" s="48" t="s">
        <v>8</v>
      </c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4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65" t="str">
        <f>IF(OR(B133&lt;&gt;"",C133&lt;&gt;"",D133&lt;&gt;"",E133&lt;&gt;"",F133&lt;&gt;"",G133&lt;&gt;"",H133&lt;&gt;"",I133&lt;&gt;"",J133&lt;&gt;"",K133&lt;&gt;"",L133&lt;&gt;"",M133&lt;&gt;"",N133&lt;&gt;"",O133&lt;&gt;"",P133&lt;&gt;"",Q133&lt;&gt;"",R133&lt;&gt;"",S133&lt;&gt;"",T133&lt;&gt;"",U133&lt;&gt;"",V133&lt;&gt;"",W133&lt;&gt;"",X133&lt;&gt;"",Y133&lt;&gt;"",Z133&lt;&gt;"",AA133&lt;&gt;"",AB133&lt;&gt;"",AC133&lt;&gt;"",AD133&lt;&gt;"",AE133&lt;&gt;"",AF133&lt;&gt;""),AVERAGE(B133:AF133),"")</f>
        <v/>
      </c>
      <c r="AH133" s="188" t="str">
        <f>IF(AG134&lt;&gt;"",AG134-AG133,"")</f>
        <v/>
      </c>
    </row>
    <row r="134" spans="1:34" x14ac:dyDescent="0.25">
      <c r="A134" s="48" t="s">
        <v>3</v>
      </c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30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66" t="str">
        <f>IF(OR(B134&lt;&gt;"",C134&lt;&gt;"",D134&lt;&gt;"",E134&lt;&gt;"",F134&lt;&gt;"",G134&lt;&gt;"",H134&lt;&gt;"",I134&lt;&gt;"",J134&lt;&gt;"",K134&lt;&gt;"",L134&lt;&gt;"",M134&lt;&gt;"",N134&lt;&gt;"",O134&lt;&gt;"",P134&lt;&gt;"",Q134&lt;&gt;"",R134&lt;&gt;"",S134&lt;&gt;"",T134&lt;&gt;"",U134&lt;&gt;"",V134&lt;&gt;"",W134&lt;&gt;"",X134&lt;&gt;"",Y134&lt;&gt;"",Z134&lt;&gt;"",AA134&lt;&gt;"",AB134&lt;&gt;"",AC134&lt;&gt;"",AD134&lt;&gt;"",AE134&lt;&gt;"",AF134&lt;&gt;""),AVERAGE(B134:AF134),"")</f>
        <v/>
      </c>
      <c r="AH134" s="189"/>
    </row>
    <row r="135" spans="1:34" x14ac:dyDescent="0.25">
      <c r="A135" s="48" t="s">
        <v>25</v>
      </c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67" t="str">
        <f>IF(OR(B135&lt;&gt;"",C135&lt;&gt;"",D135&lt;&gt;"",E135&lt;&gt;"",F135&lt;&gt;"",G135&lt;&gt;"",H135&lt;&gt;"",I135&lt;&gt;"",J135&lt;&gt;"",K135&lt;&gt;"",L135&lt;&gt;"",M135&lt;&gt;"",N135&lt;&gt;"",O135&lt;&gt;"",P135&lt;&gt;"",Q135&lt;&gt;"",R135&lt;&gt;"",S135&lt;&gt;"",T135&lt;&gt;"",U135&lt;&gt;"",V135&lt;&gt;"",W135&lt;&gt;"",X135&lt;&gt;"",Y135&lt;&gt;"",Z135&lt;&gt;"",AA135&lt;&gt;"",AB135&lt;&gt;"",AC135&lt;&gt;"",AD135&lt;&gt;"",AE135&lt;&gt;"",AF135&lt;&gt;""),AVERAGE(B135:AF135),"")</f>
        <v/>
      </c>
      <c r="AH135" s="62"/>
    </row>
    <row r="136" spans="1:34" x14ac:dyDescent="0.25">
      <c r="A136" s="48" t="s">
        <v>26</v>
      </c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68" t="str">
        <f t="shared" ref="AG136:AG137" si="25">IF(OR(B136&lt;&gt;"",C136&lt;&gt;"",D136&lt;&gt;"",E136&lt;&gt;"",F136&lt;&gt;"",G136&lt;&gt;"",H136&lt;&gt;"",I136&lt;&gt;"",J136&lt;&gt;"",K136&lt;&gt;"",L136&lt;&gt;"",M136&lt;&gt;"",N136&lt;&gt;"",O136&lt;&gt;"",P136&lt;&gt;"",Q136&lt;&gt;"",R136&lt;&gt;"",S136&lt;&gt;"",T136&lt;&gt;"",U136&lt;&gt;"",V136&lt;&gt;"",W136&lt;&gt;"",X136&lt;&gt;"",Y136&lt;&gt;"",Z136&lt;&gt;"",AA136&lt;&gt;"",AB136&lt;&gt;"",AC136&lt;&gt;"",AD136&lt;&gt;"",AE136&lt;&gt;"",AF136&lt;&gt;""),AVERAGE(B136:AF136),"")</f>
        <v/>
      </c>
      <c r="AH136" s="61"/>
    </row>
    <row r="137" spans="1:34" x14ac:dyDescent="0.25">
      <c r="A137" s="48" t="s">
        <v>35</v>
      </c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64" t="str">
        <f t="shared" si="25"/>
        <v/>
      </c>
      <c r="AH137" s="61"/>
    </row>
    <row r="138" spans="1:34" x14ac:dyDescent="0.25">
      <c r="A138" s="48" t="s">
        <v>19</v>
      </c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69" t="str">
        <f>IF(AG138&lt;&gt;"",AG138-AG134,"")</f>
        <v/>
      </c>
    </row>
    <row r="139" spans="1:34" ht="15.75" thickBot="1" x14ac:dyDescent="0.3">
      <c r="A139" s="49" t="s">
        <v>4</v>
      </c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6"/>
      <c r="V139" s="45"/>
      <c r="W139" s="45"/>
      <c r="X139" s="45"/>
      <c r="Y139" s="45"/>
      <c r="Z139" s="45"/>
      <c r="AA139" s="45"/>
      <c r="AB139" s="45"/>
      <c r="AC139" s="45"/>
      <c r="AD139" s="45"/>
      <c r="AE139" s="45"/>
      <c r="AF139" s="45"/>
      <c r="AG139" s="63" t="str">
        <f t="shared" ref="AG139" si="26">IF(OR(B139&lt;&gt;"",C139&lt;&gt;"",D139&lt;&gt;"",E139&lt;&gt;"",F139&lt;&gt;"",G139&lt;&gt;"",H139&lt;&gt;"",I139&lt;&gt;"",J139&lt;&gt;"",K139&lt;&gt;"",L139&lt;&gt;"",M139&lt;&gt;"",N139&lt;&gt;"",O139&lt;&gt;"",P139&lt;&gt;"",Q139&lt;&gt;"",R139&lt;&gt;"",S139&lt;&gt;"",T139&lt;&gt;"",U139&lt;&gt;"",V139&lt;&gt;"",W139&lt;&gt;"",X139&lt;&gt;"",Y139&lt;&gt;"",Z139&lt;&gt;"",AA139&lt;&gt;"",AB139&lt;&gt;"",AC139&lt;&gt;"",AD139&lt;&gt;"",AE139&lt;&gt;"",AF139&lt;&gt;""),AVERAGE(B139:AF139),"")</f>
        <v/>
      </c>
      <c r="AH139" s="63" t="str">
        <f>IF(AG139&lt;&gt;"",AG139-AG134,"")</f>
        <v/>
      </c>
    </row>
    <row r="140" spans="1:34" ht="6.75" customHeight="1" thickBot="1" x14ac:dyDescent="0.3"/>
    <row r="141" spans="1:34" ht="19.5" thickBot="1" x14ac:dyDescent="0.3">
      <c r="A141" s="190" t="str">
        <f>Paramétrages!D16</f>
        <v>CHRONOROUTE 19H30</v>
      </c>
      <c r="B141" s="191"/>
      <c r="C141" s="191"/>
      <c r="D141" s="191"/>
      <c r="E141" s="191"/>
      <c r="F141" s="191"/>
      <c r="G141" s="191"/>
      <c r="H141" s="191"/>
      <c r="I141" s="191"/>
      <c r="J141" s="191"/>
      <c r="K141" s="191"/>
      <c r="L141" s="191"/>
      <c r="M141" s="191"/>
      <c r="N141" s="191"/>
      <c r="O141" s="191"/>
      <c r="P141" s="191"/>
      <c r="Q141" s="191"/>
      <c r="R141" s="191"/>
      <c r="S141" s="191"/>
      <c r="T141" s="191"/>
      <c r="U141" s="191"/>
      <c r="V141" s="191"/>
      <c r="W141" s="191"/>
      <c r="X141" s="191"/>
      <c r="Y141" s="191"/>
      <c r="Z141" s="191"/>
      <c r="AA141" s="191"/>
      <c r="AB141" s="191"/>
      <c r="AC141" s="191"/>
      <c r="AD141" s="191"/>
      <c r="AE141" s="191"/>
      <c r="AF141" s="191"/>
      <c r="AG141" s="191"/>
      <c r="AH141" s="192"/>
    </row>
    <row r="142" spans="1:34" ht="15.75" thickBot="1" x14ac:dyDescent="0.3">
      <c r="A142" s="31" t="s">
        <v>32</v>
      </c>
      <c r="B142" s="32">
        <v>1</v>
      </c>
      <c r="C142" s="32">
        <v>2</v>
      </c>
      <c r="D142" s="32">
        <v>3</v>
      </c>
      <c r="E142" s="32">
        <v>4</v>
      </c>
      <c r="F142" s="32">
        <v>5</v>
      </c>
      <c r="G142" s="32">
        <v>6</v>
      </c>
      <c r="H142" s="32">
        <v>7</v>
      </c>
      <c r="I142" s="32">
        <v>8</v>
      </c>
      <c r="J142" s="32">
        <v>9</v>
      </c>
      <c r="K142" s="32">
        <v>10</v>
      </c>
      <c r="L142" s="32">
        <v>11</v>
      </c>
      <c r="M142" s="32">
        <v>12</v>
      </c>
      <c r="N142" s="32">
        <v>13</v>
      </c>
      <c r="O142" s="32">
        <v>14</v>
      </c>
      <c r="P142" s="32">
        <v>15</v>
      </c>
      <c r="Q142" s="32">
        <v>16</v>
      </c>
      <c r="R142" s="32">
        <v>17</v>
      </c>
      <c r="S142" s="32">
        <v>18</v>
      </c>
      <c r="T142" s="32">
        <v>19</v>
      </c>
      <c r="U142" s="32">
        <v>20</v>
      </c>
      <c r="V142" s="32">
        <v>21</v>
      </c>
      <c r="W142" s="32">
        <v>22</v>
      </c>
      <c r="X142" s="32">
        <v>23</v>
      </c>
      <c r="Y142" s="32">
        <v>24</v>
      </c>
      <c r="Z142" s="32">
        <v>25</v>
      </c>
      <c r="AA142" s="32">
        <v>26</v>
      </c>
      <c r="AB142" s="32">
        <v>27</v>
      </c>
      <c r="AC142" s="32">
        <v>28</v>
      </c>
      <c r="AD142" s="32">
        <v>29</v>
      </c>
      <c r="AE142" s="32">
        <v>30</v>
      </c>
      <c r="AF142" s="32">
        <v>31</v>
      </c>
      <c r="AG142" s="25" t="s">
        <v>33</v>
      </c>
      <c r="AH142" s="25" t="s">
        <v>34</v>
      </c>
    </row>
    <row r="143" spans="1:34" x14ac:dyDescent="0.25">
      <c r="A143" s="48" t="s">
        <v>8</v>
      </c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4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65" t="str">
        <f>IF(OR(B143&lt;&gt;"",C143&lt;&gt;"",D143&lt;&gt;"",E143&lt;&gt;"",F143&lt;&gt;"",G143&lt;&gt;"",H143&lt;&gt;"",I143&lt;&gt;"",J143&lt;&gt;"",K143&lt;&gt;"",L143&lt;&gt;"",M143&lt;&gt;"",N143&lt;&gt;"",O143&lt;&gt;"",P143&lt;&gt;"",Q143&lt;&gt;"",R143&lt;&gt;"",S143&lt;&gt;"",T143&lt;&gt;"",U143&lt;&gt;"",V143&lt;&gt;"",W143&lt;&gt;"",X143&lt;&gt;"",Y143&lt;&gt;"",Z143&lt;&gt;"",AA143&lt;&gt;"",AB143&lt;&gt;"",AC143&lt;&gt;"",AD143&lt;&gt;"",AE143&lt;&gt;"",AF143&lt;&gt;""),AVERAGE(B143:AF143),"")</f>
        <v/>
      </c>
      <c r="AH143" s="188" t="str">
        <f>IF(AG144&lt;&gt;"",AG144-AG143,"")</f>
        <v/>
      </c>
    </row>
    <row r="144" spans="1:34" x14ac:dyDescent="0.25">
      <c r="A144" s="48" t="s">
        <v>3</v>
      </c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30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66" t="str">
        <f>IF(OR(B144&lt;&gt;"",C144&lt;&gt;"",D144&lt;&gt;"",E144&lt;&gt;"",F144&lt;&gt;"",G144&lt;&gt;"",H144&lt;&gt;"",I144&lt;&gt;"",J144&lt;&gt;"",K144&lt;&gt;"",L144&lt;&gt;"",M144&lt;&gt;"",N144&lt;&gt;"",O144&lt;&gt;"",P144&lt;&gt;"",Q144&lt;&gt;"",R144&lt;&gt;"",S144&lt;&gt;"",T144&lt;&gt;"",U144&lt;&gt;"",V144&lt;&gt;"",W144&lt;&gt;"",X144&lt;&gt;"",Y144&lt;&gt;"",Z144&lt;&gt;"",AA144&lt;&gt;"",AB144&lt;&gt;"",AC144&lt;&gt;"",AD144&lt;&gt;"",AE144&lt;&gt;"",AF144&lt;&gt;""),AVERAGE(B144:AF144),"")</f>
        <v/>
      </c>
      <c r="AH144" s="189"/>
    </row>
    <row r="145" spans="1:34" x14ac:dyDescent="0.25">
      <c r="A145" s="48" t="s">
        <v>25</v>
      </c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67" t="str">
        <f>IF(OR(B145&lt;&gt;"",C145&lt;&gt;"",D145&lt;&gt;"",E145&lt;&gt;"",F145&lt;&gt;"",G145&lt;&gt;"",H145&lt;&gt;"",I145&lt;&gt;"",J145&lt;&gt;"",K145&lt;&gt;"",L145&lt;&gt;"",M145&lt;&gt;"",N145&lt;&gt;"",O145&lt;&gt;"",P145&lt;&gt;"",Q145&lt;&gt;"",R145&lt;&gt;"",S145&lt;&gt;"",T145&lt;&gt;"",U145&lt;&gt;"",V145&lt;&gt;"",W145&lt;&gt;"",X145&lt;&gt;"",Y145&lt;&gt;"",Z145&lt;&gt;"",AA145&lt;&gt;"",AB145&lt;&gt;"",AC145&lt;&gt;"",AD145&lt;&gt;"",AE145&lt;&gt;"",AF145&lt;&gt;""),AVERAGE(B145:AF145),"")</f>
        <v/>
      </c>
      <c r="AH145" s="62"/>
    </row>
    <row r="146" spans="1:34" x14ac:dyDescent="0.25">
      <c r="A146" s="48" t="s">
        <v>26</v>
      </c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68" t="str">
        <f t="shared" ref="AG146:AG147" si="27">IF(OR(B146&lt;&gt;"",C146&lt;&gt;"",D146&lt;&gt;"",E146&lt;&gt;"",F146&lt;&gt;"",G146&lt;&gt;"",H146&lt;&gt;"",I146&lt;&gt;"",J146&lt;&gt;"",K146&lt;&gt;"",L146&lt;&gt;"",M146&lt;&gt;"",N146&lt;&gt;"",O146&lt;&gt;"",P146&lt;&gt;"",Q146&lt;&gt;"",R146&lt;&gt;"",S146&lt;&gt;"",T146&lt;&gt;"",U146&lt;&gt;"",V146&lt;&gt;"",W146&lt;&gt;"",X146&lt;&gt;"",Y146&lt;&gt;"",Z146&lt;&gt;"",AA146&lt;&gt;"",AB146&lt;&gt;"",AC146&lt;&gt;"",AD146&lt;&gt;"",AE146&lt;&gt;"",AF146&lt;&gt;""),AVERAGE(B146:AF146),"")</f>
        <v/>
      </c>
      <c r="AH146" s="61"/>
    </row>
    <row r="147" spans="1:34" x14ac:dyDescent="0.25">
      <c r="A147" s="48" t="s">
        <v>35</v>
      </c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64" t="str">
        <f t="shared" si="27"/>
        <v/>
      </c>
      <c r="AH147" s="61"/>
    </row>
    <row r="148" spans="1:34" x14ac:dyDescent="0.25">
      <c r="A148" s="48" t="s">
        <v>19</v>
      </c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69" t="str">
        <f>IF(AG148&lt;&gt;"",AG148-AG144,"")</f>
        <v/>
      </c>
    </row>
    <row r="149" spans="1:34" ht="15.75" thickBot="1" x14ac:dyDescent="0.3">
      <c r="A149" s="49" t="s">
        <v>4</v>
      </c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6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63" t="str">
        <f t="shared" ref="AG149" si="28">IF(OR(B149&lt;&gt;"",C149&lt;&gt;"",D149&lt;&gt;"",E149&lt;&gt;"",F149&lt;&gt;"",G149&lt;&gt;"",H149&lt;&gt;"",I149&lt;&gt;"",J149&lt;&gt;"",K149&lt;&gt;"",L149&lt;&gt;"",M149&lt;&gt;"",N149&lt;&gt;"",O149&lt;&gt;"",P149&lt;&gt;"",Q149&lt;&gt;"",R149&lt;&gt;"",S149&lt;&gt;"",T149&lt;&gt;"",U149&lt;&gt;"",V149&lt;&gt;"",W149&lt;&gt;"",X149&lt;&gt;"",Y149&lt;&gt;"",Z149&lt;&gt;"",AA149&lt;&gt;"",AB149&lt;&gt;"",AC149&lt;&gt;"",AD149&lt;&gt;"",AE149&lt;&gt;"",AF149&lt;&gt;""),AVERAGE(B149:AF149),"")</f>
        <v/>
      </c>
      <c r="AH149" s="63" t="str">
        <f>IF(AG149&lt;&gt;"",AG149-AG144,"")</f>
        <v/>
      </c>
    </row>
    <row r="150" spans="1:34" ht="6.75" customHeight="1" thickBot="1" x14ac:dyDescent="0.3"/>
    <row r="151" spans="1:34" ht="19.5" thickBot="1" x14ac:dyDescent="0.3">
      <c r="A151" s="193" t="str">
        <f>Paramétrages!D17</f>
        <v>CHRONOROUTE 21H0</v>
      </c>
      <c r="B151" s="191"/>
      <c r="C151" s="191"/>
      <c r="D151" s="191"/>
      <c r="E151" s="191"/>
      <c r="F151" s="191"/>
      <c r="G151" s="191"/>
      <c r="H151" s="191"/>
      <c r="I151" s="191"/>
      <c r="J151" s="191"/>
      <c r="K151" s="191"/>
      <c r="L151" s="191"/>
      <c r="M151" s="191"/>
      <c r="N151" s="191"/>
      <c r="O151" s="191"/>
      <c r="P151" s="191"/>
      <c r="Q151" s="191"/>
      <c r="R151" s="191"/>
      <c r="S151" s="191"/>
      <c r="T151" s="191"/>
      <c r="U151" s="191"/>
      <c r="V151" s="191"/>
      <c r="W151" s="191"/>
      <c r="X151" s="191"/>
      <c r="Y151" s="191"/>
      <c r="Z151" s="191"/>
      <c r="AA151" s="191"/>
      <c r="AB151" s="191"/>
      <c r="AC151" s="191"/>
      <c r="AD151" s="191"/>
      <c r="AE151" s="191"/>
      <c r="AF151" s="191"/>
      <c r="AG151" s="191"/>
      <c r="AH151" s="192"/>
    </row>
    <row r="152" spans="1:34" ht="15.75" thickBot="1" x14ac:dyDescent="0.3">
      <c r="A152" s="31" t="s">
        <v>32</v>
      </c>
      <c r="B152" s="32">
        <v>1</v>
      </c>
      <c r="C152" s="32">
        <v>2</v>
      </c>
      <c r="D152" s="32">
        <v>3</v>
      </c>
      <c r="E152" s="32">
        <v>4</v>
      </c>
      <c r="F152" s="32">
        <v>5</v>
      </c>
      <c r="G152" s="32">
        <v>6</v>
      </c>
      <c r="H152" s="32">
        <v>7</v>
      </c>
      <c r="I152" s="32">
        <v>8</v>
      </c>
      <c r="J152" s="32">
        <v>9</v>
      </c>
      <c r="K152" s="32">
        <v>10</v>
      </c>
      <c r="L152" s="32">
        <v>11</v>
      </c>
      <c r="M152" s="32">
        <v>12</v>
      </c>
      <c r="N152" s="32">
        <v>13</v>
      </c>
      <c r="O152" s="32">
        <v>14</v>
      </c>
      <c r="P152" s="32">
        <v>15</v>
      </c>
      <c r="Q152" s="32">
        <v>16</v>
      </c>
      <c r="R152" s="32">
        <v>17</v>
      </c>
      <c r="S152" s="32">
        <v>18</v>
      </c>
      <c r="T152" s="32">
        <v>19</v>
      </c>
      <c r="U152" s="32">
        <v>20</v>
      </c>
      <c r="V152" s="32">
        <v>21</v>
      </c>
      <c r="W152" s="32">
        <v>22</v>
      </c>
      <c r="X152" s="32">
        <v>23</v>
      </c>
      <c r="Y152" s="32">
        <v>24</v>
      </c>
      <c r="Z152" s="32">
        <v>25</v>
      </c>
      <c r="AA152" s="32">
        <v>26</v>
      </c>
      <c r="AB152" s="32">
        <v>27</v>
      </c>
      <c r="AC152" s="32">
        <v>28</v>
      </c>
      <c r="AD152" s="32">
        <v>29</v>
      </c>
      <c r="AE152" s="32">
        <v>30</v>
      </c>
      <c r="AF152" s="32">
        <v>31</v>
      </c>
      <c r="AG152" s="25" t="s">
        <v>33</v>
      </c>
      <c r="AH152" s="25" t="s">
        <v>34</v>
      </c>
    </row>
    <row r="153" spans="1:34" x14ac:dyDescent="0.25">
      <c r="A153" s="48" t="s">
        <v>8</v>
      </c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4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65" t="str">
        <f>IF(OR(B153&lt;&gt;"",C153&lt;&gt;"",D153&lt;&gt;"",E153&lt;&gt;"",F153&lt;&gt;"",G153&lt;&gt;"",H153&lt;&gt;"",I153&lt;&gt;"",J153&lt;&gt;"",K153&lt;&gt;"",L153&lt;&gt;"",M153&lt;&gt;"",N153&lt;&gt;"",O153&lt;&gt;"",P153&lt;&gt;"",Q153&lt;&gt;"",R153&lt;&gt;"",S153&lt;&gt;"",T153&lt;&gt;"",U153&lt;&gt;"",V153&lt;&gt;"",W153&lt;&gt;"",X153&lt;&gt;"",Y153&lt;&gt;"",Z153&lt;&gt;"",AA153&lt;&gt;"",AB153&lt;&gt;"",AC153&lt;&gt;"",AD153&lt;&gt;"",AE153&lt;&gt;"",AF153&lt;&gt;""),AVERAGE(B153:AF153),"")</f>
        <v/>
      </c>
      <c r="AH153" s="188" t="str">
        <f>IF(AG154&lt;&gt;"",AG154-AG153,"")</f>
        <v/>
      </c>
    </row>
    <row r="154" spans="1:34" x14ac:dyDescent="0.25">
      <c r="A154" s="48" t="s">
        <v>3</v>
      </c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30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66" t="str">
        <f>IF(OR(B154&lt;&gt;"",C154&lt;&gt;"",D154&lt;&gt;"",E154&lt;&gt;"",F154&lt;&gt;"",G154&lt;&gt;"",H154&lt;&gt;"",I154&lt;&gt;"",J154&lt;&gt;"",K154&lt;&gt;"",L154&lt;&gt;"",M154&lt;&gt;"",N154&lt;&gt;"",O154&lt;&gt;"",P154&lt;&gt;"",Q154&lt;&gt;"",R154&lt;&gt;"",S154&lt;&gt;"",T154&lt;&gt;"",U154&lt;&gt;"",V154&lt;&gt;"",W154&lt;&gt;"",X154&lt;&gt;"",Y154&lt;&gt;"",Z154&lt;&gt;"",AA154&lt;&gt;"",AB154&lt;&gt;"",AC154&lt;&gt;"",AD154&lt;&gt;"",AE154&lt;&gt;"",AF154&lt;&gt;""),AVERAGE(B154:AF154),"")</f>
        <v/>
      </c>
      <c r="AH154" s="189"/>
    </row>
    <row r="155" spans="1:34" x14ac:dyDescent="0.25">
      <c r="A155" s="48" t="s">
        <v>25</v>
      </c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67" t="str">
        <f>IF(OR(B155&lt;&gt;"",C155&lt;&gt;"",D155&lt;&gt;"",E155&lt;&gt;"",F155&lt;&gt;"",G155&lt;&gt;"",H155&lt;&gt;"",I155&lt;&gt;"",J155&lt;&gt;"",K155&lt;&gt;"",L155&lt;&gt;"",M155&lt;&gt;"",N155&lt;&gt;"",O155&lt;&gt;"",P155&lt;&gt;"",Q155&lt;&gt;"",R155&lt;&gt;"",S155&lt;&gt;"",T155&lt;&gt;"",U155&lt;&gt;"",V155&lt;&gt;"",W155&lt;&gt;"",X155&lt;&gt;"",Y155&lt;&gt;"",Z155&lt;&gt;"",AA155&lt;&gt;"",AB155&lt;&gt;"",AC155&lt;&gt;"",AD155&lt;&gt;"",AE155&lt;&gt;"",AF155&lt;&gt;""),AVERAGE(B155:AF155),"")</f>
        <v/>
      </c>
      <c r="AH155" s="62"/>
    </row>
    <row r="156" spans="1:34" x14ac:dyDescent="0.25">
      <c r="A156" s="48" t="s">
        <v>26</v>
      </c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68" t="str">
        <f t="shared" ref="AG156:AG157" si="29">IF(OR(B156&lt;&gt;"",C156&lt;&gt;"",D156&lt;&gt;"",E156&lt;&gt;"",F156&lt;&gt;"",G156&lt;&gt;"",H156&lt;&gt;"",I156&lt;&gt;"",J156&lt;&gt;"",K156&lt;&gt;"",L156&lt;&gt;"",M156&lt;&gt;"",N156&lt;&gt;"",O156&lt;&gt;"",P156&lt;&gt;"",Q156&lt;&gt;"",R156&lt;&gt;"",S156&lt;&gt;"",T156&lt;&gt;"",U156&lt;&gt;"",V156&lt;&gt;"",W156&lt;&gt;"",X156&lt;&gt;"",Y156&lt;&gt;"",Z156&lt;&gt;"",AA156&lt;&gt;"",AB156&lt;&gt;"",AC156&lt;&gt;"",AD156&lt;&gt;"",AE156&lt;&gt;"",AF156&lt;&gt;""),AVERAGE(B156:AF156),"")</f>
        <v/>
      </c>
      <c r="AH156" s="61"/>
    </row>
    <row r="157" spans="1:34" x14ac:dyDescent="0.25">
      <c r="A157" s="48" t="s">
        <v>35</v>
      </c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64" t="str">
        <f t="shared" si="29"/>
        <v/>
      </c>
      <c r="AH157" s="61"/>
    </row>
    <row r="158" spans="1:34" x14ac:dyDescent="0.25">
      <c r="A158" s="48" t="s">
        <v>19</v>
      </c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69" t="str">
        <f>IF(AG158&lt;&gt;"",AG158-AG154,"")</f>
        <v/>
      </c>
    </row>
    <row r="159" spans="1:34" ht="15.75" thickBot="1" x14ac:dyDescent="0.3">
      <c r="A159" s="49" t="s">
        <v>4</v>
      </c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6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63" t="str">
        <f t="shared" ref="AG159" si="30">IF(OR(B159&lt;&gt;"",C159&lt;&gt;"",D159&lt;&gt;"",E159&lt;&gt;"",F159&lt;&gt;"",G159&lt;&gt;"",H159&lt;&gt;"",I159&lt;&gt;"",J159&lt;&gt;"",K159&lt;&gt;"",L159&lt;&gt;"",M159&lt;&gt;"",N159&lt;&gt;"",O159&lt;&gt;"",P159&lt;&gt;"",Q159&lt;&gt;"",R159&lt;&gt;"",S159&lt;&gt;"",T159&lt;&gt;"",U159&lt;&gt;"",V159&lt;&gt;"",W159&lt;&gt;"",X159&lt;&gt;"",Y159&lt;&gt;"",Z159&lt;&gt;"",AA159&lt;&gt;"",AB159&lt;&gt;"",AC159&lt;&gt;"",AD159&lt;&gt;"",AE159&lt;&gt;"",AF159&lt;&gt;""),AVERAGE(B159:AF159),"")</f>
        <v/>
      </c>
      <c r="AH159" s="63" t="str">
        <f>IF(AG159&lt;&gt;"",AG159-AG154,"")</f>
        <v/>
      </c>
    </row>
    <row r="160" spans="1:34" ht="6.75" customHeight="1" thickBot="1" x14ac:dyDescent="0.3"/>
    <row r="161" spans="1:34" ht="19.5" thickBot="1" x14ac:dyDescent="0.3">
      <c r="A161" s="190" t="str">
        <f>Paramétrages!D18</f>
        <v>CHRONOROUTE 21H30</v>
      </c>
      <c r="B161" s="191"/>
      <c r="C161" s="191"/>
      <c r="D161" s="191"/>
      <c r="E161" s="191"/>
      <c r="F161" s="191"/>
      <c r="G161" s="191"/>
      <c r="H161" s="191"/>
      <c r="I161" s="191"/>
      <c r="J161" s="191"/>
      <c r="K161" s="191"/>
      <c r="L161" s="191"/>
      <c r="M161" s="191"/>
      <c r="N161" s="191"/>
      <c r="O161" s="191"/>
      <c r="P161" s="191"/>
      <c r="Q161" s="191"/>
      <c r="R161" s="191"/>
      <c r="S161" s="191"/>
      <c r="T161" s="191"/>
      <c r="U161" s="191"/>
      <c r="V161" s="191"/>
      <c r="W161" s="191"/>
      <c r="X161" s="191"/>
      <c r="Y161" s="191"/>
      <c r="Z161" s="191"/>
      <c r="AA161" s="191"/>
      <c r="AB161" s="191"/>
      <c r="AC161" s="191"/>
      <c r="AD161" s="191"/>
      <c r="AE161" s="191"/>
      <c r="AF161" s="191"/>
      <c r="AG161" s="191"/>
      <c r="AH161" s="192"/>
    </row>
    <row r="162" spans="1:34" ht="15.75" thickBot="1" x14ac:dyDescent="0.3">
      <c r="A162" s="31" t="s">
        <v>32</v>
      </c>
      <c r="B162" s="32">
        <v>1</v>
      </c>
      <c r="C162" s="32">
        <v>2</v>
      </c>
      <c r="D162" s="32">
        <v>3</v>
      </c>
      <c r="E162" s="32">
        <v>4</v>
      </c>
      <c r="F162" s="32">
        <v>5</v>
      </c>
      <c r="G162" s="32">
        <v>6</v>
      </c>
      <c r="H162" s="32">
        <v>7</v>
      </c>
      <c r="I162" s="32">
        <v>8</v>
      </c>
      <c r="J162" s="32">
        <v>9</v>
      </c>
      <c r="K162" s="32">
        <v>10</v>
      </c>
      <c r="L162" s="32">
        <v>11</v>
      </c>
      <c r="M162" s="32">
        <v>12</v>
      </c>
      <c r="N162" s="32">
        <v>13</v>
      </c>
      <c r="O162" s="32">
        <v>14</v>
      </c>
      <c r="P162" s="32">
        <v>15</v>
      </c>
      <c r="Q162" s="32">
        <v>16</v>
      </c>
      <c r="R162" s="32">
        <v>17</v>
      </c>
      <c r="S162" s="32">
        <v>18</v>
      </c>
      <c r="T162" s="32">
        <v>19</v>
      </c>
      <c r="U162" s="32">
        <v>20</v>
      </c>
      <c r="V162" s="32">
        <v>21</v>
      </c>
      <c r="W162" s="32">
        <v>22</v>
      </c>
      <c r="X162" s="32">
        <v>23</v>
      </c>
      <c r="Y162" s="32">
        <v>24</v>
      </c>
      <c r="Z162" s="32">
        <v>25</v>
      </c>
      <c r="AA162" s="32">
        <v>26</v>
      </c>
      <c r="AB162" s="32">
        <v>27</v>
      </c>
      <c r="AC162" s="32">
        <v>28</v>
      </c>
      <c r="AD162" s="32">
        <v>29</v>
      </c>
      <c r="AE162" s="32">
        <v>30</v>
      </c>
      <c r="AF162" s="32">
        <v>31</v>
      </c>
      <c r="AG162" s="25" t="s">
        <v>33</v>
      </c>
      <c r="AH162" s="25" t="s">
        <v>34</v>
      </c>
    </row>
    <row r="163" spans="1:34" x14ac:dyDescent="0.25">
      <c r="A163" s="48" t="s">
        <v>8</v>
      </c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4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65" t="str">
        <f>IF(OR(B163&lt;&gt;"",C163&lt;&gt;"",D163&lt;&gt;"",E163&lt;&gt;"",F163&lt;&gt;"",G163&lt;&gt;"",H163&lt;&gt;"",I163&lt;&gt;"",J163&lt;&gt;"",K163&lt;&gt;"",L163&lt;&gt;"",M163&lt;&gt;"",N163&lt;&gt;"",O163&lt;&gt;"",P163&lt;&gt;"",Q163&lt;&gt;"",R163&lt;&gt;"",S163&lt;&gt;"",T163&lt;&gt;"",U163&lt;&gt;"",V163&lt;&gt;"",W163&lt;&gt;"",X163&lt;&gt;"",Y163&lt;&gt;"",Z163&lt;&gt;"",AA163&lt;&gt;"",AB163&lt;&gt;"",AC163&lt;&gt;"",AD163&lt;&gt;"",AE163&lt;&gt;"",AF163&lt;&gt;""),AVERAGE(B163:AF163),"")</f>
        <v/>
      </c>
      <c r="AH163" s="188" t="str">
        <f>IF(AG164&lt;&gt;"",AG164-AG163,"")</f>
        <v/>
      </c>
    </row>
    <row r="164" spans="1:34" x14ac:dyDescent="0.25">
      <c r="A164" s="48" t="s">
        <v>3</v>
      </c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30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66" t="str">
        <f>IF(OR(B164&lt;&gt;"",C164&lt;&gt;"",D164&lt;&gt;"",E164&lt;&gt;"",F164&lt;&gt;"",G164&lt;&gt;"",H164&lt;&gt;"",I164&lt;&gt;"",J164&lt;&gt;"",K164&lt;&gt;"",L164&lt;&gt;"",M164&lt;&gt;"",N164&lt;&gt;"",O164&lt;&gt;"",P164&lt;&gt;"",Q164&lt;&gt;"",R164&lt;&gt;"",S164&lt;&gt;"",T164&lt;&gt;"",U164&lt;&gt;"",V164&lt;&gt;"",W164&lt;&gt;"",X164&lt;&gt;"",Y164&lt;&gt;"",Z164&lt;&gt;"",AA164&lt;&gt;"",AB164&lt;&gt;"",AC164&lt;&gt;"",AD164&lt;&gt;"",AE164&lt;&gt;"",AF164&lt;&gt;""),AVERAGE(B164:AF164),"")</f>
        <v/>
      </c>
      <c r="AH164" s="189"/>
    </row>
    <row r="165" spans="1:34" x14ac:dyDescent="0.25">
      <c r="A165" s="48" t="s">
        <v>25</v>
      </c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67" t="str">
        <f>IF(OR(B165&lt;&gt;"",C165&lt;&gt;"",D165&lt;&gt;"",E165&lt;&gt;"",F165&lt;&gt;"",G165&lt;&gt;"",H165&lt;&gt;"",I165&lt;&gt;"",J165&lt;&gt;"",K165&lt;&gt;"",L165&lt;&gt;"",M165&lt;&gt;"",N165&lt;&gt;"",O165&lt;&gt;"",P165&lt;&gt;"",Q165&lt;&gt;"",R165&lt;&gt;"",S165&lt;&gt;"",T165&lt;&gt;"",U165&lt;&gt;"",V165&lt;&gt;"",W165&lt;&gt;"",X165&lt;&gt;"",Y165&lt;&gt;"",Z165&lt;&gt;"",AA165&lt;&gt;"",AB165&lt;&gt;"",AC165&lt;&gt;"",AD165&lt;&gt;"",AE165&lt;&gt;"",AF165&lt;&gt;""),AVERAGE(B165:AF165),"")</f>
        <v/>
      </c>
      <c r="AH165" s="62"/>
    </row>
    <row r="166" spans="1:34" x14ac:dyDescent="0.25">
      <c r="A166" s="48" t="s">
        <v>26</v>
      </c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68" t="str">
        <f t="shared" ref="AG166:AG167" si="31">IF(OR(B166&lt;&gt;"",C166&lt;&gt;"",D166&lt;&gt;"",E166&lt;&gt;"",F166&lt;&gt;"",G166&lt;&gt;"",H166&lt;&gt;"",I166&lt;&gt;"",J166&lt;&gt;"",K166&lt;&gt;"",L166&lt;&gt;"",M166&lt;&gt;"",N166&lt;&gt;"",O166&lt;&gt;"",P166&lt;&gt;"",Q166&lt;&gt;"",R166&lt;&gt;"",S166&lt;&gt;"",T166&lt;&gt;"",U166&lt;&gt;"",V166&lt;&gt;"",W166&lt;&gt;"",X166&lt;&gt;"",Y166&lt;&gt;"",Z166&lt;&gt;"",AA166&lt;&gt;"",AB166&lt;&gt;"",AC166&lt;&gt;"",AD166&lt;&gt;"",AE166&lt;&gt;"",AF166&lt;&gt;""),AVERAGE(B166:AF166),"")</f>
        <v/>
      </c>
      <c r="AH166" s="61"/>
    </row>
    <row r="167" spans="1:34" x14ac:dyDescent="0.25">
      <c r="A167" s="48" t="s">
        <v>35</v>
      </c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64" t="str">
        <f t="shared" si="31"/>
        <v/>
      </c>
      <c r="AH167" s="61"/>
    </row>
    <row r="168" spans="1:34" x14ac:dyDescent="0.25">
      <c r="A168" s="48" t="s">
        <v>19</v>
      </c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69" t="str">
        <f>IF(AG168&lt;&gt;"",AG168-AG164,"")</f>
        <v/>
      </c>
    </row>
    <row r="169" spans="1:34" ht="15.75" thickBot="1" x14ac:dyDescent="0.3">
      <c r="A169" s="49" t="s">
        <v>4</v>
      </c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6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63" t="str">
        <f t="shared" ref="AG169" si="32">IF(OR(B169&lt;&gt;"",C169&lt;&gt;"",D169&lt;&gt;"",E169&lt;&gt;"",F169&lt;&gt;"",G169&lt;&gt;"",H169&lt;&gt;"",I169&lt;&gt;"",J169&lt;&gt;"",K169&lt;&gt;"",L169&lt;&gt;"",M169&lt;&gt;"",N169&lt;&gt;"",O169&lt;&gt;"",P169&lt;&gt;"",Q169&lt;&gt;"",R169&lt;&gt;"",S169&lt;&gt;"",T169&lt;&gt;"",U169&lt;&gt;"",V169&lt;&gt;"",W169&lt;&gt;"",X169&lt;&gt;"",Y169&lt;&gt;"",Z169&lt;&gt;"",AA169&lt;&gt;"",AB169&lt;&gt;"",AC169&lt;&gt;"",AD169&lt;&gt;"",AE169&lt;&gt;"",AF169&lt;&gt;""),AVERAGE(B169:AF169),"")</f>
        <v/>
      </c>
      <c r="AH169" s="63" t="str">
        <f>IF(AG169&lt;&gt;"",AG169-AG164,"")</f>
        <v/>
      </c>
    </row>
    <row r="170" spans="1:34" ht="6.75" customHeight="1" thickBot="1" x14ac:dyDescent="0.3"/>
    <row r="171" spans="1:34" ht="19.5" thickBot="1" x14ac:dyDescent="0.3">
      <c r="A171" s="190" t="str">
        <f>Paramétrages!D19</f>
        <v>CHRONOROUTE 22H30</v>
      </c>
      <c r="B171" s="191"/>
      <c r="C171" s="191"/>
      <c r="D171" s="191"/>
      <c r="E171" s="191"/>
      <c r="F171" s="191"/>
      <c r="G171" s="191"/>
      <c r="H171" s="191"/>
      <c r="I171" s="191"/>
      <c r="J171" s="191"/>
      <c r="K171" s="191"/>
      <c r="L171" s="191"/>
      <c r="M171" s="191"/>
      <c r="N171" s="191"/>
      <c r="O171" s="191"/>
      <c r="P171" s="191"/>
      <c r="Q171" s="191"/>
      <c r="R171" s="191"/>
      <c r="S171" s="191"/>
      <c r="T171" s="191"/>
      <c r="U171" s="191"/>
      <c r="V171" s="191"/>
      <c r="W171" s="191"/>
      <c r="X171" s="191"/>
      <c r="Y171" s="191"/>
      <c r="Z171" s="191"/>
      <c r="AA171" s="191"/>
      <c r="AB171" s="191"/>
      <c r="AC171" s="191"/>
      <c r="AD171" s="191"/>
      <c r="AE171" s="191"/>
      <c r="AF171" s="191"/>
      <c r="AG171" s="191"/>
      <c r="AH171" s="192"/>
    </row>
    <row r="172" spans="1:34" ht="15.75" thickBot="1" x14ac:dyDescent="0.3">
      <c r="A172" s="31" t="s">
        <v>32</v>
      </c>
      <c r="B172" s="32">
        <v>1</v>
      </c>
      <c r="C172" s="32">
        <v>2</v>
      </c>
      <c r="D172" s="32">
        <v>3</v>
      </c>
      <c r="E172" s="32">
        <v>4</v>
      </c>
      <c r="F172" s="32">
        <v>5</v>
      </c>
      <c r="G172" s="32">
        <v>6</v>
      </c>
      <c r="H172" s="32">
        <v>7</v>
      </c>
      <c r="I172" s="32">
        <v>8</v>
      </c>
      <c r="J172" s="32">
        <v>9</v>
      </c>
      <c r="K172" s="32">
        <v>10</v>
      </c>
      <c r="L172" s="32">
        <v>11</v>
      </c>
      <c r="M172" s="32">
        <v>12</v>
      </c>
      <c r="N172" s="32">
        <v>13</v>
      </c>
      <c r="O172" s="32">
        <v>14</v>
      </c>
      <c r="P172" s="32">
        <v>15</v>
      </c>
      <c r="Q172" s="32">
        <v>16</v>
      </c>
      <c r="R172" s="32">
        <v>17</v>
      </c>
      <c r="S172" s="32">
        <v>18</v>
      </c>
      <c r="T172" s="32">
        <v>19</v>
      </c>
      <c r="U172" s="32">
        <v>20</v>
      </c>
      <c r="V172" s="32">
        <v>21</v>
      </c>
      <c r="W172" s="32">
        <v>22</v>
      </c>
      <c r="X172" s="32">
        <v>23</v>
      </c>
      <c r="Y172" s="32">
        <v>24</v>
      </c>
      <c r="Z172" s="32">
        <v>25</v>
      </c>
      <c r="AA172" s="32">
        <v>26</v>
      </c>
      <c r="AB172" s="32">
        <v>27</v>
      </c>
      <c r="AC172" s="32">
        <v>28</v>
      </c>
      <c r="AD172" s="32">
        <v>29</v>
      </c>
      <c r="AE172" s="32">
        <v>30</v>
      </c>
      <c r="AF172" s="32">
        <v>31</v>
      </c>
      <c r="AG172" s="25" t="s">
        <v>33</v>
      </c>
      <c r="AH172" s="25" t="s">
        <v>34</v>
      </c>
    </row>
    <row r="173" spans="1:34" x14ac:dyDescent="0.25">
      <c r="A173" s="48" t="s">
        <v>8</v>
      </c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4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  <c r="AG173" s="65" t="str">
        <f>IF(OR(B173&lt;&gt;"",C173&lt;&gt;"",D173&lt;&gt;"",E173&lt;&gt;"",F173&lt;&gt;"",G173&lt;&gt;"",H173&lt;&gt;"",I173&lt;&gt;"",J173&lt;&gt;"",K173&lt;&gt;"",L173&lt;&gt;"",M173&lt;&gt;"",N173&lt;&gt;"",O173&lt;&gt;"",P173&lt;&gt;"",Q173&lt;&gt;"",R173&lt;&gt;"",S173&lt;&gt;"",T173&lt;&gt;"",U173&lt;&gt;"",V173&lt;&gt;"",W173&lt;&gt;"",X173&lt;&gt;"",Y173&lt;&gt;"",Z173&lt;&gt;"",AA173&lt;&gt;"",AB173&lt;&gt;"",AC173&lt;&gt;"",AD173&lt;&gt;"",AE173&lt;&gt;"",AF173&lt;&gt;""),AVERAGE(B173:AF173),"")</f>
        <v/>
      </c>
      <c r="AH173" s="188" t="str">
        <f>IF(AG174&lt;&gt;"",AG174-AG173,"")</f>
        <v/>
      </c>
    </row>
    <row r="174" spans="1:34" x14ac:dyDescent="0.25">
      <c r="A174" s="48" t="s">
        <v>3</v>
      </c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30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66" t="str">
        <f>IF(OR(B174&lt;&gt;"",C174&lt;&gt;"",D174&lt;&gt;"",E174&lt;&gt;"",F174&lt;&gt;"",G174&lt;&gt;"",H174&lt;&gt;"",I174&lt;&gt;"",J174&lt;&gt;"",K174&lt;&gt;"",L174&lt;&gt;"",M174&lt;&gt;"",N174&lt;&gt;"",O174&lt;&gt;"",P174&lt;&gt;"",Q174&lt;&gt;"",R174&lt;&gt;"",S174&lt;&gt;"",T174&lt;&gt;"",U174&lt;&gt;"",V174&lt;&gt;"",W174&lt;&gt;"",X174&lt;&gt;"",Y174&lt;&gt;"",Z174&lt;&gt;"",AA174&lt;&gt;"",AB174&lt;&gt;"",AC174&lt;&gt;"",AD174&lt;&gt;"",AE174&lt;&gt;"",AF174&lt;&gt;""),AVERAGE(B174:AF174),"")</f>
        <v/>
      </c>
      <c r="AH174" s="189"/>
    </row>
    <row r="175" spans="1:34" x14ac:dyDescent="0.25">
      <c r="A175" s="48" t="s">
        <v>25</v>
      </c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67" t="str">
        <f>IF(OR(B175&lt;&gt;"",C175&lt;&gt;"",D175&lt;&gt;"",E175&lt;&gt;"",F175&lt;&gt;"",G175&lt;&gt;"",H175&lt;&gt;"",I175&lt;&gt;"",J175&lt;&gt;"",K175&lt;&gt;"",L175&lt;&gt;"",M175&lt;&gt;"",N175&lt;&gt;"",O175&lt;&gt;"",P175&lt;&gt;"",Q175&lt;&gt;"",R175&lt;&gt;"",S175&lt;&gt;"",T175&lt;&gt;"",U175&lt;&gt;"",V175&lt;&gt;"",W175&lt;&gt;"",X175&lt;&gt;"",Y175&lt;&gt;"",Z175&lt;&gt;"",AA175&lt;&gt;"",AB175&lt;&gt;"",AC175&lt;&gt;"",AD175&lt;&gt;"",AE175&lt;&gt;"",AF175&lt;&gt;""),AVERAGE(B175:AF175),"")</f>
        <v/>
      </c>
      <c r="AH175" s="62"/>
    </row>
    <row r="176" spans="1:34" x14ac:dyDescent="0.25">
      <c r="A176" s="48" t="s">
        <v>26</v>
      </c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68" t="str">
        <f t="shared" ref="AG176:AG177" si="33">IF(OR(B176&lt;&gt;"",C176&lt;&gt;"",D176&lt;&gt;"",E176&lt;&gt;"",F176&lt;&gt;"",G176&lt;&gt;"",H176&lt;&gt;"",I176&lt;&gt;"",J176&lt;&gt;"",K176&lt;&gt;"",L176&lt;&gt;"",M176&lt;&gt;"",N176&lt;&gt;"",O176&lt;&gt;"",P176&lt;&gt;"",Q176&lt;&gt;"",R176&lt;&gt;"",S176&lt;&gt;"",T176&lt;&gt;"",U176&lt;&gt;"",V176&lt;&gt;"",W176&lt;&gt;"",X176&lt;&gt;"",Y176&lt;&gt;"",Z176&lt;&gt;"",AA176&lt;&gt;"",AB176&lt;&gt;"",AC176&lt;&gt;"",AD176&lt;&gt;"",AE176&lt;&gt;"",AF176&lt;&gt;""),AVERAGE(B176:AF176),"")</f>
        <v/>
      </c>
      <c r="AH176" s="61"/>
    </row>
    <row r="177" spans="1:34" x14ac:dyDescent="0.25">
      <c r="A177" s="48" t="s">
        <v>35</v>
      </c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64" t="str">
        <f t="shared" si="33"/>
        <v/>
      </c>
      <c r="AH177" s="61"/>
    </row>
    <row r="178" spans="1:34" x14ac:dyDescent="0.25">
      <c r="A178" s="48" t="s">
        <v>19</v>
      </c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69" t="str">
        <f>IF(AG178&lt;&gt;"",AG178-AG174,"")</f>
        <v/>
      </c>
    </row>
    <row r="179" spans="1:34" ht="15.75" thickBot="1" x14ac:dyDescent="0.3">
      <c r="A179" s="49" t="s">
        <v>4</v>
      </c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6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63" t="str">
        <f t="shared" ref="AG179" si="34">IF(OR(B179&lt;&gt;"",C179&lt;&gt;"",D179&lt;&gt;"",E179&lt;&gt;"",F179&lt;&gt;"",G179&lt;&gt;"",H179&lt;&gt;"",I179&lt;&gt;"",J179&lt;&gt;"",K179&lt;&gt;"",L179&lt;&gt;"",M179&lt;&gt;"",N179&lt;&gt;"",O179&lt;&gt;"",P179&lt;&gt;"",Q179&lt;&gt;"",R179&lt;&gt;"",S179&lt;&gt;"",T179&lt;&gt;"",U179&lt;&gt;"",V179&lt;&gt;"",W179&lt;&gt;"",X179&lt;&gt;"",Y179&lt;&gt;"",Z179&lt;&gt;"",AA179&lt;&gt;"",AB179&lt;&gt;"",AC179&lt;&gt;"",AD179&lt;&gt;"",AE179&lt;&gt;"",AF179&lt;&gt;""),AVERAGE(B179:AF179),"")</f>
        <v/>
      </c>
      <c r="AH179" s="63" t="str">
        <f>IF(AG179&lt;&gt;"",AG179-AG174,"")</f>
        <v/>
      </c>
    </row>
    <row r="180" spans="1:34" ht="6.75" customHeight="1" thickBot="1" x14ac:dyDescent="0.3"/>
    <row r="181" spans="1:34" ht="19.5" thickBot="1" x14ac:dyDescent="0.3">
      <c r="A181" s="190" t="str">
        <f>Paramétrages!D20</f>
        <v>CHRONOROUTE 23H30</v>
      </c>
      <c r="B181" s="191"/>
      <c r="C181" s="191"/>
      <c r="D181" s="191"/>
      <c r="E181" s="191"/>
      <c r="F181" s="191"/>
      <c r="G181" s="191"/>
      <c r="H181" s="191"/>
      <c r="I181" s="191"/>
      <c r="J181" s="191"/>
      <c r="K181" s="191"/>
      <c r="L181" s="191"/>
      <c r="M181" s="191"/>
      <c r="N181" s="191"/>
      <c r="O181" s="191"/>
      <c r="P181" s="191"/>
      <c r="Q181" s="191"/>
      <c r="R181" s="191"/>
      <c r="S181" s="191"/>
      <c r="T181" s="191"/>
      <c r="U181" s="191"/>
      <c r="V181" s="191"/>
      <c r="W181" s="191"/>
      <c r="X181" s="191"/>
      <c r="Y181" s="191"/>
      <c r="Z181" s="191"/>
      <c r="AA181" s="191"/>
      <c r="AB181" s="191"/>
      <c r="AC181" s="191"/>
      <c r="AD181" s="191"/>
      <c r="AE181" s="191"/>
      <c r="AF181" s="191"/>
      <c r="AG181" s="191"/>
      <c r="AH181" s="192"/>
    </row>
    <row r="182" spans="1:34" ht="15.75" thickBot="1" x14ac:dyDescent="0.3">
      <c r="A182" s="31" t="s">
        <v>32</v>
      </c>
      <c r="B182" s="32">
        <v>1</v>
      </c>
      <c r="C182" s="32">
        <v>2</v>
      </c>
      <c r="D182" s="32">
        <v>3</v>
      </c>
      <c r="E182" s="32">
        <v>4</v>
      </c>
      <c r="F182" s="32">
        <v>5</v>
      </c>
      <c r="G182" s="32">
        <v>6</v>
      </c>
      <c r="H182" s="32">
        <v>7</v>
      </c>
      <c r="I182" s="32">
        <v>8</v>
      </c>
      <c r="J182" s="32">
        <v>9</v>
      </c>
      <c r="K182" s="32">
        <v>10</v>
      </c>
      <c r="L182" s="32">
        <v>11</v>
      </c>
      <c r="M182" s="32">
        <v>12</v>
      </c>
      <c r="N182" s="32">
        <v>13</v>
      </c>
      <c r="O182" s="32">
        <v>14</v>
      </c>
      <c r="P182" s="32">
        <v>15</v>
      </c>
      <c r="Q182" s="32">
        <v>16</v>
      </c>
      <c r="R182" s="32">
        <v>17</v>
      </c>
      <c r="S182" s="32">
        <v>18</v>
      </c>
      <c r="T182" s="32">
        <v>19</v>
      </c>
      <c r="U182" s="32">
        <v>20</v>
      </c>
      <c r="V182" s="32">
        <v>21</v>
      </c>
      <c r="W182" s="32">
        <v>22</v>
      </c>
      <c r="X182" s="32">
        <v>23</v>
      </c>
      <c r="Y182" s="32">
        <v>24</v>
      </c>
      <c r="Z182" s="32">
        <v>25</v>
      </c>
      <c r="AA182" s="32">
        <v>26</v>
      </c>
      <c r="AB182" s="32">
        <v>27</v>
      </c>
      <c r="AC182" s="32">
        <v>28</v>
      </c>
      <c r="AD182" s="32">
        <v>29</v>
      </c>
      <c r="AE182" s="32">
        <v>30</v>
      </c>
      <c r="AF182" s="32">
        <v>31</v>
      </c>
      <c r="AG182" s="25" t="s">
        <v>33</v>
      </c>
      <c r="AH182" s="25" t="s">
        <v>34</v>
      </c>
    </row>
    <row r="183" spans="1:34" x14ac:dyDescent="0.25">
      <c r="A183" s="48" t="s">
        <v>8</v>
      </c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4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65" t="str">
        <f>IF(OR(B183&lt;&gt;"",C183&lt;&gt;"",D183&lt;&gt;"",E183&lt;&gt;"",F183&lt;&gt;"",G183&lt;&gt;"",H183&lt;&gt;"",I183&lt;&gt;"",J183&lt;&gt;"",K183&lt;&gt;"",L183&lt;&gt;"",M183&lt;&gt;"",N183&lt;&gt;"",O183&lt;&gt;"",P183&lt;&gt;"",Q183&lt;&gt;"",R183&lt;&gt;"",S183&lt;&gt;"",T183&lt;&gt;"",U183&lt;&gt;"",V183&lt;&gt;"",W183&lt;&gt;"",X183&lt;&gt;"",Y183&lt;&gt;"",Z183&lt;&gt;"",AA183&lt;&gt;"",AB183&lt;&gt;"",AC183&lt;&gt;"",AD183&lt;&gt;"",AE183&lt;&gt;"",AF183&lt;&gt;""),AVERAGE(B183:AF183),"")</f>
        <v/>
      </c>
      <c r="AH183" s="188" t="str">
        <f>IF(AG184&lt;&gt;"",AG184-AG183,"")</f>
        <v/>
      </c>
    </row>
    <row r="184" spans="1:34" x14ac:dyDescent="0.25">
      <c r="A184" s="48" t="s">
        <v>3</v>
      </c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30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66" t="str">
        <f>IF(OR(B184&lt;&gt;"",C184&lt;&gt;"",D184&lt;&gt;"",E184&lt;&gt;"",F184&lt;&gt;"",G184&lt;&gt;"",H184&lt;&gt;"",I184&lt;&gt;"",J184&lt;&gt;"",K184&lt;&gt;"",L184&lt;&gt;"",M184&lt;&gt;"",N184&lt;&gt;"",O184&lt;&gt;"",P184&lt;&gt;"",Q184&lt;&gt;"",R184&lt;&gt;"",S184&lt;&gt;"",T184&lt;&gt;"",U184&lt;&gt;"",V184&lt;&gt;"",W184&lt;&gt;"",X184&lt;&gt;"",Y184&lt;&gt;"",Z184&lt;&gt;"",AA184&lt;&gt;"",AB184&lt;&gt;"",AC184&lt;&gt;"",AD184&lt;&gt;"",AE184&lt;&gt;"",AF184&lt;&gt;""),AVERAGE(B184:AF184),"")</f>
        <v/>
      </c>
      <c r="AH184" s="189"/>
    </row>
    <row r="185" spans="1:34" x14ac:dyDescent="0.25">
      <c r="A185" s="48" t="s">
        <v>25</v>
      </c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67" t="str">
        <f>IF(OR(B185&lt;&gt;"",C185&lt;&gt;"",D185&lt;&gt;"",E185&lt;&gt;"",F185&lt;&gt;"",G185&lt;&gt;"",H185&lt;&gt;"",I185&lt;&gt;"",J185&lt;&gt;"",K185&lt;&gt;"",L185&lt;&gt;"",M185&lt;&gt;"",N185&lt;&gt;"",O185&lt;&gt;"",P185&lt;&gt;"",Q185&lt;&gt;"",R185&lt;&gt;"",S185&lt;&gt;"",T185&lt;&gt;"",U185&lt;&gt;"",V185&lt;&gt;"",W185&lt;&gt;"",X185&lt;&gt;"",Y185&lt;&gt;"",Z185&lt;&gt;"",AA185&lt;&gt;"",AB185&lt;&gt;"",AC185&lt;&gt;"",AD185&lt;&gt;"",AE185&lt;&gt;"",AF185&lt;&gt;""),AVERAGE(B185:AF185),"")</f>
        <v/>
      </c>
      <c r="AH185" s="62"/>
    </row>
    <row r="186" spans="1:34" x14ac:dyDescent="0.25">
      <c r="A186" s="48" t="s">
        <v>26</v>
      </c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68" t="str">
        <f t="shared" ref="AG186:AG187" si="35">IF(OR(B186&lt;&gt;"",C186&lt;&gt;"",D186&lt;&gt;"",E186&lt;&gt;"",F186&lt;&gt;"",G186&lt;&gt;"",H186&lt;&gt;"",I186&lt;&gt;"",J186&lt;&gt;"",K186&lt;&gt;"",L186&lt;&gt;"",M186&lt;&gt;"",N186&lt;&gt;"",O186&lt;&gt;"",P186&lt;&gt;"",Q186&lt;&gt;"",R186&lt;&gt;"",S186&lt;&gt;"",T186&lt;&gt;"",U186&lt;&gt;"",V186&lt;&gt;"",W186&lt;&gt;"",X186&lt;&gt;"",Y186&lt;&gt;"",Z186&lt;&gt;"",AA186&lt;&gt;"",AB186&lt;&gt;"",AC186&lt;&gt;"",AD186&lt;&gt;"",AE186&lt;&gt;"",AF186&lt;&gt;""),AVERAGE(B186:AF186),"")</f>
        <v/>
      </c>
      <c r="AH186" s="61"/>
    </row>
    <row r="187" spans="1:34" x14ac:dyDescent="0.25">
      <c r="A187" s="48" t="s">
        <v>35</v>
      </c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64" t="str">
        <f t="shared" si="35"/>
        <v/>
      </c>
      <c r="AH187" s="61"/>
    </row>
    <row r="188" spans="1:34" x14ac:dyDescent="0.25">
      <c r="A188" s="48" t="s">
        <v>19</v>
      </c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69" t="str">
        <f>IF(AG188&lt;&gt;"",AG188-AG184,"")</f>
        <v/>
      </c>
    </row>
    <row r="189" spans="1:34" ht="15.75" thickBot="1" x14ac:dyDescent="0.3">
      <c r="A189" s="49" t="s">
        <v>4</v>
      </c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6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63" t="str">
        <f t="shared" ref="AG189" si="36">IF(OR(B189&lt;&gt;"",C189&lt;&gt;"",D189&lt;&gt;"",E189&lt;&gt;"",F189&lt;&gt;"",G189&lt;&gt;"",H189&lt;&gt;"",I189&lt;&gt;"",J189&lt;&gt;"",K189&lt;&gt;"",L189&lt;&gt;"",M189&lt;&gt;"",N189&lt;&gt;"",O189&lt;&gt;"",P189&lt;&gt;"",Q189&lt;&gt;"",R189&lt;&gt;"",S189&lt;&gt;"",T189&lt;&gt;"",U189&lt;&gt;"",V189&lt;&gt;"",W189&lt;&gt;"",X189&lt;&gt;"",Y189&lt;&gt;"",Z189&lt;&gt;"",AA189&lt;&gt;"",AB189&lt;&gt;"",AC189&lt;&gt;"",AD189&lt;&gt;"",AE189&lt;&gt;"",AF189&lt;&gt;""),AVERAGE(B189:AF189),"")</f>
        <v/>
      </c>
      <c r="AH189" s="63" t="str">
        <f>IF(AG189&lt;&gt;"",AG189-AG184,"")</f>
        <v/>
      </c>
    </row>
    <row r="190" spans="1:34" ht="6.75" customHeight="1" thickBot="1" x14ac:dyDescent="0.3"/>
    <row r="191" spans="1:34" ht="19.5" thickBot="1" x14ac:dyDescent="0.3">
      <c r="A191" s="193" t="str">
        <f>Paramétrages!D21</f>
        <v>CHRONOROUTE 1H30</v>
      </c>
      <c r="B191" s="191"/>
      <c r="C191" s="191"/>
      <c r="D191" s="191"/>
      <c r="E191" s="191"/>
      <c r="F191" s="191"/>
      <c r="G191" s="191"/>
      <c r="H191" s="191"/>
      <c r="I191" s="191"/>
      <c r="J191" s="191"/>
      <c r="K191" s="191"/>
      <c r="L191" s="191"/>
      <c r="M191" s="191"/>
      <c r="N191" s="191"/>
      <c r="O191" s="191"/>
      <c r="P191" s="191"/>
      <c r="Q191" s="191"/>
      <c r="R191" s="191"/>
      <c r="S191" s="191"/>
      <c r="T191" s="191"/>
      <c r="U191" s="191"/>
      <c r="V191" s="191"/>
      <c r="W191" s="191"/>
      <c r="X191" s="191"/>
      <c r="Y191" s="191"/>
      <c r="Z191" s="191"/>
      <c r="AA191" s="191"/>
      <c r="AB191" s="191"/>
      <c r="AC191" s="191"/>
      <c r="AD191" s="191"/>
      <c r="AE191" s="191"/>
      <c r="AF191" s="191"/>
      <c r="AG191" s="191"/>
      <c r="AH191" s="192"/>
    </row>
    <row r="192" spans="1:34" ht="15.75" thickBot="1" x14ac:dyDescent="0.3">
      <c r="A192" s="31" t="s">
        <v>32</v>
      </c>
      <c r="B192" s="32">
        <v>1</v>
      </c>
      <c r="C192" s="32">
        <v>2</v>
      </c>
      <c r="D192" s="32">
        <v>3</v>
      </c>
      <c r="E192" s="32">
        <v>4</v>
      </c>
      <c r="F192" s="32">
        <v>5</v>
      </c>
      <c r="G192" s="32">
        <v>6</v>
      </c>
      <c r="H192" s="32">
        <v>7</v>
      </c>
      <c r="I192" s="32">
        <v>8</v>
      </c>
      <c r="J192" s="32">
        <v>9</v>
      </c>
      <c r="K192" s="32">
        <v>10</v>
      </c>
      <c r="L192" s="32">
        <v>11</v>
      </c>
      <c r="M192" s="32">
        <v>12</v>
      </c>
      <c r="N192" s="32">
        <v>13</v>
      </c>
      <c r="O192" s="32">
        <v>14</v>
      </c>
      <c r="P192" s="32">
        <v>15</v>
      </c>
      <c r="Q192" s="32">
        <v>16</v>
      </c>
      <c r="R192" s="32">
        <v>17</v>
      </c>
      <c r="S192" s="32">
        <v>18</v>
      </c>
      <c r="T192" s="32">
        <v>19</v>
      </c>
      <c r="U192" s="32">
        <v>20</v>
      </c>
      <c r="V192" s="32">
        <v>21</v>
      </c>
      <c r="W192" s="32">
        <v>22</v>
      </c>
      <c r="X192" s="32">
        <v>23</v>
      </c>
      <c r="Y192" s="32">
        <v>24</v>
      </c>
      <c r="Z192" s="32">
        <v>25</v>
      </c>
      <c r="AA192" s="32">
        <v>26</v>
      </c>
      <c r="AB192" s="32">
        <v>27</v>
      </c>
      <c r="AC192" s="32">
        <v>28</v>
      </c>
      <c r="AD192" s="32">
        <v>29</v>
      </c>
      <c r="AE192" s="32">
        <v>30</v>
      </c>
      <c r="AF192" s="32">
        <v>31</v>
      </c>
      <c r="AG192" s="25" t="s">
        <v>33</v>
      </c>
      <c r="AH192" s="25" t="s">
        <v>34</v>
      </c>
    </row>
    <row r="193" spans="1:34" x14ac:dyDescent="0.25">
      <c r="A193" s="48" t="s">
        <v>8</v>
      </c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4"/>
      <c r="V193" s="43"/>
      <c r="W193" s="43"/>
      <c r="X193" s="43"/>
      <c r="Y193" s="43"/>
      <c r="Z193" s="43"/>
      <c r="AA193" s="43"/>
      <c r="AB193" s="43"/>
      <c r="AC193" s="43"/>
      <c r="AD193" s="43"/>
      <c r="AE193" s="43"/>
      <c r="AF193" s="43"/>
      <c r="AG193" s="65" t="str">
        <f>IF(OR(B193&lt;&gt;"",C193&lt;&gt;"",D193&lt;&gt;"",E193&lt;&gt;"",F193&lt;&gt;"",G193&lt;&gt;"",H193&lt;&gt;"",I193&lt;&gt;"",J193&lt;&gt;"",K193&lt;&gt;"",L193&lt;&gt;"",M193&lt;&gt;"",N193&lt;&gt;"",O193&lt;&gt;"",P193&lt;&gt;"",Q193&lt;&gt;"",R193&lt;&gt;"",S193&lt;&gt;"",T193&lt;&gt;"",U193&lt;&gt;"",V193&lt;&gt;"",W193&lt;&gt;"",X193&lt;&gt;"",Y193&lt;&gt;"",Z193&lt;&gt;"",AA193&lt;&gt;"",AB193&lt;&gt;"",AC193&lt;&gt;"",AD193&lt;&gt;"",AE193&lt;&gt;"",AF193&lt;&gt;""),AVERAGE(B193:AF193),"")</f>
        <v/>
      </c>
      <c r="AH193" s="188" t="str">
        <f>IF(AG194&lt;&gt;"",AG194-AG193,"")</f>
        <v/>
      </c>
    </row>
    <row r="194" spans="1:34" x14ac:dyDescent="0.25">
      <c r="A194" s="48" t="s">
        <v>3</v>
      </c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30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66" t="str">
        <f>IF(OR(B194&lt;&gt;"",C194&lt;&gt;"",D194&lt;&gt;"",E194&lt;&gt;"",F194&lt;&gt;"",G194&lt;&gt;"",H194&lt;&gt;"",I194&lt;&gt;"",J194&lt;&gt;"",K194&lt;&gt;"",L194&lt;&gt;"",M194&lt;&gt;"",N194&lt;&gt;"",O194&lt;&gt;"",P194&lt;&gt;"",Q194&lt;&gt;"",R194&lt;&gt;"",S194&lt;&gt;"",T194&lt;&gt;"",U194&lt;&gt;"",V194&lt;&gt;"",W194&lt;&gt;"",X194&lt;&gt;"",Y194&lt;&gt;"",Z194&lt;&gt;"",AA194&lt;&gt;"",AB194&lt;&gt;"",AC194&lt;&gt;"",AD194&lt;&gt;"",AE194&lt;&gt;"",AF194&lt;&gt;""),AVERAGE(B194:AF194),"")</f>
        <v/>
      </c>
      <c r="AH194" s="189"/>
    </row>
    <row r="195" spans="1:34" x14ac:dyDescent="0.25">
      <c r="A195" s="48" t="s">
        <v>25</v>
      </c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67" t="str">
        <f>IF(OR(B195&lt;&gt;"",C195&lt;&gt;"",D195&lt;&gt;"",E195&lt;&gt;"",F195&lt;&gt;"",G195&lt;&gt;"",H195&lt;&gt;"",I195&lt;&gt;"",J195&lt;&gt;"",K195&lt;&gt;"",L195&lt;&gt;"",M195&lt;&gt;"",N195&lt;&gt;"",O195&lt;&gt;"",P195&lt;&gt;"",Q195&lt;&gt;"",R195&lt;&gt;"",S195&lt;&gt;"",T195&lt;&gt;"",U195&lt;&gt;"",V195&lt;&gt;"",W195&lt;&gt;"",X195&lt;&gt;"",Y195&lt;&gt;"",Z195&lt;&gt;"",AA195&lt;&gt;"",AB195&lt;&gt;"",AC195&lt;&gt;"",AD195&lt;&gt;"",AE195&lt;&gt;"",AF195&lt;&gt;""),AVERAGE(B195:AF195),"")</f>
        <v/>
      </c>
      <c r="AH195" s="62"/>
    </row>
    <row r="196" spans="1:34" x14ac:dyDescent="0.25">
      <c r="A196" s="48" t="s">
        <v>26</v>
      </c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68" t="str">
        <f t="shared" ref="AG196:AG197" si="37">IF(OR(B196&lt;&gt;"",C196&lt;&gt;"",D196&lt;&gt;"",E196&lt;&gt;"",F196&lt;&gt;"",G196&lt;&gt;"",H196&lt;&gt;"",I196&lt;&gt;"",J196&lt;&gt;"",K196&lt;&gt;"",L196&lt;&gt;"",M196&lt;&gt;"",N196&lt;&gt;"",O196&lt;&gt;"",P196&lt;&gt;"",Q196&lt;&gt;"",R196&lt;&gt;"",S196&lt;&gt;"",T196&lt;&gt;"",U196&lt;&gt;"",V196&lt;&gt;"",W196&lt;&gt;"",X196&lt;&gt;"",Y196&lt;&gt;"",Z196&lt;&gt;"",AA196&lt;&gt;"",AB196&lt;&gt;"",AC196&lt;&gt;"",AD196&lt;&gt;"",AE196&lt;&gt;"",AF196&lt;&gt;""),AVERAGE(B196:AF196),"")</f>
        <v/>
      </c>
      <c r="AH196" s="61"/>
    </row>
    <row r="197" spans="1:34" x14ac:dyDescent="0.25">
      <c r="A197" s="48" t="s">
        <v>35</v>
      </c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64" t="str">
        <f t="shared" si="37"/>
        <v/>
      </c>
      <c r="AH197" s="61"/>
    </row>
    <row r="198" spans="1:34" x14ac:dyDescent="0.25">
      <c r="A198" s="48" t="s">
        <v>19</v>
      </c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69" t="str">
        <f>IF(AG198&lt;&gt;"",AG198-AG194,"")</f>
        <v/>
      </c>
    </row>
    <row r="199" spans="1:34" ht="15.75" thickBot="1" x14ac:dyDescent="0.3">
      <c r="A199" s="49" t="s">
        <v>4</v>
      </c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6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63" t="str">
        <f t="shared" ref="AG199" si="38">IF(OR(B199&lt;&gt;"",C199&lt;&gt;"",D199&lt;&gt;"",E199&lt;&gt;"",F199&lt;&gt;"",G199&lt;&gt;"",H199&lt;&gt;"",I199&lt;&gt;"",J199&lt;&gt;"",K199&lt;&gt;"",L199&lt;&gt;"",M199&lt;&gt;"",N199&lt;&gt;"",O199&lt;&gt;"",P199&lt;&gt;"",Q199&lt;&gt;"",R199&lt;&gt;"",S199&lt;&gt;"",T199&lt;&gt;"",U199&lt;&gt;"",V199&lt;&gt;"",W199&lt;&gt;"",X199&lt;&gt;"",Y199&lt;&gt;"",Z199&lt;&gt;"",AA199&lt;&gt;"",AB199&lt;&gt;"",AC199&lt;&gt;"",AD199&lt;&gt;"",AE199&lt;&gt;"",AF199&lt;&gt;""),AVERAGE(B199:AF199),"")</f>
        <v/>
      </c>
      <c r="AH199" s="63" t="str">
        <f>IF(AG199&lt;&gt;"",AG199-AG194,"")</f>
        <v/>
      </c>
    </row>
    <row r="200" spans="1:34" ht="15.75" thickBot="1" x14ac:dyDescent="0.3"/>
    <row r="201" spans="1:34" ht="15.75" thickBot="1" x14ac:dyDescent="0.3">
      <c r="A201" s="70" t="s">
        <v>32</v>
      </c>
      <c r="B201" s="71">
        <v>1</v>
      </c>
      <c r="C201" s="71">
        <v>2</v>
      </c>
      <c r="D201" s="71">
        <v>3</v>
      </c>
      <c r="E201" s="71">
        <v>4</v>
      </c>
      <c r="F201" s="71">
        <v>5</v>
      </c>
      <c r="G201" s="71">
        <v>6</v>
      </c>
      <c r="H201" s="71">
        <v>7</v>
      </c>
      <c r="I201" s="71">
        <v>8</v>
      </c>
      <c r="J201" s="71">
        <v>9</v>
      </c>
      <c r="K201" s="71">
        <v>10</v>
      </c>
      <c r="L201" s="71">
        <v>11</v>
      </c>
      <c r="M201" s="71">
        <v>12</v>
      </c>
      <c r="N201" s="71">
        <v>13</v>
      </c>
      <c r="O201" s="71">
        <v>14</v>
      </c>
      <c r="P201" s="71">
        <v>15</v>
      </c>
      <c r="Q201" s="71">
        <v>16</v>
      </c>
      <c r="R201" s="71">
        <v>17</v>
      </c>
      <c r="S201" s="71">
        <v>18</v>
      </c>
      <c r="T201" s="71">
        <v>19</v>
      </c>
      <c r="U201" s="71">
        <v>20</v>
      </c>
      <c r="V201" s="71">
        <v>21</v>
      </c>
      <c r="W201" s="71">
        <v>22</v>
      </c>
      <c r="X201" s="71">
        <v>23</v>
      </c>
      <c r="Y201" s="71">
        <v>24</v>
      </c>
      <c r="Z201" s="71">
        <v>25</v>
      </c>
      <c r="AA201" s="71">
        <v>26</v>
      </c>
      <c r="AB201" s="71">
        <v>27</v>
      </c>
      <c r="AC201" s="71">
        <v>28</v>
      </c>
      <c r="AD201" s="71">
        <v>29</v>
      </c>
      <c r="AE201" s="71">
        <v>30</v>
      </c>
      <c r="AF201" s="71">
        <v>31</v>
      </c>
      <c r="AG201" s="71" t="s">
        <v>33</v>
      </c>
      <c r="AH201" s="79"/>
    </row>
    <row r="202" spans="1:34" ht="15.75" thickBot="1" x14ac:dyDescent="0.3">
      <c r="A202" s="73" t="s">
        <v>48</v>
      </c>
      <c r="B202" s="74">
        <f>IF(B3&gt;Paramétrages!F2,'Recapitulatif mensuel'!B3-Paramétrages!F2,0)+IF(B13&gt;Paramétrages!F3,'Recapitulatif mensuel'!B13-Paramétrages!F3,0)+IF(B23&gt;Paramétrages!F4,'Recapitulatif mensuel'!B23-Paramétrages!F4,0)+IF(B33&gt;Paramétrages!F5,'Recapitulatif mensuel'!B33-Paramétrages!F5,0)+IF(B43&gt;Paramétrages!F6,'Recapitulatif mensuel'!B43-Paramétrages!F6,0)+IF(B53&gt;Paramétrages!F7,'Recapitulatif mensuel'!B53-Paramétrages!F7,0)+IF(B63&gt;Paramétrages!F8,'Recapitulatif mensuel'!B63-Paramétrages!F8,0)+IF(B73&gt;Paramétrages!F9,'Recapitulatif mensuel'!B73-Paramétrages!F9,0)</f>
        <v>0</v>
      </c>
      <c r="C202" s="74">
        <f>IF(C3&gt;Paramétrages!G2,'Recapitulatif mensuel'!C3-Paramétrages!G2,0)+IF(C13&gt;Paramétrages!G3,'Recapitulatif mensuel'!C13-Paramétrages!G3,0)+IF(C23&gt;Paramétrages!G4,'Recapitulatif mensuel'!C23-Paramétrages!G4,0)+IF(C33&gt;Paramétrages!G5,'Recapitulatif mensuel'!C33-Paramétrages!G5,0)+IF(C43&gt;Paramétrages!G6,'Recapitulatif mensuel'!C43-Paramétrages!G6,0)+IF(C53&gt;Paramétrages!G7,'Recapitulatif mensuel'!C53-Paramétrages!G7,0)+IF(C63&gt;Paramétrages!G8,'Recapitulatif mensuel'!C63-Paramétrages!G8,0)+IF(C73&gt;Paramétrages!G9,'Recapitulatif mensuel'!C73-Paramétrages!G9,0)</f>
        <v>0</v>
      </c>
      <c r="D202" s="74">
        <f>IF(D3&gt;Paramétrages!H2,'Recapitulatif mensuel'!D3-Paramétrages!H2,0)+IF(D13&gt;Paramétrages!H3,'Recapitulatif mensuel'!D13-Paramétrages!H3,0)+IF(D23&gt;Paramétrages!H4,'Recapitulatif mensuel'!D23-Paramétrages!H4,0)+IF(D33&gt;Paramétrages!H5,'Recapitulatif mensuel'!D33-Paramétrages!H5,0)+IF(D43&gt;Paramétrages!H6,'Recapitulatif mensuel'!D43-Paramétrages!H6,0)+IF(D53&gt;Paramétrages!H7,'Recapitulatif mensuel'!D53-Paramétrages!H7,0)+IF(D63&gt;Paramétrages!H8,'Recapitulatif mensuel'!D63-Paramétrages!H8,0)+IF(D73&gt;Paramétrages!H9,'Recapitulatif mensuel'!D73-Paramétrages!H9,0)</f>
        <v>0</v>
      </c>
      <c r="E202" s="74">
        <f>IF(E3&gt;Paramétrages!I2,'Recapitulatif mensuel'!E3-Paramétrages!I2,0)+IF(E13&gt;Paramétrages!I3,'Recapitulatif mensuel'!E13-Paramétrages!I3,0)+IF(E23&gt;Paramétrages!I4,'Recapitulatif mensuel'!E23-Paramétrages!I4,0)+IF(E33&gt;Paramétrages!I5,'Recapitulatif mensuel'!E33-Paramétrages!I5,0)+IF(E43&gt;Paramétrages!I6,'Recapitulatif mensuel'!E43-Paramétrages!I6,0)+IF(E53&gt;Paramétrages!I7,'Recapitulatif mensuel'!E53-Paramétrages!I7,0)+IF(E63&gt;Paramétrages!I8,'Recapitulatif mensuel'!E63-Paramétrages!I8,0)+IF(E73&gt;Paramétrages!I9,'Recapitulatif mensuel'!E73-Paramétrages!I9,0)</f>
        <v>0</v>
      </c>
      <c r="F202" s="74">
        <f>IF(F3&gt;Paramétrages!J2,'Recapitulatif mensuel'!F3-Paramétrages!J2,0)+IF(F13&gt;Paramétrages!J3,'Recapitulatif mensuel'!F13-Paramétrages!J3,0)+IF(F23&gt;Paramétrages!J4,'Recapitulatif mensuel'!F23-Paramétrages!J4,0)+IF(F33&gt;Paramétrages!J5,'Recapitulatif mensuel'!F33-Paramétrages!J5,0)+IF(F43&gt;Paramétrages!J6,'Recapitulatif mensuel'!F43-Paramétrages!J6,0)+IF(F53&gt;Paramétrages!J7,'Recapitulatif mensuel'!F53-Paramétrages!J7,0)+IF(F63&gt;Paramétrages!J8,'Recapitulatif mensuel'!F63-Paramétrages!J8,0)+IF(F73&gt;Paramétrages!J9,'Recapitulatif mensuel'!F73-Paramétrages!J9,0)</f>
        <v>0</v>
      </c>
      <c r="G202" s="74">
        <f>IF(G3&gt;Paramétrages!K2,'Recapitulatif mensuel'!G3-Paramétrages!K2,0)+IF(G13&gt;Paramétrages!K3,'Recapitulatif mensuel'!G13-Paramétrages!K3,0)+IF(G23&gt;Paramétrages!K4,'Recapitulatif mensuel'!G23-Paramétrages!K4,0)+IF(G33&gt;Paramétrages!K5,'Recapitulatif mensuel'!G33-Paramétrages!K5,0)+IF(G43&gt;Paramétrages!K6,'Recapitulatif mensuel'!G43-Paramétrages!K6,0)+IF(G53&gt;Paramétrages!K7,'Recapitulatif mensuel'!G53-Paramétrages!K7,0)+IF(G63&gt;Paramétrages!K8,'Recapitulatif mensuel'!G63-Paramétrages!K8,0)+IF(G73&gt;Paramétrages!K9,'Recapitulatif mensuel'!G73-Paramétrages!K9,0)</f>
        <v>0</v>
      </c>
      <c r="H202" s="74">
        <f>IF(H3&gt;Paramétrages!L2,'Recapitulatif mensuel'!H3-Paramétrages!L2,0)+IF(H13&gt;Paramétrages!L3,'Recapitulatif mensuel'!H13-Paramétrages!L3,0)+IF(H23&gt;Paramétrages!L4,'Recapitulatif mensuel'!H23-Paramétrages!L4,0)+IF(H33&gt;Paramétrages!L5,'Recapitulatif mensuel'!H33-Paramétrages!L5,0)+IF(H43&gt;Paramétrages!L6,'Recapitulatif mensuel'!H43-Paramétrages!L6,0)+IF(H53&gt;Paramétrages!L7,'Recapitulatif mensuel'!H53-Paramétrages!L7,0)+IF(H63&gt;Paramétrages!L8,'Recapitulatif mensuel'!H63-Paramétrages!L8,0)+IF(H73&gt;Paramétrages!L9,'Recapitulatif mensuel'!H73-Paramétrages!L9,0)</f>
        <v>0</v>
      </c>
      <c r="I202" s="74">
        <f>IF(I3&gt;Paramétrages!M2,'Recapitulatif mensuel'!I3-Paramétrages!M2,0)+IF(I13&gt;Paramétrages!M3,'Recapitulatif mensuel'!I13-Paramétrages!M3,0)+IF(I23&gt;Paramétrages!M4,'Recapitulatif mensuel'!I23-Paramétrages!M4,0)+IF(I33&gt;Paramétrages!M5,'Recapitulatif mensuel'!I33-Paramétrages!M5,0)+IF(I43&gt;Paramétrages!M6,'Recapitulatif mensuel'!I43-Paramétrages!M6,0)+IF(I53&gt;Paramétrages!M7,'Recapitulatif mensuel'!I53-Paramétrages!M7,0)+IF(I63&gt;Paramétrages!M8,'Recapitulatif mensuel'!I63-Paramétrages!M8,0)+IF(I73&gt;Paramétrages!M9,'Recapitulatif mensuel'!I73-Paramétrages!M9,0)</f>
        <v>0</v>
      </c>
      <c r="J202" s="74">
        <f>IF(J3&gt;Paramétrages!N2,'Recapitulatif mensuel'!J3-Paramétrages!N2,0)+IF(J13&gt;Paramétrages!N3,'Recapitulatif mensuel'!J13-Paramétrages!N3,0)+IF(J23&gt;Paramétrages!N4,'Recapitulatif mensuel'!J23-Paramétrages!N4,0)+IF(J33&gt;Paramétrages!N5,'Recapitulatif mensuel'!J33-Paramétrages!N5,0)+IF(J43&gt;Paramétrages!N6,'Recapitulatif mensuel'!J43-Paramétrages!N6,0)+IF(J53&gt;Paramétrages!N7,'Recapitulatif mensuel'!J53-Paramétrages!N7,0)+IF(J63&gt;Paramétrages!N8,'Recapitulatif mensuel'!J63-Paramétrages!N8,0)+IF(J73&gt;Paramétrages!N9,'Recapitulatif mensuel'!J73-Paramétrages!N9,0)</f>
        <v>0</v>
      </c>
      <c r="K202" s="74">
        <f>IF(K3&gt;Paramétrages!O2,'Recapitulatif mensuel'!K3-Paramétrages!O2,0)+IF(K13&gt;Paramétrages!O3,'Recapitulatif mensuel'!K13-Paramétrages!O3,0)+IF(K23&gt;Paramétrages!O4,'Recapitulatif mensuel'!K23-Paramétrages!O4,0)+IF(K33&gt;Paramétrages!O5,'Recapitulatif mensuel'!K33-Paramétrages!O5,0)+IF(K43&gt;Paramétrages!O6,'Recapitulatif mensuel'!K43-Paramétrages!O6,0)+IF(K53&gt;Paramétrages!O7,'Recapitulatif mensuel'!K53-Paramétrages!O7,0)+IF(K63&gt;Paramétrages!O8,'Recapitulatif mensuel'!K63-Paramétrages!O8,0)+IF(K73&gt;Paramétrages!O9,'Recapitulatif mensuel'!K73-Paramétrages!O9,0)</f>
        <v>0</v>
      </c>
      <c r="L202" s="74">
        <f>IF(L3&gt;Paramétrages!P2,'Recapitulatif mensuel'!L3-Paramétrages!P2,0)+IF(L13&gt;Paramétrages!P3,'Recapitulatif mensuel'!L13-Paramétrages!P3,0)+IF(L23&gt;Paramétrages!P4,'Recapitulatif mensuel'!L23-Paramétrages!P4,0)+IF(L33&gt;Paramétrages!P5,'Recapitulatif mensuel'!L33-Paramétrages!P5,0)+IF(L43&gt;Paramétrages!P6,'Recapitulatif mensuel'!L43-Paramétrages!P6,0)+IF(L53&gt;Paramétrages!P7,'Recapitulatif mensuel'!L53-Paramétrages!P7,0)+IF(L63&gt;Paramétrages!P8,'Recapitulatif mensuel'!L63-Paramétrages!P8,0)+IF(L73&gt;Paramétrages!P9,'Recapitulatif mensuel'!L73-Paramétrages!P9,0)</f>
        <v>0</v>
      </c>
      <c r="M202" s="74">
        <f>IF(M3&gt;Paramétrages!Q2,'Recapitulatif mensuel'!M3-Paramétrages!Q2,0)+IF(M13&gt;Paramétrages!Q3,'Recapitulatif mensuel'!M13-Paramétrages!Q3,0)+IF(M23&gt;Paramétrages!Q4,'Recapitulatif mensuel'!M23-Paramétrages!Q4,0)+IF(M33&gt;Paramétrages!Q5,'Recapitulatif mensuel'!M33-Paramétrages!Q5,0)+IF(M43&gt;Paramétrages!Q6,'Recapitulatif mensuel'!M43-Paramétrages!Q6,0)+IF(M53&gt;Paramétrages!Q7,'Recapitulatif mensuel'!M53-Paramétrages!Q7,0)+IF(M63&gt;Paramétrages!Q8,'Recapitulatif mensuel'!M63-Paramétrages!Q8,0)+IF(M73&gt;Paramétrages!Q9,'Recapitulatif mensuel'!M73-Paramétrages!Q9,0)</f>
        <v>0</v>
      </c>
      <c r="N202" s="74">
        <f>IF(N3&gt;Paramétrages!R2,'Recapitulatif mensuel'!N3-Paramétrages!R2,0)+IF(N13&gt;Paramétrages!R3,'Recapitulatif mensuel'!N13-Paramétrages!R3,0)+IF(N23&gt;Paramétrages!R4,'Recapitulatif mensuel'!N23-Paramétrages!R4,0)+IF(N33&gt;Paramétrages!R5,'Recapitulatif mensuel'!N33-Paramétrages!R5,0)+IF(N43&gt;Paramétrages!R6,'Recapitulatif mensuel'!N43-Paramétrages!R6,0)+IF(N53&gt;Paramétrages!R7,'Recapitulatif mensuel'!N53-Paramétrages!R7,0)+IF(N63&gt;Paramétrages!R8,'Recapitulatif mensuel'!N63-Paramétrages!R8,0)+IF(N73&gt;Paramétrages!R9,'Recapitulatif mensuel'!N73-Paramétrages!R9,0)</f>
        <v>0</v>
      </c>
      <c r="O202" s="74">
        <f>IF(O3&gt;Paramétrages!S2,'Recapitulatif mensuel'!O3-Paramétrages!S2,0)+IF(O13&gt;Paramétrages!S3,'Recapitulatif mensuel'!O13-Paramétrages!S3,0)+IF(O23&gt;Paramétrages!S4,'Recapitulatif mensuel'!O23-Paramétrages!S4,0)+IF(O33&gt;Paramétrages!S5,'Recapitulatif mensuel'!O33-Paramétrages!S5,0)+IF(O43&gt;Paramétrages!S6,'Recapitulatif mensuel'!O43-Paramétrages!S6,0)+IF(O53&gt;Paramétrages!S7,'Recapitulatif mensuel'!O53-Paramétrages!S7,0)+IF(O63&gt;Paramétrages!S8,'Recapitulatif mensuel'!O63-Paramétrages!S8,0)+IF(O73&gt;Paramétrages!S9,'Recapitulatif mensuel'!O73-Paramétrages!S9,0)</f>
        <v>0</v>
      </c>
      <c r="P202" s="74">
        <f>IF(P3&gt;Paramétrages!T2,'Recapitulatif mensuel'!P3-Paramétrages!T2,0)+IF(P13&gt;Paramétrages!T3,'Recapitulatif mensuel'!P13-Paramétrages!T3,0)+IF(P23&gt;Paramétrages!T4,'Recapitulatif mensuel'!P23-Paramétrages!T4,0)+IF(P33&gt;Paramétrages!T5,'Recapitulatif mensuel'!P33-Paramétrages!T5,0)+IF(P43&gt;Paramétrages!T6,'Recapitulatif mensuel'!P43-Paramétrages!T6,0)+IF(P53&gt;Paramétrages!T7,'Recapitulatif mensuel'!P53-Paramétrages!T7,0)+IF(P63&gt;Paramétrages!T8,'Recapitulatif mensuel'!P63-Paramétrages!T8,0)+IF(P73&gt;Paramétrages!T9,'Recapitulatif mensuel'!P73-Paramétrages!T9,0)</f>
        <v>0</v>
      </c>
      <c r="Q202" s="74">
        <f>IF(Q3&gt;Paramétrages!U2,'Recapitulatif mensuel'!Q3-Paramétrages!U2,0)+IF(Q13&gt;Paramétrages!U3,'Recapitulatif mensuel'!Q13-Paramétrages!U3,0)+IF(Q23&gt;Paramétrages!U4,'Recapitulatif mensuel'!Q23-Paramétrages!U4,0)+IF(Q33&gt;Paramétrages!U5,'Recapitulatif mensuel'!Q33-Paramétrages!U5,0)+IF(Q43&gt;Paramétrages!U6,'Recapitulatif mensuel'!Q43-Paramétrages!U6,0)+IF(Q53&gt;Paramétrages!U7,'Recapitulatif mensuel'!Q53-Paramétrages!U7,0)+IF(Q63&gt;Paramétrages!U8,'Recapitulatif mensuel'!Q63-Paramétrages!U8,0)+IF(Q73&gt;Paramétrages!U9,'Recapitulatif mensuel'!Q73-Paramétrages!U9,0)</f>
        <v>0</v>
      </c>
      <c r="R202" s="74">
        <f>IF(R3&gt;Paramétrages!V2,'Recapitulatif mensuel'!R3-Paramétrages!V2,0)+IF(R13&gt;Paramétrages!V3,'Recapitulatif mensuel'!R13-Paramétrages!V3,0)+IF(R23&gt;Paramétrages!V4,'Recapitulatif mensuel'!R23-Paramétrages!V4,0)+IF(R33&gt;Paramétrages!V5,'Recapitulatif mensuel'!R33-Paramétrages!V5,0)+IF(R43&gt;Paramétrages!V6,'Recapitulatif mensuel'!R43-Paramétrages!V6,0)+IF(R53&gt;Paramétrages!V7,'Recapitulatif mensuel'!R53-Paramétrages!V7,0)+IF(R63&gt;Paramétrages!V8,'Recapitulatif mensuel'!R63-Paramétrages!V8,0)+IF(R73&gt;Paramétrages!V9,'Recapitulatif mensuel'!R73-Paramétrages!V9,0)</f>
        <v>0</v>
      </c>
      <c r="S202" s="74">
        <f>IF(S3&gt;Paramétrages!W2,'Recapitulatif mensuel'!S3-Paramétrages!W2,0)+IF(S13&gt;Paramétrages!W3,'Recapitulatif mensuel'!S13-Paramétrages!W3,0)+IF(S23&gt;Paramétrages!W4,'Recapitulatif mensuel'!S23-Paramétrages!W4,0)+IF(S33&gt;Paramétrages!W5,'Recapitulatif mensuel'!S33-Paramétrages!W5,0)+IF(S43&gt;Paramétrages!W6,'Recapitulatif mensuel'!S43-Paramétrages!W6,0)+IF(S53&gt;Paramétrages!W7,'Recapitulatif mensuel'!S53-Paramétrages!W7,0)+IF(S63&gt;Paramétrages!W8,'Recapitulatif mensuel'!S63-Paramétrages!W8,0)+IF(S73&gt;Paramétrages!W9,'Recapitulatif mensuel'!S73-Paramétrages!W9,0)</f>
        <v>0</v>
      </c>
      <c r="T202" s="74">
        <f>IF(T3&gt;Paramétrages!X2,'Recapitulatif mensuel'!T3-Paramétrages!X2,0)+IF(T13&gt;Paramétrages!X3,'Recapitulatif mensuel'!T13-Paramétrages!X3,0)+IF(T23&gt;Paramétrages!X4,'Recapitulatif mensuel'!T23-Paramétrages!X4,0)+IF(T33&gt;Paramétrages!X5,'Recapitulatif mensuel'!T33-Paramétrages!X5,0)+IF(T43&gt;Paramétrages!X6,'Recapitulatif mensuel'!T43-Paramétrages!X6,0)+IF(T53&gt;Paramétrages!X7,'Recapitulatif mensuel'!T53-Paramétrages!X7,0)+IF(T63&gt;Paramétrages!X8,'Recapitulatif mensuel'!T63-Paramétrages!X8,0)+IF(T73&gt;Paramétrages!X9,'Recapitulatif mensuel'!T73-Paramétrages!X9,0)</f>
        <v>0</v>
      </c>
      <c r="U202" s="74">
        <f>IF(U3&gt;Paramétrages!Y2,'Recapitulatif mensuel'!U3-Paramétrages!Y2,0)+IF(U13&gt;Paramétrages!Y3,'Recapitulatif mensuel'!U13-Paramétrages!Y3,0)+IF(U23&gt;Paramétrages!Y4,'Recapitulatif mensuel'!U23-Paramétrages!Y4,0)+IF(U33&gt;Paramétrages!Y5,'Recapitulatif mensuel'!U33-Paramétrages!Y5,0)+IF(U43&gt;Paramétrages!Y6,'Recapitulatif mensuel'!U43-Paramétrages!Y6,0)+IF(U53&gt;Paramétrages!Y7,'Recapitulatif mensuel'!U53-Paramétrages!Y7,0)+IF(U63&gt;Paramétrages!Y8,'Recapitulatif mensuel'!U63-Paramétrages!Y8,0)+IF(U73&gt;Paramétrages!Y9,'Recapitulatif mensuel'!U73-Paramétrages!Y9,0)</f>
        <v>0</v>
      </c>
      <c r="V202" s="74">
        <f>IF(V3&gt;Paramétrages!Z2,'Recapitulatif mensuel'!V3-Paramétrages!Z2,0)+IF(V13&gt;Paramétrages!Z3,'Recapitulatif mensuel'!V13-Paramétrages!Z3,0)+IF(V23&gt;Paramétrages!Z4,'Recapitulatif mensuel'!V23-Paramétrages!Z4,0)+IF(V33&gt;Paramétrages!Z5,'Recapitulatif mensuel'!V33-Paramétrages!Z5,0)+IF(V43&gt;Paramétrages!Z6,'Recapitulatif mensuel'!V43-Paramétrages!Z6,0)+IF(V53&gt;Paramétrages!Z7,'Recapitulatif mensuel'!V53-Paramétrages!Z7,0)+IF(V63&gt;Paramétrages!Z8,'Recapitulatif mensuel'!V63-Paramétrages!Z8,0)+IF(V73&gt;Paramétrages!Z9,'Recapitulatif mensuel'!V73-Paramétrages!Z9,0)</f>
        <v>0</v>
      </c>
      <c r="W202" s="74">
        <f>IF(W3&gt;Paramétrages!AA2,'Recapitulatif mensuel'!W3-Paramétrages!AA2,0)+IF(W13&gt;Paramétrages!AA3,'Recapitulatif mensuel'!W13-Paramétrages!AA3,0)+IF(W23&gt;Paramétrages!AA4,'Recapitulatif mensuel'!W23-Paramétrages!AA4,0)+IF(W33&gt;Paramétrages!AA5,'Recapitulatif mensuel'!W33-Paramétrages!AA5,0)+IF(W43&gt;Paramétrages!AA6,'Recapitulatif mensuel'!W43-Paramétrages!AA6,0)+IF(W53&gt;Paramétrages!AA7,'Recapitulatif mensuel'!W53-Paramétrages!AA7,0)+IF(W63&gt;Paramétrages!AA8,'Recapitulatif mensuel'!W63-Paramétrages!AA8,0)+IF(W73&gt;Paramétrages!AA9,'Recapitulatif mensuel'!W73-Paramétrages!AA9,0)</f>
        <v>0</v>
      </c>
      <c r="X202" s="74">
        <f>IF(X3&gt;Paramétrages!AB2,'Recapitulatif mensuel'!X3-Paramétrages!AB2,0)+IF(X13&gt;Paramétrages!AB3,'Recapitulatif mensuel'!X13-Paramétrages!AB3,0)+IF(X23&gt;Paramétrages!AB4,'Recapitulatif mensuel'!X23-Paramétrages!AB4,0)+IF(X33&gt;Paramétrages!AB5,'Recapitulatif mensuel'!X33-Paramétrages!AB5,0)+IF(X43&gt;Paramétrages!AB6,'Recapitulatif mensuel'!X43-Paramétrages!AB6,0)+IF(X53&gt;Paramétrages!AB7,'Recapitulatif mensuel'!X53-Paramétrages!AB7,0)+IF(X63&gt;Paramétrages!AB8,'Recapitulatif mensuel'!X63-Paramétrages!AB8,0)+IF(X73&gt;Paramétrages!AB9,'Recapitulatif mensuel'!X73-Paramétrages!AB9,0)</f>
        <v>0</v>
      </c>
      <c r="Y202" s="74">
        <f>IF(Y3&gt;Paramétrages!AC2,'Recapitulatif mensuel'!Y3-Paramétrages!AC2,0)+IF(Y13&gt;Paramétrages!AC3,'Recapitulatif mensuel'!Y13-Paramétrages!AC3,0)+IF(Y23&gt;Paramétrages!AC4,'Recapitulatif mensuel'!Y23-Paramétrages!AC4,0)+IF(Y33&gt;Paramétrages!AC5,'Recapitulatif mensuel'!Y33-Paramétrages!AC5,0)+IF(Y43&gt;Paramétrages!AC6,'Recapitulatif mensuel'!Y43-Paramétrages!AC6,0)+IF(Y53&gt;Paramétrages!AC7,'Recapitulatif mensuel'!Y53-Paramétrages!AC7,0)+IF(Y63&gt;Paramétrages!AC8,'Recapitulatif mensuel'!Y63-Paramétrages!AC8,0)+IF(Y73&gt;Paramétrages!AC9,'Recapitulatif mensuel'!Y73-Paramétrages!AC9,0)</f>
        <v>0</v>
      </c>
      <c r="Z202" s="74">
        <f>IF(Z3&gt;Paramétrages!AD2,'Recapitulatif mensuel'!Z3-Paramétrages!AD2,0)+IF(Z13&gt;Paramétrages!AD3,'Recapitulatif mensuel'!Z13-Paramétrages!AD3,0)+IF(Z23&gt;Paramétrages!AD4,'Recapitulatif mensuel'!Z23-Paramétrages!AD4,0)+IF(Z33&gt;Paramétrages!AD5,'Recapitulatif mensuel'!Z33-Paramétrages!AD5,0)+IF(Z43&gt;Paramétrages!AD6,'Recapitulatif mensuel'!Z43-Paramétrages!AD6,0)+IF(Z53&gt;Paramétrages!AD7,'Recapitulatif mensuel'!Z53-Paramétrages!AD7,0)+IF(Z63&gt;Paramétrages!AD8,'Recapitulatif mensuel'!Z63-Paramétrages!AD8,0)+IF(Z73&gt;Paramétrages!AD9,'Recapitulatif mensuel'!Z73-Paramétrages!AD9,0)</f>
        <v>0</v>
      </c>
      <c r="AA202" s="74">
        <f>IF(AA3&gt;Paramétrages!AE2,'Recapitulatif mensuel'!AA3-Paramétrages!AE2,0)+IF(AA13&gt;Paramétrages!AE3,'Recapitulatif mensuel'!AA13-Paramétrages!AE3,0)+IF(AA23&gt;Paramétrages!AE4,'Recapitulatif mensuel'!AA23-Paramétrages!AE4,0)+IF(AA33&gt;Paramétrages!AE5,'Recapitulatif mensuel'!AA33-Paramétrages!AE5,0)+IF(AA43&gt;Paramétrages!AE6,'Recapitulatif mensuel'!AA43-Paramétrages!AE6,0)+IF(AA53&gt;Paramétrages!AE7,'Recapitulatif mensuel'!AA53-Paramétrages!AE7,0)+IF(AA63&gt;Paramétrages!AE8,'Recapitulatif mensuel'!AA63-Paramétrages!AE8,0)+IF(AA73&gt;Paramétrages!AE9,'Recapitulatif mensuel'!AA73-Paramétrages!AE9,0)</f>
        <v>0</v>
      </c>
      <c r="AB202" s="74">
        <f>IF(AB3&gt;Paramétrages!AF2,'Recapitulatif mensuel'!AB3-Paramétrages!AF2,0)+IF(AB13&gt;Paramétrages!AF3,'Recapitulatif mensuel'!AB13-Paramétrages!AF3,0)+IF(AB23&gt;Paramétrages!AF4,'Recapitulatif mensuel'!AB23-Paramétrages!AF4,0)+IF(AB33&gt;Paramétrages!AF5,'Recapitulatif mensuel'!AB33-Paramétrages!AF5,0)+IF(AB43&gt;Paramétrages!AF6,'Recapitulatif mensuel'!AB43-Paramétrages!AF6,0)+IF(AB53&gt;Paramétrages!AF7,'Recapitulatif mensuel'!AB53-Paramétrages!AF7,0)+IF(AB63&gt;Paramétrages!AF8,'Recapitulatif mensuel'!AB63-Paramétrages!AF8,0)+IF(AB73&gt;Paramétrages!AF9,'Recapitulatif mensuel'!AB73-Paramétrages!AF9,0)</f>
        <v>0</v>
      </c>
      <c r="AC202" s="74">
        <f>IF(AC3&gt;Paramétrages!AG2,'Recapitulatif mensuel'!AC3-Paramétrages!AG2,0)+IF(AC13&gt;Paramétrages!AG3,'Recapitulatif mensuel'!AC13-Paramétrages!AG3,0)+IF(AC23&gt;Paramétrages!AG4,'Recapitulatif mensuel'!AC23-Paramétrages!AG4,0)+IF(AC33&gt;Paramétrages!AG5,'Recapitulatif mensuel'!AC33-Paramétrages!AG5,0)+IF(AC43&gt;Paramétrages!AG6,'Recapitulatif mensuel'!AC43-Paramétrages!AG6,0)+IF(AC53&gt;Paramétrages!AG7,'Recapitulatif mensuel'!AC53-Paramétrages!AG7,0)+IF(AC63&gt;Paramétrages!AG8,'Recapitulatif mensuel'!AC63-Paramétrages!AG8,0)+IF(AC73&gt;Paramétrages!AG9,'Recapitulatif mensuel'!AC73-Paramétrages!AG9,0)</f>
        <v>0</v>
      </c>
      <c r="AD202" s="74">
        <f>IF(AD3&gt;Paramétrages!AH2,'Recapitulatif mensuel'!AD3-Paramétrages!AH2,0)+IF(AD13&gt;Paramétrages!AH3,'Recapitulatif mensuel'!AD13-Paramétrages!AH3,0)+IF(AD23&gt;Paramétrages!AH4,'Recapitulatif mensuel'!AD23-Paramétrages!AH4,0)+IF(AD33&gt;Paramétrages!AH5,'Recapitulatif mensuel'!AD33-Paramétrages!AH5,0)+IF(AD43&gt;Paramétrages!AH6,'Recapitulatif mensuel'!AD43-Paramétrages!AH6,0)+IF(AD53&gt;Paramétrages!AH7,'Recapitulatif mensuel'!AD53-Paramétrages!AH7,0)+IF(AD63&gt;Paramétrages!AH8,'Recapitulatif mensuel'!AD63-Paramétrages!AH8,0)+IF(AD73&gt;Paramétrages!AH9,'Recapitulatif mensuel'!AD73-Paramétrages!AH9,0)</f>
        <v>0</v>
      </c>
      <c r="AE202" s="74">
        <f>IF(AE3&gt;Paramétrages!AI2,'Recapitulatif mensuel'!AE3-Paramétrages!AI2,0)+IF(AE13&gt;Paramétrages!AI3,'Recapitulatif mensuel'!AE13-Paramétrages!AI3,0)+IF(AE23&gt;Paramétrages!AI4,'Recapitulatif mensuel'!AE23-Paramétrages!AI4,0)+IF(AE33&gt;Paramétrages!AI5,'Recapitulatif mensuel'!AE33-Paramétrages!AI5,0)+IF(AE43&gt;Paramétrages!AI6,'Recapitulatif mensuel'!AE43-Paramétrages!AI6,0)+IF(AE53&gt;Paramétrages!AI7,'Recapitulatif mensuel'!AE53-Paramétrages!AI7,0)+IF(AE63&gt;Paramétrages!AI8,'Recapitulatif mensuel'!AE63-Paramétrages!AI8,0)+IF(AE73&gt;Paramétrages!AI9,'Recapitulatif mensuel'!AE73-Paramétrages!AI9,0)</f>
        <v>0</v>
      </c>
      <c r="AF202" s="74">
        <f>IF(AF3&gt;Paramétrages!AJ2,'Recapitulatif mensuel'!AF3-Paramétrages!AJ2,0)+IF(AF13&gt;Paramétrages!AJ3,'Recapitulatif mensuel'!AF13-Paramétrages!AJ3,0)+IF(AF23&gt;Paramétrages!AJ4,'Recapitulatif mensuel'!AF23-Paramétrages!AJ4,0)+IF(AF33&gt;Paramétrages!AJ5,'Recapitulatif mensuel'!AF33-Paramétrages!AJ5,0)+IF(AF43&gt;Paramétrages!AJ6,'Recapitulatif mensuel'!AF43-Paramétrages!AJ6,0)+IF(AF53&gt;Paramétrages!AJ7,'Recapitulatif mensuel'!AF53-Paramétrages!AJ7,0)+IF(AF63&gt;Paramétrages!AJ8,'Recapitulatif mensuel'!AF63-Paramétrages!AJ8,0)+IF(AF73&gt;Paramétrages!AJ9,'Recapitulatif mensuel'!AF73-Paramétrages!AJ9,0)</f>
        <v>0</v>
      </c>
      <c r="AG202" s="74">
        <f>IF(AG3&gt;Paramétrages!AK2,'Recapitulatif mensuel'!AG3-Paramétrages!AK2,0)+IF(AG13&gt;Paramétrages!AK3,'Recapitulatif mensuel'!AG13-Paramétrages!AK3,0)+IF(AG23&gt;Paramétrages!AK4,'Recapitulatif mensuel'!AG23-Paramétrages!AK4,0)+IF(AG33&gt;Paramétrages!AK5,'Recapitulatif mensuel'!AG33-Paramétrages!AK5,0)+IF(AG43&gt;Paramétrages!AK6,'Recapitulatif mensuel'!AG43-Paramétrages!AK6,0)+IF(AG53&gt;Paramétrages!AK7,'Recapitulatif mensuel'!AG53-Paramétrages!AK7,0)+IF(AG63&gt;Paramétrages!AK8,'Recapitulatif mensuel'!AG63-Paramétrages!AK8,0)+IF(AG73&gt;Paramétrages!AK9,'Recapitulatif mensuel'!AG73-Paramétrages!AK9,0)</f>
        <v>0</v>
      </c>
      <c r="AH202" s="76"/>
    </row>
    <row r="203" spans="1:34" ht="15.75" thickBot="1" x14ac:dyDescent="0.3">
      <c r="A203" s="73" t="s">
        <v>74</v>
      </c>
      <c r="B203" s="75">
        <f>SUM(B204:B223)</f>
        <v>0</v>
      </c>
      <c r="C203" s="75">
        <f t="shared" ref="C203:AG203" si="39">SUM(C204:C223)</f>
        <v>0</v>
      </c>
      <c r="D203" s="75">
        <f t="shared" si="39"/>
        <v>0</v>
      </c>
      <c r="E203" s="75">
        <f t="shared" si="39"/>
        <v>0</v>
      </c>
      <c r="F203" s="75">
        <f t="shared" si="39"/>
        <v>0</v>
      </c>
      <c r="G203" s="75">
        <f t="shared" si="39"/>
        <v>0</v>
      </c>
      <c r="H203" s="75">
        <f t="shared" si="39"/>
        <v>0</v>
      </c>
      <c r="I203" s="75">
        <f t="shared" si="39"/>
        <v>0</v>
      </c>
      <c r="J203" s="75">
        <f t="shared" si="39"/>
        <v>0</v>
      </c>
      <c r="K203" s="75">
        <f t="shared" si="39"/>
        <v>0</v>
      </c>
      <c r="L203" s="75">
        <f t="shared" si="39"/>
        <v>0</v>
      </c>
      <c r="M203" s="75">
        <f t="shared" si="39"/>
        <v>0</v>
      </c>
      <c r="N203" s="75">
        <f t="shared" si="39"/>
        <v>0</v>
      </c>
      <c r="O203" s="75">
        <f t="shared" si="39"/>
        <v>0</v>
      </c>
      <c r="P203" s="75">
        <f t="shared" si="39"/>
        <v>0</v>
      </c>
      <c r="Q203" s="75">
        <f t="shared" si="39"/>
        <v>0</v>
      </c>
      <c r="R203" s="75">
        <f t="shared" si="39"/>
        <v>0</v>
      </c>
      <c r="S203" s="75">
        <f t="shared" si="39"/>
        <v>0</v>
      </c>
      <c r="T203" s="75">
        <f t="shared" si="39"/>
        <v>0</v>
      </c>
      <c r="U203" s="75">
        <f t="shared" si="39"/>
        <v>0</v>
      </c>
      <c r="V203" s="75">
        <f t="shared" si="39"/>
        <v>0</v>
      </c>
      <c r="W203" s="75">
        <f t="shared" si="39"/>
        <v>0</v>
      </c>
      <c r="X203" s="75">
        <f t="shared" si="39"/>
        <v>0</v>
      </c>
      <c r="Y203" s="75">
        <f t="shared" si="39"/>
        <v>0</v>
      </c>
      <c r="Z203" s="75">
        <f t="shared" si="39"/>
        <v>0</v>
      </c>
      <c r="AA203" s="75">
        <f t="shared" si="39"/>
        <v>0</v>
      </c>
      <c r="AB203" s="75">
        <f t="shared" si="39"/>
        <v>0</v>
      </c>
      <c r="AC203" s="75">
        <f t="shared" si="39"/>
        <v>0</v>
      </c>
      <c r="AD203" s="75">
        <f t="shared" si="39"/>
        <v>0</v>
      </c>
      <c r="AE203" s="75">
        <f t="shared" si="39"/>
        <v>0</v>
      </c>
      <c r="AF203" s="75">
        <f t="shared" si="39"/>
        <v>0</v>
      </c>
      <c r="AG203" s="75">
        <f t="shared" si="39"/>
        <v>0</v>
      </c>
      <c r="AH203" s="77"/>
    </row>
    <row r="204" spans="1:34" ht="15.75" thickBot="1" x14ac:dyDescent="0.3">
      <c r="A204" s="53" t="s">
        <v>54</v>
      </c>
      <c r="B204" s="72">
        <f>IF(Paramétrages!$Q2="O",B5,0)</f>
        <v>0</v>
      </c>
      <c r="C204" s="72">
        <f>IF(Paramétrages!$Q2="O",C5,0)</f>
        <v>0</v>
      </c>
      <c r="D204" s="72">
        <f>IF(Paramétrages!$Q2="O",D5,0)</f>
        <v>0</v>
      </c>
      <c r="E204" s="72">
        <f>IF(Paramétrages!$Q2="O",E5,0)</f>
        <v>0</v>
      </c>
      <c r="F204" s="72">
        <f>IF(Paramétrages!$Q2="O",F5,0)</f>
        <v>0</v>
      </c>
      <c r="G204" s="72">
        <f>IF(Paramétrages!$Q2="O",G5,0)</f>
        <v>0</v>
      </c>
      <c r="H204" s="72">
        <f>IF(Paramétrages!$Q2="O",H5,0)</f>
        <v>0</v>
      </c>
      <c r="I204" s="72">
        <f>IF(Paramétrages!$Q2="O",I5,0)</f>
        <v>0</v>
      </c>
      <c r="J204" s="72">
        <f>IF(Paramétrages!$Q2="O",J5,0)</f>
        <v>0</v>
      </c>
      <c r="K204" s="72">
        <f>IF(Paramétrages!$Q2="O",K5,0)</f>
        <v>0</v>
      </c>
      <c r="L204" s="72">
        <f>IF(Paramétrages!$Q2="O",L5,0)</f>
        <v>0</v>
      </c>
      <c r="M204" s="72">
        <f>IF(Paramétrages!$Q2="O",M5,0)</f>
        <v>0</v>
      </c>
      <c r="N204" s="72">
        <f>IF(Paramétrages!$Q2="O",N5,0)</f>
        <v>0</v>
      </c>
      <c r="O204" s="72">
        <f>IF(Paramétrages!$Q2="O",O5,0)</f>
        <v>0</v>
      </c>
      <c r="P204" s="72">
        <f>IF(Paramétrages!$Q2="O",P5,0)</f>
        <v>0</v>
      </c>
      <c r="Q204" s="72">
        <f>IF(Paramétrages!$Q2="O",Q5,0)</f>
        <v>0</v>
      </c>
      <c r="R204" s="72">
        <f>IF(Paramétrages!$Q2="O",R5,0)</f>
        <v>0</v>
      </c>
      <c r="S204" s="72">
        <f>IF(Paramétrages!$Q2="O",S5,0)</f>
        <v>0</v>
      </c>
      <c r="T204" s="72">
        <f>IF(Paramétrages!$Q2="O",T5,0)</f>
        <v>0</v>
      </c>
      <c r="U204" s="72">
        <f>IF(Paramétrages!$Q2="O",U5,0)</f>
        <v>0</v>
      </c>
      <c r="V204" s="72">
        <f>IF(Paramétrages!$Q2="O",V5,0)</f>
        <v>0</v>
      </c>
      <c r="W204" s="72">
        <f>IF(Paramétrages!$Q2="O",W5,0)</f>
        <v>0</v>
      </c>
      <c r="X204" s="72">
        <f>IF(Paramétrages!$Q2="O",X5,0)</f>
        <v>0</v>
      </c>
      <c r="Y204" s="72">
        <f>IF(Paramétrages!$Q2="O",Y5,0)</f>
        <v>0</v>
      </c>
      <c r="Z204" s="72">
        <f>IF(Paramétrages!$Q2="O",Z5,0)</f>
        <v>0</v>
      </c>
      <c r="AA204" s="72">
        <f>IF(Paramétrages!$Q2="O",AA5,0)</f>
        <v>0</v>
      </c>
      <c r="AB204" s="72">
        <f>IF(Paramétrages!$Q2="O",AB5,0)</f>
        <v>0</v>
      </c>
      <c r="AC204" s="72">
        <f>IF(Paramétrages!$Q2="O",AC5,0)</f>
        <v>0</v>
      </c>
      <c r="AD204" s="72">
        <f>IF(Paramétrages!$Q2="O",AD5,0)</f>
        <v>0</v>
      </c>
      <c r="AE204" s="72">
        <f>IF(Paramétrages!$Q2="O",AE5,0)</f>
        <v>0</v>
      </c>
      <c r="AF204" s="72">
        <f>IF(Paramétrages!$Q2="O",AF5,0)</f>
        <v>0</v>
      </c>
      <c r="AG204" s="72"/>
      <c r="AH204" s="78"/>
    </row>
    <row r="205" spans="1:34" ht="15.75" thickBot="1" x14ac:dyDescent="0.3">
      <c r="A205" s="53" t="s">
        <v>55</v>
      </c>
      <c r="B205" s="72">
        <f>IF(Paramétrages!$Q3="O",B15,0)</f>
        <v>0</v>
      </c>
      <c r="C205" s="72">
        <f>IF(Paramétrages!$Q3="O",C15,0)</f>
        <v>0</v>
      </c>
      <c r="D205" s="72">
        <f>IF(Paramétrages!$Q3="O",D15,0)</f>
        <v>0</v>
      </c>
      <c r="E205" s="72">
        <f>IF(Paramétrages!$Q3="O",E15,0)</f>
        <v>0</v>
      </c>
      <c r="F205" s="72">
        <f>IF(Paramétrages!$Q3="O",F15,0)</f>
        <v>0</v>
      </c>
      <c r="G205" s="72">
        <f>IF(Paramétrages!$Q3="O",G15,0)</f>
        <v>0</v>
      </c>
      <c r="H205" s="72">
        <f>IF(Paramétrages!$Q3="O",H15,0)</f>
        <v>0</v>
      </c>
      <c r="I205" s="72">
        <f>IF(Paramétrages!$Q3="O",I15,0)</f>
        <v>0</v>
      </c>
      <c r="J205" s="72">
        <f>IF(Paramétrages!$Q3="O",J15,0)</f>
        <v>0</v>
      </c>
      <c r="K205" s="72">
        <f>IF(Paramétrages!$Q3="O",K15,0)</f>
        <v>0</v>
      </c>
      <c r="L205" s="72">
        <f>IF(Paramétrages!$Q3="O",L15,0)</f>
        <v>0</v>
      </c>
      <c r="M205" s="72">
        <f>IF(Paramétrages!$Q3="O",M15,0)</f>
        <v>0</v>
      </c>
      <c r="N205" s="72">
        <f>IF(Paramétrages!$Q3="O",N15,0)</f>
        <v>0</v>
      </c>
      <c r="O205" s="72">
        <f>IF(Paramétrages!$Q3="O",O15,0)</f>
        <v>0</v>
      </c>
      <c r="P205" s="72">
        <f>IF(Paramétrages!$Q3="O",P15,0)</f>
        <v>0</v>
      </c>
      <c r="Q205" s="72">
        <f>IF(Paramétrages!$Q3="O",Q15,0)</f>
        <v>0</v>
      </c>
      <c r="R205" s="72">
        <f>IF(Paramétrages!$Q3="O",R15,0)</f>
        <v>0</v>
      </c>
      <c r="S205" s="72">
        <f>IF(Paramétrages!$Q3="O",S15,0)</f>
        <v>0</v>
      </c>
      <c r="T205" s="72">
        <f>IF(Paramétrages!$Q3="O",T15,0)</f>
        <v>0</v>
      </c>
      <c r="U205" s="72">
        <f>IF(Paramétrages!$Q3="O",U15,0)</f>
        <v>0</v>
      </c>
      <c r="V205" s="72">
        <f>IF(Paramétrages!$Q3="O",V15,0)</f>
        <v>0</v>
      </c>
      <c r="W205" s="72">
        <f>IF(Paramétrages!$Q3="O",W15,0)</f>
        <v>0</v>
      </c>
      <c r="X205" s="72">
        <f>IF(Paramétrages!$Q3="O",X15,0)</f>
        <v>0</v>
      </c>
      <c r="Y205" s="72">
        <f>IF(Paramétrages!$Q3="O",Y15,0)</f>
        <v>0</v>
      </c>
      <c r="Z205" s="72">
        <f>IF(Paramétrages!$Q3="O",Z15,0)</f>
        <v>0</v>
      </c>
      <c r="AA205" s="72">
        <f>IF(Paramétrages!$Q3="O",AA15,0)</f>
        <v>0</v>
      </c>
      <c r="AB205" s="72">
        <f>IF(Paramétrages!$Q3="O",AB15,0)</f>
        <v>0</v>
      </c>
      <c r="AC205" s="72">
        <f>IF(Paramétrages!$Q3="O",AC15,0)</f>
        <v>0</v>
      </c>
      <c r="AD205" s="72">
        <f>IF(Paramétrages!$Q3="O",AD15,0)</f>
        <v>0</v>
      </c>
      <c r="AE205" s="72">
        <f>IF(Paramétrages!$Q3="O",AE15,0)</f>
        <v>0</v>
      </c>
      <c r="AF205" s="72">
        <f>IF(Paramétrages!$Q3="O",AF15,0)</f>
        <v>0</v>
      </c>
      <c r="AG205" s="72" t="str">
        <f>IF(Paramétrages!$Q3="O",AG15,0)</f>
        <v/>
      </c>
      <c r="AH205" s="78"/>
    </row>
    <row r="206" spans="1:34" ht="15.75" thickBot="1" x14ac:dyDescent="0.3">
      <c r="A206" s="53" t="s">
        <v>56</v>
      </c>
      <c r="B206" s="72">
        <f>IF(Paramétrages!$Q4="O",B25,0)</f>
        <v>0</v>
      </c>
      <c r="C206" s="72">
        <f>IF(Paramétrages!$Q4="O",C25,0)</f>
        <v>0</v>
      </c>
      <c r="D206" s="72">
        <f>IF(Paramétrages!$Q4="O",D25,0)</f>
        <v>0</v>
      </c>
      <c r="E206" s="72">
        <f>IF(Paramétrages!$Q4="O",E25,0)</f>
        <v>0</v>
      </c>
      <c r="F206" s="72">
        <f>IF(Paramétrages!$Q4="O",F25,0)</f>
        <v>0</v>
      </c>
      <c r="G206" s="72">
        <f>IF(Paramétrages!$Q4="O",G25,0)</f>
        <v>0</v>
      </c>
      <c r="H206" s="72">
        <f>IF(Paramétrages!$Q4="O",H25,0)</f>
        <v>0</v>
      </c>
      <c r="I206" s="72">
        <f>IF(Paramétrages!$Q4="O",I25,0)</f>
        <v>0</v>
      </c>
      <c r="J206" s="72">
        <f>IF(Paramétrages!$Q4="O",J25,0)</f>
        <v>0</v>
      </c>
      <c r="K206" s="72">
        <f>IF(Paramétrages!$Q4="O",K25,0)</f>
        <v>0</v>
      </c>
      <c r="L206" s="72">
        <f>IF(Paramétrages!$Q4="O",L25,0)</f>
        <v>0</v>
      </c>
      <c r="M206" s="72">
        <f>IF(Paramétrages!$Q4="O",M25,0)</f>
        <v>0</v>
      </c>
      <c r="N206" s="72">
        <f>IF(Paramétrages!$Q4="O",N25,0)</f>
        <v>0</v>
      </c>
      <c r="O206" s="72">
        <f>IF(Paramétrages!$Q4="O",O25,0)</f>
        <v>0</v>
      </c>
      <c r="P206" s="72">
        <f>IF(Paramétrages!$Q4="O",P25,0)</f>
        <v>0</v>
      </c>
      <c r="Q206" s="72">
        <f>IF(Paramétrages!$Q4="O",Q25,0)</f>
        <v>0</v>
      </c>
      <c r="R206" s="72">
        <f>IF(Paramétrages!$Q4="O",R25,0)</f>
        <v>0</v>
      </c>
      <c r="S206" s="72">
        <f>IF(Paramétrages!$Q4="O",S25,0)</f>
        <v>0</v>
      </c>
      <c r="T206" s="72">
        <f>IF(Paramétrages!$Q4="O",T25,0)</f>
        <v>0</v>
      </c>
      <c r="U206" s="72">
        <f>IF(Paramétrages!$Q4="O",U25,0)</f>
        <v>0</v>
      </c>
      <c r="V206" s="72">
        <f>IF(Paramétrages!$Q4="O",V25,0)</f>
        <v>0</v>
      </c>
      <c r="W206" s="72">
        <f>IF(Paramétrages!$Q4="O",W25,0)</f>
        <v>0</v>
      </c>
      <c r="X206" s="72">
        <f>IF(Paramétrages!$Q4="O",X25,0)</f>
        <v>0</v>
      </c>
      <c r="Y206" s="72">
        <f>IF(Paramétrages!$Q4="O",Y25,0)</f>
        <v>0</v>
      </c>
      <c r="Z206" s="72">
        <f>IF(Paramétrages!$Q4="O",Z25,0)</f>
        <v>0</v>
      </c>
      <c r="AA206" s="72">
        <f>IF(Paramétrages!$Q4="O",AA25,0)</f>
        <v>0</v>
      </c>
      <c r="AB206" s="72">
        <f>IF(Paramétrages!$Q4="O",AB25,0)</f>
        <v>0</v>
      </c>
      <c r="AC206" s="72">
        <f>IF(Paramétrages!$Q4="O",AC25,0)</f>
        <v>0</v>
      </c>
      <c r="AD206" s="72">
        <f>IF(Paramétrages!$Q4="O",AD25,0)</f>
        <v>0</v>
      </c>
      <c r="AE206" s="72">
        <f>IF(Paramétrages!$Q4="O",AE25,0)</f>
        <v>0</v>
      </c>
      <c r="AF206" s="72">
        <f>IF(Paramétrages!$Q4="O",AF25,0)</f>
        <v>0</v>
      </c>
      <c r="AG206" s="72"/>
      <c r="AH206" s="78"/>
    </row>
    <row r="207" spans="1:34" ht="15.75" thickBot="1" x14ac:dyDescent="0.3">
      <c r="A207" s="53" t="s">
        <v>57</v>
      </c>
      <c r="B207" s="72">
        <f>IF(Paramétrages!$Q5="O",B35,0)</f>
        <v>0</v>
      </c>
      <c r="C207" s="72">
        <f>IF(Paramétrages!$Q5="O",C35,0)</f>
        <v>0</v>
      </c>
      <c r="D207" s="72">
        <f>IF(Paramétrages!$Q5="O",D35,0)</f>
        <v>0</v>
      </c>
      <c r="E207" s="72">
        <f>IF(Paramétrages!$Q5="O",E35,0)</f>
        <v>0</v>
      </c>
      <c r="F207" s="72">
        <f>IF(Paramétrages!$Q5="O",F35,0)</f>
        <v>0</v>
      </c>
      <c r="G207" s="72">
        <f>IF(Paramétrages!$Q5="O",G35,0)</f>
        <v>0</v>
      </c>
      <c r="H207" s="72">
        <f>IF(Paramétrages!$Q5="O",H35,0)</f>
        <v>0</v>
      </c>
      <c r="I207" s="72">
        <f>IF(Paramétrages!$Q5="O",I35,0)</f>
        <v>0</v>
      </c>
      <c r="J207" s="72">
        <f>IF(Paramétrages!$Q5="O",J35,0)</f>
        <v>0</v>
      </c>
      <c r="K207" s="72">
        <f>IF(Paramétrages!$Q5="O",K35,0)</f>
        <v>0</v>
      </c>
      <c r="L207" s="72">
        <f>IF(Paramétrages!$Q5="O",L35,0)</f>
        <v>0</v>
      </c>
      <c r="M207" s="72">
        <f>IF(Paramétrages!$Q5="O",M35,0)</f>
        <v>0</v>
      </c>
      <c r="N207" s="72">
        <f>IF(Paramétrages!$Q5="O",N35,0)</f>
        <v>0</v>
      </c>
      <c r="O207" s="72">
        <f>IF(Paramétrages!$Q5="O",O35,0)</f>
        <v>0</v>
      </c>
      <c r="P207" s="72">
        <f>IF(Paramétrages!$Q5="O",P35,0)</f>
        <v>0</v>
      </c>
      <c r="Q207" s="72">
        <f>IF(Paramétrages!$Q5="O",Q35,0)</f>
        <v>0</v>
      </c>
      <c r="R207" s="72">
        <f>IF(Paramétrages!$Q5="O",R35,0)</f>
        <v>0</v>
      </c>
      <c r="S207" s="72">
        <f>IF(Paramétrages!$Q5="O",S35,0)</f>
        <v>0</v>
      </c>
      <c r="T207" s="72">
        <f>IF(Paramétrages!$Q5="O",T35,0)</f>
        <v>0</v>
      </c>
      <c r="U207" s="72">
        <f>IF(Paramétrages!$Q5="O",U35,0)</f>
        <v>0</v>
      </c>
      <c r="V207" s="72">
        <f>IF(Paramétrages!$Q5="O",V35,0)</f>
        <v>0</v>
      </c>
      <c r="W207" s="72">
        <f>IF(Paramétrages!$Q5="O",W35,0)</f>
        <v>0</v>
      </c>
      <c r="X207" s="72">
        <f>IF(Paramétrages!$Q5="O",X35,0)</f>
        <v>0</v>
      </c>
      <c r="Y207" s="72">
        <f>IF(Paramétrages!$Q5="O",Y35,0)</f>
        <v>0</v>
      </c>
      <c r="Z207" s="72">
        <f>IF(Paramétrages!$Q5="O",Z35,0)</f>
        <v>0</v>
      </c>
      <c r="AA207" s="72">
        <f>IF(Paramétrages!$Q5="O",AA35,0)</f>
        <v>0</v>
      </c>
      <c r="AB207" s="72">
        <f>IF(Paramétrages!$Q5="O",AB35,0)</f>
        <v>0</v>
      </c>
      <c r="AC207" s="72">
        <f>IF(Paramétrages!$Q5="O",AC35,0)</f>
        <v>0</v>
      </c>
      <c r="AD207" s="72">
        <f>IF(Paramétrages!$Q5="O",AD35,0)</f>
        <v>0</v>
      </c>
      <c r="AE207" s="72">
        <f>IF(Paramétrages!$Q5="O",AE35,0)</f>
        <v>0</v>
      </c>
      <c r="AF207" s="72">
        <f>IF(Paramétrages!$Q5="O",AF35,0)</f>
        <v>0</v>
      </c>
      <c r="AG207" s="72" t="str">
        <f>IF(Paramétrages!$Q5="O",AG35,0)</f>
        <v/>
      </c>
      <c r="AH207" s="78"/>
    </row>
    <row r="208" spans="1:34" ht="15.75" thickBot="1" x14ac:dyDescent="0.3">
      <c r="A208" s="53" t="s">
        <v>58</v>
      </c>
      <c r="B208" s="72">
        <f>IF(Paramétrages!$Q6="O",B45,0)</f>
        <v>0</v>
      </c>
      <c r="C208" s="72">
        <f>IF(Paramétrages!$Q6="O",C45,0)</f>
        <v>0</v>
      </c>
      <c r="D208" s="72">
        <f>IF(Paramétrages!$Q6="O",D45,0)</f>
        <v>0</v>
      </c>
      <c r="E208" s="72">
        <f>IF(Paramétrages!$Q6="O",E45,0)</f>
        <v>0</v>
      </c>
      <c r="F208" s="72">
        <f>IF(Paramétrages!$Q6="O",F45,0)</f>
        <v>0</v>
      </c>
      <c r="G208" s="72">
        <f>IF(Paramétrages!$Q6="O",G45,0)</f>
        <v>0</v>
      </c>
      <c r="H208" s="72">
        <f>IF(Paramétrages!$Q6="O",H45,0)</f>
        <v>0</v>
      </c>
      <c r="I208" s="72">
        <f>IF(Paramétrages!$Q6="O",I45,0)</f>
        <v>0</v>
      </c>
      <c r="J208" s="72">
        <f>IF(Paramétrages!$Q6="O",J45,0)</f>
        <v>0</v>
      </c>
      <c r="K208" s="72">
        <f>IF(Paramétrages!$Q6="O",K45,0)</f>
        <v>0</v>
      </c>
      <c r="L208" s="72">
        <f>IF(Paramétrages!$Q6="O",L45,0)</f>
        <v>0</v>
      </c>
      <c r="M208" s="72">
        <f>IF(Paramétrages!$Q6="O",M45,0)</f>
        <v>0</v>
      </c>
      <c r="N208" s="72">
        <f>IF(Paramétrages!$Q6="O",N45,0)</f>
        <v>0</v>
      </c>
      <c r="O208" s="72">
        <f>IF(Paramétrages!$Q6="O",O45,0)</f>
        <v>0</v>
      </c>
      <c r="P208" s="72">
        <f>IF(Paramétrages!$Q6="O",P45,0)</f>
        <v>0</v>
      </c>
      <c r="Q208" s="72">
        <f>IF(Paramétrages!$Q6="O",Q45,0)</f>
        <v>0</v>
      </c>
      <c r="R208" s="72">
        <f>IF(Paramétrages!$Q6="O",R45,0)</f>
        <v>0</v>
      </c>
      <c r="S208" s="72">
        <f>IF(Paramétrages!$Q6="O",S45,0)</f>
        <v>0</v>
      </c>
      <c r="T208" s="72">
        <f>IF(Paramétrages!$Q6="O",T45,0)</f>
        <v>0</v>
      </c>
      <c r="U208" s="72">
        <f>IF(Paramétrages!$Q6="O",U45,0)</f>
        <v>0</v>
      </c>
      <c r="V208" s="72">
        <f>IF(Paramétrages!$Q6="O",V45,0)</f>
        <v>0</v>
      </c>
      <c r="W208" s="72">
        <f>IF(Paramétrages!$Q6="O",W45,0)</f>
        <v>0</v>
      </c>
      <c r="X208" s="72">
        <f>IF(Paramétrages!$Q6="O",X45,0)</f>
        <v>0</v>
      </c>
      <c r="Y208" s="72">
        <f>IF(Paramétrages!$Q6="O",Y45,0)</f>
        <v>0</v>
      </c>
      <c r="Z208" s="72">
        <f>IF(Paramétrages!$Q6="O",Z45,0)</f>
        <v>0</v>
      </c>
      <c r="AA208" s="72">
        <f>IF(Paramétrages!$Q6="O",AA45,0)</f>
        <v>0</v>
      </c>
      <c r="AB208" s="72">
        <f>IF(Paramétrages!$Q6="O",AB45,0)</f>
        <v>0</v>
      </c>
      <c r="AC208" s="72">
        <f>IF(Paramétrages!$Q6="O",AC45,0)</f>
        <v>0</v>
      </c>
      <c r="AD208" s="72">
        <f>IF(Paramétrages!$Q6="O",AD45,0)</f>
        <v>0</v>
      </c>
      <c r="AE208" s="72">
        <f>IF(Paramétrages!$Q6="O",AE45,0)</f>
        <v>0</v>
      </c>
      <c r="AF208" s="72">
        <f>IF(Paramétrages!$Q6="O",AF45,0)</f>
        <v>0</v>
      </c>
      <c r="AG208" s="72" t="str">
        <f>IF(Paramétrages!$Q6="O",AG45,0)</f>
        <v/>
      </c>
      <c r="AH208" s="78"/>
    </row>
    <row r="209" spans="1:34" ht="15.75" thickBot="1" x14ac:dyDescent="0.3">
      <c r="A209" s="53" t="s">
        <v>59</v>
      </c>
      <c r="B209" s="72">
        <f>IF(Paramétrages!$Q7="O",B55,0)</f>
        <v>0</v>
      </c>
      <c r="C209" s="72">
        <f>IF(Paramétrages!$Q7="O",C55,0)</f>
        <v>0</v>
      </c>
      <c r="D209" s="72">
        <f>IF(Paramétrages!$Q7="O",D55,0)</f>
        <v>0</v>
      </c>
      <c r="E209" s="72">
        <f>IF(Paramétrages!$Q7="O",E55,0)</f>
        <v>0</v>
      </c>
      <c r="F209" s="72">
        <f>IF(Paramétrages!$Q7="O",F55,0)</f>
        <v>0</v>
      </c>
      <c r="G209" s="72">
        <f>IF(Paramétrages!$Q7="O",G55,0)</f>
        <v>0</v>
      </c>
      <c r="H209" s="72">
        <f>IF(Paramétrages!$Q7="O",H55,0)</f>
        <v>0</v>
      </c>
      <c r="I209" s="72">
        <f>IF(Paramétrages!$Q7="O",I55,0)</f>
        <v>0</v>
      </c>
      <c r="J209" s="72">
        <f>IF(Paramétrages!$Q7="O",J55,0)</f>
        <v>0</v>
      </c>
      <c r="K209" s="72">
        <f>IF(Paramétrages!$Q7="O",K55,0)</f>
        <v>0</v>
      </c>
      <c r="L209" s="72">
        <f>IF(Paramétrages!$Q7="O",L55,0)</f>
        <v>0</v>
      </c>
      <c r="M209" s="72">
        <f>IF(Paramétrages!$Q7="O",M55,0)</f>
        <v>0</v>
      </c>
      <c r="N209" s="72">
        <f>IF(Paramétrages!$Q7="O",N55,0)</f>
        <v>0</v>
      </c>
      <c r="O209" s="72">
        <f>IF(Paramétrages!$Q7="O",O55,0)</f>
        <v>0</v>
      </c>
      <c r="P209" s="72">
        <f>IF(Paramétrages!$Q7="O",P55,0)</f>
        <v>0</v>
      </c>
      <c r="Q209" s="72">
        <f>IF(Paramétrages!$Q7="O",Q55,0)</f>
        <v>0</v>
      </c>
      <c r="R209" s="72">
        <f>IF(Paramétrages!$Q7="O",R55,0)</f>
        <v>0</v>
      </c>
      <c r="S209" s="72">
        <f>IF(Paramétrages!$Q7="O",S55,0)</f>
        <v>0</v>
      </c>
      <c r="T209" s="72">
        <f>IF(Paramétrages!$Q7="O",T55,0)</f>
        <v>0</v>
      </c>
      <c r="U209" s="72">
        <f>IF(Paramétrages!$Q7="O",U55,0)</f>
        <v>0</v>
      </c>
      <c r="V209" s="72">
        <f>IF(Paramétrages!$Q7="O",V55,0)</f>
        <v>0</v>
      </c>
      <c r="W209" s="72">
        <f>IF(Paramétrages!$Q7="O",W55,0)</f>
        <v>0</v>
      </c>
      <c r="X209" s="72">
        <f>IF(Paramétrages!$Q7="O",X55,0)</f>
        <v>0</v>
      </c>
      <c r="Y209" s="72">
        <f>IF(Paramétrages!$Q7="O",Y55,0)</f>
        <v>0</v>
      </c>
      <c r="Z209" s="72">
        <f>IF(Paramétrages!$Q7="O",Z55,0)</f>
        <v>0</v>
      </c>
      <c r="AA209" s="72">
        <f>IF(Paramétrages!$Q7="O",AA55,0)</f>
        <v>0</v>
      </c>
      <c r="AB209" s="72">
        <f>IF(Paramétrages!$Q7="O",AB55,0)</f>
        <v>0</v>
      </c>
      <c r="AC209" s="72">
        <f>IF(Paramétrages!$Q7="O",AC55,0)</f>
        <v>0</v>
      </c>
      <c r="AD209" s="72">
        <f>IF(Paramétrages!$Q7="O",AD55,0)</f>
        <v>0</v>
      </c>
      <c r="AE209" s="72">
        <f>IF(Paramétrages!$Q7="O",AE55,0)</f>
        <v>0</v>
      </c>
      <c r="AF209" s="72">
        <f>IF(Paramétrages!$Q7="O",AF55,0)</f>
        <v>0</v>
      </c>
      <c r="AG209" s="72" t="str">
        <f>IF(Paramétrages!$Q7="O",AG55,0)</f>
        <v/>
      </c>
      <c r="AH209" s="78"/>
    </row>
    <row r="210" spans="1:34" ht="15.75" thickBot="1" x14ac:dyDescent="0.3">
      <c r="A210" s="53" t="s">
        <v>60</v>
      </c>
      <c r="B210" s="72">
        <f>IF(Paramétrages!$Q8="O",B65,0)</f>
        <v>0</v>
      </c>
      <c r="C210" s="72">
        <f>IF(Paramétrages!$Q8="O",C65,0)</f>
        <v>0</v>
      </c>
      <c r="D210" s="72">
        <f>IF(Paramétrages!$Q8="O",D65,0)</f>
        <v>0</v>
      </c>
      <c r="E210" s="72">
        <f>IF(Paramétrages!$Q8="O",E65,0)</f>
        <v>0</v>
      </c>
      <c r="F210" s="72">
        <f>IF(Paramétrages!$Q8="O",F65,0)</f>
        <v>0</v>
      </c>
      <c r="G210" s="72">
        <f>IF(Paramétrages!$Q8="O",G65,0)</f>
        <v>0</v>
      </c>
      <c r="H210" s="72">
        <f>IF(Paramétrages!$Q8="O",H65,0)</f>
        <v>0</v>
      </c>
      <c r="I210" s="72">
        <f>IF(Paramétrages!$Q8="O",I65,0)</f>
        <v>0</v>
      </c>
      <c r="J210" s="72">
        <f>IF(Paramétrages!$Q8="O",J65,0)</f>
        <v>0</v>
      </c>
      <c r="K210" s="72">
        <f>IF(Paramétrages!$Q8="O",K65,0)</f>
        <v>0</v>
      </c>
      <c r="L210" s="72">
        <f>IF(Paramétrages!$Q8="O",L65,0)</f>
        <v>0</v>
      </c>
      <c r="M210" s="72">
        <f>IF(Paramétrages!$Q8="O",M65,0)</f>
        <v>0</v>
      </c>
      <c r="N210" s="72">
        <f>IF(Paramétrages!$Q8="O",N65,0)</f>
        <v>0</v>
      </c>
      <c r="O210" s="72">
        <f>IF(Paramétrages!$Q8="O",O65,0)</f>
        <v>0</v>
      </c>
      <c r="P210" s="72">
        <f>IF(Paramétrages!$Q8="O",P65,0)</f>
        <v>0</v>
      </c>
      <c r="Q210" s="72">
        <f>IF(Paramétrages!$Q8="O",Q65,0)</f>
        <v>0</v>
      </c>
      <c r="R210" s="72">
        <f>IF(Paramétrages!$Q8="O",R65,0)</f>
        <v>0</v>
      </c>
      <c r="S210" s="72">
        <f>IF(Paramétrages!$Q8="O",S65,0)</f>
        <v>0</v>
      </c>
      <c r="T210" s="72">
        <f>IF(Paramétrages!$Q8="O",T65,0)</f>
        <v>0</v>
      </c>
      <c r="U210" s="72">
        <f>IF(Paramétrages!$Q8="O",U65,0)</f>
        <v>0</v>
      </c>
      <c r="V210" s="72">
        <f>IF(Paramétrages!$Q8="O",V65,0)</f>
        <v>0</v>
      </c>
      <c r="W210" s="72">
        <f>IF(Paramétrages!$Q8="O",W65,0)</f>
        <v>0</v>
      </c>
      <c r="X210" s="72">
        <f>IF(Paramétrages!$Q8="O",X65,0)</f>
        <v>0</v>
      </c>
      <c r="Y210" s="72">
        <f>IF(Paramétrages!$Q8="O",Y65,0)</f>
        <v>0</v>
      </c>
      <c r="Z210" s="72">
        <f>IF(Paramétrages!$Q8="O",Z65,0)</f>
        <v>0</v>
      </c>
      <c r="AA210" s="72">
        <f>IF(Paramétrages!$Q8="O",AA65,0)</f>
        <v>0</v>
      </c>
      <c r="AB210" s="72">
        <f>IF(Paramétrages!$Q8="O",AB65,0)</f>
        <v>0</v>
      </c>
      <c r="AC210" s="72">
        <f>IF(Paramétrages!$Q8="O",AC65,0)</f>
        <v>0</v>
      </c>
      <c r="AD210" s="72">
        <f>IF(Paramétrages!$Q8="O",AD65,0)</f>
        <v>0</v>
      </c>
      <c r="AE210" s="72">
        <f>IF(Paramétrages!$Q8="O",AE65,0)</f>
        <v>0</v>
      </c>
      <c r="AF210" s="72">
        <f>IF(Paramétrages!$Q8="O",AF65,0)</f>
        <v>0</v>
      </c>
      <c r="AG210" s="72" t="str">
        <f>IF(Paramétrages!$Q8="O",AG65,0)</f>
        <v/>
      </c>
      <c r="AH210" s="78"/>
    </row>
    <row r="211" spans="1:34" ht="15.75" thickBot="1" x14ac:dyDescent="0.3">
      <c r="A211" s="53" t="s">
        <v>61</v>
      </c>
      <c r="B211" s="72">
        <f>IF(Paramétrages!$Q9="O",B75,0)</f>
        <v>0</v>
      </c>
      <c r="C211" s="72">
        <f>IF(Paramétrages!$Q9="O",C75,0)</f>
        <v>0</v>
      </c>
      <c r="D211" s="72">
        <f>IF(Paramétrages!$Q9="O",D75,0)</f>
        <v>0</v>
      </c>
      <c r="E211" s="72">
        <f>IF(Paramétrages!$Q9="O",E75,0)</f>
        <v>0</v>
      </c>
      <c r="F211" s="72">
        <f>IF(Paramétrages!$Q9="O",F75,0)</f>
        <v>0</v>
      </c>
      <c r="G211" s="72">
        <f>IF(Paramétrages!$Q9="O",G75,0)</f>
        <v>0</v>
      </c>
      <c r="H211" s="72">
        <f>IF(Paramétrages!$Q9="O",H75,0)</f>
        <v>0</v>
      </c>
      <c r="I211" s="72">
        <f>IF(Paramétrages!$Q9="O",I75,0)</f>
        <v>0</v>
      </c>
      <c r="J211" s="72">
        <f>IF(Paramétrages!$Q9="O",J75,0)</f>
        <v>0</v>
      </c>
      <c r="K211" s="72">
        <f>IF(Paramétrages!$Q9="O",K75,0)</f>
        <v>0</v>
      </c>
      <c r="L211" s="72">
        <f>IF(Paramétrages!$Q9="O",L75,0)</f>
        <v>0</v>
      </c>
      <c r="M211" s="72">
        <f>IF(Paramétrages!$Q9="O",M75,0)</f>
        <v>0</v>
      </c>
      <c r="N211" s="72">
        <f>IF(Paramétrages!$Q9="O",N75,0)</f>
        <v>0</v>
      </c>
      <c r="O211" s="72">
        <f>IF(Paramétrages!$Q9="O",O75,0)</f>
        <v>0</v>
      </c>
      <c r="P211" s="72">
        <f>IF(Paramétrages!$Q9="O",P75,0)</f>
        <v>0</v>
      </c>
      <c r="Q211" s="72">
        <f>IF(Paramétrages!$Q9="O",Q75,0)</f>
        <v>0</v>
      </c>
      <c r="R211" s="72">
        <f>IF(Paramétrages!$Q9="O",R75,0)</f>
        <v>0</v>
      </c>
      <c r="S211" s="72">
        <f>IF(Paramétrages!$Q9="O",S75,0)</f>
        <v>0</v>
      </c>
      <c r="T211" s="72">
        <f>IF(Paramétrages!$Q9="O",T75,0)</f>
        <v>0</v>
      </c>
      <c r="U211" s="72">
        <f>IF(Paramétrages!$Q9="O",U75,0)</f>
        <v>0</v>
      </c>
      <c r="V211" s="72">
        <f>IF(Paramétrages!$Q9="O",V75,0)</f>
        <v>0</v>
      </c>
      <c r="W211" s="72">
        <f>IF(Paramétrages!$Q9="O",W75,0)</f>
        <v>0</v>
      </c>
      <c r="X211" s="72">
        <f>IF(Paramétrages!$Q9="O",X75,0)</f>
        <v>0</v>
      </c>
      <c r="Y211" s="72">
        <f>IF(Paramétrages!$Q9="O",Y75,0)</f>
        <v>0</v>
      </c>
      <c r="Z211" s="72">
        <f>IF(Paramétrages!$Q9="O",Z75,0)</f>
        <v>0</v>
      </c>
      <c r="AA211" s="72">
        <f>IF(Paramétrages!$Q9="O",AA75,0)</f>
        <v>0</v>
      </c>
      <c r="AB211" s="72">
        <f>IF(Paramétrages!$Q9="O",AB75,0)</f>
        <v>0</v>
      </c>
      <c r="AC211" s="72">
        <f>IF(Paramétrages!$Q9="O",AC75,0)</f>
        <v>0</v>
      </c>
      <c r="AD211" s="72">
        <f>IF(Paramétrages!$Q9="O",AD75,0)</f>
        <v>0</v>
      </c>
      <c r="AE211" s="72">
        <f>IF(Paramétrages!$Q9="O",AE75,0)</f>
        <v>0</v>
      </c>
      <c r="AF211" s="72">
        <f>IF(Paramétrages!$Q9="O",AF75,0)</f>
        <v>0</v>
      </c>
      <c r="AG211" s="72" t="str">
        <f>IF(Paramétrages!$Q9="O",AG75,0)</f>
        <v/>
      </c>
      <c r="AH211" s="78"/>
    </row>
    <row r="212" spans="1:34" ht="15.75" thickBot="1" x14ac:dyDescent="0.3">
      <c r="A212" s="53" t="s">
        <v>62</v>
      </c>
      <c r="B212" s="72">
        <f>IF(Paramétrages!$Q10="O",B85,0)</f>
        <v>0</v>
      </c>
      <c r="C212" s="72">
        <f>IF(Paramétrages!$Q10="O",C85,0)</f>
        <v>0</v>
      </c>
      <c r="D212" s="72">
        <f>IF(Paramétrages!$Q10="O",D85,0)</f>
        <v>0</v>
      </c>
      <c r="E212" s="72">
        <f>IF(Paramétrages!$Q10="O",E85,0)</f>
        <v>0</v>
      </c>
      <c r="F212" s="72">
        <f>IF(Paramétrages!$Q10="O",F85,0)</f>
        <v>0</v>
      </c>
      <c r="G212" s="72">
        <f>IF(Paramétrages!$Q10="O",G85,0)</f>
        <v>0</v>
      </c>
      <c r="H212" s="72">
        <f>IF(Paramétrages!$Q10="O",H85,0)</f>
        <v>0</v>
      </c>
      <c r="I212" s="72">
        <f>IF(Paramétrages!$Q10="O",I85,0)</f>
        <v>0</v>
      </c>
      <c r="J212" s="72">
        <f>IF(Paramétrages!$Q10="O",J85,0)</f>
        <v>0</v>
      </c>
      <c r="K212" s="72">
        <f>IF(Paramétrages!$Q10="O",K85,0)</f>
        <v>0</v>
      </c>
      <c r="L212" s="72">
        <f>IF(Paramétrages!$Q10="O",L85,0)</f>
        <v>0</v>
      </c>
      <c r="M212" s="72">
        <f>IF(Paramétrages!$Q10="O",M85,0)</f>
        <v>0</v>
      </c>
      <c r="N212" s="72">
        <f>IF(Paramétrages!$Q10="O",N85,0)</f>
        <v>0</v>
      </c>
      <c r="O212" s="72">
        <f>IF(Paramétrages!$Q10="O",O85,0)</f>
        <v>0</v>
      </c>
      <c r="P212" s="72">
        <f>IF(Paramétrages!$Q10="O",P85,0)</f>
        <v>0</v>
      </c>
      <c r="Q212" s="72">
        <f>IF(Paramétrages!$Q10="O",Q85,0)</f>
        <v>0</v>
      </c>
      <c r="R212" s="72">
        <f>IF(Paramétrages!$Q10="O",R85,0)</f>
        <v>0</v>
      </c>
      <c r="S212" s="72">
        <f>IF(Paramétrages!$Q10="O",S85,0)</f>
        <v>0</v>
      </c>
      <c r="T212" s="72">
        <f>IF(Paramétrages!$Q10="O",T85,0)</f>
        <v>0</v>
      </c>
      <c r="U212" s="72">
        <f>IF(Paramétrages!$Q10="O",U85,0)</f>
        <v>0</v>
      </c>
      <c r="V212" s="72">
        <f>IF(Paramétrages!$Q10="O",V85,0)</f>
        <v>0</v>
      </c>
      <c r="W212" s="72">
        <f>IF(Paramétrages!$Q10="O",W85,0)</f>
        <v>0</v>
      </c>
      <c r="X212" s="72">
        <f>IF(Paramétrages!$Q10="O",X85,0)</f>
        <v>0</v>
      </c>
      <c r="Y212" s="72">
        <f>IF(Paramétrages!$Q10="O",Y85,0)</f>
        <v>0</v>
      </c>
      <c r="Z212" s="72">
        <f>IF(Paramétrages!$Q10="O",Z85,0)</f>
        <v>0</v>
      </c>
      <c r="AA212" s="72">
        <f>IF(Paramétrages!$Q10="O",AA85,0)</f>
        <v>0</v>
      </c>
      <c r="AB212" s="72">
        <f>IF(Paramétrages!$Q10="O",AB85,0)</f>
        <v>0</v>
      </c>
      <c r="AC212" s="72">
        <f>IF(Paramétrages!$Q10="O",AC85,0)</f>
        <v>0</v>
      </c>
      <c r="AD212" s="72">
        <f>IF(Paramétrages!$Q10="O",AD85,0)</f>
        <v>0</v>
      </c>
      <c r="AE212" s="72">
        <f>IF(Paramétrages!$Q10="O",AE85,0)</f>
        <v>0</v>
      </c>
      <c r="AF212" s="72">
        <f>IF(Paramétrages!$Q10="O",AF85,0)</f>
        <v>0</v>
      </c>
      <c r="AG212" s="72" t="str">
        <f>IF(Paramétrages!$Q10="O",AG85,0)</f>
        <v/>
      </c>
      <c r="AH212" s="78"/>
    </row>
    <row r="213" spans="1:34" ht="15.75" thickBot="1" x14ac:dyDescent="0.3">
      <c r="A213" s="53" t="s">
        <v>63</v>
      </c>
      <c r="B213" s="72">
        <f>IF(Paramétrages!$Q11="O",B95,0)</f>
        <v>0</v>
      </c>
      <c r="C213" s="72">
        <f>IF(Paramétrages!$Q11="O",C95,0)</f>
        <v>0</v>
      </c>
      <c r="D213" s="72">
        <f>IF(Paramétrages!$Q11="O",D95,0)</f>
        <v>0</v>
      </c>
      <c r="E213" s="72">
        <f>IF(Paramétrages!$Q11="O",E95,0)</f>
        <v>0</v>
      </c>
      <c r="F213" s="72">
        <f>IF(Paramétrages!$Q11="O",F95,0)</f>
        <v>0</v>
      </c>
      <c r="G213" s="72">
        <f>IF(Paramétrages!$Q11="O",G95,0)</f>
        <v>0</v>
      </c>
      <c r="H213" s="72">
        <f>IF(Paramétrages!$Q11="O",H95,0)</f>
        <v>0</v>
      </c>
      <c r="I213" s="72">
        <f>IF(Paramétrages!$Q11="O",I95,0)</f>
        <v>0</v>
      </c>
      <c r="J213" s="72">
        <f>IF(Paramétrages!$Q11="O",J95,0)</f>
        <v>0</v>
      </c>
      <c r="K213" s="72">
        <f>IF(Paramétrages!$Q11="O",K95,0)</f>
        <v>0</v>
      </c>
      <c r="L213" s="72">
        <f>IF(Paramétrages!$Q11="O",L95,0)</f>
        <v>0</v>
      </c>
      <c r="M213" s="72">
        <f>IF(Paramétrages!$Q11="O",M95,0)</f>
        <v>0</v>
      </c>
      <c r="N213" s="72">
        <f>IF(Paramétrages!$Q11="O",N95,0)</f>
        <v>0</v>
      </c>
      <c r="O213" s="72">
        <f>IF(Paramétrages!$Q11="O",O95,0)</f>
        <v>0</v>
      </c>
      <c r="P213" s="72">
        <f>IF(Paramétrages!$Q11="O",P95,0)</f>
        <v>0</v>
      </c>
      <c r="Q213" s="72">
        <f>IF(Paramétrages!$Q11="O",Q95,0)</f>
        <v>0</v>
      </c>
      <c r="R213" s="72">
        <f>IF(Paramétrages!$Q11="O",R95,0)</f>
        <v>0</v>
      </c>
      <c r="S213" s="72">
        <f>IF(Paramétrages!$Q11="O",S95,0)</f>
        <v>0</v>
      </c>
      <c r="T213" s="72">
        <f>IF(Paramétrages!$Q11="O",T95,0)</f>
        <v>0</v>
      </c>
      <c r="U213" s="72">
        <f>IF(Paramétrages!$Q11="O",U95,0)</f>
        <v>0</v>
      </c>
      <c r="V213" s="72">
        <f>IF(Paramétrages!$Q11="O",V95,0)</f>
        <v>0</v>
      </c>
      <c r="W213" s="72">
        <f>IF(Paramétrages!$Q11="O",W95,0)</f>
        <v>0</v>
      </c>
      <c r="X213" s="72">
        <f>IF(Paramétrages!$Q11="O",X95,0)</f>
        <v>0</v>
      </c>
      <c r="Y213" s="72">
        <f>IF(Paramétrages!$Q11="O",Y95,0)</f>
        <v>0</v>
      </c>
      <c r="Z213" s="72">
        <f>IF(Paramétrages!$Q11="O",Z95,0)</f>
        <v>0</v>
      </c>
      <c r="AA213" s="72">
        <f>IF(Paramétrages!$Q11="O",AA95,0)</f>
        <v>0</v>
      </c>
      <c r="AB213" s="72">
        <f>IF(Paramétrages!$Q11="O",AB95,0)</f>
        <v>0</v>
      </c>
      <c r="AC213" s="72">
        <f>IF(Paramétrages!$Q11="O",AC95,0)</f>
        <v>0</v>
      </c>
      <c r="AD213" s="72">
        <f>IF(Paramétrages!$Q11="O",AD95,0)</f>
        <v>0</v>
      </c>
      <c r="AE213" s="72">
        <f>IF(Paramétrages!$Q11="O",AE95,0)</f>
        <v>0</v>
      </c>
      <c r="AF213" s="72">
        <f>IF(Paramétrages!$Q11="O",AF95,0)</f>
        <v>0</v>
      </c>
      <c r="AG213" s="72" t="str">
        <f>IF(Paramétrages!$Q11="O",AG95,0)</f>
        <v/>
      </c>
      <c r="AH213" s="78"/>
    </row>
    <row r="214" spans="1:34" ht="15.75" thickBot="1" x14ac:dyDescent="0.3">
      <c r="A214" s="53" t="s">
        <v>64</v>
      </c>
      <c r="B214" s="72">
        <f>IF(Paramétrages!$Q12="O",B105,0)</f>
        <v>0</v>
      </c>
      <c r="C214" s="72">
        <f>IF(Paramétrages!$Q12="O",C105,0)</f>
        <v>0</v>
      </c>
      <c r="D214" s="72">
        <f>IF(Paramétrages!$Q12="O",D105,0)</f>
        <v>0</v>
      </c>
      <c r="E214" s="72">
        <f>IF(Paramétrages!$Q12="O",E105,0)</f>
        <v>0</v>
      </c>
      <c r="F214" s="72">
        <f>IF(Paramétrages!$Q12="O",F105,0)</f>
        <v>0</v>
      </c>
      <c r="G214" s="72">
        <f>IF(Paramétrages!$Q12="O",G105,0)</f>
        <v>0</v>
      </c>
      <c r="H214" s="72">
        <f>IF(Paramétrages!$Q12="O",H105,0)</f>
        <v>0</v>
      </c>
      <c r="I214" s="72">
        <f>IF(Paramétrages!$Q12="O",I105,0)</f>
        <v>0</v>
      </c>
      <c r="J214" s="72">
        <f>IF(Paramétrages!$Q12="O",J105,0)</f>
        <v>0</v>
      </c>
      <c r="K214" s="72">
        <f>IF(Paramétrages!$Q12="O",K105,0)</f>
        <v>0</v>
      </c>
      <c r="L214" s="72">
        <f>IF(Paramétrages!$Q12="O",L105,0)</f>
        <v>0</v>
      </c>
      <c r="M214" s="72">
        <f>IF(Paramétrages!$Q12="O",M105,0)</f>
        <v>0</v>
      </c>
      <c r="N214" s="72">
        <f>IF(Paramétrages!$Q12="O",N105,0)</f>
        <v>0</v>
      </c>
      <c r="O214" s="72">
        <f>IF(Paramétrages!$Q12="O",O105,0)</f>
        <v>0</v>
      </c>
      <c r="P214" s="72">
        <f>IF(Paramétrages!$Q12="O",P105,0)</f>
        <v>0</v>
      </c>
      <c r="Q214" s="72">
        <f>IF(Paramétrages!$Q12="O",Q105,0)</f>
        <v>0</v>
      </c>
      <c r="R214" s="72">
        <f>IF(Paramétrages!$Q12="O",R105,0)</f>
        <v>0</v>
      </c>
      <c r="S214" s="72">
        <f>IF(Paramétrages!$Q12="O",S105,0)</f>
        <v>0</v>
      </c>
      <c r="T214" s="72">
        <f>IF(Paramétrages!$Q12="O",T105,0)</f>
        <v>0</v>
      </c>
      <c r="U214" s="72">
        <f>IF(Paramétrages!$Q12="O",U105,0)</f>
        <v>0</v>
      </c>
      <c r="V214" s="72">
        <f>IF(Paramétrages!$Q12="O",V105,0)</f>
        <v>0</v>
      </c>
      <c r="W214" s="72">
        <f>IF(Paramétrages!$Q12="O",W105,0)</f>
        <v>0</v>
      </c>
      <c r="X214" s="72">
        <f>IF(Paramétrages!$Q12="O",X105,0)</f>
        <v>0</v>
      </c>
      <c r="Y214" s="72">
        <f>IF(Paramétrages!$Q12="O",Y105,0)</f>
        <v>0</v>
      </c>
      <c r="Z214" s="72">
        <f>IF(Paramétrages!$Q12="O",Z105,0)</f>
        <v>0</v>
      </c>
      <c r="AA214" s="72">
        <f>IF(Paramétrages!$Q12="O",AA105,0)</f>
        <v>0</v>
      </c>
      <c r="AB214" s="72">
        <f>IF(Paramétrages!$Q12="O",AB105,0)</f>
        <v>0</v>
      </c>
      <c r="AC214" s="72">
        <f>IF(Paramétrages!$Q12="O",AC105,0)</f>
        <v>0</v>
      </c>
      <c r="AD214" s="72">
        <f>IF(Paramétrages!$Q12="O",AD105,0)</f>
        <v>0</v>
      </c>
      <c r="AE214" s="72">
        <f>IF(Paramétrages!$Q12="O",AE105,0)</f>
        <v>0</v>
      </c>
      <c r="AF214" s="72">
        <f>IF(Paramétrages!$Q12="O",AF105,0)</f>
        <v>0</v>
      </c>
      <c r="AG214" s="72" t="str">
        <f>IF(Paramétrages!$Q12="O",AG105,0)</f>
        <v/>
      </c>
      <c r="AH214" s="78"/>
    </row>
    <row r="215" spans="1:34" ht="15.75" thickBot="1" x14ac:dyDescent="0.3">
      <c r="A215" s="53" t="s">
        <v>65</v>
      </c>
      <c r="B215" s="72">
        <f>IF(Paramétrages!$Q13="O",B115,0)</f>
        <v>0</v>
      </c>
      <c r="C215" s="72">
        <f>IF(Paramétrages!$Q13="O",C115,0)</f>
        <v>0</v>
      </c>
      <c r="D215" s="72">
        <f>IF(Paramétrages!$Q13="O",D115,0)</f>
        <v>0</v>
      </c>
      <c r="E215" s="72">
        <f>IF(Paramétrages!$Q13="O",E115,0)</f>
        <v>0</v>
      </c>
      <c r="F215" s="72">
        <f>IF(Paramétrages!$Q13="O",F115,0)</f>
        <v>0</v>
      </c>
      <c r="G215" s="72">
        <f>IF(Paramétrages!$Q13="O",G115,0)</f>
        <v>0</v>
      </c>
      <c r="H215" s="72">
        <f>IF(Paramétrages!$Q13="O",H115,0)</f>
        <v>0</v>
      </c>
      <c r="I215" s="72">
        <f>IF(Paramétrages!$Q13="O",I115,0)</f>
        <v>0</v>
      </c>
      <c r="J215" s="72">
        <f>IF(Paramétrages!$Q13="O",J115,0)</f>
        <v>0</v>
      </c>
      <c r="K215" s="72">
        <f>IF(Paramétrages!$Q13="O",K115,0)</f>
        <v>0</v>
      </c>
      <c r="L215" s="72">
        <f>IF(Paramétrages!$Q13="O",L115,0)</f>
        <v>0</v>
      </c>
      <c r="M215" s="72">
        <f>IF(Paramétrages!$Q13="O",M115,0)</f>
        <v>0</v>
      </c>
      <c r="N215" s="72">
        <f>IF(Paramétrages!$Q13="O",N115,0)</f>
        <v>0</v>
      </c>
      <c r="O215" s="72">
        <f>IF(Paramétrages!$Q13="O",O115,0)</f>
        <v>0</v>
      </c>
      <c r="P215" s="72">
        <f>IF(Paramétrages!$Q13="O",P115,0)</f>
        <v>0</v>
      </c>
      <c r="Q215" s="72">
        <f>IF(Paramétrages!$Q13="O",Q115,0)</f>
        <v>0</v>
      </c>
      <c r="R215" s="72">
        <f>IF(Paramétrages!$Q13="O",R115,0)</f>
        <v>0</v>
      </c>
      <c r="S215" s="72">
        <f>IF(Paramétrages!$Q13="O",S115,0)</f>
        <v>0</v>
      </c>
      <c r="T215" s="72">
        <f>IF(Paramétrages!$Q13="O",T115,0)</f>
        <v>0</v>
      </c>
      <c r="U215" s="72">
        <f>IF(Paramétrages!$Q13="O",U115,0)</f>
        <v>0</v>
      </c>
      <c r="V215" s="72">
        <f>IF(Paramétrages!$Q13="O",V115,0)</f>
        <v>0</v>
      </c>
      <c r="W215" s="72">
        <f>IF(Paramétrages!$Q13="O",W115,0)</f>
        <v>0</v>
      </c>
      <c r="X215" s="72">
        <f>IF(Paramétrages!$Q13="O",X115,0)</f>
        <v>0</v>
      </c>
      <c r="Y215" s="72">
        <f>IF(Paramétrages!$Q13="O",Y115,0)</f>
        <v>0</v>
      </c>
      <c r="Z215" s="72">
        <f>IF(Paramétrages!$Q13="O",Z115,0)</f>
        <v>0</v>
      </c>
      <c r="AA215" s="72">
        <f>IF(Paramétrages!$Q13="O",AA115,0)</f>
        <v>0</v>
      </c>
      <c r="AB215" s="72">
        <f>IF(Paramétrages!$Q13="O",AB115,0)</f>
        <v>0</v>
      </c>
      <c r="AC215" s="72">
        <f>IF(Paramétrages!$Q13="O",AC115,0)</f>
        <v>0</v>
      </c>
      <c r="AD215" s="72">
        <f>IF(Paramétrages!$Q13="O",AD115,0)</f>
        <v>0</v>
      </c>
      <c r="AE215" s="72">
        <f>IF(Paramétrages!$Q13="O",AE115,0)</f>
        <v>0</v>
      </c>
      <c r="AF215" s="72">
        <f>IF(Paramétrages!$Q13="O",AF115,0)</f>
        <v>0</v>
      </c>
      <c r="AG215" s="72" t="str">
        <f>IF(Paramétrages!$Q13="O",AG115,0)</f>
        <v/>
      </c>
      <c r="AH215" s="78"/>
    </row>
    <row r="216" spans="1:34" ht="15.75" thickBot="1" x14ac:dyDescent="0.3">
      <c r="A216" s="53" t="s">
        <v>66</v>
      </c>
      <c r="B216" s="72">
        <f>IF(Paramétrages!$Q14="O",B125,0)</f>
        <v>0</v>
      </c>
      <c r="C216" s="72">
        <f>IF(Paramétrages!$Q14="O",C125,0)</f>
        <v>0</v>
      </c>
      <c r="D216" s="72">
        <f>IF(Paramétrages!$Q14="O",D125,0)</f>
        <v>0</v>
      </c>
      <c r="E216" s="72">
        <f>IF(Paramétrages!$Q14="O",E125,0)</f>
        <v>0</v>
      </c>
      <c r="F216" s="72">
        <f>IF(Paramétrages!$Q14="O",F125,0)</f>
        <v>0</v>
      </c>
      <c r="G216" s="72">
        <f>IF(Paramétrages!$Q14="O",G125,0)</f>
        <v>0</v>
      </c>
      <c r="H216" s="72">
        <f>IF(Paramétrages!$Q14="O",H125,0)</f>
        <v>0</v>
      </c>
      <c r="I216" s="72">
        <f>IF(Paramétrages!$Q14="O",I125,0)</f>
        <v>0</v>
      </c>
      <c r="J216" s="72">
        <f>IF(Paramétrages!$Q14="O",J125,0)</f>
        <v>0</v>
      </c>
      <c r="K216" s="72">
        <f>IF(Paramétrages!$Q14="O",K125,0)</f>
        <v>0</v>
      </c>
      <c r="L216" s="72">
        <f>IF(Paramétrages!$Q14="O",L125,0)</f>
        <v>0</v>
      </c>
      <c r="M216" s="72">
        <f>IF(Paramétrages!$Q14="O",M125,0)</f>
        <v>0</v>
      </c>
      <c r="N216" s="72">
        <f>IF(Paramétrages!$Q14="O",N125,0)</f>
        <v>0</v>
      </c>
      <c r="O216" s="72">
        <f>IF(Paramétrages!$Q14="O",O125,0)</f>
        <v>0</v>
      </c>
      <c r="P216" s="72">
        <f>IF(Paramétrages!$Q14="O",P125,0)</f>
        <v>0</v>
      </c>
      <c r="Q216" s="72">
        <f>IF(Paramétrages!$Q14="O",Q125,0)</f>
        <v>0</v>
      </c>
      <c r="R216" s="72">
        <f>IF(Paramétrages!$Q14="O",R125,0)</f>
        <v>0</v>
      </c>
      <c r="S216" s="72">
        <f>IF(Paramétrages!$Q14="O",S125,0)</f>
        <v>0</v>
      </c>
      <c r="T216" s="72">
        <f>IF(Paramétrages!$Q14="O",T125,0)</f>
        <v>0</v>
      </c>
      <c r="U216" s="72">
        <f>IF(Paramétrages!$Q14="O",U125,0)</f>
        <v>0</v>
      </c>
      <c r="V216" s="72">
        <f>IF(Paramétrages!$Q14="O",V125,0)</f>
        <v>0</v>
      </c>
      <c r="W216" s="72">
        <f>IF(Paramétrages!$Q14="O",W125,0)</f>
        <v>0</v>
      </c>
      <c r="X216" s="72">
        <f>IF(Paramétrages!$Q14="O",X125,0)</f>
        <v>0</v>
      </c>
      <c r="Y216" s="72">
        <f>IF(Paramétrages!$Q14="O",Y125,0)</f>
        <v>0</v>
      </c>
      <c r="Z216" s="72">
        <f>IF(Paramétrages!$Q14="O",Z125,0)</f>
        <v>0</v>
      </c>
      <c r="AA216" s="72">
        <f>IF(Paramétrages!$Q14="O",AA125,0)</f>
        <v>0</v>
      </c>
      <c r="AB216" s="72">
        <f>IF(Paramétrages!$Q14="O",AB125,0)</f>
        <v>0</v>
      </c>
      <c r="AC216" s="72">
        <f>IF(Paramétrages!$Q14="O",AC125,0)</f>
        <v>0</v>
      </c>
      <c r="AD216" s="72">
        <f>IF(Paramétrages!$Q14="O",AD125,0)</f>
        <v>0</v>
      </c>
      <c r="AE216" s="72">
        <f>IF(Paramétrages!$Q14="O",AE125,0)</f>
        <v>0</v>
      </c>
      <c r="AF216" s="72">
        <f>IF(Paramétrages!$Q14="O",AF125,0)</f>
        <v>0</v>
      </c>
      <c r="AG216" s="72" t="str">
        <f>IF(Paramétrages!$Q14="O",AG125,0)</f>
        <v/>
      </c>
      <c r="AH216" s="78"/>
    </row>
    <row r="217" spans="1:34" ht="15.75" thickBot="1" x14ac:dyDescent="0.3">
      <c r="A217" s="53" t="s">
        <v>67</v>
      </c>
      <c r="B217" s="72">
        <f>IF(Paramétrages!$Q15="O",B135,0)</f>
        <v>0</v>
      </c>
      <c r="C217" s="72">
        <f>IF(Paramétrages!$Q15="O",C135,0)</f>
        <v>0</v>
      </c>
      <c r="D217" s="72">
        <f>IF(Paramétrages!$Q15="O",D135,0)</f>
        <v>0</v>
      </c>
      <c r="E217" s="72">
        <f>IF(Paramétrages!$Q15="O",E135,0)</f>
        <v>0</v>
      </c>
      <c r="F217" s="72">
        <f>IF(Paramétrages!$Q15="O",F135,0)</f>
        <v>0</v>
      </c>
      <c r="G217" s="72">
        <f>IF(Paramétrages!$Q15="O",G135,0)</f>
        <v>0</v>
      </c>
      <c r="H217" s="72">
        <f>IF(Paramétrages!$Q15="O",H135,0)</f>
        <v>0</v>
      </c>
      <c r="I217" s="72">
        <f>IF(Paramétrages!$Q15="O",I135,0)</f>
        <v>0</v>
      </c>
      <c r="J217" s="72">
        <f>IF(Paramétrages!$Q15="O",J135,0)</f>
        <v>0</v>
      </c>
      <c r="K217" s="72">
        <f>IF(Paramétrages!$Q15="O",K135,0)</f>
        <v>0</v>
      </c>
      <c r="L217" s="72">
        <f>IF(Paramétrages!$Q15="O",L135,0)</f>
        <v>0</v>
      </c>
      <c r="M217" s="72">
        <f>IF(Paramétrages!$Q15="O",M135,0)</f>
        <v>0</v>
      </c>
      <c r="N217" s="72">
        <f>IF(Paramétrages!$Q15="O",N135,0)</f>
        <v>0</v>
      </c>
      <c r="O217" s="72">
        <f>IF(Paramétrages!$Q15="O",O135,0)</f>
        <v>0</v>
      </c>
      <c r="P217" s="72">
        <f>IF(Paramétrages!$Q15="O",P135,0)</f>
        <v>0</v>
      </c>
      <c r="Q217" s="72">
        <f>IF(Paramétrages!$Q15="O",Q135,0)</f>
        <v>0</v>
      </c>
      <c r="R217" s="72">
        <f>IF(Paramétrages!$Q15="O",R135,0)</f>
        <v>0</v>
      </c>
      <c r="S217" s="72">
        <f>IF(Paramétrages!$Q15="O",S135,0)</f>
        <v>0</v>
      </c>
      <c r="T217" s="72">
        <f>IF(Paramétrages!$Q15="O",T135,0)</f>
        <v>0</v>
      </c>
      <c r="U217" s="72">
        <f>IF(Paramétrages!$Q15="O",U135,0)</f>
        <v>0</v>
      </c>
      <c r="V217" s="72">
        <f>IF(Paramétrages!$Q15="O",V135,0)</f>
        <v>0</v>
      </c>
      <c r="W217" s="72">
        <f>IF(Paramétrages!$Q15="O",W135,0)</f>
        <v>0</v>
      </c>
      <c r="X217" s="72">
        <f>IF(Paramétrages!$Q15="O",X135,0)</f>
        <v>0</v>
      </c>
      <c r="Y217" s="72">
        <f>IF(Paramétrages!$Q15="O",Y135,0)</f>
        <v>0</v>
      </c>
      <c r="Z217" s="72">
        <f>IF(Paramétrages!$Q15="O",Z135,0)</f>
        <v>0</v>
      </c>
      <c r="AA217" s="72">
        <f>IF(Paramétrages!$Q15="O",AA135,0)</f>
        <v>0</v>
      </c>
      <c r="AB217" s="72">
        <f>IF(Paramétrages!$Q15="O",AB135,0)</f>
        <v>0</v>
      </c>
      <c r="AC217" s="72">
        <f>IF(Paramétrages!$Q15="O",AC135,0)</f>
        <v>0</v>
      </c>
      <c r="AD217" s="72">
        <f>IF(Paramétrages!$Q15="O",AD135,0)</f>
        <v>0</v>
      </c>
      <c r="AE217" s="72">
        <f>IF(Paramétrages!$Q15="O",AE135,0)</f>
        <v>0</v>
      </c>
      <c r="AF217" s="72">
        <f>IF(Paramétrages!$Q15="O",AF135,0)</f>
        <v>0</v>
      </c>
      <c r="AG217" s="72" t="str">
        <f>IF(Paramétrages!$Q15="O",AG135,0)</f>
        <v/>
      </c>
      <c r="AH217" s="78"/>
    </row>
    <row r="218" spans="1:34" ht="15.75" thickBot="1" x14ac:dyDescent="0.3">
      <c r="A218" s="53" t="s">
        <v>68</v>
      </c>
      <c r="B218" s="72">
        <f>IF(Paramétrages!$Q16="O",B145,0)</f>
        <v>0</v>
      </c>
      <c r="C218" s="72">
        <f>IF(Paramétrages!$Q16="O",C145,0)</f>
        <v>0</v>
      </c>
      <c r="D218" s="72">
        <f>IF(Paramétrages!$Q16="O",D145,0)</f>
        <v>0</v>
      </c>
      <c r="E218" s="72">
        <f>IF(Paramétrages!$Q16="O",E145,0)</f>
        <v>0</v>
      </c>
      <c r="F218" s="72">
        <f>IF(Paramétrages!$Q16="O",F145,0)</f>
        <v>0</v>
      </c>
      <c r="G218" s="72">
        <f>IF(Paramétrages!$Q16="O",G145,0)</f>
        <v>0</v>
      </c>
      <c r="H218" s="72">
        <f>IF(Paramétrages!$Q16="O",H145,0)</f>
        <v>0</v>
      </c>
      <c r="I218" s="72">
        <f>IF(Paramétrages!$Q16="O",I145,0)</f>
        <v>0</v>
      </c>
      <c r="J218" s="72">
        <f>IF(Paramétrages!$Q16="O",J145,0)</f>
        <v>0</v>
      </c>
      <c r="K218" s="72">
        <f>IF(Paramétrages!$Q16="O",K145,0)</f>
        <v>0</v>
      </c>
      <c r="L218" s="72">
        <f>IF(Paramétrages!$Q16="O",L145,0)</f>
        <v>0</v>
      </c>
      <c r="M218" s="72">
        <f>IF(Paramétrages!$Q16="O",M145,0)</f>
        <v>0</v>
      </c>
      <c r="N218" s="72">
        <f>IF(Paramétrages!$Q16="O",N145,0)</f>
        <v>0</v>
      </c>
      <c r="O218" s="72">
        <f>IF(Paramétrages!$Q16="O",O145,0)</f>
        <v>0</v>
      </c>
      <c r="P218" s="72">
        <f>IF(Paramétrages!$Q16="O",P145,0)</f>
        <v>0</v>
      </c>
      <c r="Q218" s="72">
        <f>IF(Paramétrages!$Q16="O",Q145,0)</f>
        <v>0</v>
      </c>
      <c r="R218" s="72">
        <f>IF(Paramétrages!$Q16="O",R145,0)</f>
        <v>0</v>
      </c>
      <c r="S218" s="72">
        <f>IF(Paramétrages!$Q16="O",S145,0)</f>
        <v>0</v>
      </c>
      <c r="T218" s="72">
        <f>IF(Paramétrages!$Q16="O",T145,0)</f>
        <v>0</v>
      </c>
      <c r="U218" s="72">
        <f>IF(Paramétrages!$Q16="O",U145,0)</f>
        <v>0</v>
      </c>
      <c r="V218" s="72">
        <f>IF(Paramétrages!$Q16="O",V145,0)</f>
        <v>0</v>
      </c>
      <c r="W218" s="72">
        <f>IF(Paramétrages!$Q16="O",W145,0)</f>
        <v>0</v>
      </c>
      <c r="X218" s="72">
        <f>IF(Paramétrages!$Q16="O",X145,0)</f>
        <v>0</v>
      </c>
      <c r="Y218" s="72">
        <f>IF(Paramétrages!$Q16="O",Y145,0)</f>
        <v>0</v>
      </c>
      <c r="Z218" s="72">
        <f>IF(Paramétrages!$Q16="O",Z145,0)</f>
        <v>0</v>
      </c>
      <c r="AA218" s="72">
        <f>IF(Paramétrages!$Q16="O",AA145,0)</f>
        <v>0</v>
      </c>
      <c r="AB218" s="72">
        <f>IF(Paramétrages!$Q16="O",AB145,0)</f>
        <v>0</v>
      </c>
      <c r="AC218" s="72">
        <f>IF(Paramétrages!$Q16="O",AC145,0)</f>
        <v>0</v>
      </c>
      <c r="AD218" s="72">
        <f>IF(Paramétrages!$Q16="O",AD145,0)</f>
        <v>0</v>
      </c>
      <c r="AE218" s="72">
        <f>IF(Paramétrages!$Q16="O",AE145,0)</f>
        <v>0</v>
      </c>
      <c r="AF218" s="72">
        <f>IF(Paramétrages!$Q16="O",AF145,0)</f>
        <v>0</v>
      </c>
      <c r="AG218" s="72" t="str">
        <f>IF(Paramétrages!$Q16="O",AG145,0)</f>
        <v/>
      </c>
      <c r="AH218" s="78"/>
    </row>
    <row r="219" spans="1:34" ht="15.75" thickBot="1" x14ac:dyDescent="0.3">
      <c r="A219" s="53" t="s">
        <v>69</v>
      </c>
      <c r="B219" s="72">
        <f>IF(Paramétrages!$Q17="O",B155,0)</f>
        <v>0</v>
      </c>
      <c r="C219" s="72">
        <f>IF(Paramétrages!$Q17="O",C155,0)</f>
        <v>0</v>
      </c>
      <c r="D219" s="72">
        <f>IF(Paramétrages!$Q17="O",D155,0)</f>
        <v>0</v>
      </c>
      <c r="E219" s="72">
        <f>IF(Paramétrages!$Q17="O",E155,0)</f>
        <v>0</v>
      </c>
      <c r="F219" s="72">
        <f>IF(Paramétrages!$Q17="O",F155,0)</f>
        <v>0</v>
      </c>
      <c r="G219" s="72">
        <f>IF(Paramétrages!$Q17="O",G155,0)</f>
        <v>0</v>
      </c>
      <c r="H219" s="72">
        <f>IF(Paramétrages!$Q17="O",H155,0)</f>
        <v>0</v>
      </c>
      <c r="I219" s="72">
        <f>IF(Paramétrages!$Q17="O",I155,0)</f>
        <v>0</v>
      </c>
      <c r="J219" s="72">
        <f>IF(Paramétrages!$Q17="O",J155,0)</f>
        <v>0</v>
      </c>
      <c r="K219" s="72">
        <f>IF(Paramétrages!$Q17="O",K155,0)</f>
        <v>0</v>
      </c>
      <c r="L219" s="72">
        <f>IF(Paramétrages!$Q17="O",L155,0)</f>
        <v>0</v>
      </c>
      <c r="M219" s="72">
        <f>IF(Paramétrages!$Q17="O",M155,0)</f>
        <v>0</v>
      </c>
      <c r="N219" s="72">
        <f>IF(Paramétrages!$Q17="O",N155,0)</f>
        <v>0</v>
      </c>
      <c r="O219" s="72">
        <f>IF(Paramétrages!$Q17="O",O155,0)</f>
        <v>0</v>
      </c>
      <c r="P219" s="72">
        <f>IF(Paramétrages!$Q17="O",P155,0)</f>
        <v>0</v>
      </c>
      <c r="Q219" s="72">
        <f>IF(Paramétrages!$Q17="O",Q155,0)</f>
        <v>0</v>
      </c>
      <c r="R219" s="72">
        <f>IF(Paramétrages!$Q17="O",R155,0)</f>
        <v>0</v>
      </c>
      <c r="S219" s="72">
        <f>IF(Paramétrages!$Q17="O",S155,0)</f>
        <v>0</v>
      </c>
      <c r="T219" s="72">
        <f>IF(Paramétrages!$Q17="O",T155,0)</f>
        <v>0</v>
      </c>
      <c r="U219" s="72">
        <f>IF(Paramétrages!$Q17="O",U155,0)</f>
        <v>0</v>
      </c>
      <c r="V219" s="72">
        <f>IF(Paramétrages!$Q17="O",V155,0)</f>
        <v>0</v>
      </c>
      <c r="W219" s="72">
        <f>IF(Paramétrages!$Q17="O",W155,0)</f>
        <v>0</v>
      </c>
      <c r="X219" s="72">
        <f>IF(Paramétrages!$Q17="O",X155,0)</f>
        <v>0</v>
      </c>
      <c r="Y219" s="72">
        <f>IF(Paramétrages!$Q17="O",Y155,0)</f>
        <v>0</v>
      </c>
      <c r="Z219" s="72">
        <f>IF(Paramétrages!$Q17="O",Z155,0)</f>
        <v>0</v>
      </c>
      <c r="AA219" s="72">
        <f>IF(Paramétrages!$Q17="O",AA155,0)</f>
        <v>0</v>
      </c>
      <c r="AB219" s="72">
        <f>IF(Paramétrages!$Q17="O",AB155,0)</f>
        <v>0</v>
      </c>
      <c r="AC219" s="72">
        <f>IF(Paramétrages!$Q17="O",AC155,0)</f>
        <v>0</v>
      </c>
      <c r="AD219" s="72">
        <f>IF(Paramétrages!$Q17="O",AD155,0)</f>
        <v>0</v>
      </c>
      <c r="AE219" s="72">
        <f>IF(Paramétrages!$Q17="O",AE155,0)</f>
        <v>0</v>
      </c>
      <c r="AF219" s="72">
        <f>IF(Paramétrages!$Q17="O",AF155,0)</f>
        <v>0</v>
      </c>
      <c r="AG219" s="72" t="str">
        <f>IF(Paramétrages!$Q17="O",AG155,0)</f>
        <v/>
      </c>
      <c r="AH219" s="78"/>
    </row>
    <row r="220" spans="1:34" ht="15.75" thickBot="1" x14ac:dyDescent="0.3">
      <c r="A220" s="53" t="s">
        <v>70</v>
      </c>
      <c r="B220" s="72">
        <f>IF(Paramétrages!$Q18="O",B165,0)</f>
        <v>0</v>
      </c>
      <c r="C220" s="72">
        <f>IF(Paramétrages!$Q18="O",C165,0)</f>
        <v>0</v>
      </c>
      <c r="D220" s="72">
        <f>IF(Paramétrages!$Q18="O",D165,0)</f>
        <v>0</v>
      </c>
      <c r="E220" s="72">
        <f>IF(Paramétrages!$Q18="O",E165,0)</f>
        <v>0</v>
      </c>
      <c r="F220" s="72">
        <f>IF(Paramétrages!$Q18="O",F165,0)</f>
        <v>0</v>
      </c>
      <c r="G220" s="72">
        <f>IF(Paramétrages!$Q18="O",G165,0)</f>
        <v>0</v>
      </c>
      <c r="H220" s="72">
        <f>IF(Paramétrages!$Q18="O",H165,0)</f>
        <v>0</v>
      </c>
      <c r="I220" s="72">
        <f>IF(Paramétrages!$Q18="O",I165,0)</f>
        <v>0</v>
      </c>
      <c r="J220" s="72">
        <f>IF(Paramétrages!$Q18="O",J165,0)</f>
        <v>0</v>
      </c>
      <c r="K220" s="72">
        <f>IF(Paramétrages!$Q18="O",K165,0)</f>
        <v>0</v>
      </c>
      <c r="L220" s="72">
        <f>IF(Paramétrages!$Q18="O",L165,0)</f>
        <v>0</v>
      </c>
      <c r="M220" s="72">
        <f>IF(Paramétrages!$Q18="O",M165,0)</f>
        <v>0</v>
      </c>
      <c r="N220" s="72">
        <f>IF(Paramétrages!$Q18="O",N165,0)</f>
        <v>0</v>
      </c>
      <c r="O220" s="72">
        <f>IF(Paramétrages!$Q18="O",O165,0)</f>
        <v>0</v>
      </c>
      <c r="P220" s="72">
        <f>IF(Paramétrages!$Q18="O",P165,0)</f>
        <v>0</v>
      </c>
      <c r="Q220" s="72">
        <f>IF(Paramétrages!$Q18="O",Q165,0)</f>
        <v>0</v>
      </c>
      <c r="R220" s="72">
        <f>IF(Paramétrages!$Q18="O",R165,0)</f>
        <v>0</v>
      </c>
      <c r="S220" s="72">
        <f>IF(Paramétrages!$Q18="O",S165,0)</f>
        <v>0</v>
      </c>
      <c r="T220" s="72">
        <f>IF(Paramétrages!$Q18="O",T165,0)</f>
        <v>0</v>
      </c>
      <c r="U220" s="72">
        <f>IF(Paramétrages!$Q18="O",U165,0)</f>
        <v>0</v>
      </c>
      <c r="V220" s="72">
        <f>IF(Paramétrages!$Q18="O",V165,0)</f>
        <v>0</v>
      </c>
      <c r="W220" s="72">
        <f>IF(Paramétrages!$Q18="O",W165,0)</f>
        <v>0</v>
      </c>
      <c r="X220" s="72">
        <f>IF(Paramétrages!$Q18="O",X165,0)</f>
        <v>0</v>
      </c>
      <c r="Y220" s="72">
        <f>IF(Paramétrages!$Q18="O",Y165,0)</f>
        <v>0</v>
      </c>
      <c r="Z220" s="72">
        <f>IF(Paramétrages!$Q18="O",Z165,0)</f>
        <v>0</v>
      </c>
      <c r="AA220" s="72">
        <f>IF(Paramétrages!$Q18="O",AA165,0)</f>
        <v>0</v>
      </c>
      <c r="AB220" s="72">
        <f>IF(Paramétrages!$Q18="O",AB165,0)</f>
        <v>0</v>
      </c>
      <c r="AC220" s="72">
        <f>IF(Paramétrages!$Q18="O",AC165,0)</f>
        <v>0</v>
      </c>
      <c r="AD220" s="72">
        <f>IF(Paramétrages!$Q18="O",AD165,0)</f>
        <v>0</v>
      </c>
      <c r="AE220" s="72">
        <f>IF(Paramétrages!$Q18="O",AE165,0)</f>
        <v>0</v>
      </c>
      <c r="AF220" s="72">
        <f>IF(Paramétrages!$Q18="O",AF165,0)</f>
        <v>0</v>
      </c>
      <c r="AG220" s="72" t="str">
        <f>IF(Paramétrages!$Q18="O",AG165,0)</f>
        <v/>
      </c>
      <c r="AH220" s="78"/>
    </row>
    <row r="221" spans="1:34" ht="15.75" thickBot="1" x14ac:dyDescent="0.3">
      <c r="A221" s="53" t="s">
        <v>71</v>
      </c>
      <c r="B221" s="72">
        <f>IF(Paramétrages!$Q19="O",B175,0)</f>
        <v>0</v>
      </c>
      <c r="C221" s="72">
        <f>IF(Paramétrages!$Q19="O",C175,0)</f>
        <v>0</v>
      </c>
      <c r="D221" s="72">
        <f>IF(Paramétrages!$Q19="O",D175,0)</f>
        <v>0</v>
      </c>
      <c r="E221" s="72">
        <f>IF(Paramétrages!$Q19="O",E175,0)</f>
        <v>0</v>
      </c>
      <c r="F221" s="72">
        <f>IF(Paramétrages!$Q19="O",F175,0)</f>
        <v>0</v>
      </c>
      <c r="G221" s="72">
        <f>IF(Paramétrages!$Q19="O",G175,0)</f>
        <v>0</v>
      </c>
      <c r="H221" s="72">
        <f>IF(Paramétrages!$Q19="O",H175,0)</f>
        <v>0</v>
      </c>
      <c r="I221" s="72">
        <f>IF(Paramétrages!$Q19="O",I175,0)</f>
        <v>0</v>
      </c>
      <c r="J221" s="72">
        <f>IF(Paramétrages!$Q19="O",J175,0)</f>
        <v>0</v>
      </c>
      <c r="K221" s="72">
        <f>IF(Paramétrages!$Q19="O",K175,0)</f>
        <v>0</v>
      </c>
      <c r="L221" s="72">
        <f>IF(Paramétrages!$Q19="O",L175,0)</f>
        <v>0</v>
      </c>
      <c r="M221" s="72">
        <f>IF(Paramétrages!$Q19="O",M175,0)</f>
        <v>0</v>
      </c>
      <c r="N221" s="72">
        <f>IF(Paramétrages!$Q19="O",N175,0)</f>
        <v>0</v>
      </c>
      <c r="O221" s="72">
        <f>IF(Paramétrages!$Q19="O",O175,0)</f>
        <v>0</v>
      </c>
      <c r="P221" s="72">
        <f>IF(Paramétrages!$Q19="O",P175,0)</f>
        <v>0</v>
      </c>
      <c r="Q221" s="72">
        <f>IF(Paramétrages!$Q19="O",Q175,0)</f>
        <v>0</v>
      </c>
      <c r="R221" s="72">
        <f>IF(Paramétrages!$Q19="O",R175,0)</f>
        <v>0</v>
      </c>
      <c r="S221" s="72">
        <f>IF(Paramétrages!$Q19="O",S175,0)</f>
        <v>0</v>
      </c>
      <c r="T221" s="72">
        <f>IF(Paramétrages!$Q19="O",T175,0)</f>
        <v>0</v>
      </c>
      <c r="U221" s="72">
        <f>IF(Paramétrages!$Q19="O",U175,0)</f>
        <v>0</v>
      </c>
      <c r="V221" s="72">
        <f>IF(Paramétrages!$Q19="O",V175,0)</f>
        <v>0</v>
      </c>
      <c r="W221" s="72">
        <f>IF(Paramétrages!$Q19="O",W175,0)</f>
        <v>0</v>
      </c>
      <c r="X221" s="72">
        <f>IF(Paramétrages!$Q19="O",X175,0)</f>
        <v>0</v>
      </c>
      <c r="Y221" s="72">
        <f>IF(Paramétrages!$Q19="O",Y175,0)</f>
        <v>0</v>
      </c>
      <c r="Z221" s="72">
        <f>IF(Paramétrages!$Q19="O",Z175,0)</f>
        <v>0</v>
      </c>
      <c r="AA221" s="72">
        <f>IF(Paramétrages!$Q19="O",AA175,0)</f>
        <v>0</v>
      </c>
      <c r="AB221" s="72">
        <f>IF(Paramétrages!$Q19="O",AB175,0)</f>
        <v>0</v>
      </c>
      <c r="AC221" s="72">
        <f>IF(Paramétrages!$Q19="O",AC175,0)</f>
        <v>0</v>
      </c>
      <c r="AD221" s="72">
        <f>IF(Paramétrages!$Q19="O",AD175,0)</f>
        <v>0</v>
      </c>
      <c r="AE221" s="72">
        <f>IF(Paramétrages!$Q19="O",AE175,0)</f>
        <v>0</v>
      </c>
      <c r="AF221" s="72">
        <f>IF(Paramétrages!$Q19="O",AF175,0)</f>
        <v>0</v>
      </c>
      <c r="AG221" s="72" t="str">
        <f>IF(Paramétrages!$Q19="O",AG175,0)</f>
        <v/>
      </c>
      <c r="AH221" s="78"/>
    </row>
    <row r="222" spans="1:34" ht="15.75" thickBot="1" x14ac:dyDescent="0.3">
      <c r="A222" s="53" t="s">
        <v>72</v>
      </c>
      <c r="B222" s="72">
        <f>IF(Paramétrages!$Q20="O",B185,0)</f>
        <v>0</v>
      </c>
      <c r="C222" s="72">
        <f>IF(Paramétrages!$Q20="O",C185,0)</f>
        <v>0</v>
      </c>
      <c r="D222" s="72">
        <f>IF(Paramétrages!$Q20="O",D185,0)</f>
        <v>0</v>
      </c>
      <c r="E222" s="72">
        <f>IF(Paramétrages!$Q20="O",E185,0)</f>
        <v>0</v>
      </c>
      <c r="F222" s="72">
        <f>IF(Paramétrages!$Q20="O",F185,0)</f>
        <v>0</v>
      </c>
      <c r="G222" s="72">
        <f>IF(Paramétrages!$Q20="O",G185,0)</f>
        <v>0</v>
      </c>
      <c r="H222" s="72">
        <f>IF(Paramétrages!$Q20="O",H185,0)</f>
        <v>0</v>
      </c>
      <c r="I222" s="72">
        <f>IF(Paramétrages!$Q20="O",I185,0)</f>
        <v>0</v>
      </c>
      <c r="J222" s="72">
        <f>IF(Paramétrages!$Q20="O",J185,0)</f>
        <v>0</v>
      </c>
      <c r="K222" s="72">
        <f>IF(Paramétrages!$Q20="O",K185,0)</f>
        <v>0</v>
      </c>
      <c r="L222" s="72">
        <f>IF(Paramétrages!$Q20="O",L185,0)</f>
        <v>0</v>
      </c>
      <c r="M222" s="72">
        <f>IF(Paramétrages!$Q20="O",M185,0)</f>
        <v>0</v>
      </c>
      <c r="N222" s="72">
        <f>IF(Paramétrages!$Q20="O",N185,0)</f>
        <v>0</v>
      </c>
      <c r="O222" s="72">
        <f>IF(Paramétrages!$Q20="O",O185,0)</f>
        <v>0</v>
      </c>
      <c r="P222" s="72">
        <f>IF(Paramétrages!$Q20="O",P185,0)</f>
        <v>0</v>
      </c>
      <c r="Q222" s="72">
        <f>IF(Paramétrages!$Q20="O",Q185,0)</f>
        <v>0</v>
      </c>
      <c r="R222" s="72">
        <f>IF(Paramétrages!$Q20="O",R185,0)</f>
        <v>0</v>
      </c>
      <c r="S222" s="72">
        <f>IF(Paramétrages!$Q20="O",S185,0)</f>
        <v>0</v>
      </c>
      <c r="T222" s="72">
        <f>IF(Paramétrages!$Q20="O",T185,0)</f>
        <v>0</v>
      </c>
      <c r="U222" s="72">
        <f>IF(Paramétrages!$Q20="O",U185,0)</f>
        <v>0</v>
      </c>
      <c r="V222" s="72">
        <f>IF(Paramétrages!$Q20="O",V185,0)</f>
        <v>0</v>
      </c>
      <c r="W222" s="72">
        <f>IF(Paramétrages!$Q20="O",W185,0)</f>
        <v>0</v>
      </c>
      <c r="X222" s="72">
        <f>IF(Paramétrages!$Q20="O",X185,0)</f>
        <v>0</v>
      </c>
      <c r="Y222" s="72">
        <f>IF(Paramétrages!$Q20="O",Y185,0)</f>
        <v>0</v>
      </c>
      <c r="Z222" s="72">
        <f>IF(Paramétrages!$Q20="O",Z185,0)</f>
        <v>0</v>
      </c>
      <c r="AA222" s="72">
        <f>IF(Paramétrages!$Q20="O",AA185,0)</f>
        <v>0</v>
      </c>
      <c r="AB222" s="72">
        <f>IF(Paramétrages!$Q20="O",AB185,0)</f>
        <v>0</v>
      </c>
      <c r="AC222" s="72">
        <f>IF(Paramétrages!$Q20="O",AC185,0)</f>
        <v>0</v>
      </c>
      <c r="AD222" s="72">
        <f>IF(Paramétrages!$Q20="O",AD185,0)</f>
        <v>0</v>
      </c>
      <c r="AE222" s="72">
        <f>IF(Paramétrages!$Q20="O",AE185,0)</f>
        <v>0</v>
      </c>
      <c r="AF222" s="72">
        <f>IF(Paramétrages!$Q20="O",AF185,0)</f>
        <v>0</v>
      </c>
      <c r="AG222" s="72" t="str">
        <f>IF(Paramétrages!$Q20="O",AG185,0)</f>
        <v/>
      </c>
      <c r="AH222" s="78"/>
    </row>
    <row r="223" spans="1:34" ht="15.75" thickBot="1" x14ac:dyDescent="0.3">
      <c r="A223" s="53" t="s">
        <v>73</v>
      </c>
      <c r="B223" s="72">
        <f>IF(Paramétrages!$Q21="O",B195,0)</f>
        <v>0</v>
      </c>
      <c r="C223" s="72">
        <f>IF(Paramétrages!$Q21="O",C195,0)</f>
        <v>0</v>
      </c>
      <c r="D223" s="72">
        <f>IF(Paramétrages!$Q21="O",D195,0)</f>
        <v>0</v>
      </c>
      <c r="E223" s="72">
        <f>IF(Paramétrages!$Q21="O",E195,0)</f>
        <v>0</v>
      </c>
      <c r="F223" s="72">
        <f>IF(Paramétrages!$Q21="O",F195,0)</f>
        <v>0</v>
      </c>
      <c r="G223" s="72">
        <f>IF(Paramétrages!$Q21="O",G195,0)</f>
        <v>0</v>
      </c>
      <c r="H223" s="72">
        <f>IF(Paramétrages!$Q21="O",H195,0)</f>
        <v>0</v>
      </c>
      <c r="I223" s="72">
        <f>IF(Paramétrages!$Q21="O",I195,0)</f>
        <v>0</v>
      </c>
      <c r="J223" s="72">
        <f>IF(Paramétrages!$Q21="O",J195,0)</f>
        <v>0</v>
      </c>
      <c r="K223" s="72">
        <f>IF(Paramétrages!$Q21="O",K195,0)</f>
        <v>0</v>
      </c>
      <c r="L223" s="72">
        <f>IF(Paramétrages!$Q21="O",L195,0)</f>
        <v>0</v>
      </c>
      <c r="M223" s="72">
        <f>IF(Paramétrages!$Q21="O",M195,0)</f>
        <v>0</v>
      </c>
      <c r="N223" s="72">
        <f>IF(Paramétrages!$Q21="O",N195,0)</f>
        <v>0</v>
      </c>
      <c r="O223" s="72">
        <f>IF(Paramétrages!$Q21="O",O195,0)</f>
        <v>0</v>
      </c>
      <c r="P223" s="72">
        <f>IF(Paramétrages!$Q21="O",P195,0)</f>
        <v>0</v>
      </c>
      <c r="Q223" s="72">
        <f>IF(Paramétrages!$Q21="O",Q195,0)</f>
        <v>0</v>
      </c>
      <c r="R223" s="72">
        <f>IF(Paramétrages!$Q21="O",R195,0)</f>
        <v>0</v>
      </c>
      <c r="S223" s="72">
        <f>IF(Paramétrages!$Q21="O",S195,0)</f>
        <v>0</v>
      </c>
      <c r="T223" s="72">
        <f>IF(Paramétrages!$Q21="O",T195,0)</f>
        <v>0</v>
      </c>
      <c r="U223" s="72">
        <f>IF(Paramétrages!$Q21="O",U195,0)</f>
        <v>0</v>
      </c>
      <c r="V223" s="72">
        <f>IF(Paramétrages!$Q21="O",V195,0)</f>
        <v>0</v>
      </c>
      <c r="W223" s="72">
        <f>IF(Paramétrages!$Q21="O",W195,0)</f>
        <v>0</v>
      </c>
      <c r="X223" s="72">
        <f>IF(Paramétrages!$Q21="O",X195,0)</f>
        <v>0</v>
      </c>
      <c r="Y223" s="72">
        <f>IF(Paramétrages!$Q21="O",Y195,0)</f>
        <v>0</v>
      </c>
      <c r="Z223" s="72">
        <f>IF(Paramétrages!$Q21="O",Z195,0)</f>
        <v>0</v>
      </c>
      <c r="AA223" s="72">
        <f>IF(Paramétrages!$Q21="O",AA195,0)</f>
        <v>0</v>
      </c>
      <c r="AB223" s="72">
        <f>IF(Paramétrages!$Q21="O",AB195,0)</f>
        <v>0</v>
      </c>
      <c r="AC223" s="72">
        <f>IF(Paramétrages!$Q21="O",AC195,0)</f>
        <v>0</v>
      </c>
      <c r="AD223" s="72">
        <f>IF(Paramétrages!$Q21="O",AD195,0)</f>
        <v>0</v>
      </c>
      <c r="AE223" s="72">
        <f>IF(Paramétrages!$Q21="O",AE195,0)</f>
        <v>0</v>
      </c>
      <c r="AF223" s="72">
        <f>IF(Paramétrages!$Q21="O",AF195,0)</f>
        <v>0</v>
      </c>
      <c r="AG223" s="72" t="str">
        <f>IF(Paramétrages!$Q21="O",AG195,0)</f>
        <v/>
      </c>
      <c r="AH223" s="78"/>
    </row>
  </sheetData>
  <mergeCells count="40">
    <mergeCell ref="A1:AH1"/>
    <mergeCell ref="A11:AH11"/>
    <mergeCell ref="A21:AH21"/>
    <mergeCell ref="A31:AH31"/>
    <mergeCell ref="A41:AH41"/>
    <mergeCell ref="AH3:AH4"/>
    <mergeCell ref="AH13:AH14"/>
    <mergeCell ref="AH23:AH24"/>
    <mergeCell ref="AH33:AH34"/>
    <mergeCell ref="AH183:AH184"/>
    <mergeCell ref="A101:AH101"/>
    <mergeCell ref="A111:AH111"/>
    <mergeCell ref="A51:AH51"/>
    <mergeCell ref="A81:AH81"/>
    <mergeCell ref="A91:AH91"/>
    <mergeCell ref="A61:AH61"/>
    <mergeCell ref="A71:AH71"/>
    <mergeCell ref="AH93:AH94"/>
    <mergeCell ref="AH103:AH104"/>
    <mergeCell ref="AH43:AH44"/>
    <mergeCell ref="AH53:AH54"/>
    <mergeCell ref="AH63:AH64"/>
    <mergeCell ref="AH73:AH74"/>
    <mergeCell ref="AH83:AH84"/>
    <mergeCell ref="AH193:AH194"/>
    <mergeCell ref="AH113:AH114"/>
    <mergeCell ref="AH123:AH124"/>
    <mergeCell ref="AH133:AH134"/>
    <mergeCell ref="AH143:AH144"/>
    <mergeCell ref="AH153:AH154"/>
    <mergeCell ref="A181:AH181"/>
    <mergeCell ref="A161:AH161"/>
    <mergeCell ref="A171:AH171"/>
    <mergeCell ref="A191:AH191"/>
    <mergeCell ref="A121:AH121"/>
    <mergeCell ref="A131:AH131"/>
    <mergeCell ref="A151:AH151"/>
    <mergeCell ref="A141:AH141"/>
    <mergeCell ref="AH163:AH164"/>
    <mergeCell ref="AH173:AH174"/>
  </mergeCells>
  <conditionalFormatting sqref="AH9">
    <cfRule type="cellIs" dxfId="41" priority="128" operator="equal">
      <formula>""</formula>
    </cfRule>
    <cfRule type="cellIs" dxfId="40" priority="129" operator="greaterThan">
      <formula>0.0416666666666667</formula>
    </cfRule>
  </conditionalFormatting>
  <conditionalFormatting sqref="B204:AF223">
    <cfRule type="cellIs" dxfId="39" priority="39" operator="equal">
      <formula>0</formula>
    </cfRule>
  </conditionalFormatting>
  <conditionalFormatting sqref="AH19">
    <cfRule type="cellIs" dxfId="38" priority="37" operator="equal">
      <formula>""</formula>
    </cfRule>
    <cfRule type="cellIs" dxfId="37" priority="38" operator="greaterThan">
      <formula>0.0416666666666667</formula>
    </cfRule>
  </conditionalFormatting>
  <conditionalFormatting sqref="AH29">
    <cfRule type="cellIs" dxfId="36" priority="35" operator="equal">
      <formula>""</formula>
    </cfRule>
    <cfRule type="cellIs" dxfId="35" priority="36" operator="greaterThan">
      <formula>0.0416666666666667</formula>
    </cfRule>
  </conditionalFormatting>
  <conditionalFormatting sqref="AH39">
    <cfRule type="cellIs" dxfId="34" priority="33" operator="equal">
      <formula>""</formula>
    </cfRule>
    <cfRule type="cellIs" dxfId="33" priority="34" operator="greaterThan">
      <formula>0.0416666666666667</formula>
    </cfRule>
  </conditionalFormatting>
  <conditionalFormatting sqref="AH49">
    <cfRule type="cellIs" dxfId="32" priority="31" operator="equal">
      <formula>""</formula>
    </cfRule>
    <cfRule type="cellIs" dxfId="31" priority="32" operator="greaterThan">
      <formula>0.0416666666666667</formula>
    </cfRule>
  </conditionalFormatting>
  <conditionalFormatting sqref="AH59">
    <cfRule type="cellIs" dxfId="30" priority="29" operator="equal">
      <formula>""</formula>
    </cfRule>
    <cfRule type="cellIs" dxfId="29" priority="30" operator="greaterThan">
      <formula>0.0416666666666667</formula>
    </cfRule>
  </conditionalFormatting>
  <conditionalFormatting sqref="AH69">
    <cfRule type="cellIs" dxfId="28" priority="27" operator="equal">
      <formula>""</formula>
    </cfRule>
    <cfRule type="cellIs" dxfId="27" priority="28" operator="greaterThan">
      <formula>0.0416666666666667</formula>
    </cfRule>
  </conditionalFormatting>
  <conditionalFormatting sqref="AH79">
    <cfRule type="cellIs" dxfId="26" priority="25" operator="equal">
      <formula>""</formula>
    </cfRule>
    <cfRule type="cellIs" dxfId="25" priority="26" operator="greaterThan">
      <formula>0.0416666666666667</formula>
    </cfRule>
  </conditionalFormatting>
  <conditionalFormatting sqref="AH89">
    <cfRule type="cellIs" dxfId="24" priority="23" operator="equal">
      <formula>""</formula>
    </cfRule>
    <cfRule type="cellIs" dxfId="23" priority="24" operator="greaterThan">
      <formula>0.0416666666666667</formula>
    </cfRule>
  </conditionalFormatting>
  <conditionalFormatting sqref="AH99">
    <cfRule type="cellIs" dxfId="22" priority="21" operator="equal">
      <formula>""</formula>
    </cfRule>
    <cfRule type="cellIs" dxfId="21" priority="22" operator="greaterThan">
      <formula>0.0416666666666667</formula>
    </cfRule>
  </conditionalFormatting>
  <conditionalFormatting sqref="AH109">
    <cfRule type="cellIs" dxfId="20" priority="19" operator="equal">
      <formula>""</formula>
    </cfRule>
    <cfRule type="cellIs" dxfId="19" priority="20" operator="greaterThan">
      <formula>0.0416666666666667</formula>
    </cfRule>
  </conditionalFormatting>
  <conditionalFormatting sqref="AH119">
    <cfRule type="cellIs" dxfId="18" priority="17" operator="equal">
      <formula>""</formula>
    </cfRule>
    <cfRule type="cellIs" dxfId="17" priority="18" operator="greaterThan">
      <formula>0.0416666666666667</formula>
    </cfRule>
  </conditionalFormatting>
  <conditionalFormatting sqref="AH129">
    <cfRule type="cellIs" dxfId="16" priority="15" operator="equal">
      <formula>""</formula>
    </cfRule>
    <cfRule type="cellIs" dxfId="15" priority="16" operator="greaterThan">
      <formula>0.0416666666666667</formula>
    </cfRule>
  </conditionalFormatting>
  <conditionalFormatting sqref="AH139">
    <cfRule type="cellIs" dxfId="14" priority="13" operator="equal">
      <formula>""</formula>
    </cfRule>
    <cfRule type="cellIs" dxfId="13" priority="14" operator="greaterThan">
      <formula>0.0416666666666667</formula>
    </cfRule>
  </conditionalFormatting>
  <conditionalFormatting sqref="AH149">
    <cfRule type="cellIs" dxfId="12" priority="11" operator="equal">
      <formula>""</formula>
    </cfRule>
    <cfRule type="cellIs" dxfId="11" priority="12" operator="greaterThan">
      <formula>0.0416666666666667</formula>
    </cfRule>
  </conditionalFormatting>
  <conditionalFormatting sqref="AH159">
    <cfRule type="cellIs" dxfId="10" priority="9" operator="equal">
      <formula>""</formula>
    </cfRule>
    <cfRule type="cellIs" dxfId="9" priority="10" operator="greaterThan">
      <formula>0.0416666666666667</formula>
    </cfRule>
  </conditionalFormatting>
  <conditionalFormatting sqref="AH169">
    <cfRule type="cellIs" dxfId="8" priority="7" operator="equal">
      <formula>""</formula>
    </cfRule>
    <cfRule type="cellIs" dxfId="7" priority="8" operator="greaterThan">
      <formula>0.0416666666666667</formula>
    </cfRule>
  </conditionalFormatting>
  <conditionalFormatting sqref="AH179">
    <cfRule type="cellIs" dxfId="6" priority="5" operator="equal">
      <formula>""</formula>
    </cfRule>
    <cfRule type="cellIs" dxfId="5" priority="6" operator="greaterThan">
      <formula>0.0416666666666667</formula>
    </cfRule>
  </conditionalFormatting>
  <conditionalFormatting sqref="AH189">
    <cfRule type="cellIs" dxfId="4" priority="3" operator="equal">
      <formula>""</formula>
    </cfRule>
    <cfRule type="cellIs" dxfId="3" priority="4" operator="greaterThan">
      <formula>0.0416666666666667</formula>
    </cfRule>
  </conditionalFormatting>
  <conditionalFormatting sqref="AH199">
    <cfRule type="cellIs" dxfId="2" priority="1" operator="equal">
      <formula>""</formula>
    </cfRule>
    <cfRule type="cellIs" dxfId="1" priority="2" operator="greaterThan">
      <formula>0.0416666666666667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0" operator="greaterThan" id="{A26358C3-6C3E-4567-A6EE-9A518223B1C9}">
            <xm:f>Paramétrages!$H$32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B204:AF223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6"/>
  <sheetViews>
    <sheetView topLeftCell="A13" workbookViewId="0">
      <selection activeCell="A44" sqref="A44"/>
    </sheetView>
  </sheetViews>
  <sheetFormatPr baseColWidth="10" defaultRowHeight="15" x14ac:dyDescent="0.25"/>
  <cols>
    <col min="1" max="1" width="136.85546875" bestFit="1" customWidth="1"/>
  </cols>
  <sheetData>
    <row r="1" spans="1:1" x14ac:dyDescent="0.25">
      <c r="A1" t="s">
        <v>409</v>
      </c>
    </row>
    <row r="2" spans="1:1" x14ac:dyDescent="0.25">
      <c r="A2" t="s">
        <v>398</v>
      </c>
    </row>
    <row r="3" spans="1:1" x14ac:dyDescent="0.25">
      <c r="A3" s="136" t="s">
        <v>401</v>
      </c>
    </row>
    <row r="4" spans="1:1" x14ac:dyDescent="0.25">
      <c r="A4" s="136" t="s">
        <v>404</v>
      </c>
    </row>
    <row r="5" spans="1:1" x14ac:dyDescent="0.25">
      <c r="A5" s="136" t="s">
        <v>403</v>
      </c>
    </row>
    <row r="6" spans="1:1" x14ac:dyDescent="0.25">
      <c r="A6" s="136" t="s">
        <v>402</v>
      </c>
    </row>
    <row r="7" spans="1:1" x14ac:dyDescent="0.25">
      <c r="A7" s="136" t="s">
        <v>405</v>
      </c>
    </row>
    <row r="8" spans="1:1" x14ac:dyDescent="0.25">
      <c r="A8" s="136" t="s">
        <v>406</v>
      </c>
    </row>
    <row r="9" spans="1:1" x14ac:dyDescent="0.25">
      <c r="A9" s="136" t="s">
        <v>407</v>
      </c>
    </row>
    <row r="10" spans="1:1" x14ac:dyDescent="0.25">
      <c r="A10" s="136" t="s">
        <v>408</v>
      </c>
    </row>
    <row r="11" spans="1:1" x14ac:dyDescent="0.25">
      <c r="A11" s="136"/>
    </row>
    <row r="12" spans="1:1" x14ac:dyDescent="0.25">
      <c r="A12" s="136" t="s">
        <v>410</v>
      </c>
    </row>
    <row r="13" spans="1:1" x14ac:dyDescent="0.25">
      <c r="A13" s="136"/>
    </row>
    <row r="14" spans="1:1" x14ac:dyDescent="0.25">
      <c r="A14" s="136"/>
    </row>
    <row r="15" spans="1:1" x14ac:dyDescent="0.25">
      <c r="A15" s="136"/>
    </row>
    <row r="16" spans="1:1" x14ac:dyDescent="0.25">
      <c r="A16" s="136"/>
    </row>
    <row r="17" spans="1:1" x14ac:dyDescent="0.25">
      <c r="A17" s="136"/>
    </row>
    <row r="18" spans="1:1" x14ac:dyDescent="0.25">
      <c r="A18" s="136"/>
    </row>
    <row r="19" spans="1:1" x14ac:dyDescent="0.25">
      <c r="A19" s="136"/>
    </row>
    <row r="24" spans="1:1" x14ac:dyDescent="0.25">
      <c r="A24" t="s">
        <v>411</v>
      </c>
    </row>
    <row r="25" spans="1:1" x14ac:dyDescent="0.25">
      <c r="A25" s="136" t="s">
        <v>429</v>
      </c>
    </row>
    <row r="26" spans="1:1" x14ac:dyDescent="0.25">
      <c r="A26" s="136"/>
    </row>
    <row r="27" spans="1:1" x14ac:dyDescent="0.25">
      <c r="A27" s="136"/>
    </row>
    <row r="28" spans="1:1" x14ac:dyDescent="0.25">
      <c r="A28" s="136"/>
    </row>
    <row r="29" spans="1:1" x14ac:dyDescent="0.25">
      <c r="A29" s="136"/>
    </row>
    <row r="30" spans="1:1" x14ac:dyDescent="0.25">
      <c r="A30" s="136"/>
    </row>
    <row r="32" spans="1:1" x14ac:dyDescent="0.25">
      <c r="A32" s="136" t="s">
        <v>417</v>
      </c>
    </row>
    <row r="33" spans="1:1" x14ac:dyDescent="0.25">
      <c r="A33" s="136" t="s">
        <v>418</v>
      </c>
    </row>
    <row r="34" spans="1:1" x14ac:dyDescent="0.25">
      <c r="A34" s="136" t="s">
        <v>419</v>
      </c>
    </row>
    <row r="36" spans="1:1" x14ac:dyDescent="0.25">
      <c r="A36" s="136" t="s">
        <v>420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21</vt:i4>
      </vt:variant>
    </vt:vector>
  </HeadingPairs>
  <TitlesOfParts>
    <vt:vector size="28" baseType="lpstr">
      <vt:lpstr>Paramétrages</vt:lpstr>
      <vt:lpstr>Saisie</vt:lpstr>
      <vt:lpstr>CAB</vt:lpstr>
      <vt:lpstr>Variables</vt:lpstr>
      <vt:lpstr>Information sur les NOK</vt:lpstr>
      <vt:lpstr>Recapitulatif mensuel</vt:lpstr>
      <vt:lpstr>Mode opératoire</vt:lpstr>
      <vt:lpstr>CAMION1</vt:lpstr>
      <vt:lpstr>CAMION10</vt:lpstr>
      <vt:lpstr>CAMION11</vt:lpstr>
      <vt:lpstr>CAMION12</vt:lpstr>
      <vt:lpstr>CAMION13</vt:lpstr>
      <vt:lpstr>CAMION14</vt:lpstr>
      <vt:lpstr>CAMION15</vt:lpstr>
      <vt:lpstr>CAMION16</vt:lpstr>
      <vt:lpstr>CAMION17</vt:lpstr>
      <vt:lpstr>CAMION18</vt:lpstr>
      <vt:lpstr>CAMION19</vt:lpstr>
      <vt:lpstr>CAMION2</vt:lpstr>
      <vt:lpstr>CAMION20</vt:lpstr>
      <vt:lpstr>CAMION3</vt:lpstr>
      <vt:lpstr>CAMION4</vt:lpstr>
      <vt:lpstr>CAMION5</vt:lpstr>
      <vt:lpstr>CAMION6</vt:lpstr>
      <vt:lpstr>CAMION7</vt:lpstr>
      <vt:lpstr>CAMION8</vt:lpstr>
      <vt:lpstr>CAMION9</vt:lpstr>
      <vt:lpstr>CAB!Zone_d_impression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FARSCHON Romuald</dc:creator>
  <cp:lastModifiedBy>FARSCHON Romuald</cp:lastModifiedBy>
  <cp:lastPrinted>2017-05-09T08:59:38Z</cp:lastPrinted>
  <dcterms:created xsi:type="dcterms:W3CDTF">2017-03-16T07:17:23Z</dcterms:created>
  <dcterms:modified xsi:type="dcterms:W3CDTF">2017-05-09T14:26:44Z</dcterms:modified>
</cp:coreProperties>
</file>