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785" windowWidth="8115" windowHeight="6060" activeTab="6"/>
  </bookViews>
  <sheets>
    <sheet name="Méthodo" sheetId="2" r:id="rId1"/>
    <sheet name="Relances HG" sheetId="1" r:id="rId2"/>
    <sheet name="Mettre en place prélèvement" sheetId="7" r:id="rId3"/>
    <sheet name="Relances G" sheetId="3" r:id="rId4"/>
    <sheet name="Avoirs" sheetId="4" r:id="rId5"/>
    <sheet name="sans interlocuteur" sheetId="8" r:id="rId6"/>
    <sheet name="Factures réglées" sheetId="5" r:id="rId7"/>
    <sheet name="extraction" sheetId="6" r:id="rId8"/>
  </sheets>
  <definedNames>
    <definedName name="_xlnm._FilterDatabase" localSheetId="7" hidden="1">extraction!$A$1:$D$364</definedName>
    <definedName name="_xlnm._FilterDatabase" localSheetId="6" hidden="1">'Factures réglées'!$A$1:$K$167</definedName>
    <definedName name="_xlnm._FilterDatabase" localSheetId="5" hidden="1">'sans interlocuteur'!$A$3:$C$20</definedName>
  </definedNames>
  <calcPr calcId="145621"/>
</workbook>
</file>

<file path=xl/calcChain.xml><?xml version="1.0" encoding="utf-8"?>
<calcChain xmlns="http://schemas.openxmlformats.org/spreadsheetml/2006/main">
  <c r="M94" i="3" l="1"/>
  <c r="P94" i="3"/>
  <c r="N2" i="1" l="1"/>
  <c r="O2" i="1" s="1"/>
  <c r="P2" i="1"/>
  <c r="S2" i="1"/>
  <c r="N3" i="1"/>
  <c r="O3" i="1" s="1"/>
  <c r="P3" i="1"/>
  <c r="S3" i="1"/>
  <c r="N4" i="1"/>
  <c r="O4" i="1" s="1"/>
  <c r="P4" i="1"/>
  <c r="S4" i="1"/>
  <c r="N5" i="1"/>
  <c r="O5" i="1" s="1"/>
  <c r="P5" i="1"/>
  <c r="S5" i="1"/>
  <c r="N6" i="1"/>
  <c r="O6" i="1" s="1"/>
  <c r="U6" i="1" s="1"/>
  <c r="P6" i="1"/>
  <c r="S6" i="1"/>
  <c r="N7" i="1"/>
  <c r="O7" i="1" s="1"/>
  <c r="P7" i="1"/>
  <c r="S7" i="1"/>
  <c r="N8" i="1"/>
  <c r="O8" i="1" s="1"/>
  <c r="U8" i="1" s="1"/>
  <c r="P8" i="1"/>
  <c r="S8" i="1"/>
  <c r="N9" i="1"/>
  <c r="O9" i="1" s="1"/>
  <c r="P9" i="1"/>
  <c r="S9" i="1"/>
  <c r="N10" i="1"/>
  <c r="O10" i="1" s="1"/>
  <c r="P10" i="1"/>
  <c r="S10" i="1"/>
  <c r="N11" i="1"/>
  <c r="O11" i="1" s="1"/>
  <c r="P11" i="1"/>
  <c r="S11" i="1"/>
  <c r="N12" i="1"/>
  <c r="O12" i="1" s="1"/>
  <c r="U12" i="1" s="1"/>
  <c r="P12" i="1"/>
  <c r="S12" i="1"/>
  <c r="N13" i="1"/>
  <c r="O13" i="1" s="1"/>
  <c r="P13" i="1"/>
  <c r="S13" i="1"/>
  <c r="N14" i="1"/>
  <c r="O14" i="1" s="1"/>
  <c r="P14" i="1"/>
  <c r="S14" i="1"/>
  <c r="N15" i="1"/>
  <c r="O15" i="1" s="1"/>
  <c r="P15" i="1"/>
  <c r="S15" i="1"/>
  <c r="N16" i="1"/>
  <c r="O16" i="1" s="1"/>
  <c r="U16" i="1" s="1"/>
  <c r="P16" i="1"/>
  <c r="S16" i="1"/>
  <c r="N17" i="1"/>
  <c r="O17" i="1" s="1"/>
  <c r="P17" i="1"/>
  <c r="S17" i="1"/>
  <c r="N18" i="1"/>
  <c r="O18" i="1" s="1"/>
  <c r="P18" i="1"/>
  <c r="S18" i="1"/>
  <c r="N19" i="1"/>
  <c r="O19" i="1" s="1"/>
  <c r="P19" i="1"/>
  <c r="S19" i="1"/>
  <c r="N20" i="1"/>
  <c r="O20" i="1" s="1"/>
  <c r="U20" i="1" s="1"/>
  <c r="P20" i="1"/>
  <c r="S20" i="1"/>
  <c r="N21" i="1"/>
  <c r="O21" i="1" s="1"/>
  <c r="P21" i="1"/>
  <c r="S21" i="1"/>
  <c r="N22" i="1"/>
  <c r="O22" i="1" s="1"/>
  <c r="P22" i="1"/>
  <c r="S22" i="1"/>
  <c r="N23" i="1"/>
  <c r="O23" i="1" s="1"/>
  <c r="P23" i="1"/>
  <c r="S23" i="1"/>
  <c r="N24" i="1"/>
  <c r="O24" i="1" s="1"/>
  <c r="P24" i="1"/>
  <c r="S24" i="1"/>
  <c r="N25" i="1"/>
  <c r="O25" i="1" s="1"/>
  <c r="P25" i="1"/>
  <c r="S25" i="1"/>
  <c r="N26" i="1"/>
  <c r="O26" i="1" s="1"/>
  <c r="P26" i="1"/>
  <c r="S26" i="1"/>
  <c r="N27" i="1"/>
  <c r="O27" i="1" s="1"/>
  <c r="P27" i="1"/>
  <c r="S27" i="1"/>
  <c r="N28" i="1"/>
  <c r="O28" i="1" s="1"/>
  <c r="P28" i="1"/>
  <c r="S28" i="1"/>
  <c r="N29" i="1"/>
  <c r="O29" i="1" s="1"/>
  <c r="P29" i="1"/>
  <c r="S29" i="1"/>
  <c r="N30" i="1"/>
  <c r="O30" i="1" s="1"/>
  <c r="P30" i="1"/>
  <c r="S30" i="1"/>
  <c r="N31" i="1"/>
  <c r="O31" i="1" s="1"/>
  <c r="P31" i="1"/>
  <c r="S31" i="1"/>
  <c r="N32" i="1"/>
  <c r="O32" i="1" s="1"/>
  <c r="P32" i="1"/>
  <c r="S32" i="1"/>
  <c r="N33" i="1"/>
  <c r="O33" i="1" s="1"/>
  <c r="P33" i="1"/>
  <c r="S33" i="1"/>
  <c r="N34" i="1"/>
  <c r="O34" i="1" s="1"/>
  <c r="P34" i="1"/>
  <c r="S34" i="1"/>
  <c r="N35" i="1"/>
  <c r="O35" i="1" s="1"/>
  <c r="U35" i="1" s="1"/>
  <c r="P35" i="1"/>
  <c r="S35" i="1"/>
  <c r="N36" i="1"/>
  <c r="O36" i="1" s="1"/>
  <c r="U36" i="1" s="1"/>
  <c r="P36" i="1"/>
  <c r="S36" i="1"/>
  <c r="N37" i="1"/>
  <c r="O37" i="1" s="1"/>
  <c r="P37" i="1"/>
  <c r="S37" i="1"/>
  <c r="N38" i="1"/>
  <c r="O38" i="1" s="1"/>
  <c r="P38" i="1"/>
  <c r="S38" i="1"/>
  <c r="N39" i="1"/>
  <c r="O39" i="1" s="1"/>
  <c r="P39" i="1"/>
  <c r="S39" i="1"/>
  <c r="N40" i="1"/>
  <c r="O40" i="1" s="1"/>
  <c r="P40" i="1"/>
  <c r="S40" i="1"/>
  <c r="N41" i="1"/>
  <c r="O41" i="1" s="1"/>
  <c r="P41" i="1"/>
  <c r="S41" i="1"/>
  <c r="N42" i="1"/>
  <c r="O42" i="1" s="1"/>
  <c r="P42" i="1"/>
  <c r="S42" i="1"/>
  <c r="N43" i="1"/>
  <c r="O43" i="1" s="1"/>
  <c r="P43" i="1"/>
  <c r="S43" i="1"/>
  <c r="N44" i="1"/>
  <c r="O44" i="1" s="1"/>
  <c r="P44" i="1"/>
  <c r="S44" i="1"/>
  <c r="N45" i="1"/>
  <c r="O45" i="1" s="1"/>
  <c r="P45" i="1"/>
  <c r="S45" i="1"/>
  <c r="N46" i="1"/>
  <c r="O46" i="1" s="1"/>
  <c r="P46" i="1"/>
  <c r="S46" i="1"/>
  <c r="N47" i="1"/>
  <c r="O47" i="1" s="1"/>
  <c r="P47" i="1"/>
  <c r="S47" i="1"/>
  <c r="N48" i="1"/>
  <c r="O48" i="1" s="1"/>
  <c r="P48" i="1"/>
  <c r="S48" i="1"/>
  <c r="N49" i="1"/>
  <c r="O49" i="1" s="1"/>
  <c r="P49" i="1"/>
  <c r="S49" i="1"/>
  <c r="N50" i="1"/>
  <c r="O50" i="1" s="1"/>
  <c r="P50" i="1"/>
  <c r="S50" i="1"/>
  <c r="N51" i="1"/>
  <c r="O51" i="1" s="1"/>
  <c r="U51" i="1" s="1"/>
  <c r="P51" i="1"/>
  <c r="S51" i="1"/>
  <c r="N52" i="1"/>
  <c r="O52" i="1" s="1"/>
  <c r="U52" i="1" s="1"/>
  <c r="P52" i="1"/>
  <c r="S52" i="1"/>
  <c r="N53" i="1"/>
  <c r="O53" i="1" s="1"/>
  <c r="P53" i="1"/>
  <c r="S53" i="1"/>
  <c r="N54" i="1"/>
  <c r="O54" i="1" s="1"/>
  <c r="P54" i="1"/>
  <c r="S54" i="1"/>
  <c r="N55" i="1"/>
  <c r="O55" i="1" s="1"/>
  <c r="P55" i="1"/>
  <c r="S55" i="1"/>
  <c r="N56" i="1"/>
  <c r="O56" i="1" s="1"/>
  <c r="U56" i="1" s="1"/>
  <c r="P56" i="1"/>
  <c r="S56" i="1"/>
  <c r="N57" i="1"/>
  <c r="O57" i="1" s="1"/>
  <c r="P57" i="1"/>
  <c r="S57" i="1"/>
  <c r="N58" i="1"/>
  <c r="O58" i="1" s="1"/>
  <c r="P58" i="1"/>
  <c r="S58" i="1"/>
  <c r="N59" i="1"/>
  <c r="O59" i="1" s="1"/>
  <c r="P59" i="1"/>
  <c r="S59" i="1"/>
  <c r="N60" i="1"/>
  <c r="O60" i="1" s="1"/>
  <c r="U60" i="1" s="1"/>
  <c r="P60" i="1"/>
  <c r="S60" i="1"/>
  <c r="N61" i="1"/>
  <c r="O61" i="1" s="1"/>
  <c r="P61" i="1"/>
  <c r="S61" i="1"/>
  <c r="N62" i="1"/>
  <c r="O62" i="1" s="1"/>
  <c r="P62" i="1"/>
  <c r="S62" i="1"/>
  <c r="N63" i="1"/>
  <c r="O63" i="1" s="1"/>
  <c r="P63" i="1"/>
  <c r="S63" i="1"/>
  <c r="N64" i="1"/>
  <c r="O64" i="1" s="1"/>
  <c r="U64" i="1" s="1"/>
  <c r="P64" i="1"/>
  <c r="S64" i="1"/>
  <c r="N65" i="1"/>
  <c r="O65" i="1" s="1"/>
  <c r="P65" i="1"/>
  <c r="S65" i="1"/>
  <c r="N66" i="1"/>
  <c r="O66" i="1" s="1"/>
  <c r="P66" i="1"/>
  <c r="S66" i="1"/>
  <c r="N67" i="1"/>
  <c r="O67" i="1" s="1"/>
  <c r="U67" i="1" s="1"/>
  <c r="P67" i="1"/>
  <c r="S67" i="1"/>
  <c r="N68" i="1"/>
  <c r="O68" i="1" s="1"/>
  <c r="U68" i="1" s="1"/>
  <c r="P68" i="1"/>
  <c r="S68" i="1"/>
  <c r="N69" i="1"/>
  <c r="O69" i="1" s="1"/>
  <c r="P69" i="1"/>
  <c r="S69" i="1"/>
  <c r="N70" i="1"/>
  <c r="O70" i="1" s="1"/>
  <c r="P70" i="1"/>
  <c r="S70" i="1"/>
  <c r="N71" i="1"/>
  <c r="O71" i="1" s="1"/>
  <c r="P71" i="1"/>
  <c r="S71" i="1"/>
  <c r="N72" i="1"/>
  <c r="O72" i="1" s="1"/>
  <c r="U72" i="1" s="1"/>
  <c r="P72" i="1"/>
  <c r="S72" i="1"/>
  <c r="N73" i="1"/>
  <c r="O73" i="1" s="1"/>
  <c r="P73" i="1"/>
  <c r="S73" i="1"/>
  <c r="N74" i="1"/>
  <c r="O74" i="1" s="1"/>
  <c r="P74" i="1"/>
  <c r="S74" i="1"/>
  <c r="N75" i="1"/>
  <c r="O75" i="1" s="1"/>
  <c r="P75" i="1"/>
  <c r="S75" i="1"/>
  <c r="N76" i="1"/>
  <c r="O76" i="1" s="1"/>
  <c r="U76" i="1" s="1"/>
  <c r="P76" i="1"/>
  <c r="S76" i="1"/>
  <c r="N77" i="1"/>
  <c r="O77" i="1" s="1"/>
  <c r="P77" i="1"/>
  <c r="S77" i="1"/>
  <c r="N78" i="1"/>
  <c r="O78" i="1" s="1"/>
  <c r="P78" i="1"/>
  <c r="S78" i="1"/>
  <c r="N79" i="1"/>
  <c r="O79" i="1" s="1"/>
  <c r="P79" i="1"/>
  <c r="S79" i="1"/>
  <c r="N80" i="1"/>
  <c r="O80" i="1" s="1"/>
  <c r="P80" i="1"/>
  <c r="S80" i="1"/>
  <c r="N81" i="1"/>
  <c r="O81" i="1" s="1"/>
  <c r="P81" i="1"/>
  <c r="S81" i="1"/>
  <c r="N82" i="1"/>
  <c r="O82" i="1" s="1"/>
  <c r="P82" i="1"/>
  <c r="S82" i="1"/>
  <c r="N83" i="1"/>
  <c r="O83" i="1" s="1"/>
  <c r="U83" i="1" s="1"/>
  <c r="P83" i="1"/>
  <c r="S83" i="1"/>
  <c r="N84" i="1"/>
  <c r="O84" i="1" s="1"/>
  <c r="U84" i="1" s="1"/>
  <c r="P84" i="1"/>
  <c r="S84" i="1"/>
  <c r="N85" i="1"/>
  <c r="O85" i="1" s="1"/>
  <c r="P85" i="1"/>
  <c r="S85" i="1"/>
  <c r="N86" i="1"/>
  <c r="O86" i="1" s="1"/>
  <c r="P86" i="1"/>
  <c r="S86" i="1"/>
  <c r="N87" i="1"/>
  <c r="O87" i="1" s="1"/>
  <c r="U87" i="1" s="1"/>
  <c r="P87" i="1"/>
  <c r="S87" i="1"/>
  <c r="N88" i="1"/>
  <c r="O88" i="1" s="1"/>
  <c r="P88" i="1"/>
  <c r="S88" i="1"/>
  <c r="N89" i="1"/>
  <c r="O89" i="1" s="1"/>
  <c r="P89" i="1"/>
  <c r="S89" i="1"/>
  <c r="N90" i="1"/>
  <c r="O90" i="1" s="1"/>
  <c r="P90" i="1"/>
  <c r="S90" i="1"/>
  <c r="N91" i="1"/>
  <c r="O91" i="1" s="1"/>
  <c r="P91" i="1"/>
  <c r="S91" i="1"/>
  <c r="N92" i="1"/>
  <c r="O92" i="1" s="1"/>
  <c r="P92" i="1"/>
  <c r="S92" i="1"/>
  <c r="N93" i="1"/>
  <c r="O93" i="1" s="1"/>
  <c r="P93" i="1"/>
  <c r="S93" i="1"/>
  <c r="N94" i="1"/>
  <c r="O94" i="1" s="1"/>
  <c r="P94" i="1"/>
  <c r="S94" i="1"/>
  <c r="N95" i="1"/>
  <c r="O95" i="1" s="1"/>
  <c r="P95" i="1"/>
  <c r="S95" i="1"/>
  <c r="N96" i="1"/>
  <c r="O96" i="1" s="1"/>
  <c r="P96" i="1"/>
  <c r="S96" i="1"/>
  <c r="N97" i="1"/>
  <c r="O97" i="1" s="1"/>
  <c r="P97" i="1"/>
  <c r="S97" i="1"/>
  <c r="N98" i="1"/>
  <c r="O98" i="1" s="1"/>
  <c r="P98" i="1"/>
  <c r="S98" i="1"/>
  <c r="N99" i="1"/>
  <c r="O99" i="1" s="1"/>
  <c r="P99" i="1"/>
  <c r="S99" i="1"/>
  <c r="N100" i="1"/>
  <c r="O100" i="1" s="1"/>
  <c r="P100" i="1"/>
  <c r="S100" i="1"/>
  <c r="N101" i="1"/>
  <c r="O101" i="1" s="1"/>
  <c r="P101" i="1"/>
  <c r="S101" i="1"/>
  <c r="N102" i="1"/>
  <c r="O102" i="1" s="1"/>
  <c r="P102" i="1"/>
  <c r="S102" i="1"/>
  <c r="N103" i="1"/>
  <c r="O103" i="1" s="1"/>
  <c r="P103" i="1"/>
  <c r="S103" i="1"/>
  <c r="N104" i="1"/>
  <c r="O104" i="1" s="1"/>
  <c r="P104" i="1"/>
  <c r="S104" i="1"/>
  <c r="N105" i="1"/>
  <c r="O105" i="1" s="1"/>
  <c r="P105" i="1"/>
  <c r="S105" i="1"/>
  <c r="N106" i="1"/>
  <c r="O106" i="1" s="1"/>
  <c r="P106" i="1"/>
  <c r="S106" i="1"/>
  <c r="N107" i="1"/>
  <c r="O107" i="1" s="1"/>
  <c r="P107" i="1"/>
  <c r="S107" i="1"/>
  <c r="N108" i="1"/>
  <c r="O108" i="1" s="1"/>
  <c r="P108" i="1"/>
  <c r="S108" i="1"/>
  <c r="N109" i="1"/>
  <c r="O109" i="1" s="1"/>
  <c r="P109" i="1"/>
  <c r="S109" i="1"/>
  <c r="N110" i="1"/>
  <c r="O110" i="1" s="1"/>
  <c r="P110" i="1"/>
  <c r="S110" i="1"/>
  <c r="N111" i="1"/>
  <c r="O111" i="1" s="1"/>
  <c r="P111" i="1"/>
  <c r="S111" i="1"/>
  <c r="N112" i="1"/>
  <c r="O112" i="1" s="1"/>
  <c r="P112" i="1"/>
  <c r="S112" i="1"/>
  <c r="N113" i="1"/>
  <c r="O113" i="1" s="1"/>
  <c r="P113" i="1"/>
  <c r="S113" i="1"/>
  <c r="N114" i="1"/>
  <c r="O114" i="1" s="1"/>
  <c r="P114" i="1"/>
  <c r="S114" i="1"/>
  <c r="N115" i="1"/>
  <c r="O115" i="1" s="1"/>
  <c r="P115" i="1"/>
  <c r="S115" i="1"/>
  <c r="N116" i="1"/>
  <c r="O116" i="1" s="1"/>
  <c r="P116" i="1"/>
  <c r="S116" i="1"/>
  <c r="N117" i="1"/>
  <c r="O117" i="1" s="1"/>
  <c r="P117" i="1"/>
  <c r="S117" i="1"/>
  <c r="N118" i="1"/>
  <c r="O118" i="1" s="1"/>
  <c r="P118" i="1"/>
  <c r="S118" i="1"/>
  <c r="N119" i="1"/>
  <c r="O119" i="1" s="1"/>
  <c r="P119" i="1"/>
  <c r="S119" i="1"/>
  <c r="N120" i="1"/>
  <c r="O120" i="1" s="1"/>
  <c r="P120" i="1"/>
  <c r="S120" i="1"/>
  <c r="N121" i="1"/>
  <c r="O121" i="1" s="1"/>
  <c r="P121" i="1"/>
  <c r="S121" i="1"/>
  <c r="N122" i="1"/>
  <c r="O122" i="1" s="1"/>
  <c r="P122" i="1"/>
  <c r="S122" i="1"/>
  <c r="N123" i="1"/>
  <c r="O123" i="1" s="1"/>
  <c r="P123" i="1"/>
  <c r="S123" i="1"/>
  <c r="N124" i="1"/>
  <c r="O124" i="1" s="1"/>
  <c r="P124" i="1"/>
  <c r="S124" i="1"/>
  <c r="N125" i="1"/>
  <c r="O125" i="1" s="1"/>
  <c r="P125" i="1"/>
  <c r="S125" i="1"/>
  <c r="N126" i="1"/>
  <c r="O126" i="1" s="1"/>
  <c r="P126" i="1"/>
  <c r="S126" i="1"/>
  <c r="N127" i="1"/>
  <c r="O127" i="1" s="1"/>
  <c r="P127" i="1"/>
  <c r="S127" i="1"/>
  <c r="N128" i="1"/>
  <c r="O128" i="1" s="1"/>
  <c r="P128" i="1"/>
  <c r="S128" i="1"/>
  <c r="N129" i="1"/>
  <c r="O129" i="1" s="1"/>
  <c r="P129" i="1"/>
  <c r="S129" i="1"/>
  <c r="N130" i="1"/>
  <c r="O130" i="1" s="1"/>
  <c r="P130" i="1"/>
  <c r="S130" i="1"/>
  <c r="N131" i="1"/>
  <c r="O131" i="1" s="1"/>
  <c r="P131" i="1"/>
  <c r="S131" i="1"/>
  <c r="N132" i="1"/>
  <c r="O132" i="1" s="1"/>
  <c r="P132" i="1"/>
  <c r="S132" i="1"/>
  <c r="N133" i="1"/>
  <c r="O133" i="1" s="1"/>
  <c r="P133" i="1"/>
  <c r="S133" i="1"/>
  <c r="N134" i="1"/>
  <c r="O134" i="1" s="1"/>
  <c r="P134" i="1"/>
  <c r="S134" i="1"/>
  <c r="N135" i="1"/>
  <c r="O135" i="1" s="1"/>
  <c r="P135" i="1"/>
  <c r="S135" i="1"/>
  <c r="N136" i="1"/>
  <c r="O136" i="1" s="1"/>
  <c r="P136" i="1"/>
  <c r="S136" i="1"/>
  <c r="N137" i="1"/>
  <c r="O137" i="1" s="1"/>
  <c r="P137" i="1"/>
  <c r="S137" i="1"/>
  <c r="N138" i="1"/>
  <c r="O138" i="1" s="1"/>
  <c r="P138" i="1"/>
  <c r="S138" i="1"/>
  <c r="N139" i="1"/>
  <c r="O139" i="1" s="1"/>
  <c r="P139" i="1"/>
  <c r="S139" i="1"/>
  <c r="N140" i="1"/>
  <c r="O140" i="1" s="1"/>
  <c r="P140" i="1"/>
  <c r="S140" i="1"/>
  <c r="N141" i="1"/>
  <c r="O141" i="1" s="1"/>
  <c r="P141" i="1"/>
  <c r="S141" i="1"/>
  <c r="N142" i="1"/>
  <c r="O142" i="1" s="1"/>
  <c r="P142" i="1"/>
  <c r="S142" i="1"/>
  <c r="N143" i="1"/>
  <c r="O143" i="1" s="1"/>
  <c r="P143" i="1"/>
  <c r="S143" i="1"/>
  <c r="N144" i="1"/>
  <c r="O144" i="1" s="1"/>
  <c r="P144" i="1"/>
  <c r="S144" i="1"/>
  <c r="N145" i="1"/>
  <c r="O145" i="1" s="1"/>
  <c r="P145" i="1"/>
  <c r="S145" i="1"/>
  <c r="N146" i="1"/>
  <c r="O146" i="1" s="1"/>
  <c r="P146" i="1"/>
  <c r="S146" i="1"/>
  <c r="N147" i="1"/>
  <c r="O147" i="1" s="1"/>
  <c r="P147" i="1"/>
  <c r="S147" i="1"/>
  <c r="N148" i="1"/>
  <c r="O148" i="1" s="1"/>
  <c r="P148" i="1"/>
  <c r="S148" i="1"/>
  <c r="N149" i="1"/>
  <c r="O149" i="1" s="1"/>
  <c r="P149" i="1"/>
  <c r="S149" i="1"/>
  <c r="N150" i="1"/>
  <c r="O150" i="1" s="1"/>
  <c r="P150" i="1"/>
  <c r="S150" i="1"/>
  <c r="N151" i="1"/>
  <c r="O151" i="1" s="1"/>
  <c r="P151" i="1"/>
  <c r="S151" i="1"/>
  <c r="N152" i="1"/>
  <c r="O152" i="1" s="1"/>
  <c r="P152" i="1"/>
  <c r="S152" i="1"/>
  <c r="N153" i="1"/>
  <c r="O153" i="1" s="1"/>
  <c r="P153" i="1"/>
  <c r="S153" i="1"/>
  <c r="N154" i="1"/>
  <c r="O154" i="1" s="1"/>
  <c r="P154" i="1"/>
  <c r="S154" i="1"/>
  <c r="N155" i="1"/>
  <c r="O155" i="1" s="1"/>
  <c r="P155" i="1"/>
  <c r="S155" i="1"/>
  <c r="N156" i="1"/>
  <c r="O156" i="1" s="1"/>
  <c r="P156" i="1"/>
  <c r="S156" i="1"/>
  <c r="N157" i="1"/>
  <c r="O157" i="1" s="1"/>
  <c r="P157" i="1"/>
  <c r="S157" i="1"/>
  <c r="N158" i="1"/>
  <c r="O158" i="1" s="1"/>
  <c r="P158" i="1"/>
  <c r="S158" i="1"/>
  <c r="N159" i="1"/>
  <c r="O159" i="1" s="1"/>
  <c r="P159" i="1"/>
  <c r="S159" i="1"/>
  <c r="N160" i="1"/>
  <c r="O160" i="1" s="1"/>
  <c r="P160" i="1"/>
  <c r="S160" i="1"/>
  <c r="N161" i="1"/>
  <c r="O161" i="1" s="1"/>
  <c r="P161" i="1"/>
  <c r="S161" i="1"/>
  <c r="N162" i="1"/>
  <c r="O162" i="1" s="1"/>
  <c r="P162" i="1"/>
  <c r="S162" i="1"/>
  <c r="N163" i="1"/>
  <c r="O163" i="1" s="1"/>
  <c r="P163" i="1"/>
  <c r="S163" i="1"/>
  <c r="N164" i="1"/>
  <c r="O164" i="1" s="1"/>
  <c r="P164" i="1"/>
  <c r="S164" i="1"/>
  <c r="N165" i="1"/>
  <c r="O165" i="1" s="1"/>
  <c r="P165" i="1"/>
  <c r="S165" i="1"/>
  <c r="N166" i="1"/>
  <c r="O166" i="1" s="1"/>
  <c r="P166" i="1"/>
  <c r="S166" i="1"/>
  <c r="N167" i="1"/>
  <c r="O167" i="1" s="1"/>
  <c r="P167" i="1"/>
  <c r="S167" i="1"/>
  <c r="N168" i="1"/>
  <c r="O168" i="1" s="1"/>
  <c r="P168" i="1"/>
  <c r="S168" i="1"/>
  <c r="N169" i="1"/>
  <c r="O169" i="1" s="1"/>
  <c r="P169" i="1"/>
  <c r="S169" i="1"/>
  <c r="N170" i="1"/>
  <c r="O170" i="1" s="1"/>
  <c r="P170" i="1"/>
  <c r="S170" i="1"/>
  <c r="N171" i="1"/>
  <c r="O171" i="1" s="1"/>
  <c r="P171" i="1"/>
  <c r="S171" i="1"/>
  <c r="N172" i="1"/>
  <c r="O172" i="1" s="1"/>
  <c r="P172" i="1"/>
  <c r="S172" i="1"/>
  <c r="N173" i="1"/>
  <c r="O173" i="1" s="1"/>
  <c r="P173" i="1"/>
  <c r="S173" i="1"/>
  <c r="N174" i="1"/>
  <c r="O174" i="1" s="1"/>
  <c r="P174" i="1"/>
  <c r="S174" i="1"/>
  <c r="N175" i="1"/>
  <c r="O175" i="1" s="1"/>
  <c r="P175" i="1"/>
  <c r="S175" i="1"/>
  <c r="N176" i="1"/>
  <c r="O176" i="1" s="1"/>
  <c r="P176" i="1"/>
  <c r="S176" i="1"/>
  <c r="N177" i="1"/>
  <c r="O177" i="1" s="1"/>
  <c r="P177" i="1"/>
  <c r="S177" i="1"/>
  <c r="N178" i="1"/>
  <c r="O178" i="1" s="1"/>
  <c r="P178" i="1"/>
  <c r="S178" i="1"/>
  <c r="N179" i="1"/>
  <c r="O179" i="1" s="1"/>
  <c r="P179" i="1"/>
  <c r="S179" i="1"/>
  <c r="N180" i="1"/>
  <c r="O180" i="1" s="1"/>
  <c r="P180" i="1"/>
  <c r="S180" i="1"/>
  <c r="N181" i="1"/>
  <c r="O181" i="1" s="1"/>
  <c r="P181" i="1"/>
  <c r="S181" i="1"/>
  <c r="N182" i="1"/>
  <c r="O182" i="1" s="1"/>
  <c r="P182" i="1"/>
  <c r="S182" i="1"/>
  <c r="N183" i="1"/>
  <c r="O183" i="1" s="1"/>
  <c r="P183" i="1"/>
  <c r="S183" i="1"/>
  <c r="N184" i="1"/>
  <c r="O184" i="1" s="1"/>
  <c r="P184" i="1"/>
  <c r="S184" i="1"/>
  <c r="U98" i="1" l="1"/>
  <c r="U94" i="1"/>
  <c r="U86" i="1"/>
  <c r="U97" i="1"/>
  <c r="U93" i="1"/>
  <c r="U135" i="1"/>
  <c r="U131" i="1"/>
  <c r="U127" i="1"/>
  <c r="U123" i="1"/>
  <c r="U119" i="1"/>
  <c r="U115" i="1"/>
  <c r="U111" i="1"/>
  <c r="U7" i="1"/>
  <c r="U181" i="1"/>
  <c r="U141" i="1"/>
  <c r="U107" i="1"/>
  <c r="U104" i="1"/>
  <c r="U100" i="1"/>
  <c r="U74" i="1"/>
  <c r="U70" i="1"/>
  <c r="U66" i="1"/>
  <c r="U50" i="1"/>
  <c r="U46" i="1"/>
  <c r="U42" i="1"/>
  <c r="U38" i="1"/>
  <c r="U34" i="1"/>
  <c r="U30" i="1"/>
  <c r="U26" i="1"/>
  <c r="U22" i="1"/>
  <c r="U18" i="1"/>
  <c r="U160" i="1"/>
  <c r="U157" i="1"/>
  <c r="U19" i="1"/>
  <c r="U15" i="1"/>
  <c r="U11" i="1"/>
  <c r="U162" i="1"/>
  <c r="U143" i="1"/>
  <c r="U102" i="1"/>
  <c r="U96" i="1"/>
  <c r="U2" i="1"/>
  <c r="U90" i="1"/>
  <c r="U91" i="1"/>
  <c r="U182" i="1"/>
  <c r="U184" i="1"/>
  <c r="U180" i="1"/>
  <c r="U161" i="1"/>
  <c r="U65" i="1"/>
  <c r="U89" i="1"/>
  <c r="U82" i="1"/>
  <c r="U169" i="1"/>
  <c r="U165" i="1"/>
  <c r="U159" i="1"/>
  <c r="U154" i="1"/>
  <c r="U150" i="1"/>
  <c r="U142" i="1"/>
  <c r="U179" i="1"/>
  <c r="U175" i="1"/>
  <c r="U156" i="1"/>
  <c r="U9" i="1"/>
  <c r="U10" i="1"/>
  <c r="U170" i="1"/>
  <c r="U151" i="1"/>
  <c r="U147" i="1"/>
  <c r="U140" i="1"/>
  <c r="U136" i="1"/>
  <c r="U132" i="1"/>
  <c r="U128" i="1"/>
  <c r="U124" i="1"/>
  <c r="U120" i="1"/>
  <c r="U116" i="1"/>
  <c r="U112" i="1"/>
  <c r="U108" i="1"/>
  <c r="U61" i="1"/>
  <c r="U57" i="1"/>
  <c r="U49" i="1"/>
  <c r="U45" i="1"/>
  <c r="U41" i="1"/>
  <c r="U168" i="1"/>
  <c r="U149" i="1"/>
  <c r="U145" i="1"/>
  <c r="U134" i="1"/>
  <c r="U14" i="1"/>
  <c r="U176" i="1"/>
  <c r="U172" i="1"/>
  <c r="U153" i="1"/>
  <c r="U146" i="1"/>
  <c r="U31" i="1"/>
  <c r="U27" i="1"/>
  <c r="U23" i="1"/>
  <c r="U126" i="1"/>
  <c r="U118" i="1"/>
  <c r="U110" i="1"/>
  <c r="U103" i="1"/>
  <c r="U77" i="1"/>
  <c r="U73" i="1"/>
  <c r="U62" i="1"/>
  <c r="U58" i="1"/>
  <c r="U54" i="1"/>
  <c r="U47" i="1"/>
  <c r="U43" i="1"/>
  <c r="U39" i="1"/>
  <c r="U32" i="1"/>
  <c r="U28" i="1"/>
  <c r="U24" i="1"/>
  <c r="U17" i="1"/>
  <c r="U13" i="1"/>
  <c r="U5" i="1"/>
  <c r="U177" i="1"/>
  <c r="U173" i="1"/>
  <c r="U178" i="1"/>
  <c r="U174" i="1"/>
  <c r="U166" i="1"/>
  <c r="U155" i="1"/>
  <c r="U148" i="1"/>
  <c r="U80" i="1"/>
  <c r="U79" i="1"/>
  <c r="U78" i="1"/>
  <c r="U63" i="1"/>
  <c r="U59" i="1"/>
  <c r="U55" i="1"/>
  <c r="U48" i="1"/>
  <c r="U44" i="1"/>
  <c r="U40" i="1"/>
  <c r="U33" i="1"/>
  <c r="U29" i="1"/>
  <c r="U25" i="1"/>
  <c r="U138" i="1"/>
  <c r="U137" i="1"/>
  <c r="U130" i="1"/>
  <c r="U122" i="1"/>
  <c r="U114" i="1"/>
  <c r="U106" i="1"/>
  <c r="U101" i="1"/>
  <c r="U75" i="1"/>
  <c r="U71" i="1"/>
  <c r="U183" i="1"/>
  <c r="U152" i="1"/>
  <c r="U139" i="1"/>
  <c r="U133" i="1"/>
  <c r="U125" i="1"/>
  <c r="U117" i="1"/>
  <c r="U109" i="1"/>
  <c r="U92" i="1"/>
  <c r="U85" i="1"/>
  <c r="U171" i="1"/>
  <c r="U158" i="1"/>
  <c r="U144" i="1"/>
  <c r="U129" i="1"/>
  <c r="U121" i="1"/>
  <c r="U113" i="1"/>
  <c r="U105" i="1"/>
  <c r="U95" i="1"/>
  <c r="U88" i="1"/>
  <c r="U81" i="1"/>
  <c r="U69" i="1"/>
  <c r="U53" i="1"/>
  <c r="U37" i="1"/>
  <c r="U21" i="1"/>
  <c r="U3" i="1"/>
  <c r="U164" i="1"/>
  <c r="U163" i="1"/>
  <c r="U167" i="1"/>
  <c r="C182" i="6"/>
  <c r="D182" i="6"/>
  <c r="N7" i="5" l="1"/>
  <c r="P91" i="3" l="1"/>
  <c r="P92" i="3"/>
  <c r="P93" i="3"/>
  <c r="P51" i="3"/>
  <c r="P2" i="3"/>
  <c r="P3" i="3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D140" i="6" l="1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C140" i="6"/>
  <c r="C141" i="6"/>
  <c r="C142" i="6"/>
  <c r="C143" i="6"/>
  <c r="C144" i="6"/>
  <c r="C145" i="6"/>
  <c r="C146" i="6"/>
  <c r="C147" i="6"/>
  <c r="C148" i="6"/>
  <c r="C149" i="6"/>
  <c r="C150" i="6"/>
  <c r="C151" i="6"/>
  <c r="C152" i="6"/>
  <c r="C153" i="6"/>
  <c r="C154" i="6"/>
  <c r="C155" i="6"/>
  <c r="C156" i="6"/>
  <c r="C157" i="6"/>
  <c r="C158" i="6"/>
  <c r="C159" i="6"/>
  <c r="C160" i="6"/>
  <c r="C161" i="6"/>
  <c r="C162" i="6"/>
  <c r="C163" i="6"/>
  <c r="C164" i="6"/>
  <c r="C165" i="6"/>
  <c r="C166" i="6"/>
  <c r="C167" i="6"/>
  <c r="C168" i="6"/>
  <c r="C169" i="6"/>
  <c r="C170" i="6"/>
  <c r="C171" i="6"/>
  <c r="C172" i="6"/>
  <c r="C173" i="6"/>
  <c r="C174" i="6"/>
  <c r="C175" i="6"/>
  <c r="C176" i="6"/>
  <c r="C177" i="6"/>
  <c r="C178" i="6"/>
  <c r="C179" i="6"/>
  <c r="C180" i="6"/>
  <c r="C181" i="6"/>
  <c r="C183" i="6"/>
  <c r="C184" i="6"/>
  <c r="C185" i="6"/>
  <c r="C186" i="6"/>
  <c r="C187" i="6"/>
  <c r="C188" i="6"/>
  <c r="C189" i="6"/>
  <c r="C190" i="6"/>
  <c r="C191" i="6"/>
  <c r="C192" i="6"/>
  <c r="C193" i="6"/>
  <c r="C194" i="6"/>
  <c r="C195" i="6"/>
  <c r="C196" i="6"/>
  <c r="C197" i="6"/>
  <c r="C198" i="6"/>
  <c r="C199" i="6"/>
  <c r="C200" i="6"/>
  <c r="C201" i="6"/>
  <c r="C202" i="6"/>
  <c r="C203" i="6"/>
  <c r="C204" i="6"/>
  <c r="C205" i="6"/>
  <c r="C206" i="6"/>
  <c r="C207" i="6"/>
  <c r="C208" i="6"/>
  <c r="C209" i="6"/>
  <c r="C210" i="6"/>
  <c r="C211" i="6"/>
  <c r="C212" i="6"/>
  <c r="C213" i="6"/>
  <c r="C214" i="6"/>
  <c r="C215" i="6"/>
  <c r="C216" i="6"/>
  <c r="C217" i="6"/>
  <c r="C218" i="6"/>
  <c r="C219" i="6"/>
  <c r="C220" i="6"/>
  <c r="C221" i="6"/>
  <c r="C222" i="6"/>
  <c r="C223" i="6"/>
  <c r="C224" i="6"/>
  <c r="C225" i="6"/>
  <c r="C226" i="6"/>
  <c r="C227" i="6"/>
  <c r="C228" i="6"/>
  <c r="C229" i="6"/>
  <c r="C230" i="6"/>
  <c r="C231" i="6"/>
  <c r="C232" i="6"/>
  <c r="C233" i="6"/>
  <c r="C234" i="6"/>
  <c r="C235" i="6"/>
  <c r="C236" i="6"/>
  <c r="C237" i="6"/>
  <c r="C238" i="6"/>
  <c r="C239" i="6"/>
  <c r="C240" i="6"/>
  <c r="C241" i="6"/>
  <c r="C242" i="6"/>
  <c r="C243" i="6"/>
  <c r="C244" i="6"/>
  <c r="C245" i="6"/>
  <c r="C246" i="6"/>
  <c r="C247" i="6"/>
  <c r="C248" i="6"/>
  <c r="C249" i="6"/>
  <c r="C250" i="6"/>
  <c r="C251" i="6"/>
  <c r="C252" i="6"/>
  <c r="C253" i="6"/>
  <c r="C254" i="6"/>
  <c r="C255" i="6"/>
  <c r="C256" i="6"/>
  <c r="C257" i="6"/>
  <c r="C258" i="6"/>
  <c r="C259" i="6"/>
  <c r="C260" i="6"/>
  <c r="C261" i="6"/>
  <c r="C262" i="6"/>
  <c r="C263" i="6"/>
  <c r="C264" i="6"/>
  <c r="C265" i="6"/>
  <c r="C266" i="6"/>
  <c r="C267" i="6"/>
  <c r="C268" i="6"/>
  <c r="C269" i="6"/>
  <c r="C270" i="6"/>
  <c r="C271" i="6"/>
  <c r="C272" i="6"/>
  <c r="C273" i="6"/>
  <c r="C274" i="6"/>
  <c r="C275" i="6"/>
  <c r="C276" i="6"/>
  <c r="C277" i="6"/>
  <c r="C278" i="6"/>
  <c r="C279" i="6"/>
  <c r="C280" i="6"/>
  <c r="C281" i="6"/>
  <c r="C282" i="6"/>
  <c r="C283" i="6"/>
  <c r="C284" i="6"/>
  <c r="C285" i="6"/>
  <c r="B21" i="8" l="1"/>
  <c r="B22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4" i="8"/>
  <c r="D135" i="6" l="1"/>
  <c r="D136" i="6"/>
  <c r="D137" i="6"/>
  <c r="D138" i="6"/>
  <c r="D139" i="6"/>
  <c r="C135" i="6"/>
  <c r="C136" i="6"/>
  <c r="C137" i="6"/>
  <c r="C138" i="6"/>
  <c r="C139" i="6"/>
  <c r="B24" i="4" l="1" a="1"/>
  <c r="B24" i="4" s="1"/>
  <c r="B25" i="4" a="1"/>
  <c r="B25" i="4" s="1"/>
  <c r="B26" i="4" a="1"/>
  <c r="B26" i="4" s="1"/>
  <c r="B27" i="4" a="1"/>
  <c r="B27" i="4" s="1"/>
  <c r="B28" i="4" a="1"/>
  <c r="B28" i="4" s="1"/>
  <c r="B29" i="4" a="1"/>
  <c r="B29" i="4" s="1"/>
  <c r="B30" i="4" a="1"/>
  <c r="B30" i="4" s="1"/>
  <c r="B31" i="4" a="1"/>
  <c r="B31" i="4" s="1"/>
  <c r="B32" i="4" a="1"/>
  <c r="B32" i="4" s="1"/>
  <c r="B33" i="4" a="1"/>
  <c r="B33" i="4" s="1"/>
  <c r="B34" i="4" a="1"/>
  <c r="B34" i="4" s="1"/>
  <c r="B35" i="4" a="1"/>
  <c r="B35" i="4" s="1"/>
  <c r="B36" i="4" a="1"/>
  <c r="B36" i="4" s="1"/>
  <c r="B37" i="4" a="1"/>
  <c r="B37" i="4" s="1"/>
  <c r="B38" i="4" a="1"/>
  <c r="B38" i="4" s="1"/>
  <c r="B39" i="4" a="1"/>
  <c r="B39" i="4" s="1"/>
  <c r="B40" i="4" a="1"/>
  <c r="B40" i="4" s="1"/>
  <c r="B41" i="4" a="1"/>
  <c r="B41" i="4" s="1"/>
  <c r="B42" i="4" a="1"/>
  <c r="B42" i="4" s="1"/>
  <c r="B43" i="4" a="1"/>
  <c r="B43" i="4" s="1"/>
  <c r="B44" i="4" a="1"/>
  <c r="B44" i="4" s="1"/>
  <c r="B45" i="4" a="1"/>
  <c r="B45" i="4" s="1"/>
  <c r="B46" i="4" a="1"/>
  <c r="B46" i="4" s="1"/>
  <c r="B47" i="4" a="1"/>
  <c r="B47" i="4" s="1"/>
  <c r="C47" i="4" l="1" a="1"/>
  <c r="C47" i="4" s="1"/>
  <c r="B4" i="4" a="1"/>
  <c r="B4" i="4" s="1"/>
  <c r="C4" i="4" s="1" a="1"/>
  <c r="C4" i="4" s="1"/>
  <c r="B5" i="4" a="1"/>
  <c r="B5" i="4" s="1"/>
  <c r="C5" i="4" s="1" a="1"/>
  <c r="C5" i="4" s="1"/>
  <c r="B6" i="4" a="1"/>
  <c r="B6" i="4" s="1"/>
  <c r="C6" i="4" s="1" a="1"/>
  <c r="C6" i="4" s="1"/>
  <c r="B7" i="4" a="1"/>
  <c r="B7" i="4" s="1"/>
  <c r="C7" i="4" s="1" a="1"/>
  <c r="C7" i="4" s="1"/>
  <c r="B8" i="4" a="1"/>
  <c r="B8" i="4" s="1"/>
  <c r="C8" i="4" s="1" a="1"/>
  <c r="C8" i="4" s="1"/>
  <c r="B9" i="4" a="1"/>
  <c r="B9" i="4" s="1"/>
  <c r="C9" i="4" s="1" a="1"/>
  <c r="C9" i="4" s="1"/>
  <c r="B10" i="4" a="1"/>
  <c r="B10" i="4" s="1"/>
  <c r="C10" i="4" s="1" a="1"/>
  <c r="C10" i="4" s="1"/>
  <c r="B11" i="4" a="1"/>
  <c r="B11" i="4" s="1"/>
  <c r="C11" i="4" s="1" a="1"/>
  <c r="C11" i="4" s="1"/>
  <c r="B12" i="4" a="1"/>
  <c r="B12" i="4" s="1"/>
  <c r="C12" i="4" s="1" a="1"/>
  <c r="C12" i="4" s="1"/>
  <c r="B13" i="4" a="1"/>
  <c r="B13" i="4" s="1"/>
  <c r="C13" i="4" s="1" a="1"/>
  <c r="C13" i="4" s="1"/>
  <c r="C15" i="4" a="1"/>
  <c r="C15" i="4" s="1"/>
  <c r="B16" i="4" a="1"/>
  <c r="B16" i="4" s="1"/>
  <c r="C16" i="4" s="1" a="1"/>
  <c r="C16" i="4" s="1"/>
  <c r="B17" i="4" a="1"/>
  <c r="B17" i="4" s="1"/>
  <c r="C17" i="4" s="1" a="1"/>
  <c r="C17" i="4" s="1"/>
  <c r="B18" i="4" a="1"/>
  <c r="B18" i="4" s="1"/>
  <c r="C18" i="4" s="1" a="1"/>
  <c r="C18" i="4" s="1"/>
  <c r="B19" i="4" a="1"/>
  <c r="B19" i="4" s="1"/>
  <c r="C19" i="4" s="1" a="1"/>
  <c r="C19" i="4" s="1"/>
  <c r="B20" i="4" a="1"/>
  <c r="B20" i="4" s="1"/>
  <c r="C20" i="4" s="1" a="1"/>
  <c r="C20" i="4" s="1"/>
  <c r="B21" i="4" a="1"/>
  <c r="B21" i="4" s="1"/>
  <c r="C21" i="4" s="1" a="1"/>
  <c r="C21" i="4" s="1"/>
  <c r="C22" i="4" a="1"/>
  <c r="C22" i="4" s="1"/>
  <c r="C23" i="4" a="1"/>
  <c r="C23" i="4" s="1"/>
  <c r="C24" i="4" a="1"/>
  <c r="C24" i="4" s="1"/>
  <c r="C25" i="4" a="1"/>
  <c r="C25" i="4" s="1"/>
  <c r="C26" i="4" a="1"/>
  <c r="C26" i="4" s="1"/>
  <c r="C27" i="4" a="1"/>
  <c r="C27" i="4" s="1"/>
  <c r="C28" i="4" a="1"/>
  <c r="C28" i="4" s="1"/>
  <c r="C29" i="4" a="1"/>
  <c r="C29" i="4" s="1"/>
  <c r="C30" i="4" a="1"/>
  <c r="C30" i="4" s="1"/>
  <c r="C31" i="4" a="1"/>
  <c r="C31" i="4" s="1"/>
  <c r="C32" i="4" a="1"/>
  <c r="C32" i="4" s="1"/>
  <c r="C33" i="4" a="1"/>
  <c r="C33" i="4" s="1"/>
  <c r="C34" i="4" a="1"/>
  <c r="C34" i="4" s="1"/>
  <c r="C35" i="4" a="1"/>
  <c r="C35" i="4" s="1"/>
  <c r="C36" i="4" a="1"/>
  <c r="C36" i="4" s="1"/>
  <c r="C37" i="4" a="1"/>
  <c r="C37" i="4" s="1"/>
  <c r="C38" i="4" a="1"/>
  <c r="C38" i="4" s="1"/>
  <c r="C39" i="4" a="1"/>
  <c r="C39" i="4" s="1"/>
  <c r="C40" i="4" a="1"/>
  <c r="C40" i="4" s="1"/>
  <c r="C41" i="4" a="1"/>
  <c r="C41" i="4" s="1"/>
  <c r="C42" i="4" a="1"/>
  <c r="C42" i="4" s="1"/>
  <c r="C43" i="4" a="1"/>
  <c r="C43" i="4" s="1"/>
  <c r="C44" i="4" a="1"/>
  <c r="C44" i="4" s="1"/>
  <c r="C45" i="4" a="1"/>
  <c r="C45" i="4" s="1"/>
  <c r="C46" i="4" a="1"/>
  <c r="C46" i="4" s="1"/>
  <c r="C41" i="7" a="1"/>
  <c r="C41" i="7" s="1"/>
  <c r="C42" i="7" a="1"/>
  <c r="C42" i="7" s="1"/>
  <c r="D10" i="7" a="1"/>
  <c r="D10" i="7" s="1"/>
  <c r="C11" i="7" a="1"/>
  <c r="C11" i="7" s="1"/>
  <c r="D11" i="7" s="1" a="1"/>
  <c r="D11" i="7" s="1"/>
  <c r="C12" i="7" a="1"/>
  <c r="C12" i="7" s="1"/>
  <c r="D12" i="7" s="1" a="1"/>
  <c r="D12" i="7" s="1"/>
  <c r="C13" i="7" a="1"/>
  <c r="C13" i="7" s="1"/>
  <c r="D13" i="7" s="1" a="1"/>
  <c r="D13" i="7" s="1"/>
  <c r="C14" i="7" a="1"/>
  <c r="C14" i="7" s="1"/>
  <c r="D14" i="7" s="1" a="1"/>
  <c r="D14" i="7" s="1"/>
  <c r="C15" i="7" a="1"/>
  <c r="C15" i="7" s="1"/>
  <c r="D15" i="7" s="1" a="1"/>
  <c r="D15" i="7" s="1"/>
  <c r="C16" i="7" a="1"/>
  <c r="C16" i="7" s="1"/>
  <c r="D16" i="7" s="1" a="1"/>
  <c r="D16" i="7" s="1"/>
  <c r="C17" i="7" a="1"/>
  <c r="C17" i="7" s="1"/>
  <c r="D17" i="7" s="1" a="1"/>
  <c r="D17" i="7" s="1"/>
  <c r="C18" i="7" a="1"/>
  <c r="C18" i="7" s="1"/>
  <c r="D18" i="7" s="1" a="1"/>
  <c r="D18" i="7" s="1"/>
  <c r="C19" i="7" a="1"/>
  <c r="C19" i="7" s="1"/>
  <c r="D19" i="7" s="1" a="1"/>
  <c r="D19" i="7" s="1"/>
  <c r="C20" i="7" a="1"/>
  <c r="C20" i="7" s="1"/>
  <c r="D20" i="7" s="1" a="1"/>
  <c r="D20" i="7" s="1"/>
  <c r="C21" i="7" a="1"/>
  <c r="C21" i="7" s="1"/>
  <c r="D21" i="7" s="1" a="1"/>
  <c r="D21" i="7" s="1"/>
  <c r="C22" i="7" a="1"/>
  <c r="C22" i="7" s="1"/>
  <c r="D22" i="7" s="1" a="1"/>
  <c r="D22" i="7" s="1"/>
  <c r="C23" i="7" a="1"/>
  <c r="C23" i="7" s="1"/>
  <c r="D23" i="7" s="1" a="1"/>
  <c r="D23" i="7" s="1"/>
  <c r="C24" i="7" a="1"/>
  <c r="C24" i="7" s="1"/>
  <c r="D24" i="7" s="1" a="1"/>
  <c r="D24" i="7" s="1"/>
  <c r="C25" i="7" a="1"/>
  <c r="C25" i="7" s="1"/>
  <c r="D25" i="7" s="1" a="1"/>
  <c r="D25" i="7" s="1"/>
  <c r="C26" i="7" a="1"/>
  <c r="C26" i="7" s="1"/>
  <c r="D26" i="7" s="1" a="1"/>
  <c r="D26" i="7" s="1"/>
  <c r="C27" i="7" a="1"/>
  <c r="C27" i="7" s="1"/>
  <c r="D27" i="7" s="1" a="1"/>
  <c r="D27" i="7" s="1"/>
  <c r="C28" i="7" a="1"/>
  <c r="C28" i="7" s="1"/>
  <c r="D28" i="7" s="1" a="1"/>
  <c r="D28" i="7" s="1"/>
  <c r="C29" i="7" a="1"/>
  <c r="C29" i="7" s="1"/>
  <c r="D29" i="7" s="1" a="1"/>
  <c r="D29" i="7" s="1"/>
  <c r="C30" i="7" a="1"/>
  <c r="C30" i="7" s="1"/>
  <c r="D30" i="7" s="1" a="1"/>
  <c r="D30" i="7" s="1"/>
  <c r="C31" i="7" a="1"/>
  <c r="C31" i="7" s="1"/>
  <c r="D31" i="7" s="1" a="1"/>
  <c r="D31" i="7" s="1"/>
  <c r="C32" i="7" a="1"/>
  <c r="C32" i="7" s="1"/>
  <c r="D32" i="7" s="1" a="1"/>
  <c r="D32" i="7" s="1"/>
  <c r="C33" i="7" a="1"/>
  <c r="C33" i="7" s="1"/>
  <c r="D33" i="7" s="1" a="1"/>
  <c r="D33" i="7" s="1"/>
  <c r="C34" i="7" a="1"/>
  <c r="C34" i="7" s="1"/>
  <c r="D34" i="7" s="1" a="1"/>
  <c r="D34" i="7" s="1"/>
  <c r="C35" i="7" a="1"/>
  <c r="C35" i="7" s="1"/>
  <c r="D35" i="7" s="1" a="1"/>
  <c r="D35" i="7" s="1"/>
  <c r="C36" i="7" a="1"/>
  <c r="C36" i="7" s="1"/>
  <c r="D36" i="7" s="1" a="1"/>
  <c r="D36" i="7" s="1"/>
  <c r="C37" i="7" a="1"/>
  <c r="C37" i="7" s="1"/>
  <c r="D37" i="7" s="1" a="1"/>
  <c r="D37" i="7" s="1"/>
  <c r="C38" i="7" a="1"/>
  <c r="C38" i="7" s="1"/>
  <c r="D38" i="7" s="1" a="1"/>
  <c r="D38" i="7" s="1"/>
  <c r="C39" i="7" a="1"/>
  <c r="C39" i="7" s="1"/>
  <c r="D39" i="7" s="1" a="1"/>
  <c r="D39" i="7" s="1"/>
  <c r="C40" i="7" a="1"/>
  <c r="C40" i="7" s="1"/>
  <c r="D40" i="7" s="1" a="1"/>
  <c r="D40" i="7" s="1"/>
  <c r="D42" i="7" l="1"/>
  <c r="D41" i="7"/>
  <c r="D3" i="6" l="1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2" i="6"/>
  <c r="C3" i="6"/>
  <c r="C4" i="6"/>
  <c r="C5" i="6"/>
  <c r="C6" i="6"/>
  <c r="C7" i="6"/>
  <c r="C8" i="6"/>
  <c r="C9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C28" i="6"/>
  <c r="C29" i="6"/>
  <c r="C30" i="6"/>
  <c r="C31" i="6"/>
  <c r="C32" i="6"/>
  <c r="C33" i="6"/>
  <c r="C34" i="6"/>
  <c r="C35" i="6"/>
  <c r="C36" i="6"/>
  <c r="C37" i="6"/>
  <c r="C38" i="6"/>
  <c r="C39" i="6"/>
  <c r="C40" i="6"/>
  <c r="C41" i="6"/>
  <c r="C42" i="6"/>
  <c r="C43" i="6"/>
  <c r="C44" i="6"/>
  <c r="C45" i="6"/>
  <c r="C46" i="6"/>
  <c r="C47" i="6"/>
  <c r="C48" i="6"/>
  <c r="C49" i="6"/>
  <c r="C50" i="6"/>
  <c r="C51" i="6"/>
  <c r="C52" i="6"/>
  <c r="C53" i="6"/>
  <c r="C54" i="6"/>
  <c r="C55" i="6"/>
  <c r="C56" i="6"/>
  <c r="C57" i="6"/>
  <c r="C58" i="6"/>
  <c r="C59" i="6"/>
  <c r="C60" i="6"/>
  <c r="C61" i="6"/>
  <c r="C62" i="6"/>
  <c r="C63" i="6"/>
  <c r="C64" i="6"/>
  <c r="C65" i="6"/>
  <c r="C66" i="6"/>
  <c r="C67" i="6"/>
  <c r="C68" i="6"/>
  <c r="C69" i="6"/>
  <c r="C70" i="6"/>
  <c r="C71" i="6"/>
  <c r="C72" i="6"/>
  <c r="C73" i="6"/>
  <c r="C74" i="6"/>
  <c r="C75" i="6"/>
  <c r="C76" i="6"/>
  <c r="C77" i="6"/>
  <c r="C78" i="6"/>
  <c r="C79" i="6"/>
  <c r="C80" i="6"/>
  <c r="C81" i="6"/>
  <c r="C82" i="6"/>
  <c r="C83" i="6"/>
  <c r="C84" i="6"/>
  <c r="C85" i="6"/>
  <c r="C86" i="6"/>
  <c r="C87" i="6"/>
  <c r="C88" i="6"/>
  <c r="C89" i="6"/>
  <c r="C90" i="6"/>
  <c r="C91" i="6"/>
  <c r="C92" i="6"/>
  <c r="C93" i="6"/>
  <c r="C94" i="6"/>
  <c r="C95" i="6"/>
  <c r="C96" i="6"/>
  <c r="C97" i="6"/>
  <c r="C98" i="6"/>
  <c r="C99" i="6"/>
  <c r="C100" i="6"/>
  <c r="C101" i="6"/>
  <c r="C102" i="6"/>
  <c r="C103" i="6"/>
  <c r="C104" i="6"/>
  <c r="C105" i="6"/>
  <c r="C106" i="6"/>
  <c r="C107" i="6"/>
  <c r="C108" i="6"/>
  <c r="C109" i="6"/>
  <c r="C110" i="6"/>
  <c r="C111" i="6"/>
  <c r="C112" i="6"/>
  <c r="C113" i="6"/>
  <c r="C114" i="6"/>
  <c r="C115" i="6"/>
  <c r="C116" i="6"/>
  <c r="C117" i="6"/>
  <c r="C118" i="6"/>
  <c r="C119" i="6"/>
  <c r="C120" i="6"/>
  <c r="C121" i="6"/>
  <c r="C122" i="6"/>
  <c r="C123" i="6"/>
  <c r="C124" i="6"/>
  <c r="C125" i="6"/>
  <c r="C126" i="6"/>
  <c r="C127" i="6"/>
  <c r="C128" i="6"/>
  <c r="C129" i="6"/>
  <c r="C130" i="6"/>
  <c r="C131" i="6"/>
  <c r="C132" i="6"/>
  <c r="C133" i="6"/>
  <c r="C134" i="6"/>
  <c r="C2" i="6"/>
  <c r="M68" i="3" l="1"/>
  <c r="M73" i="3"/>
  <c r="M8" i="3"/>
  <c r="M10" i="3"/>
  <c r="M79" i="3"/>
  <c r="M76" i="3"/>
  <c r="M71" i="3"/>
  <c r="M67" i="3"/>
  <c r="M64" i="3"/>
  <c r="M60" i="3"/>
  <c r="M56" i="3"/>
  <c r="M53" i="3"/>
  <c r="M51" i="3"/>
  <c r="M50" i="3"/>
  <c r="M43" i="3"/>
  <c r="M36" i="3"/>
  <c r="M22" i="3"/>
  <c r="M78" i="3"/>
  <c r="M63" i="3"/>
  <c r="M55" i="3"/>
  <c r="M46" i="3"/>
  <c r="M38" i="3"/>
  <c r="M30" i="3"/>
  <c r="M15" i="3"/>
  <c r="M26" i="3"/>
  <c r="M89" i="3"/>
  <c r="M85" i="3"/>
  <c r="M81" i="3"/>
  <c r="M74" i="3"/>
  <c r="M65" i="3"/>
  <c r="M45" i="3"/>
  <c r="M21" i="3"/>
  <c r="M4" i="3"/>
  <c r="M31" i="3"/>
  <c r="M88" i="3"/>
  <c r="M84" i="3"/>
  <c r="M80" i="3"/>
  <c r="M72" i="3"/>
  <c r="M69" i="3"/>
  <c r="M61" i="3"/>
  <c r="M57" i="3"/>
  <c r="M54" i="3"/>
  <c r="M17" i="3"/>
  <c r="M48" i="3"/>
  <c r="M44" i="3"/>
  <c r="M40" i="3"/>
  <c r="M37" i="3"/>
  <c r="M29" i="3"/>
  <c r="M24" i="3"/>
  <c r="M20" i="3"/>
  <c r="M3" i="3"/>
  <c r="M5" i="3"/>
  <c r="M19" i="3"/>
  <c r="M14" i="3"/>
  <c r="M12" i="3"/>
  <c r="M87" i="3"/>
  <c r="M82" i="3"/>
  <c r="M47" i="3"/>
  <c r="M39" i="3"/>
  <c r="M32" i="3"/>
  <c r="M28" i="3"/>
  <c r="M16" i="3"/>
  <c r="M9" i="3"/>
  <c r="M18" i="3"/>
  <c r="M11" i="3"/>
  <c r="M2" i="3"/>
  <c r="M90" i="3"/>
  <c r="M86" i="3"/>
  <c r="M75" i="3"/>
  <c r="M66" i="3"/>
  <c r="M59" i="3"/>
  <c r="M49" i="3"/>
  <c r="M42" i="3"/>
  <c r="M35" i="3"/>
  <c r="M27" i="3"/>
  <c r="M6" i="3"/>
  <c r="M33" i="3"/>
  <c r="M83" i="3"/>
  <c r="M77" i="3"/>
  <c r="M70" i="3"/>
  <c r="M62" i="3"/>
  <c r="M58" i="3"/>
  <c r="M52" i="3"/>
  <c r="M41" i="3"/>
  <c r="M34" i="3"/>
  <c r="M25" i="3"/>
  <c r="M23" i="3"/>
  <c r="M7" i="3"/>
  <c r="M13" i="3"/>
</calcChain>
</file>

<file path=xl/sharedStrings.xml><?xml version="1.0" encoding="utf-8"?>
<sst xmlns="http://schemas.openxmlformats.org/spreadsheetml/2006/main" count="3116" uniqueCount="1584">
  <si>
    <t>Code client</t>
  </si>
  <si>
    <t>Libellé</t>
  </si>
  <si>
    <t>Numéro facture</t>
  </si>
  <si>
    <t>Nb factures</t>
  </si>
  <si>
    <t>Date facture</t>
  </si>
  <si>
    <t>Délai paiement</t>
  </si>
  <si>
    <t>Nb de jours de retard</t>
  </si>
  <si>
    <t>Frais de recouvrement</t>
  </si>
  <si>
    <t>Majoration</t>
  </si>
  <si>
    <t>Etat</t>
  </si>
  <si>
    <t xml:space="preserve">Contact </t>
  </si>
  <si>
    <t>Actions effectuées</t>
  </si>
  <si>
    <t>Retour</t>
  </si>
  <si>
    <t>Actions en attente</t>
  </si>
  <si>
    <t>Motif non-paiement</t>
  </si>
  <si>
    <t>Nouveau solde</t>
  </si>
  <si>
    <t>Nouveau montant</t>
  </si>
  <si>
    <t>Nom des feuilles</t>
  </si>
  <si>
    <t>Sources</t>
  </si>
  <si>
    <t>Mise à jour</t>
  </si>
  <si>
    <t>Commentaires</t>
  </si>
  <si>
    <t>Code couleur</t>
  </si>
  <si>
    <t>Date</t>
  </si>
  <si>
    <t>Relances Hors Groupe</t>
  </si>
  <si>
    <t>Relances Groupe</t>
  </si>
  <si>
    <t>Téléphone</t>
  </si>
  <si>
    <t>Mail</t>
  </si>
  <si>
    <t>Client bloqué</t>
  </si>
  <si>
    <t>Avoirs</t>
  </si>
  <si>
    <t>Avoirs à déduire</t>
  </si>
  <si>
    <t>auto</t>
  </si>
  <si>
    <t>Relances.xlsx</t>
  </si>
  <si>
    <t>TIE114844</t>
  </si>
  <si>
    <t>TIE116465</t>
  </si>
  <si>
    <t>TIE129576</t>
  </si>
  <si>
    <t>TIE129602</t>
  </si>
  <si>
    <t>TIE155909</t>
  </si>
  <si>
    <t>TIE202031</t>
  </si>
  <si>
    <t>TIE202906</t>
  </si>
  <si>
    <t>TIE244936</t>
  </si>
  <si>
    <t>TIE247516</t>
  </si>
  <si>
    <t>TIE255264</t>
  </si>
  <si>
    <t>TIE259211</t>
  </si>
  <si>
    <t>TIE260949</t>
  </si>
  <si>
    <t>TIE266029</t>
  </si>
  <si>
    <t>TIE274573</t>
  </si>
  <si>
    <t>TIE278733</t>
  </si>
  <si>
    <t>TIE280318</t>
  </si>
  <si>
    <t>TIE282578</t>
  </si>
  <si>
    <t>TIE292107</t>
  </si>
  <si>
    <t>TIE305707</t>
  </si>
  <si>
    <t>TIE307357</t>
  </si>
  <si>
    <t>TIE308764</t>
  </si>
  <si>
    <t>TIE309944</t>
  </si>
  <si>
    <t>TIE311820</t>
  </si>
  <si>
    <t>TIE313281</t>
  </si>
  <si>
    <t>TIE354453</t>
  </si>
  <si>
    <t>TIE356341</t>
  </si>
  <si>
    <t>TIE357928</t>
  </si>
  <si>
    <t>TIE358829</t>
  </si>
  <si>
    <t>TIE359924</t>
  </si>
  <si>
    <t>TIE360916</t>
  </si>
  <si>
    <t>TIE360941</t>
  </si>
  <si>
    <t>TIE366725</t>
  </si>
  <si>
    <t>TIE366863</t>
  </si>
  <si>
    <t>TIE367356</t>
  </si>
  <si>
    <t>TIE103014</t>
  </si>
  <si>
    <t>TIE355062</t>
  </si>
  <si>
    <t>TIE369282</t>
  </si>
  <si>
    <t>TIE358832</t>
  </si>
  <si>
    <t>TIE365189</t>
  </si>
  <si>
    <t>TIE366719</t>
  </si>
  <si>
    <t>TIE366661</t>
  </si>
  <si>
    <t>TIE366668</t>
  </si>
  <si>
    <t>TIE119222</t>
  </si>
  <si>
    <t>TIE200219</t>
  </si>
  <si>
    <t>TIE290860</t>
  </si>
  <si>
    <t>TIE295267</t>
  </si>
  <si>
    <t>TIE301828</t>
  </si>
  <si>
    <t>TIE346489</t>
  </si>
  <si>
    <t>TIE348847</t>
  </si>
  <si>
    <t>TIE350176</t>
  </si>
  <si>
    <t>TIE357802</t>
  </si>
  <si>
    <t>TIE357872</t>
  </si>
  <si>
    <t>TIE359611</t>
  </si>
  <si>
    <t>TIE360402</t>
  </si>
  <si>
    <t>TIE360717</t>
  </si>
  <si>
    <t>TIE363101</t>
  </si>
  <si>
    <t>TIE110131</t>
  </si>
  <si>
    <t>TIE113425</t>
  </si>
  <si>
    <t>TIE118509</t>
  </si>
  <si>
    <t>TIE120192</t>
  </si>
  <si>
    <t>TIE127572</t>
  </si>
  <si>
    <t>TIE127707</t>
  </si>
  <si>
    <t>TIE129348</t>
  </si>
  <si>
    <t>TIE131046</t>
  </si>
  <si>
    <t>TIE132056</t>
  </si>
  <si>
    <t>TIE132180</t>
  </si>
  <si>
    <t>TIE132688</t>
  </si>
  <si>
    <t>TIE154985</t>
  </si>
  <si>
    <t>TIE155185</t>
  </si>
  <si>
    <t>TIE155232</t>
  </si>
  <si>
    <t>TIE160025</t>
  </si>
  <si>
    <t>TIE161922</t>
  </si>
  <si>
    <t>TIE172990</t>
  </si>
  <si>
    <t>TIE180527</t>
  </si>
  <si>
    <t>TIE201338</t>
  </si>
  <si>
    <t>TIE224612</t>
  </si>
  <si>
    <t>TIE227016</t>
  </si>
  <si>
    <t>TIE227719</t>
  </si>
  <si>
    <t>TIE229279</t>
  </si>
  <si>
    <t>TIE229364</t>
  </si>
  <si>
    <t>TIE244933</t>
  </si>
  <si>
    <t>TIE246385</t>
  </si>
  <si>
    <t>TIE246512</t>
  </si>
  <si>
    <t>TIE251648</t>
  </si>
  <si>
    <t>TIE256946</t>
  </si>
  <si>
    <t>TIE259222</t>
  </si>
  <si>
    <t>TIE259971</t>
  </si>
  <si>
    <t>TIE261570</t>
  </si>
  <si>
    <t>TIE264631</t>
  </si>
  <si>
    <t>TIE278429</t>
  </si>
  <si>
    <t>TIE281006</t>
  </si>
  <si>
    <t>TIE281026</t>
  </si>
  <si>
    <t>TIE281437</t>
  </si>
  <si>
    <t>TIE282684</t>
  </si>
  <si>
    <t>TIE282718</t>
  </si>
  <si>
    <t>TIE283227</t>
  </si>
  <si>
    <t>TIE283407</t>
  </si>
  <si>
    <t>TIE284945</t>
  </si>
  <si>
    <t>TIE286537</t>
  </si>
  <si>
    <t>TIE287252</t>
  </si>
  <si>
    <t>TIE293601</t>
  </si>
  <si>
    <t>TIE113275</t>
  </si>
  <si>
    <t>TIE133135</t>
  </si>
  <si>
    <t>TIE256820</t>
  </si>
  <si>
    <t>TIE313725</t>
  </si>
  <si>
    <t>TIE355683</t>
  </si>
  <si>
    <t>TIE356465</t>
  </si>
  <si>
    <t>TIE360977</t>
  </si>
  <si>
    <t>TIE124546</t>
  </si>
  <si>
    <t>TIE224499</t>
  </si>
  <si>
    <t>TIE308553</t>
  </si>
  <si>
    <t>TIE311819</t>
  </si>
  <si>
    <t>TIE313048</t>
  </si>
  <si>
    <t>TIE313268</t>
  </si>
  <si>
    <t>TIE330202</t>
  </si>
  <si>
    <t>TIE333472</t>
  </si>
  <si>
    <t>TIE333539</t>
  </si>
  <si>
    <t>TIE351274</t>
  </si>
  <si>
    <t>TIE351510</t>
  </si>
  <si>
    <t>TIE105816</t>
  </si>
  <si>
    <t>TIE109846</t>
  </si>
  <si>
    <t>TIE114149</t>
  </si>
  <si>
    <t>TIE251947</t>
  </si>
  <si>
    <t>TIE280564</t>
  </si>
  <si>
    <t>TIE285150</t>
  </si>
  <si>
    <t>TIE287418</t>
  </si>
  <si>
    <t>TIE287716</t>
  </si>
  <si>
    <t>TIE295617</t>
  </si>
  <si>
    <t>TIE296890</t>
  </si>
  <si>
    <t>TIE302276</t>
  </si>
  <si>
    <t>TIE305244</t>
  </si>
  <si>
    <t>TIE306598</t>
  </si>
  <si>
    <t>TIE306688</t>
  </si>
  <si>
    <t>TIE307383</t>
  </si>
  <si>
    <t>TIE312193</t>
  </si>
  <si>
    <t>TIE313346</t>
  </si>
  <si>
    <t>TIE313584</t>
  </si>
  <si>
    <t>TIE315358</t>
  </si>
  <si>
    <t>TIE315651</t>
  </si>
  <si>
    <t>TIE330123</t>
  </si>
  <si>
    <t>TIE349912</t>
  </si>
  <si>
    <t>TIE350704</t>
  </si>
  <si>
    <t>TIE355064</t>
  </si>
  <si>
    <t>TIE355342</t>
  </si>
  <si>
    <t>TIE355464</t>
  </si>
  <si>
    <t>TIE356196</t>
  </si>
  <si>
    <t>TIE356718</t>
  </si>
  <si>
    <t>TIE357206</t>
  </si>
  <si>
    <t>TIE357451</t>
  </si>
  <si>
    <t>TIE358325</t>
  </si>
  <si>
    <t>TIE358595</t>
  </si>
  <si>
    <t>TIE358943</t>
  </si>
  <si>
    <t>TIE359923</t>
  </si>
  <si>
    <t>TIE360506</t>
  </si>
  <si>
    <t>TIE360647</t>
  </si>
  <si>
    <t>TIE360936</t>
  </si>
  <si>
    <t>TIE360939</t>
  </si>
  <si>
    <t>TIE360940</t>
  </si>
  <si>
    <t>TIE360957</t>
  </si>
  <si>
    <t>TIE360968</t>
  </si>
  <si>
    <t>TIE360975</t>
  </si>
  <si>
    <t>TIE360982</t>
  </si>
  <si>
    <t>TIE361053</t>
  </si>
  <si>
    <t>TIE361065</t>
  </si>
  <si>
    <t>TIE361069</t>
  </si>
  <si>
    <t>TIE361086</t>
  </si>
  <si>
    <t>TIE361097</t>
  </si>
  <si>
    <t>TIE361102</t>
  </si>
  <si>
    <t>TIE361371</t>
  </si>
  <si>
    <t>TIE361798</t>
  </si>
  <si>
    <t>TIE361804</t>
  </si>
  <si>
    <t>TIE362422</t>
  </si>
  <si>
    <t>TIE363077</t>
  </si>
  <si>
    <t>TIE363921</t>
  </si>
  <si>
    <t>TIE364097</t>
  </si>
  <si>
    <t>TIE366367</t>
  </si>
  <si>
    <t>TIE366568</t>
  </si>
  <si>
    <t>TIE366616</t>
  </si>
  <si>
    <t>TIE366704</t>
  </si>
  <si>
    <t>TIE366710</t>
  </si>
  <si>
    <t>TIE366714</t>
  </si>
  <si>
    <t>TIE366774</t>
  </si>
  <si>
    <t>TIE366919</t>
  </si>
  <si>
    <t>TIE367070</t>
  </si>
  <si>
    <t>TIE367384</t>
  </si>
  <si>
    <t>TIE367410</t>
  </si>
  <si>
    <t>TIE367521</t>
  </si>
  <si>
    <t>TIE367539</t>
  </si>
  <si>
    <t>TIE367585</t>
  </si>
  <si>
    <t>TIE367659</t>
  </si>
  <si>
    <t>TIE367672</t>
  </si>
  <si>
    <t>TIE367704</t>
  </si>
  <si>
    <t>TIE367724</t>
  </si>
  <si>
    <t>TIE367752</t>
  </si>
  <si>
    <t>TIE367753</t>
  </si>
  <si>
    <t>TIE367789</t>
  </si>
  <si>
    <t>TIE367897</t>
  </si>
  <si>
    <t>TIE368492</t>
  </si>
  <si>
    <t>TIE368830</t>
  </si>
  <si>
    <t>TIE369133</t>
  </si>
  <si>
    <t>TIE369141</t>
  </si>
  <si>
    <t>TIE352220</t>
  </si>
  <si>
    <t>TIE354741</t>
  </si>
  <si>
    <t>TIE357231</t>
  </si>
  <si>
    <t>TIE103106</t>
  </si>
  <si>
    <t>TIE105814</t>
  </si>
  <si>
    <t>TIE105815</t>
  </si>
  <si>
    <t>TIE105820</t>
  </si>
  <si>
    <t>TIE105821</t>
  </si>
  <si>
    <t>TIE105885</t>
  </si>
  <si>
    <t>TIE111512</t>
  </si>
  <si>
    <t>TIE127547</t>
  </si>
  <si>
    <t>TIE132045</t>
  </si>
  <si>
    <t>TIE133850</t>
  </si>
  <si>
    <t>TIE229372</t>
  </si>
  <si>
    <t>TIE258505</t>
  </si>
  <si>
    <t>TIE262422</t>
  </si>
  <si>
    <t>TIE281597</t>
  </si>
  <si>
    <t>TIE283248</t>
  </si>
  <si>
    <t>TIE283364</t>
  </si>
  <si>
    <t>TIE296259</t>
  </si>
  <si>
    <t>TIE309108</t>
  </si>
  <si>
    <t>TIE350344</t>
  </si>
  <si>
    <t>TIE350657</t>
  </si>
  <si>
    <t>TIE351611</t>
  </si>
  <si>
    <t>TIE352018</t>
  </si>
  <si>
    <t>TIE352440</t>
  </si>
  <si>
    <t>TIE352628</t>
  </si>
  <si>
    <t>TIE352638</t>
  </si>
  <si>
    <t>TIE353833</t>
  </si>
  <si>
    <t>TIE354188</t>
  </si>
  <si>
    <t>TIE354355</t>
  </si>
  <si>
    <t>TIE355043</t>
  </si>
  <si>
    <t>TIE355067</t>
  </si>
  <si>
    <t>TIE355072</t>
  </si>
  <si>
    <t>TIE355799</t>
  </si>
  <si>
    <t>TIE356033</t>
  </si>
  <si>
    <t>TIE356216</t>
  </si>
  <si>
    <t>TIE356459</t>
  </si>
  <si>
    <t>TIE356858</t>
  </si>
  <si>
    <t>TIE357172</t>
  </si>
  <si>
    <t>TIE357362</t>
  </si>
  <si>
    <t>TIE358916</t>
  </si>
  <si>
    <t>TIE358989</t>
  </si>
  <si>
    <t>TIE359069</t>
  </si>
  <si>
    <t>TIE360527</t>
  </si>
  <si>
    <t>TIE360794</t>
  </si>
  <si>
    <t>TIE360917</t>
  </si>
  <si>
    <t>TIE360928</t>
  </si>
  <si>
    <t>TIE361794</t>
  </si>
  <si>
    <t>TIE361918</t>
  </si>
  <si>
    <t>TIE361922</t>
  </si>
  <si>
    <t>TIE362559</t>
  </si>
  <si>
    <t>TIE363789</t>
  </si>
  <si>
    <t>TIE357630</t>
  </si>
  <si>
    <t>TIE360927</t>
  </si>
  <si>
    <t>TIE358218</t>
  </si>
  <si>
    <t>TIE361090</t>
  </si>
  <si>
    <t>TIE361248</t>
  </si>
  <si>
    <t>TIE362089</t>
  </si>
  <si>
    <t>TIE362412</t>
  </si>
  <si>
    <t>TIE362421</t>
  </si>
  <si>
    <t>TIE363422</t>
  </si>
  <si>
    <t>TIE364022</t>
  </si>
  <si>
    <t>TIE365990</t>
  </si>
  <si>
    <t>TIE366017</t>
  </si>
  <si>
    <t>TIE366520</t>
  </si>
  <si>
    <t>TIE366617</t>
  </si>
  <si>
    <t>TIE311330</t>
  </si>
  <si>
    <t>TIE366694</t>
  </si>
  <si>
    <t>TIE366700</t>
  </si>
  <si>
    <t>TIE359526</t>
  </si>
  <si>
    <t>oui</t>
  </si>
  <si>
    <t>0174881000</t>
  </si>
  <si>
    <t>01 69 30 23 82</t>
  </si>
  <si>
    <t xml:space="preserve"> 02 35 72 00 00</t>
  </si>
  <si>
    <t>FERMÉ</t>
  </si>
  <si>
    <t>03 88 15 13 30</t>
  </si>
  <si>
    <t>03 89 76 25 36</t>
  </si>
  <si>
    <t>07 62 12 30 30</t>
  </si>
  <si>
    <t>06 46 36 51 24</t>
  </si>
  <si>
    <t>03 88 90 30 58</t>
  </si>
  <si>
    <t>03 83 37 57 24</t>
  </si>
  <si>
    <t>????</t>
  </si>
  <si>
    <t>03 54 86 96 20</t>
  </si>
  <si>
    <t>02 38 53 23 71 </t>
  </si>
  <si>
    <t>01 48 13 88 88 </t>
  </si>
  <si>
    <t>03 84 49 02 43</t>
  </si>
  <si>
    <t>01 49 03 68 00</t>
  </si>
  <si>
    <t>06 21 56 12 65</t>
  </si>
  <si>
    <t>06 20 93 70 20</t>
  </si>
  <si>
    <t>06 86 20 72 98 </t>
  </si>
  <si>
    <t>03 28 61 22 02</t>
  </si>
  <si>
    <t>06 11 45 34 94</t>
  </si>
  <si>
    <t>05 62 36 97 71</t>
  </si>
  <si>
    <t>01 53 23 35 35 </t>
  </si>
  <si>
    <t>03 84 52 11 30</t>
  </si>
  <si>
    <t>05 63 63 12 53</t>
  </si>
  <si>
    <t>06 70 06 15 82</t>
  </si>
  <si>
    <t>04 75 52 89 46</t>
  </si>
  <si>
    <t>06 18 39 47 72</t>
  </si>
  <si>
    <t>06 89 04 19 96</t>
  </si>
  <si>
    <t>06 06 75 15 95</t>
  </si>
  <si>
    <t>01 82 00 95 83</t>
  </si>
  <si>
    <t>04 92 09 22 86</t>
  </si>
  <si>
    <t>01 64 16 42 72</t>
  </si>
  <si>
    <t>04 76 87 90 87 </t>
  </si>
  <si>
    <t>01 39 91 51 61</t>
  </si>
  <si>
    <t>01 46 89 05 45</t>
  </si>
  <si>
    <t>07 81 29 87 78</t>
  </si>
  <si>
    <t>04 77 22 71 08</t>
  </si>
  <si>
    <t>02 45 27 00 00</t>
  </si>
  <si>
    <t>06 59 52 08 78</t>
  </si>
  <si>
    <t>00352 28 99 52 11</t>
  </si>
  <si>
    <t>09 83 54 49 12</t>
  </si>
  <si>
    <t>01 85 33 11 32</t>
  </si>
  <si>
    <t>06 74 11 97 66</t>
  </si>
  <si>
    <t>04 98 10 14 00</t>
  </si>
  <si>
    <t>01 41 50 09 70 </t>
  </si>
  <si>
    <t>03 87 29 34 20</t>
  </si>
  <si>
    <t>06.48.08.42.91</t>
  </si>
  <si>
    <t>05 61 89 32 10</t>
  </si>
  <si>
    <t>02 38 73 04 47 </t>
  </si>
  <si>
    <t> 03 22 22 27 30 </t>
  </si>
  <si>
    <t>01 78 74 32 00</t>
  </si>
  <si>
    <t>09 81 82 18 12</t>
  </si>
  <si>
    <t>09 72 21 18 80 </t>
  </si>
  <si>
    <t>02 43 24 00 11 </t>
  </si>
  <si>
    <t>01 42 86 95 68</t>
  </si>
  <si>
    <t>0299281830</t>
  </si>
  <si>
    <t>0386863178</t>
  </si>
  <si>
    <t>0478608244</t>
  </si>
  <si>
    <t>0387680193</t>
  </si>
  <si>
    <t>0147050950</t>
  </si>
  <si>
    <t>0241637395</t>
  </si>
  <si>
    <t>04 68 35 4530</t>
  </si>
  <si>
    <t>0562122740</t>
  </si>
  <si>
    <t>0320644800</t>
  </si>
  <si>
    <t>0387952158</t>
  </si>
  <si>
    <t>0171068248</t>
  </si>
  <si>
    <t>0148138888</t>
  </si>
  <si>
    <t>04 50 72 05 57</t>
  </si>
  <si>
    <t>04 74 99 30 04</t>
  </si>
  <si>
    <t>03 87 39 67 64</t>
  </si>
  <si>
    <t>06 16 75 69 00</t>
  </si>
  <si>
    <t>03 20 62 13 89</t>
  </si>
  <si>
    <t>01 45 90 46 31 </t>
  </si>
  <si>
    <t>0328207569</t>
  </si>
  <si>
    <t>02 96 39 80 21</t>
  </si>
  <si>
    <t>01 44 68 02 70</t>
  </si>
  <si>
    <t>0130449000</t>
  </si>
  <si>
    <t>06 69 55 64 45</t>
  </si>
  <si>
    <t>01 80 27 00 67</t>
  </si>
  <si>
    <t>04 92 91 40 60</t>
  </si>
  <si>
    <t>05 34 47 13 77</t>
  </si>
  <si>
    <t>04 72 41 94 93</t>
  </si>
  <si>
    <t>03 83 91 36 36</t>
  </si>
  <si>
    <t>06 85 32 20 76</t>
  </si>
  <si>
    <t>02 43 875087</t>
  </si>
  <si>
    <t>0149632902</t>
  </si>
  <si>
    <t>01 75 55 40 40</t>
  </si>
  <si>
    <t>0680421143</t>
  </si>
  <si>
    <t>2factures envoyées mail le 16</t>
  </si>
  <si>
    <t>2factures envoyées mail le 16, mauvais RIB envoi le bon mais envoie cheque pour ces 2 factures</t>
  </si>
  <si>
    <t>envoyée par mail le 16, avis de paiement reçu</t>
  </si>
  <si>
    <t>envoyée par mail le 17</t>
  </si>
  <si>
    <t>envoyée par mail le 18</t>
  </si>
  <si>
    <t>envoyée par mail le 17, envoi avis de paiement</t>
  </si>
  <si>
    <t>envoi avis de paiement, bien reçu</t>
  </si>
  <si>
    <t>4factures envoyées par mail le 18, retour mail le 01er fév, le 24/02/17 reçu avis de paiement</t>
  </si>
  <si>
    <t>envoyée par mail le 17, courrier envoyé pour nous le 17</t>
  </si>
  <si>
    <t>envoyée par mail le 19</t>
  </si>
  <si>
    <t>envoyée par mail le 20</t>
  </si>
  <si>
    <t>envoyée par mail le 24</t>
  </si>
  <si>
    <t>envoyée par mail le 25</t>
  </si>
  <si>
    <t>mail le 30</t>
  </si>
  <si>
    <t>3factures envoyées par mail le 17 à Mr SELLIER</t>
  </si>
  <si>
    <t>eu au téléphone, transmis les infos, le 24/02/17 retour mail, le 27/02/17 envoie factures par mail</t>
  </si>
  <si>
    <t>mail envoyé le 06</t>
  </si>
  <si>
    <t>mail envoyé le 06, adresse modifiée ok</t>
  </si>
  <si>
    <t>envoyée par mail le 17, retour de mail</t>
  </si>
  <si>
    <t>avis de paiement reçu</t>
  </si>
  <si>
    <t>envoi avis paiement, bien reçu</t>
  </si>
  <si>
    <t xml:space="preserve">avis de paiement envoyé                </t>
  </si>
  <si>
    <t>Appelé le 17, le 19, le 23, le 30</t>
  </si>
  <si>
    <t>Rappelé le 30</t>
  </si>
  <si>
    <t>agence qui est censée payer les LC, mauvaise facturation</t>
  </si>
  <si>
    <t>eu au tel le 24/01</t>
  </si>
  <si>
    <t>envoyée par mail le 19, le 06/03 mail envoyé, le 08/03 envoie factures</t>
  </si>
  <si>
    <t>envoyée par mail le 23, le 06/03 mail envoyé, le 08/03 envoi facture</t>
  </si>
  <si>
    <t>envoyée par courier</t>
  </si>
  <si>
    <t>renvoyée par courrier</t>
  </si>
  <si>
    <t>suite appel tel</t>
  </si>
  <si>
    <t>eu au tel, retour mail</t>
  </si>
  <si>
    <t>envoyée par mail le 19, le 06/03 mail envoyé</t>
  </si>
  <si>
    <t>en attente de paiement</t>
  </si>
  <si>
    <t>chèque envoyé ce jour</t>
  </si>
  <si>
    <t xml:space="preserve">chèque envoyé ce jour </t>
  </si>
  <si>
    <t>à vérifier</t>
  </si>
  <si>
    <t xml:space="preserve">verifie mais elle a peur que trop vieux </t>
  </si>
  <si>
    <t>attente paiement</t>
  </si>
  <si>
    <t>attente de paiement</t>
  </si>
  <si>
    <t>attente rappel</t>
  </si>
  <si>
    <t>attente rib pour virement</t>
  </si>
  <si>
    <t>envoie un chèque</t>
  </si>
  <si>
    <t>envoie chèque</t>
  </si>
  <si>
    <t>envoie par chèque</t>
  </si>
  <si>
    <t xml:space="preserve">en attente de vérif commande vérifier adresse facturation </t>
  </si>
  <si>
    <t>elle dit que ça l'étonne que impayées!</t>
  </si>
  <si>
    <t>attente avis de paiement</t>
  </si>
  <si>
    <t>à vérifier par patricia</t>
  </si>
  <si>
    <t>doute sur l'adresse</t>
  </si>
  <si>
    <t>Mr dit par prelevement et non cheque à voir</t>
  </si>
  <si>
    <t>attente retour Audrey</t>
  </si>
  <si>
    <t>Mme CARON va vérifier dans ses archives vu que reprise de la société en 2015</t>
  </si>
  <si>
    <t>envoi chèque</t>
  </si>
  <si>
    <t>en attente de paiement, mail chez Patricia pour fiche fournisseurs</t>
  </si>
  <si>
    <t>chèque envoyé le 08</t>
  </si>
  <si>
    <t>mauvais RIB</t>
  </si>
  <si>
    <t>oubli</t>
  </si>
  <si>
    <t>réglé</t>
  </si>
  <si>
    <t>pas eu la facture</t>
  </si>
  <si>
    <t>erreur facture</t>
  </si>
  <si>
    <t>pas reçu</t>
  </si>
  <si>
    <t>pas eu</t>
  </si>
  <si>
    <t>pensait par prélèvement</t>
  </si>
  <si>
    <t>mauvaise adresse</t>
  </si>
  <si>
    <t>envoyée banque</t>
  </si>
  <si>
    <t>chèque reçu</t>
  </si>
  <si>
    <t>déjà réglé</t>
  </si>
  <si>
    <t xml:space="preserve">double facture </t>
  </si>
  <si>
    <t>1 facture est réglée voir avec Patricia</t>
  </si>
  <si>
    <t>pas reçu facture</t>
  </si>
  <si>
    <t>étonnée</t>
  </si>
  <si>
    <t>pas reçue</t>
  </si>
  <si>
    <t>fermé</t>
  </si>
  <si>
    <t>était en litige</t>
  </si>
  <si>
    <t>probleme interne</t>
  </si>
  <si>
    <t>envoyée à la banque</t>
  </si>
  <si>
    <t>échéance en mars</t>
  </si>
  <si>
    <t>banque qui doit payer</t>
  </si>
  <si>
    <t>pas transmis</t>
  </si>
  <si>
    <t xml:space="preserve"> réglé </t>
  </si>
  <si>
    <t>Factures réglées</t>
  </si>
  <si>
    <t>Avoirs que Patricia doit déduire avant relance</t>
  </si>
  <si>
    <t>Recense toutes les factures payées après relance</t>
  </si>
  <si>
    <t>débloqué</t>
  </si>
  <si>
    <t>TIE160518</t>
  </si>
  <si>
    <t>TIE200276</t>
  </si>
  <si>
    <t>TIE245591</t>
  </si>
  <si>
    <t>TIE253708</t>
  </si>
  <si>
    <t>TIE256937</t>
  </si>
  <si>
    <t>TIE292846</t>
  </si>
  <si>
    <t>TIE311332</t>
  </si>
  <si>
    <t>TIE315467</t>
  </si>
  <si>
    <t>TIE317260</t>
  </si>
  <si>
    <t>TIE329059</t>
  </si>
  <si>
    <t>TIE329993</t>
  </si>
  <si>
    <t>TIE347067</t>
  </si>
  <si>
    <t>TIE347138</t>
  </si>
  <si>
    <t>TIE351040</t>
  </si>
  <si>
    <t>TIE354365</t>
  </si>
  <si>
    <t>TIE360513</t>
  </si>
  <si>
    <t>TIE367821</t>
  </si>
  <si>
    <t>TIE369675</t>
  </si>
  <si>
    <t>TIE369682</t>
  </si>
  <si>
    <t>TIE369759</t>
  </si>
  <si>
    <t>TIE369968</t>
  </si>
  <si>
    <t>TIE369973</t>
  </si>
  <si>
    <t>TIE369983</t>
  </si>
  <si>
    <t>TIE370000</t>
  </si>
  <si>
    <t>TIE370105</t>
  </si>
  <si>
    <t>TIE370199</t>
  </si>
  <si>
    <t>le 06/03/17, mail envoyé, le 08/03/17 facture envoyée</t>
  </si>
  <si>
    <t>voir avec Patricia</t>
  </si>
  <si>
    <t>mauvais lettrage</t>
  </si>
  <si>
    <t>BAN01105</t>
  </si>
  <si>
    <t>BAN01268</t>
  </si>
  <si>
    <t>BAN01394</t>
  </si>
  <si>
    <t>BAN01636</t>
  </si>
  <si>
    <t>BAN01877</t>
  </si>
  <si>
    <t>BAN02039</t>
  </si>
  <si>
    <t>BAN02045</t>
  </si>
  <si>
    <t>BAN02204</t>
  </si>
  <si>
    <t>BAN02224</t>
  </si>
  <si>
    <t>BAN02272</t>
  </si>
  <si>
    <t>BAN02346</t>
  </si>
  <si>
    <t>BAN02674</t>
  </si>
  <si>
    <t>BAN02804</t>
  </si>
  <si>
    <t>BAN10096</t>
  </si>
  <si>
    <t>GUI1027800111</t>
  </si>
  <si>
    <t>GUI1615900350</t>
  </si>
  <si>
    <t>SCT20S000001</t>
  </si>
  <si>
    <t>TIE100032</t>
  </si>
  <si>
    <t>TIE100060</t>
  </si>
  <si>
    <t>TIE101882</t>
  </si>
  <si>
    <t>TIE101883</t>
  </si>
  <si>
    <t>TIE101901</t>
  </si>
  <si>
    <t>TIE103111</t>
  </si>
  <si>
    <t>TIE111914</t>
  </si>
  <si>
    <t>TIE116342</t>
  </si>
  <si>
    <t>TIE129051</t>
  </si>
  <si>
    <t>TIE129419</t>
  </si>
  <si>
    <t>TIE172633</t>
  </si>
  <si>
    <t>TIE199746</t>
  </si>
  <si>
    <t>TIE246505</t>
  </si>
  <si>
    <t>TIE261427</t>
  </si>
  <si>
    <t>TIE298728</t>
  </si>
  <si>
    <t>le 10/02/17 copie factures, le 21/02/17 envoie mail à ROCCHI Laurence pour les factures 141200002, 150805146,  + DUMONT Jacques 160411229, le 27/02/17 factures 160411228, 160606051, 160905945 + 161206421 envoyées à Mme VERMET, le 01/03/17 envoi de toutes les factures à Mme VERMET</t>
  </si>
  <si>
    <t>beaucoup de factures impayées,inséré dans tableau suivi créances</t>
  </si>
  <si>
    <t>factures + de 5 ans, inséré dans tableau suivi créances</t>
  </si>
  <si>
    <t>le 10/02 copie factures le 27/02/17 envoyées à Mr ROMO MONERO en espagnol</t>
  </si>
  <si>
    <t>le 10/02/17 copie factures, le 21/02/17 envoie mail à SATTI Julien avec toutes les factures, le 28/02/17, transmis demande prélèvement auto au SAV</t>
  </si>
  <si>
    <t>factures + de 5 ans + beaucoup de factures impayées, inséré dans tableau suivi créances</t>
  </si>
  <si>
    <t>le 10/02 copie factures, le 21/01/17 le donneur d'ordre n'existe plus</t>
  </si>
  <si>
    <t>beaucoup de factures impayées</t>
  </si>
  <si>
    <t>beaucoup de factures impayées, inséré dans tableau suivi créances</t>
  </si>
  <si>
    <t>le 10/02 copie factures, le 27/02/17 factures envoyées à Mr VOELKEL</t>
  </si>
  <si>
    <t>le 10/02 copie factures, le 27/02/17 pas de donneur d'ordre spécifié</t>
  </si>
  <si>
    <t>le 10/02 copie factures, le 01/03/17 pas de donneur d'ordre référencé</t>
  </si>
  <si>
    <t>FACTURE DATANT DE + DE 5 ANS, inséré dans tableau suivi créances</t>
  </si>
  <si>
    <t>pas de facture</t>
  </si>
  <si>
    <t>CELINE</t>
  </si>
  <si>
    <t>CELINE JUNG</t>
  </si>
  <si>
    <t>le 27/02/17 mail de Mme VERMET</t>
  </si>
  <si>
    <t>Attente de paiement, modif adresse envoyée au SAV</t>
  </si>
  <si>
    <t>mauvaise adresse de facturation</t>
  </si>
  <si>
    <t>vérifier avis de paiement + en attente de paiement</t>
  </si>
  <si>
    <t>déjà payée + pas reçues</t>
  </si>
  <si>
    <t>en attente</t>
  </si>
  <si>
    <t>pas reçu les factures dans leur service</t>
  </si>
  <si>
    <t>reçu appel téléphonique le 21/02/17, vient de reprendre ce service, mail reçu le 22/02/17 et le 28/02/17 confirmant le virement, le 06/03/17Mme GIRERD m'a contacté concernant le prélèvement automatique</t>
  </si>
  <si>
    <t>paiement en cours, demande au SAV pour prélèvement automatique, demande à Patricia pourquoi il n'y ait plus</t>
  </si>
  <si>
    <t>pensait être en prélèvement direct</t>
  </si>
  <si>
    <t>en attente de paiement et Mme RIGAUD en attente retour de vacances Mme OTT</t>
  </si>
  <si>
    <t>facturé au mauvais endroit</t>
  </si>
  <si>
    <t>trouver un interlocuteur</t>
  </si>
  <si>
    <t>le 27/02/17, retour mail, avis de paiement concernant la facture 170106418, les autres sont en cours, le 01/03/17 mail envoie ordre de virement</t>
  </si>
  <si>
    <t>la facture 170106418 a été payée, les autres sont en attente de paiement</t>
  </si>
  <si>
    <t>payée + en litige</t>
  </si>
  <si>
    <t>BAN30066</t>
  </si>
  <si>
    <t>BAN14690</t>
  </si>
  <si>
    <t>TIE113244</t>
  </si>
  <si>
    <t>BAN02240</t>
  </si>
  <si>
    <t>TIE100023</t>
  </si>
  <si>
    <t>BAN02659</t>
  </si>
  <si>
    <t>TIE100159</t>
  </si>
  <si>
    <t>BAN02347</t>
  </si>
  <si>
    <t>GUI1027807382</t>
  </si>
  <si>
    <t>BAN01659</t>
  </si>
  <si>
    <t>TIE302059</t>
  </si>
  <si>
    <t>BAN01959</t>
  </si>
  <si>
    <t>TIE309212</t>
  </si>
  <si>
    <t>TIE125107</t>
  </si>
  <si>
    <t>TIE108228</t>
  </si>
  <si>
    <t>TIE317264</t>
  </si>
  <si>
    <t>TIE229482</t>
  </si>
  <si>
    <t>BAN45539</t>
  </si>
  <si>
    <t>TIE100018</t>
  </si>
  <si>
    <t>TIE100723</t>
  </si>
  <si>
    <t>TIE172654</t>
  </si>
  <si>
    <t>BAN01994</t>
  </si>
  <si>
    <t>GUI1548900399</t>
  </si>
  <si>
    <t>GUI0223941510</t>
  </si>
  <si>
    <t>TIE308122</t>
  </si>
  <si>
    <t>TIE311817</t>
  </si>
  <si>
    <t>TIE130947</t>
  </si>
  <si>
    <t>BAN01628</t>
  </si>
  <si>
    <t>TIE121921</t>
  </si>
  <si>
    <t>BAN02684</t>
  </si>
  <si>
    <t>TIE130921</t>
  </si>
  <si>
    <t>BAN01035</t>
  </si>
  <si>
    <t>GUI1027800870</t>
  </si>
  <si>
    <t>BAN01052</t>
  </si>
  <si>
    <t>BAN13298</t>
  </si>
  <si>
    <t>TIE304736</t>
  </si>
  <si>
    <t>TIE308456</t>
  </si>
  <si>
    <t>TIE310195</t>
  </si>
  <si>
    <t>TIE302057</t>
  </si>
  <si>
    <t>TIE100832</t>
  </si>
  <si>
    <t>BAN01835</t>
  </si>
  <si>
    <t>TIE103139</t>
  </si>
  <si>
    <t>BAN02127</t>
  </si>
  <si>
    <t>BAN14860</t>
  </si>
  <si>
    <t>BAN01239</t>
  </si>
  <si>
    <t>TIE130957</t>
  </si>
  <si>
    <t>GUI1027800725</t>
  </si>
  <si>
    <t>TIE262891</t>
  </si>
  <si>
    <t>GUI1027836810</t>
  </si>
  <si>
    <t>BAN30568</t>
  </si>
  <si>
    <t>BAN01077</t>
  </si>
  <si>
    <t>TIE130912</t>
  </si>
  <si>
    <t>TIE313094</t>
  </si>
  <si>
    <t>TIE117522</t>
  </si>
  <si>
    <t>BAN16073</t>
  </si>
  <si>
    <t>TIE264861</t>
  </si>
  <si>
    <t>BAN01087</t>
  </si>
  <si>
    <t>TIE130953</t>
  </si>
  <si>
    <t>TIE369268</t>
  </si>
  <si>
    <t>TIE100732</t>
  </si>
  <si>
    <t>TIE231301</t>
  </si>
  <si>
    <t>TIE355466</t>
  </si>
  <si>
    <t>TIE368981</t>
  </si>
  <si>
    <t>TIE317286</t>
  </si>
  <si>
    <t>TIE286414</t>
  </si>
  <si>
    <t>GUI1562902601</t>
  </si>
  <si>
    <t>TIE354880</t>
  </si>
  <si>
    <t>GUI0268142438</t>
  </si>
  <si>
    <t>TIE285201</t>
  </si>
  <si>
    <t>TIE361070</t>
  </si>
  <si>
    <t>TIE352485</t>
  </si>
  <si>
    <t>TIE117299</t>
  </si>
  <si>
    <t>TIE351403</t>
  </si>
  <si>
    <t>TIE351473</t>
  </si>
  <si>
    <t>TIE351615</t>
  </si>
  <si>
    <t>TIE356181</t>
  </si>
  <si>
    <t>TIE369980</t>
  </si>
  <si>
    <t>BAN01568</t>
  </si>
  <si>
    <t>TIE367025</t>
  </si>
  <si>
    <t>TIE351432</t>
  </si>
  <si>
    <t>le 07/03/17 mail envoyé prise de contact et envoi des factures quand même</t>
  </si>
  <si>
    <t>le 07/03/17, mail envoyé avec facture</t>
  </si>
  <si>
    <t>le 07/03/17, mail envoyé prise de contact, le 08/03/17 conversation téléphonique paiement en cours</t>
  </si>
  <si>
    <t>le 08/03/17, mail envoyé avec factures</t>
  </si>
  <si>
    <t>le 08/03/17, mail envoyé avec facture</t>
  </si>
  <si>
    <t>CABINET CHEYMOL</t>
  </si>
  <si>
    <t>correspondre avec Mme CARDONA</t>
  </si>
  <si>
    <t>retour appel téléphonique Mr MIRALLES le 08/03/17, le 08/03/17 vois avec Mr SENGER pour qu'il passe la facture sur l'agence</t>
  </si>
  <si>
    <t>voir avec patricia avoir sur facture 160900208 car règlement partiel de 89,09€ (161000023) + vérifier paiement facture 161100212</t>
  </si>
  <si>
    <t>attend retour Mr SENGER pour validation facture</t>
  </si>
  <si>
    <t>paye plusieurs mois d'un coup</t>
  </si>
  <si>
    <t>Total général</t>
  </si>
  <si>
    <t>en attente de paiement mois prochain quand facturation pour les 2 factures</t>
  </si>
  <si>
    <t>eu au téléphone, transmis les infos, le 13/03 envoie factures</t>
  </si>
  <si>
    <t>le 13/03 infos concernant factures</t>
  </si>
  <si>
    <t>170106305      161006000</t>
  </si>
  <si>
    <t>le 10/02 copie factures, le 27/02/17 factures envoyées à LD EPS compta, le 07/03/17 retour paiements + envois des autres factures non réglées, le 13/03 envoie mail pour factures 160505352 et 170105210 pas encore payées</t>
  </si>
  <si>
    <t>le 27/02/17 mail de Mr VOELKEL, facture 141205386 payée, l'autre est en cours de traitement, le 07/03/17 facture 2016 remise pour paiement fin de semaine max!le 10/03, factures 160505344, 161205629, 170105211, 170105209, 170105208 ont été payées.</t>
  </si>
  <si>
    <t>le 13/03/17, envoie mail avec factures 150106433, 150206205,150206207,160411806</t>
  </si>
  <si>
    <t>le 13/03, envoie avis de paiement factures 150106433, 150206205,150206207 et n'avait pas reçu la 160411806</t>
  </si>
  <si>
    <t>pas reçu la facture</t>
  </si>
  <si>
    <t>en cours de paiement +  vérifier avis de paiement</t>
  </si>
  <si>
    <t>en attente de paiement + réponse Mr ROZUEL</t>
  </si>
  <si>
    <t>Clients</t>
  </si>
  <si>
    <t>BAN01612</t>
  </si>
  <si>
    <t>BAN02069</t>
  </si>
  <si>
    <t>BAN02133</t>
  </si>
  <si>
    <t>BAN02238</t>
  </si>
  <si>
    <t>TIE112823</t>
  </si>
  <si>
    <t>TIE2041</t>
  </si>
  <si>
    <t>TIE223380</t>
  </si>
  <si>
    <t>TIE270392</t>
  </si>
  <si>
    <t>TIE289510</t>
  </si>
  <si>
    <t>TIE317556</t>
  </si>
  <si>
    <t>TIE356754</t>
  </si>
  <si>
    <t>TIE361294</t>
  </si>
  <si>
    <t>TIE362766</t>
  </si>
  <si>
    <t>le 07/03/17, pas elle l'interlocutrice, a transmis</t>
  </si>
  <si>
    <t xml:space="preserve">envoie chèque </t>
  </si>
  <si>
    <t>Calcul tx d'intérêt légal: somme due*nb de jours de retard*tx î légal / 36500</t>
  </si>
  <si>
    <t>relances HG</t>
  </si>
  <si>
    <t>relances G</t>
  </si>
  <si>
    <t>02 32 24 02 36</t>
  </si>
  <si>
    <t>voir avec patrcia</t>
  </si>
  <si>
    <t>le 17/03/17, mail indiquant que Crédit Mutuel qui paye la facture</t>
  </si>
  <si>
    <t>03 88 70 98 62</t>
  </si>
  <si>
    <t>02 31 64 00 40</t>
  </si>
  <si>
    <t>09 84 24 26 41</t>
  </si>
  <si>
    <t>03 81 37 93 75</t>
  </si>
  <si>
    <t>07 88 91 99 49</t>
  </si>
  <si>
    <t>en attente de savoir qui paye</t>
  </si>
  <si>
    <t>le 20/03/17, mail du SAV</t>
  </si>
  <si>
    <t>Patricia???</t>
  </si>
  <si>
    <t>envoyée par mail le 19, renvoi mail le 21/03/17</t>
  </si>
  <si>
    <t>2factures envoyées mail le 16 + RIB pour prélévement bien reçu et transféré SRC, renvoi mail le 21/03/17</t>
  </si>
  <si>
    <t>envoyée par mail le 17, renvoi mail le 21/03/17</t>
  </si>
  <si>
    <t>envoyée par mail le 16, renvoi mail le 21/03/17</t>
  </si>
  <si>
    <t>envoyée par mail le 19, retour mail demandant BC et BL le 20, renvoi mail le 21/03/17</t>
  </si>
  <si>
    <t>envoyée par mail le 23, renvoi mail le 21/03/17</t>
  </si>
  <si>
    <t>mail envoyé le 08, renvoi mail le 21/03/17</t>
  </si>
  <si>
    <t>envoyées par mail le 18, renvoi mail le 21/03/17</t>
  </si>
  <si>
    <t>le 21/03/17 chèque envoyé le 20/02/17</t>
  </si>
  <si>
    <t>envoyée par mail le 19, transmet pck reprise de société, après vérification sur avis de paiement, pas de virement effectué le 24/02/17, renvoi mail le 21/03/17</t>
  </si>
  <si>
    <t>envoyée par mail le 20, renvoi mail le 21/03/17</t>
  </si>
  <si>
    <t>envoi mail le 21/03/17</t>
  </si>
  <si>
    <t>envoyée par mail le 24, renvoi mail le 21/03/17</t>
  </si>
  <si>
    <t>envoyée par mail le 25, renvoi mail le 21/03/17</t>
  </si>
  <si>
    <t>mail envoyé le 30, renvoi mail le 21/03/17</t>
  </si>
  <si>
    <t>mail le 31, renvoi mail le 21/03/17</t>
  </si>
  <si>
    <t>mail envoyé le 06, renvoi mail le 21/03/17</t>
  </si>
  <si>
    <t>mail envoyé le 06, adresse modifiée ok, renvoi mail le 21/03/17</t>
  </si>
  <si>
    <t>le 21/03/17 mail, facture en cours d'enregistrement</t>
  </si>
  <si>
    <t>tel le 21/03/17, met en relance la compta</t>
  </si>
  <si>
    <t>chèque</t>
  </si>
  <si>
    <t>le 22/03/17, mail oubli, envoi chèque ce jour</t>
  </si>
  <si>
    <t>mail reçu le 06, le 22/03/17 mail envoi chèque ce jour</t>
  </si>
  <si>
    <t>le 22/03/17, n'avait jamais eu la facture avant le 16/01 du coup s'interroge sur la facture car pas eu de relance</t>
  </si>
  <si>
    <t>Mise en place prélèvement</t>
  </si>
  <si>
    <t>Mettre en place prélèvement</t>
  </si>
  <si>
    <t>Recense les clients où mise en place prélèvement</t>
  </si>
  <si>
    <t>Prélèvement</t>
  </si>
  <si>
    <t>demande</t>
  </si>
  <si>
    <t>avoirs</t>
  </si>
  <si>
    <t>mail envoyé le 06, renvoi mail le 21/03/17, le 23/03/17 renvoie facture</t>
  </si>
  <si>
    <t>mail transmet au bon service, le 23/03 mail demande facture</t>
  </si>
  <si>
    <t>le 23/03 mail pas facture mais avoir</t>
  </si>
  <si>
    <t>le 23/03/17, mail demande contact</t>
  </si>
  <si>
    <t xml:space="preserve">le 22/03/17, n'avait jamais vu cette facture, le 23/03 envoi RIB pour prélèvement, le 23/03/17 demande de RIB </t>
  </si>
  <si>
    <t>envoyée par mail le 24, renvoi mail le 21/03/17, le 23/03/17 envoi RIB</t>
  </si>
  <si>
    <t>SRC mis en place prélèvement et attente du virement</t>
  </si>
  <si>
    <t>avis de paiement</t>
  </si>
  <si>
    <t>en cours</t>
  </si>
  <si>
    <t>Nb de relance avant paiement</t>
  </si>
  <si>
    <t>Mail / contact</t>
  </si>
  <si>
    <t>factures de + 5ans</t>
  </si>
  <si>
    <t>23/03/17, SRC bonne adresse sur facture, le 24/03 attente que Patricia modifie adresse</t>
  </si>
  <si>
    <t>EUROPCAR France</t>
  </si>
  <si>
    <t>LE NID D'ELFES</t>
  </si>
  <si>
    <t>DES LIS CHOCOLATS</t>
  </si>
  <si>
    <t>GLOBAL BUSINESS TRAVEL FRANCE</t>
  </si>
  <si>
    <t>DOCTEUR THIBAUD MEURICE</t>
  </si>
  <si>
    <t>HELFRICH FARRJOP</t>
  </si>
  <si>
    <t>SELCODIS/ CENTRE LECLERC</t>
  </si>
  <si>
    <t>BEAULIEU - LE SALON</t>
  </si>
  <si>
    <t>AUTO ECOLE CFP CSR</t>
  </si>
  <si>
    <t>SODEXO ARTE</t>
  </si>
  <si>
    <t>QUINCAILLERIE MARNAY</t>
  </si>
  <si>
    <t>EAU VIVE SAS</t>
  </si>
  <si>
    <t>SOGEDO</t>
  </si>
  <si>
    <t>DR BARNA AMELIA</t>
  </si>
  <si>
    <t>PHARMACIE DU MARCHE</t>
  </si>
  <si>
    <t>ANIVET</t>
  </si>
  <si>
    <t>ELIOR ENTREPRISES</t>
  </si>
  <si>
    <t>HOTEL NICOLO</t>
  </si>
  <si>
    <t>OPALE CARRELAGE</t>
  </si>
  <si>
    <t>HAVAS VOYAGES</t>
  </si>
  <si>
    <t>AUDIKA</t>
  </si>
  <si>
    <t>GARAGE CLAUDE DRAVEIL</t>
  </si>
  <si>
    <t>SARL ORCUN DISTRIBUTION</t>
  </si>
  <si>
    <t>LOONA PNEUS CENTRE AUTOMOBILE</t>
  </si>
  <si>
    <t>IL ETAIT UNE FOIS LE PAIN</t>
  </si>
  <si>
    <t>SARL BERNY</t>
  </si>
  <si>
    <t>DR ANNE GERVASONI</t>
  </si>
  <si>
    <t>SARL ERIC (coiffure)</t>
  </si>
  <si>
    <t>AUTO-ECOLE LARUE</t>
  </si>
  <si>
    <t>Havas Voyage Boulogne</t>
  </si>
  <si>
    <t>europcar</t>
  </si>
  <si>
    <t>Fram voyages Merignac</t>
  </si>
  <si>
    <t>ELRES - ELIOR</t>
  </si>
  <si>
    <t>SEG RESTAURATION EN GARE</t>
  </si>
  <si>
    <t>CLINIQUE NOTRE DAME</t>
  </si>
  <si>
    <t xml:space="preserve">BOUTIQUE MAJE </t>
  </si>
  <si>
    <t xml:space="preserve">EUROCASH </t>
  </si>
  <si>
    <t>CENTRE HOSPITALIER SAINTE MARIE</t>
  </si>
  <si>
    <t>JARDINIERE DU THEOS</t>
  </si>
  <si>
    <t>PHARMACIE DU BOURNET</t>
  </si>
  <si>
    <t>DR BOUCHIAT CHRISTIAN</t>
  </si>
  <si>
    <t>DARJEELING / DELTA LINGERIE</t>
  </si>
  <si>
    <t>CARREFOUR PROXIMITE France</t>
  </si>
  <si>
    <t>LE PETIT CAFE DE SELECTA Sens</t>
  </si>
  <si>
    <t>ESPACE OPTICAL</t>
  </si>
  <si>
    <t>CLINIQUE KENNEDY</t>
  </si>
  <si>
    <t>SPRL LA PAIX</t>
  </si>
  <si>
    <t>SARL BMO SOLO</t>
  </si>
  <si>
    <t>AU MEILLEUR DE FRANCE</t>
  </si>
  <si>
    <t>EUROPCAR</t>
  </si>
  <si>
    <t>HAVAS VOYAGES Tarbes</t>
  </si>
  <si>
    <t>FRANCE TELECOM AD NORD DE France</t>
  </si>
  <si>
    <t>GAMM VERT</t>
  </si>
  <si>
    <t>OFFICE HUISSIER DE JUSTICE</t>
  </si>
  <si>
    <t>France Telecom</t>
  </si>
  <si>
    <t>MERICO DELTA PRINT</t>
  </si>
  <si>
    <t>GARAGE ANDRE FRERES</t>
  </si>
  <si>
    <t>SO CREPES</t>
  </si>
  <si>
    <t>LA BOTTEGA DEL GUSTO</t>
  </si>
  <si>
    <t>LA POSTE</t>
  </si>
  <si>
    <t>RELAY 373415</t>
  </si>
  <si>
    <t>EVASION NATURELLE</t>
  </si>
  <si>
    <t>Europcar</t>
  </si>
  <si>
    <t>FRAIKIN ASSET</t>
  </si>
  <si>
    <t>COLD AND CO</t>
  </si>
  <si>
    <t>MARIE LAPORTE</t>
  </si>
  <si>
    <t>SARL SHORSCH IRIS FLOR</t>
  </si>
  <si>
    <t>MARY PATRICIA</t>
  </si>
  <si>
    <t>MUMCAFE</t>
  </si>
  <si>
    <t>NIBETEX</t>
  </si>
  <si>
    <t>MOHAMED FERCHICHI</t>
  </si>
  <si>
    <t>SARL LUNIVERS</t>
  </si>
  <si>
    <t>SEQUOIA</t>
  </si>
  <si>
    <t>CENTRALE LOCATIVE</t>
  </si>
  <si>
    <t>SARL JCTIF</t>
  </si>
  <si>
    <t>MAIROT JULIEN</t>
  </si>
  <si>
    <t>EURL AUDOUARD MULTIMEDIA</t>
  </si>
  <si>
    <t>A.D SHOP</t>
  </si>
  <si>
    <t>EURL MONTESINOS</t>
  </si>
  <si>
    <t>M FRANCOIS FERNANDES</t>
  </si>
  <si>
    <t>THE CONSUMER GOODS FORUM</t>
  </si>
  <si>
    <t>SARL CREA LIBE</t>
  </si>
  <si>
    <t>RECYLE AUTO PIECES</t>
  </si>
  <si>
    <t>SARL EBENE DIFFUSION</t>
  </si>
  <si>
    <t>JEFF DE BRUGES</t>
  </si>
  <si>
    <t>CAPUCINE OF PARIS</t>
  </si>
  <si>
    <t>LHB CONSEILS</t>
  </si>
  <si>
    <t>SPEED MOTOS</t>
  </si>
  <si>
    <t xml:space="preserve">HEMA GARE </t>
  </si>
  <si>
    <t>SHOW VISION</t>
  </si>
  <si>
    <t>BEAUTY CONCEPT (BEAUTY BUBBLE)</t>
  </si>
  <si>
    <t>OZEN FATMA</t>
  </si>
  <si>
    <t>DEPIL TECH DIFFERDANGE</t>
  </si>
  <si>
    <t>ECF CESSON</t>
  </si>
  <si>
    <t>LIBER'T CYCLE</t>
  </si>
  <si>
    <t>JARDILAND COMPTABILITE</t>
  </si>
  <si>
    <t>AUTOBAS</t>
  </si>
  <si>
    <t>SUPERMARCHE CASINO</t>
  </si>
  <si>
    <t>DAABAK</t>
  </si>
  <si>
    <t>ETS FRIDERICH HUBERT</t>
  </si>
  <si>
    <t>EURL PAC</t>
  </si>
  <si>
    <t>BIOGOURMANDE</t>
  </si>
  <si>
    <t>MYTH S</t>
  </si>
  <si>
    <t>LE VIN SUIR VIN</t>
  </si>
  <si>
    <t>BIJOU BRIGITTE</t>
  </si>
  <si>
    <t>CARBU COMMINGES</t>
  </si>
  <si>
    <t>TFC FORMATION</t>
  </si>
  <si>
    <t>HAVAS VOYAGES AMIENS</t>
  </si>
  <si>
    <t>EUROPCAR MASSY</t>
  </si>
  <si>
    <t>SIMAF</t>
  </si>
  <si>
    <t>HOTESSE RELOOKING</t>
  </si>
  <si>
    <t>CFA AROBAT /ELIOR</t>
  </si>
  <si>
    <t>STOCKEZ VOUS MEMES</t>
  </si>
  <si>
    <t>GENERALE D'OPTIQUE</t>
  </si>
  <si>
    <t>INHA</t>
  </si>
  <si>
    <t>SARL GIC</t>
  </si>
  <si>
    <t>ELIOR ENTREPRISE</t>
  </si>
  <si>
    <t>HEMA FRANCE SAS</t>
  </si>
  <si>
    <t>LE CELTIC</t>
  </si>
  <si>
    <t>LANGE HELENE</t>
  </si>
  <si>
    <t>HEMA 77</t>
  </si>
  <si>
    <t>HEMA RIVES D ARCINS</t>
  </si>
  <si>
    <t>HEMA LA DEFENSE</t>
  </si>
  <si>
    <t>HEMA STE CATHER</t>
  </si>
  <si>
    <t>HEMA GARE ST JEAN</t>
  </si>
  <si>
    <t>HEMA STRASBOURG</t>
  </si>
  <si>
    <t>UMAMI - MATCHA CAFE</t>
  </si>
  <si>
    <t>CHANTAUVENT</t>
  </si>
  <si>
    <t>COCKTAIL SCANDINAVE</t>
  </si>
  <si>
    <t>KOOKAI</t>
  </si>
  <si>
    <t>KOOKAI N 026</t>
  </si>
  <si>
    <t>CWT DISTRIBUTION</t>
  </si>
  <si>
    <t>CWT DISTRIBUTION SAS</t>
  </si>
  <si>
    <t>CARLSON WAGONLIT COMEVAT S.A.</t>
  </si>
  <si>
    <t>CARLSON WAGONLIT - SAS CMVT</t>
  </si>
  <si>
    <t>CARLSON - RLV - SNC S.E.G.A.V.</t>
  </si>
  <si>
    <t>SCHOEFFRE (boulangerie)</t>
  </si>
  <si>
    <t>PHARMACIE DE SAXE</t>
  </si>
  <si>
    <t>LE RELAIS DE SOLGNE</t>
  </si>
  <si>
    <t>ATELIER ANNE SEMONIN</t>
  </si>
  <si>
    <t>SODEXO</t>
  </si>
  <si>
    <t>SASP PERPIGNAN STESTEVE MED</t>
  </si>
  <si>
    <t>PARK AND SUITES VILLAGE COLOMIER</t>
  </si>
  <si>
    <t>SARL SODIUM</t>
  </si>
  <si>
    <t>SARL DYNAMITE</t>
  </si>
  <si>
    <t>BOUTIQUE NAF NAF</t>
  </si>
  <si>
    <t>NAF NAF</t>
  </si>
  <si>
    <t>HEMA GRAND LITTORAL</t>
  </si>
  <si>
    <t>PARK AND SUITES</t>
  </si>
  <si>
    <t>SOCIETE DES VOYAGES DU MIDI</t>
  </si>
  <si>
    <t>DR GHARAVI CATHERINE</t>
  </si>
  <si>
    <t>KOOKAI STRASBOURG RIVETOILE</t>
  </si>
  <si>
    <t>RELAIS DE L ALMONT</t>
  </si>
  <si>
    <t>ALTAVIA</t>
  </si>
  <si>
    <t>MAISON DE SANTE DR THOUVENIN</t>
  </si>
  <si>
    <t>SCANNORD</t>
  </si>
  <si>
    <t>MANDADEVA</t>
  </si>
  <si>
    <t>VL ATTON PLUS</t>
  </si>
  <si>
    <t>SCP BERNARD LILAMAND/DIDIER TOSELLO</t>
  </si>
  <si>
    <t>TBC / CDAPP</t>
  </si>
  <si>
    <t>LE COPIHUE</t>
  </si>
  <si>
    <t>DR DE CUSSAC JEAN BAPTISTE</t>
  </si>
  <si>
    <t>RESTAURANT ARPEGE LE CLOUD</t>
  </si>
  <si>
    <t>CENTRE AUTO RMA</t>
  </si>
  <si>
    <t>L ETUDIANT</t>
  </si>
  <si>
    <t>STUDIO GLAMSTYLE</t>
  </si>
  <si>
    <t>CPE ENERGIES</t>
  </si>
  <si>
    <t>HUIS.JUSTICE Mme DOUCET</t>
  </si>
  <si>
    <t>SALON FREDERIC MORENO</t>
  </si>
  <si>
    <t>ESPACE DUPONT</t>
  </si>
  <si>
    <t>VAPE DIEM</t>
  </si>
  <si>
    <t>LE PLEIN CIEL</t>
  </si>
  <si>
    <t>ARMEL SAIDGARD</t>
  </si>
  <si>
    <t>BRASSERIE LE SAXE</t>
  </si>
  <si>
    <t>HISTOIRE D'OR</t>
  </si>
  <si>
    <t>FRANCE PARE BRISE</t>
  </si>
  <si>
    <t>EDELVI AGENCE D EMPLOI SARL</t>
  </si>
  <si>
    <t>TRANSMETAUX</t>
  </si>
  <si>
    <t>EUROPCAR FRANCE</t>
  </si>
  <si>
    <t>LE MUSEE DE LA CHICOREE</t>
  </si>
  <si>
    <t>LA HALLE O CHAUSSURES</t>
  </si>
  <si>
    <t>ASS THEATRE PRIVE</t>
  </si>
  <si>
    <t>PHARMACIE DU VERON</t>
  </si>
  <si>
    <t>HAVAS VOYAGES DU MIDI</t>
  </si>
  <si>
    <t>DOCTEUR LION MARIE-CORINNE</t>
  </si>
  <si>
    <t>DOCTEUR OLIVIER PACCHIONI</t>
  </si>
  <si>
    <t>BWZ DESIGN</t>
  </si>
  <si>
    <t>JEAN DE LACOTE</t>
  </si>
  <si>
    <t>MAISON AMBROISE</t>
  </si>
  <si>
    <t>NARVIK - POIROT JULIEN</t>
  </si>
  <si>
    <t>EXAPAQ</t>
  </si>
  <si>
    <t>CLINIQUE VETERINAIRE</t>
  </si>
  <si>
    <t>GSA-GERARD SUISSA ASSURANCES</t>
  </si>
  <si>
    <t>DOCTEUR HERVE</t>
  </si>
  <si>
    <t>HAVAS VOYAGES MIDI LIBRE</t>
  </si>
  <si>
    <t>OPTICIEN MUTUALISTES</t>
  </si>
  <si>
    <t>BIGMAT ALSACE MATERIAUX</t>
  </si>
  <si>
    <t>BESSON CHAUSSURES</t>
  </si>
  <si>
    <t>LEMPEREUR OPTICIENS</t>
  </si>
  <si>
    <t>ARLETTIE TROCADERO</t>
  </si>
  <si>
    <t>SODEXO  POLYCLINIQUE VAUBAN</t>
  </si>
  <si>
    <t>MINELLI</t>
  </si>
  <si>
    <t>DISPOCOLOR</t>
  </si>
  <si>
    <t>LABORATOIRE DE SAXE</t>
  </si>
  <si>
    <t>B BUBBLE SUD</t>
  </si>
  <si>
    <t>PARIS LAURENT</t>
  </si>
  <si>
    <t>LA DILETTANTE</t>
  </si>
  <si>
    <t>SAS STEPH ART TATOO</t>
  </si>
  <si>
    <t>OBJECTIF AUDITION</t>
  </si>
  <si>
    <t>A DESTINATION</t>
  </si>
  <si>
    <t>CGH FASHION</t>
  </si>
  <si>
    <t>CHABANE ANNE MARIE</t>
  </si>
  <si>
    <t>LA LANTERNE</t>
  </si>
  <si>
    <t>OPTIM' ASSURANCE</t>
  </si>
  <si>
    <t>COOLCAT</t>
  </si>
  <si>
    <t>BECOWORKING</t>
  </si>
  <si>
    <t>PRIVILEGES VOYAGES</t>
  </si>
  <si>
    <t>EURL LE KROKAN</t>
  </si>
  <si>
    <t>VILLERS BOCAGE DISTRIBUTION</t>
  </si>
  <si>
    <t>BOULANGERIE DOMI</t>
  </si>
  <si>
    <t>CINE QUAI MULTIPLEXE</t>
  </si>
  <si>
    <t>COOLCAT O'PARINOR</t>
  </si>
  <si>
    <t>MINELLI CC LA VALENTINE</t>
  </si>
  <si>
    <t>MINELLI 5504</t>
  </si>
  <si>
    <t>Minelli</t>
  </si>
  <si>
    <t xml:space="preserve">FRAM AGENCE </t>
  </si>
  <si>
    <t>OPTIC 2000</t>
  </si>
  <si>
    <t>JM TRANSPORTS SARL</t>
  </si>
  <si>
    <t>SARL TNT LOCATION</t>
  </si>
  <si>
    <t>MASCOTTE ASSURANCES</t>
  </si>
  <si>
    <t>COLLET LESAY JESSICA</t>
  </si>
  <si>
    <t>VET AFFAIRES</t>
  </si>
  <si>
    <t>IREG</t>
  </si>
  <si>
    <t>PRESSING LE LAGON BLEU</t>
  </si>
  <si>
    <t>ORANGE FORME</t>
  </si>
  <si>
    <t>LOU COLOMBIE</t>
  </si>
  <si>
    <t>ARISTIL ROBENSON</t>
  </si>
  <si>
    <t>EDEN</t>
  </si>
  <si>
    <t>GUIDE CEDRIC</t>
  </si>
  <si>
    <t>rappeler demain 16h</t>
  </si>
  <si>
    <t>rappeler 09 matin</t>
  </si>
  <si>
    <t>05 56 49 44 05 </t>
  </si>
  <si>
    <t>03 87 04 92 35</t>
  </si>
  <si>
    <t>02.47.42.97.74</t>
  </si>
  <si>
    <t xml:space="preserve">crausch@bijou-brigitte.com </t>
  </si>
  <si>
    <t>06 09 07 05 63 </t>
  </si>
  <si>
    <t>chantau_marilyne@orange.fr</t>
  </si>
  <si>
    <t>c.gaula@kookai.fr</t>
  </si>
  <si>
    <t>cwt.fraisgeneraux@fr.gt.com</t>
  </si>
  <si>
    <t>nathalie.tellier45@gmail.com</t>
  </si>
  <si>
    <t>pharmacie.de.saxe@wanadoo.fr</t>
  </si>
  <si>
    <t>lerelaisdesolgne@orange.fr</t>
  </si>
  <si>
    <t>accounting@annesemonin.net</t>
  </si>
  <si>
    <t>fabien.puaud@sodexo.com</t>
  </si>
  <si>
    <t>colomiers@appartcity.com</t>
  </si>
  <si>
    <t>sarlsodimu@orange.fr</t>
  </si>
  <si>
    <t>cgd.caroline@nordnet.fr</t>
  </si>
  <si>
    <t>janep.noumazalay@nafnaf.fr</t>
  </si>
  <si>
    <t>yroze@havasvoyages.fr</t>
  </si>
  <si>
    <t>fm-2005@hema.nl</t>
  </si>
  <si>
    <t>c.gouet@resortlugrin-evian.com</t>
  </si>
  <si>
    <t>iquentin@havasvoyages.fr</t>
  </si>
  <si>
    <t>sgharavi@clinique-claudebernard.fr</t>
  </si>
  <si>
    <t>pontdebezons@station-argedis.fr</t>
  </si>
  <si>
    <t>n.boitel@altavia-france.com</t>
  </si>
  <si>
    <t>dr-vincent.thouvenin@orange.fr</t>
  </si>
  <si>
    <t>christine.delassus@scannord.com</t>
  </si>
  <si>
    <t>c.gohill@yahoo.fr</t>
  </si>
  <si>
    <t>secretariat.controle59@orange.fr</t>
  </si>
  <si>
    <t>compta@ltpaca.fr</t>
  </si>
  <si>
    <t>a.bernardmoulin@cdaap.fr</t>
  </si>
  <si>
    <t>rleroy@groupe-casino.fr</t>
  </si>
  <si>
    <t>pascalduverg@gmail.com</t>
  </si>
  <si>
    <t>ag.lt.belfort.societes@havasvoyages.fr</t>
  </si>
  <si>
    <t>secretariatorthopedie@polyclinique-europe.com</t>
  </si>
  <si>
    <t>av047376@elior.com</t>
  </si>
  <si>
    <t>rma.vaujours@gmail.com</t>
  </si>
  <si>
    <t>bhivart@letudiant.fr</t>
  </si>
  <si>
    <t>severine.chane@cpe-energies.com</t>
  </si>
  <si>
    <t>s.mamouni@novalygroup.com</t>
  </si>
  <si>
    <t>stephanie.viegas@dupont.net.bmw.fr</t>
  </si>
  <si>
    <t>contact@vapediem.com</t>
  </si>
  <si>
    <t>thsautiere38@orange.fr</t>
  </si>
  <si>
    <t>armel.gara@hotmail.fr</t>
  </si>
  <si>
    <t>esmahene.b@gmail.com</t>
  </si>
  <si>
    <t>nassi@thomeurope.com</t>
  </si>
  <si>
    <t>franceparebriselemans@wanadoo.fr</t>
  </si>
  <si>
    <t>katyolivier@edelvi.fr</t>
  </si>
  <si>
    <t>shouset@leroux.fr</t>
  </si>
  <si>
    <t>d.girardy@lahalle.fr</t>
  </si>
  <si>
    <t>lnursoo@astp.asso.fr</t>
  </si>
  <si>
    <t>pharmacieduveron@orange.fr</t>
  </si>
  <si>
    <t>ag.ltales@havasvoyages.fr</t>
  </si>
  <si>
    <t>cabdent67470@orange.fr</t>
  </si>
  <si>
    <t>kaferney@yahoo.fr</t>
  </si>
  <si>
    <t>ludivine@ambroise.com</t>
  </si>
  <si>
    <t>contact@narvik-france.com</t>
  </si>
  <si>
    <t>isabel.bolotte@dpd.fr</t>
  </si>
  <si>
    <t>vet.dominicains@orange.fr</t>
  </si>
  <si>
    <t>37michelphilippot@gmail.com</t>
  </si>
  <si>
    <t>ag.ltagde@havasvoyages.fr</t>
  </si>
  <si>
    <t>s.mattei@umcs.fr</t>
  </si>
  <si>
    <t>compta@batibigmat.fr</t>
  </si>
  <si>
    <t>nao@lempereur.fr</t>
  </si>
  <si>
    <t>partenaire@arlettie.fr</t>
  </si>
  <si>
    <t>cedric.flory@sodexo.com</t>
  </si>
  <si>
    <t>e.declas@minelli.fr</t>
  </si>
  <si>
    <t>dispocolor.cl@gmail.com</t>
  </si>
  <si>
    <t>christine.guillet@unilians.fr</t>
  </si>
  <si>
    <t>marie@beautybubble.fr</t>
  </si>
  <si>
    <t>j.fougerat@wanadoo.fr</t>
  </si>
  <si>
    <t>s.ratieuville@besson-chaussures.com</t>
  </si>
  <si>
    <t>domainebreton@yahoo.fr</t>
  </si>
  <si>
    <t>lenin.stephanie@hotmail.fr</t>
  </si>
  <si>
    <t>bergerac@objectifaudition.com</t>
  </si>
  <si>
    <t>a-destination@orange.fr</t>
  </si>
  <si>
    <t>neuville@affineoassur.fr</t>
  </si>
  <si>
    <t>ap@coolcat.nl</t>
  </si>
  <si>
    <t>gestion@becoworking.fr</t>
  </si>
  <si>
    <t>mbenhamou@privileges-voyages.com</t>
  </si>
  <si>
    <t>celine.grigny@laposte.net</t>
  </si>
  <si>
    <t>isabelle.guerton@scanormande.fr</t>
  </si>
  <si>
    <t>sarlboulangeriehenry@outlook.fr</t>
  </si>
  <si>
    <t>cinemaempire@wanadoo.fr</t>
  </si>
  <si>
    <t>optic2000centrebourse@gmail.com</t>
  </si>
  <si>
    <t>Mme FAGUET et Mr ROZUEL (facture 2012)</t>
  </si>
  <si>
    <t>CF DE CM SIEGE</t>
  </si>
  <si>
    <t>ASSURANCES CREDIT MUTUEL NORD VIE</t>
  </si>
  <si>
    <t>Mr URBAN</t>
  </si>
  <si>
    <t>EURO-PROTECTION SURVEILLANCE</t>
  </si>
  <si>
    <t>Mr VOELKEL</t>
  </si>
  <si>
    <t>CAISSE FEDERALE DE CREDIT MUTUEL</t>
  </si>
  <si>
    <t>LES JOURNAUX DE SAONE &amp; LOIRE</t>
  </si>
  <si>
    <t>ebmcomptafournisseur@ebmedia.fr</t>
  </si>
  <si>
    <t>CT6</t>
  </si>
  <si>
    <t>Mr SAENZ DECABEZON</t>
  </si>
  <si>
    <t>BMCE BANK</t>
  </si>
  <si>
    <t>GIE UFG SERVICES</t>
  </si>
  <si>
    <t>ASSOCIATION CMPS</t>
  </si>
  <si>
    <t>Mme JACOB</t>
  </si>
  <si>
    <t>Mr CONTER</t>
  </si>
  <si>
    <t>CAISSE FEDERALE ANTILLES G</t>
  </si>
  <si>
    <t>FCM ANTILLES-GUYANE</t>
  </si>
  <si>
    <t>SOCIETE D'EDITION D'HEBDO &amp; PERIOD.</t>
  </si>
  <si>
    <t>EURO PROTECTION SURVEILLANCE</t>
  </si>
  <si>
    <t>Mme DESCATOIRE</t>
  </si>
  <si>
    <t>COFIDIS S.A. SUCURSAL EN ESPANA</t>
  </si>
  <si>
    <t>Mr ROMO MONERO</t>
  </si>
  <si>
    <t>Mme CARDONA</t>
  </si>
  <si>
    <t>Mr VILLA</t>
  </si>
  <si>
    <t>TRANSATLANTIQUE GESTION</t>
  </si>
  <si>
    <t>Mme VERMET</t>
  </si>
  <si>
    <t>CIC LYONNAISE DE BANQUE</t>
  </si>
  <si>
    <t>Mr SATTI</t>
  </si>
  <si>
    <t>L'ALSACE</t>
  </si>
  <si>
    <t>SOCIETE ALSACIENNE DE PUBLICATION L</t>
  </si>
  <si>
    <t>EI TELECOM</t>
  </si>
  <si>
    <t>CONFEDERATION NATIONALE DU CREDIT M</t>
  </si>
  <si>
    <t>CM-CIC PRIVATE DEBT</t>
  </si>
  <si>
    <t>TRANSPORTS HEPPNER</t>
  </si>
  <si>
    <t>PUBLIPRINT PROVINCE N 1</t>
  </si>
  <si>
    <t>CONFEDERATION NATIONALE</t>
  </si>
  <si>
    <t>TARGOBANK SA</t>
  </si>
  <si>
    <t>CAISSE REGIONALE CREDIT MUTUEL</t>
  </si>
  <si>
    <t>CREDIT MUTUEL DU SUD OUEST</t>
  </si>
  <si>
    <t>BMCE PARIS</t>
  </si>
  <si>
    <t>CAISSE DE CREDIT MUTUEL</t>
  </si>
  <si>
    <t>CAISSE REGIONALE DU CREDIT</t>
  </si>
  <si>
    <t xml:space="preserve">CREDIT MUTUEL KAMPUCHEA </t>
  </si>
  <si>
    <t>TRANSPORTS JOYAU</t>
  </si>
  <si>
    <t>UNION DES CCM DU DISTRICT</t>
  </si>
  <si>
    <t>CREDIT MUTUEL ARKEA</t>
  </si>
  <si>
    <t>CAISSE DE CREDIT MUTUEL 35106</t>
  </si>
  <si>
    <t>DPD SAS</t>
  </si>
  <si>
    <t>CAISSE DE CREDIT MUTUEL bordeaux</t>
  </si>
  <si>
    <t>CAISSE DE CREDIT MUTUEL ares</t>
  </si>
  <si>
    <t>GTOCM ORGANISATION FORMATION</t>
  </si>
  <si>
    <t>CAISSE DE CREDIT MUTUEL terrasson</t>
  </si>
  <si>
    <t>CAISSE DE CREDIT MUTUEL 00589</t>
  </si>
  <si>
    <t>LE REPUBLICAIN LORRAIN</t>
  </si>
  <si>
    <t>CFCM / CM-CIC FORMATION</t>
  </si>
  <si>
    <t>le 29/03, demande envoi facture+rib</t>
  </si>
  <si>
    <t>mail envoyé le 06, renvoi mail le 21/03/17, le29/03 envoi de la facture+rib</t>
  </si>
  <si>
    <t>virement</t>
  </si>
  <si>
    <t>Patricia s'oocupe de l'avoir</t>
  </si>
  <si>
    <t>le 30/03/17, transmis l'avoir à Patricia</t>
  </si>
  <si>
    <t>reviens le 24/03/07, le 30/03/17 envoi mail facture + avoirs</t>
  </si>
  <si>
    <t>mail le 30, renvoi mail le 21/03/17, le 30/03/17 envoi facture + RIB</t>
  </si>
  <si>
    <t>OUBLI</t>
  </si>
  <si>
    <r>
      <t xml:space="preserve">c.bouchard@catalansdragons.com </t>
    </r>
    <r>
      <rPr>
        <sz val="11"/>
        <color theme="10"/>
        <rFont val="Calibri"/>
        <family val="2"/>
        <scheme val="minor"/>
      </rPr>
      <t xml:space="preserve">                      </t>
    </r>
    <r>
      <rPr>
        <u/>
        <sz val="11"/>
        <color theme="10"/>
        <rFont val="Calibri"/>
        <family val="2"/>
        <scheme val="minor"/>
      </rPr>
      <t>anne-marie@catalansdragons.com</t>
    </r>
  </si>
  <si>
    <t>envoyée par mail le 23, renvoi mail le 21/03/17, le 23/03 preuve que avoir sur facture, le 30/03/17, transmis à Patricia pour lettrage, le 31/03 tel + envoi mail explication doublon</t>
  </si>
  <si>
    <t>BAN02235</t>
  </si>
  <si>
    <t>BAN02534</t>
  </si>
  <si>
    <t>TIE107004</t>
  </si>
  <si>
    <t>TIE123027</t>
  </si>
  <si>
    <t>TIE130604</t>
  </si>
  <si>
    <t>TIE162550</t>
  </si>
  <si>
    <t>TIE227880</t>
  </si>
  <si>
    <t>TIE265641</t>
  </si>
  <si>
    <t>TIE267224</t>
  </si>
  <si>
    <t>TIE294537</t>
  </si>
  <si>
    <t>TIE317268</t>
  </si>
  <si>
    <t>TIE328876</t>
  </si>
  <si>
    <t>TIE350514</t>
  </si>
  <si>
    <t>TIE351461</t>
  </si>
  <si>
    <t>TIE355035</t>
  </si>
  <si>
    <t>TIE356321</t>
  </si>
  <si>
    <t>TIE358714</t>
  </si>
  <si>
    <t>TIE359142</t>
  </si>
  <si>
    <t>TIE360097</t>
  </si>
  <si>
    <t>TIE370261</t>
  </si>
  <si>
    <t>TIE370316</t>
  </si>
  <si>
    <t>TIE370396</t>
  </si>
  <si>
    <t>TIE370399</t>
  </si>
  <si>
    <t>TIE370402</t>
  </si>
  <si>
    <t>TIE370409</t>
  </si>
  <si>
    <t>TIE370422</t>
  </si>
  <si>
    <t>TIE370444</t>
  </si>
  <si>
    <t>TIE370451</t>
  </si>
  <si>
    <t>TIE370452</t>
  </si>
  <si>
    <t>TIE370461</t>
  </si>
  <si>
    <t>TIE370480</t>
  </si>
  <si>
    <t>TIE370523</t>
  </si>
  <si>
    <t>TIE370565</t>
  </si>
  <si>
    <t>TIE370574</t>
  </si>
  <si>
    <t>SARFFA</t>
  </si>
  <si>
    <t>europcar epinay</t>
  </si>
  <si>
    <t>EPS</t>
  </si>
  <si>
    <t>dinh van</t>
  </si>
  <si>
    <t>europcar montluçon</t>
  </si>
  <si>
    <t>centre urologie</t>
  </si>
  <si>
    <t>CROUS</t>
  </si>
  <si>
    <t>CINE QUAI</t>
  </si>
  <si>
    <t>03 25 05 03 25</t>
  </si>
  <si>
    <t>clyde</t>
  </si>
  <si>
    <t>LAURASTAR FRANCE</t>
  </si>
  <si>
    <t>04 72 91 31 03</t>
  </si>
  <si>
    <t>ASS.LA SEMEUSE</t>
  </si>
  <si>
    <t xml:space="preserve">LA HAVRAISE </t>
  </si>
  <si>
    <t xml:space="preserve">HALLE </t>
  </si>
  <si>
    <t>DR CALLOC H</t>
  </si>
  <si>
    <t>FERRIGNO</t>
  </si>
  <si>
    <t>ASSOCIATION MSAIO</t>
  </si>
  <si>
    <t>HAVAS</t>
  </si>
  <si>
    <t>03 82 53 62 27</t>
  </si>
  <si>
    <t xml:space="preserve">AFFLELOU </t>
  </si>
  <si>
    <t>PIERRE HERME</t>
  </si>
  <si>
    <t>LE MANS MOTORS</t>
  </si>
  <si>
    <t>TRESORS CATALANS</t>
  </si>
  <si>
    <t>CORA METZ TECHNOPOLE-COLIN</t>
  </si>
  <si>
    <t>ZERAH THIERRY</t>
  </si>
  <si>
    <t>RAVISSANTES</t>
  </si>
  <si>
    <t xml:space="preserve">LA TERRASSE </t>
  </si>
  <si>
    <t xml:space="preserve">SALOMON </t>
  </si>
  <si>
    <t>SOLEIL</t>
  </si>
  <si>
    <t>MARBRERIE</t>
  </si>
  <si>
    <t>ORELIANCE</t>
  </si>
  <si>
    <t xml:space="preserve">MR CARL WAPPLER </t>
  </si>
  <si>
    <t>IZONMONT</t>
  </si>
  <si>
    <t>SPECTACLE ET COMEDIES</t>
  </si>
  <si>
    <t xml:space="preserve">BIJOU BRIGITTE </t>
  </si>
  <si>
    <t>FORGET CER</t>
  </si>
  <si>
    <t>02 54 34 29 66</t>
  </si>
  <si>
    <t xml:space="preserve">ELIOR </t>
  </si>
  <si>
    <t>FEE DES FLEURS</t>
  </si>
  <si>
    <t>06 66 43 46 26</t>
  </si>
  <si>
    <t>EST BOURGOGNE MEDIA</t>
  </si>
  <si>
    <t>CM AKQUISITIONS GMBH</t>
  </si>
  <si>
    <t>envoyée par mail le 17, renvoi mail le 21/03/17, le 03/04/17 renvoi des 2 factures</t>
  </si>
  <si>
    <t>J+15 /J+30</t>
  </si>
  <si>
    <t>J+15 / J+30</t>
  </si>
  <si>
    <t>le 22/03/17 mail envoi règlement au plus vite, le 03/04/17 mail confirmation paiement facture + demande de factures, mail pour confirmer 2e virement</t>
  </si>
  <si>
    <t>Patricia</t>
  </si>
  <si>
    <t>secretariat.nephrocar@orange.fr</t>
  </si>
  <si>
    <t>le 04/04/17 envoi mail avec facture</t>
  </si>
  <si>
    <t>paiement</t>
  </si>
  <si>
    <t>CM-CIC amenagement foncier</t>
  </si>
  <si>
    <t>beaucoup</t>
  </si>
  <si>
    <t>Virginie.David@hema.nl</t>
  </si>
  <si>
    <t>renvoyées par courrier, le 04/04/17 mail renvoi factures</t>
  </si>
  <si>
    <t>envoyée par mail le 19, renvoi mail le 21/03/17 , le 04/04/17 renvoi facture</t>
  </si>
  <si>
    <t>le 04/04/17 envoi mail factures</t>
  </si>
  <si>
    <t>Réglé</t>
  </si>
  <si>
    <t>le 04/04/17, pas d'interlocuteur trouvé</t>
  </si>
  <si>
    <t>une facture VFAC, trouver un interlocuteur</t>
  </si>
  <si>
    <t>Caisse crédit mutuel</t>
  </si>
  <si>
    <t>Crédit mutuel enseignant</t>
  </si>
  <si>
    <t>le03/04/17, envoi mail</t>
  </si>
  <si>
    <t>pas de mail</t>
  </si>
  <si>
    <t>le 04/04/17 envoi facture par courrier+ demande modif adresse</t>
  </si>
  <si>
    <t>SRC modif adresse</t>
  </si>
  <si>
    <t>liquidation</t>
  </si>
  <si>
    <t>BMCE Francfurt</t>
  </si>
  <si>
    <t>BAN02631</t>
  </si>
  <si>
    <t>GEIE SYNERGIE</t>
  </si>
  <si>
    <t>BMCE Barcelone</t>
  </si>
  <si>
    <t>le 27/02/17, mail Mme CRESPO qui voit avec sa compta, le 28/02/17, Mme DUCHENNE mail envoie facture mauvaise adresse et débiteur , le 08/03/17 Nathalie a fait modif de l'adresse facturation et a informé Mme DUCHENNE, le 10/03 retour SAV concernant la refacturation Mme CRESPO, le 28/03/17 problème intitulé facture</t>
  </si>
  <si>
    <t>le 10/02/17, copie factures, le 21/02/17 envoie mail à CRESPO Valérie pour facture 160306115 et à DUCHENNE pour facture 160411321, le 05/04/17 mail demande facture payée</t>
  </si>
  <si>
    <t>Mme DUWICQUET</t>
  </si>
  <si>
    <t>Banque commerciale du marché nord</t>
  </si>
  <si>
    <t>le 05/04/17, envoi mail avec les 3 factures impayées</t>
  </si>
  <si>
    <t>Mr LEROY Nicolas</t>
  </si>
  <si>
    <t>CREDIT INDUSTRIEL ET COMMERCIAL</t>
  </si>
  <si>
    <t>FEDERATION DU CREDIT MUTUEL</t>
  </si>
  <si>
    <t>TARGO AKADEMIE GMBH</t>
  </si>
  <si>
    <t>DISTRIPUB SARL</t>
  </si>
  <si>
    <t>MEDIA PORTAGE</t>
  </si>
  <si>
    <t>TARGO DIENSTLEISTUNGS GMBH</t>
  </si>
  <si>
    <t>ZIEGLER FRANCE SA</t>
  </si>
  <si>
    <t>CACM / FEDERATION NORMANDIE</t>
  </si>
  <si>
    <t>EURO TVS</t>
  </si>
  <si>
    <t>CM-CIC CAPITAL FINANCE</t>
  </si>
  <si>
    <t>FEDERATION CREDIT MUTUEL M</t>
  </si>
  <si>
    <t>EURO INFORMATION DEVELOPPEMENTS</t>
  </si>
  <si>
    <t>TARGO ITC DUSSELDORF</t>
  </si>
  <si>
    <t>LES EDITIONS DU QUOTIDIEN</t>
  </si>
  <si>
    <t>CAISSE REGIONALE CMMC</t>
  </si>
  <si>
    <t>BMCE MADRID</t>
  </si>
  <si>
    <t>LONS SAISIE</t>
  </si>
  <si>
    <t>CAISSE FEDERALE MABN</t>
  </si>
  <si>
    <t>CM-CIC AIDEXPORT</t>
  </si>
  <si>
    <t>EDITIONS SERPENOISE</t>
  </si>
  <si>
    <t>CAISSE CENTRALE DU CREDIT MUTUEL</t>
  </si>
  <si>
    <t>CM-CIC SECURITIES</t>
  </si>
  <si>
    <t>FILACTION SA</t>
  </si>
  <si>
    <t>L EST REPUBLICAIN</t>
  </si>
  <si>
    <t>CAISSE REGIONALE CM CENTRE</t>
  </si>
  <si>
    <t>L ALSACE</t>
  </si>
  <si>
    <t>CM LACO PROF IMMO</t>
  </si>
  <si>
    <t>BANQUE TRANSATLANTIQUE</t>
  </si>
  <si>
    <t>ACM IARD SA</t>
  </si>
  <si>
    <t>ATTIJARIWAFA BANK</t>
  </si>
  <si>
    <t>CM-CIC EPARGNE SALARIALE</t>
  </si>
  <si>
    <t>CASH ANJOU ANGERS</t>
  </si>
  <si>
    <t>SOCIETE FRANCAISE D EDITION DE JOUR</t>
  </si>
  <si>
    <t>SCI ACM</t>
  </si>
  <si>
    <t>CIC EST</t>
  </si>
  <si>
    <t>CIC / CONTROLE PERIODIQUE</t>
  </si>
  <si>
    <t>CM CIC SERVICES /SCE CREDOCS</t>
  </si>
  <si>
    <t>ABBEVILLE</t>
  </si>
  <si>
    <t>DUO CONTACT PARIS</t>
  </si>
  <si>
    <t>B.REP.CIC BELGIQUE PAYS B</t>
  </si>
  <si>
    <t>CREDIT MUTUEL/DRN ENGAGEMENTS</t>
  </si>
  <si>
    <t>AUTOMOBILE CLUB ASSURANCE</t>
  </si>
  <si>
    <t>APRIL MON ASSURANCE</t>
  </si>
  <si>
    <t>CENTRE AUTO FEU VERT</t>
  </si>
  <si>
    <t>INTERNATIONAL INFORMATION DEVELOPME</t>
  </si>
  <si>
    <t>ASSURISSIMO</t>
  </si>
  <si>
    <t>le 05/04/17 demande état factures</t>
  </si>
  <si>
    <t>le 05/04/17, envoi état du compte, le 06/04/17 envoi factures</t>
  </si>
  <si>
    <t>le 05/04/17 mail demande factures</t>
  </si>
  <si>
    <t>refacturer Patricia</t>
  </si>
  <si>
    <t>le 07/04/17 mail demande facture</t>
  </si>
  <si>
    <t>envoi mail le 21/03/17, le 10/04/17 envoi  mail facture</t>
  </si>
  <si>
    <t>envoyées par mail le 18, renvoi mail le 21/03/17, le 10/04/17 envoi mail facture</t>
  </si>
  <si>
    <t>retour mail+réponse le 30, le 07/04/17 ne peut honorer facture 150206898</t>
  </si>
  <si>
    <t>Patricia annule facture  + attente explication Tania autre</t>
  </si>
  <si>
    <t>envoyée par mail le 20, le 04/04/17 envoi mail pour paiement facture 2015, le 10/04/17 mail envoyé à Tania pour explication</t>
  </si>
  <si>
    <t>SCT17S713000</t>
  </si>
  <si>
    <t>SCT75S020700</t>
  </si>
  <si>
    <t>SCT78AL60612</t>
  </si>
  <si>
    <t>factures + de 5ans</t>
  </si>
  <si>
    <t>réception paiement pour passer prochaine commande</t>
  </si>
  <si>
    <t>LE 04/04/17 TEL, en procédure judiciaire</t>
  </si>
  <si>
    <t>procédure judiciaire</t>
  </si>
  <si>
    <t>0387341979</t>
  </si>
  <si>
    <t>le 12/01/17 appel tel</t>
  </si>
  <si>
    <t>cessation judiciaire</t>
  </si>
  <si>
    <t>paiement le 08/04 par virement</t>
  </si>
  <si>
    <t>S.A. PARTNERS ASSURANCES</t>
  </si>
  <si>
    <t>le 13/04/17 envoi mail avec factures</t>
  </si>
  <si>
    <t>Mr DE GREVE</t>
  </si>
  <si>
    <t>BMCE EUROSERVICES ITALIA</t>
  </si>
  <si>
    <t>le 13/04/17 a reçu le mail attend bon à payer</t>
  </si>
  <si>
    <t>le 13/04/17, envoi à la compta</t>
  </si>
  <si>
    <t xml:space="preserve">pas reçu </t>
  </si>
  <si>
    <t>le 22/03/17, demande envoi facture, le 12/04/17 déjà payée</t>
  </si>
  <si>
    <t>déjà réglée</t>
  </si>
  <si>
    <t>envoyée par mail le 19, renvoi mail le 21/03/17, le 22/03/17 envoi facture, le 13/04/17 demande avis de paiement</t>
  </si>
  <si>
    <t>payments.fr@europcar.com</t>
  </si>
  <si>
    <t>le 04/04/17, transmet au service compta, le 20/04/17 fait virement</t>
  </si>
  <si>
    <t>le 04/04/17, transmet au service compta, le 20/04/17 avis de paiement</t>
  </si>
  <si>
    <t>Mme LAGNEAU</t>
  </si>
  <si>
    <t>chèque reçu le 06/04/17</t>
  </si>
  <si>
    <t>le 13/04/17, envoi mail étonnement car de 2013, le 21/04/17 appel envoi facture + envoi nouvelle adresse</t>
  </si>
  <si>
    <t>TIE370839</t>
  </si>
  <si>
    <t>DELICE</t>
  </si>
  <si>
    <t>le 24/01/17, appel tel, il envoi chèque , le 21/04/17 envoi facture par mail</t>
  </si>
  <si>
    <t>règlement</t>
  </si>
  <si>
    <t>bms13@aol.com</t>
  </si>
  <si>
    <t>sylvie.joly@lalsace.fr</t>
  </si>
  <si>
    <t>le 24/04/17 tel + mail avec envoi facture 2013</t>
  </si>
  <si>
    <t>le 24/04/17 envoi mail pour trouver interlocuteur</t>
  </si>
  <si>
    <t>0388252934</t>
  </si>
  <si>
    <t>le 24/04/17, essaye bon à payer</t>
  </si>
  <si>
    <t>PAS DE FACTURE</t>
  </si>
  <si>
    <t>Mme ORLANDO</t>
  </si>
  <si>
    <t>le 24/04/17 envoi mail facture</t>
  </si>
  <si>
    <t>le 24/04/17 demande bon à payer à Mr LEGRU</t>
  </si>
  <si>
    <t>Mme HARDY</t>
  </si>
  <si>
    <t xml:space="preserve">CNCM </t>
  </si>
  <si>
    <t>le 24/04/17, envoi mail prise de contact</t>
  </si>
  <si>
    <t>Mme WALTER</t>
  </si>
  <si>
    <t>Mme DENARDA</t>
  </si>
  <si>
    <t>le 24/04/17  mail envoyé avec facture</t>
  </si>
  <si>
    <t>le 24/04/17 tél</t>
  </si>
  <si>
    <t>le 24/04/17 un chèque de 57,61euros</t>
  </si>
  <si>
    <t>le 17/03/17, eu au téléphone pour confirmation 2 factures en attente de paiement, le 24/04/17 envoi mail pour chèque manquant</t>
  </si>
  <si>
    <t>le 13/04/17, envoi mail facture + confirmation, le 21/04/17 envoi facture à Mme LAGNEAU, le 24/04/17 envoi facture avec bonne adresse</t>
  </si>
  <si>
    <t>muriele.dosio@leprogres.fr</t>
  </si>
  <si>
    <t>mauvaise facturation</t>
  </si>
  <si>
    <t>Mme POMMIER</t>
  </si>
  <si>
    <t>le 24/04/17, envoi mail avec facture</t>
  </si>
  <si>
    <t>lrlcptfournisseurs@republicain-lorrain.fr</t>
  </si>
  <si>
    <t>le 24/04/17 tel + envoi mail avec factures</t>
  </si>
  <si>
    <t>03 90 22 63 40</t>
  </si>
  <si>
    <t>Le 24/04/17 tel + envoi factures par courrier</t>
  </si>
  <si>
    <t>Mme CANON Martine</t>
  </si>
  <si>
    <t>Le 24/04/17, envoi mail avec facture</t>
  </si>
  <si>
    <t>MmeMONDON</t>
  </si>
  <si>
    <t>ROMOGOJU</t>
  </si>
  <si>
    <t>le 25/04/17, envoi mail avec avis de paiement</t>
  </si>
  <si>
    <t>b.achoui@attijariwafa.net </t>
  </si>
  <si>
    <t>le 17/01/17 avis de paiement</t>
  </si>
  <si>
    <t>Mr SCHEEK</t>
  </si>
  <si>
    <t>le 25/04/17, envoi mail avec facture</t>
  </si>
  <si>
    <t>GIE CMN GESTION</t>
  </si>
  <si>
    <t>je ne trouve pas de compte auxiliaire valide BAN01693 ne fonctionne pas</t>
  </si>
  <si>
    <t xml:space="preserve">03 89 32 70 11 </t>
  </si>
  <si>
    <t>Mme KUHN Céline</t>
  </si>
  <si>
    <t>le 25/04/17 envoi mail avec facture</t>
  </si>
  <si>
    <t>Mr GRASSER JM + Mr ESTAVOYER</t>
  </si>
  <si>
    <t>0471408195</t>
  </si>
  <si>
    <t>le 25/04/17 Mr GRASSER a transmis pour paiement</t>
  </si>
  <si>
    <t>a du se perdre</t>
  </si>
  <si>
    <t>04 72 36 73 82</t>
  </si>
  <si>
    <t>le 24/04/17, a transmis à son service compta, le 25/04/17 n'avait pas la facture, atten bon à payer</t>
  </si>
  <si>
    <t>le 24/04/17 envoi mail facture, le 25/04/17 mail attente paiement</t>
  </si>
  <si>
    <t>philippe.sanson@cmso.com</t>
  </si>
  <si>
    <t>le 13/04/17 envoi facture  le 25/04/17 envoi n° commande</t>
  </si>
  <si>
    <t>le 13/04/17 envoi facture + n° commande, le 25/04/17 envoi  num commande</t>
  </si>
  <si>
    <t>renvoyée par courrier le 16, le 13/04/17 envoi facture + n° commande,  le 25/04/17 envoi  num commande</t>
  </si>
  <si>
    <t>facture renvoyée avec note pour une modif , reçu mail retour SRC le 26,  le 13/04/17 envoi facture + n° commande,  le 25/04/17 envoi  num commande</t>
  </si>
  <si>
    <t>courrier envoyé,  le 13/04/17 envoi facture + n° commande,  le 25/04/17 envoi  num commande</t>
  </si>
  <si>
    <t>pas num commande</t>
  </si>
  <si>
    <t>le 25/04/17 envoi mail prise de contact, le 26/04/17 envoi des factures</t>
  </si>
  <si>
    <t>le 26/04/17 tel demande factures</t>
  </si>
  <si>
    <t>LE 26/04/17,voir avec Céline</t>
  </si>
  <si>
    <t>envoyée par mail le 19, renvoi mail le 21/03/17, le 26/04/17 mail demandant copie de leur comtpe avec débit du chèque</t>
  </si>
  <si>
    <t>pensait être débitée</t>
  </si>
  <si>
    <t>BAN02299</t>
  </si>
  <si>
    <t>TIE115738</t>
  </si>
  <si>
    <t>TIE126661</t>
  </si>
  <si>
    <t>TIE131066</t>
  </si>
  <si>
    <t>TIE155401</t>
  </si>
  <si>
    <t>TIE159955</t>
  </si>
  <si>
    <t>TIE256702</t>
  </si>
  <si>
    <t>TIE299698</t>
  </si>
  <si>
    <t>TIE310826</t>
  </si>
  <si>
    <t>TIE312531</t>
  </si>
  <si>
    <t>TIE348803</t>
  </si>
  <si>
    <t>TIE354243</t>
  </si>
  <si>
    <t>TIE361439</t>
  </si>
  <si>
    <t>TIE370808</t>
  </si>
  <si>
    <t>TIE370851</t>
  </si>
  <si>
    <t>TIE371083</t>
  </si>
  <si>
    <t>TIE371169</t>
  </si>
  <si>
    <t>TOTAL</t>
  </si>
  <si>
    <t>tel envoi chèque</t>
  </si>
  <si>
    <t>plusieurs mails</t>
  </si>
  <si>
    <t>le 22/03/17, mail oubli, envoi chèque ce jour le 27/03/07 chèque reçu</t>
  </si>
  <si>
    <t>le 02/05/17, facture en cours de paiement par Mme HUET</t>
  </si>
  <si>
    <t>pas en prélèvement</t>
  </si>
  <si>
    <t>le 28/04/17, vérifie ses comptes, le 02/05/17 mail avec avis de paiement</t>
  </si>
  <si>
    <t>erreur paiement</t>
  </si>
  <si>
    <t>le 26/04/17, tel avait envoyé RIB pour prélèvement du coup fait un virement + a envoyé avis de paiement</t>
  </si>
  <si>
    <t>FACTURE + DE 5ANS</t>
  </si>
  <si>
    <t>Tableau recapitulatif factures sans donneur d'ordre</t>
  </si>
  <si>
    <t>Compte auxiliaire</t>
  </si>
  <si>
    <t>Numéros factures</t>
  </si>
  <si>
    <t>Interlocuteur</t>
  </si>
  <si>
    <t>130805803 + 130906227</t>
  </si>
  <si>
    <t>130506135 + 141007739 + 160411746</t>
  </si>
  <si>
    <t>120506108 + 130906230 + 140406716 + 160106263</t>
  </si>
  <si>
    <t>120706195 + 120706196 + 120706198 + 120706199</t>
  </si>
  <si>
    <t>140908765 + 150706385 + 150805613</t>
  </si>
  <si>
    <t>120502648 + 121202706</t>
  </si>
  <si>
    <t>160601216 + 161001373 + 170201253</t>
  </si>
  <si>
    <t>140306664 + 140306677</t>
  </si>
  <si>
    <t>131106825 + 140706711</t>
  </si>
  <si>
    <t>130506144 + 131007077</t>
  </si>
  <si>
    <t>130611940 + 150306812 + 150606819</t>
  </si>
  <si>
    <t>Sans interlocuteur</t>
  </si>
  <si>
    <t>manuelle</t>
  </si>
  <si>
    <t>Recense toutes ls factures sans donneur d'ordre</t>
  </si>
  <si>
    <t>Mme RIGOGNE Mme VASSOU</t>
  </si>
  <si>
    <t>le 07/03/17, mail envoyé prise de contact à EIP recouvrement, le 07/03/17 factures CACM envoyées à Mme JAMING + 1 facture envoyée à Mme RIGAUD et 1 facture à Mme Jacquelin, le 23/03 envoi facture 2011  + avoirs , le 05/04/17, Mme JAMING renvoi mail rappel factures impayées, le 09/05/17 mail à mme JAMING relance paiement factures</t>
  </si>
  <si>
    <t>copie factures, le 08/03/17 mail envoyé avec factures, le 09/05/17 mail relance</t>
  </si>
  <si>
    <t>lprachats@leprogres.fr</t>
  </si>
  <si>
    <t>avoirs, le 09/05/17 envoi mail avec factures</t>
  </si>
  <si>
    <t>fabienne.lao@april.com</t>
  </si>
  <si>
    <t>le 27/04/17, mail avec facture,le 10/05/17 mail de demande au SRC</t>
  </si>
  <si>
    <t>le 27/04/17, mail avec facture, le 10/05/17 mail de demande au SRC</t>
  </si>
  <si>
    <t>le 05/04/17 mail demande factures, le 09/05/17 recherche raisons non-paiement</t>
  </si>
  <si>
    <t>avoirs, le 09/05/17 envoi mail prise de contact, le 10/05/17 envoi mail avec etat</t>
  </si>
  <si>
    <t>le 10/02 copie factures, le 27/02/17 factures envoyées à Mr URBAN, le 28/02/17, adresse modifiée par Victoria, le 09/05/17 envoi mail avec etat factures à payer, le 10/05/17 envois mail avec factures</t>
  </si>
  <si>
    <t>le 21/03/17 appel téléphonique pour renvoi de la facture et nom nouvelle adresse pour envoi facture, chèque reçu</t>
  </si>
  <si>
    <t>Mr COBOS Mr MARTIN CRESPO</t>
  </si>
  <si>
    <t>le 08/03/17, recherche contact BMCE, le 05/04/17 envoi mail Mme Mouhot, le 06/04/17 envoi état  factures, le 10/05/17 mail relance</t>
  </si>
  <si>
    <t>le 10/02 copie factures, le 01/03/17 envoi mail à Mme MASSOUN pour essayer d'avoir un contact, pas de numéro de tél valide, le 04/04/17 mail envoyé à Mme Mouhot pour prise de contact, le 06/04/17 envoi état factures, le 10/05/17 mail relance</t>
  </si>
  <si>
    <t>le 10/02 copie factures, le 01/03/17 pas de donneur d'ordre référencé, le 04/04/17 mail envoyé à Mme Mouhot prise de contact, le 06/04/17 envoi  état factures, le 10/05/17 mail relance</t>
  </si>
  <si>
    <t>le 13/04/17 envoi mail avec facture, le 10/05/17 mail relance</t>
  </si>
  <si>
    <t>le 06/04/17 envoi état factures, le 10/05/17 mail relance</t>
  </si>
  <si>
    <t>le 04/04/17, renvoi facture par courrier, le 06/04/17 envoi état factures, le 10/05/17 mail relance</t>
  </si>
  <si>
    <t>le 27/02/17 , retour mail spécifiant que pas reçu factures les a transmis à la compta, le 09/05/17 demande factures, le 10/05/17 effectue le paiement</t>
  </si>
  <si>
    <t>avoirs, le 10/05/17 mail prise de contact</t>
  </si>
  <si>
    <t>le 03/04/17 mail prise de contact, le 06/04/17, mail avec factures, le 09/05/17 relance paiement factures, le 10/05/17 réponse mail+ état compte</t>
  </si>
  <si>
    <t>le 06/04/17, envoi factures, le 10/05/17 envoi état compte</t>
  </si>
  <si>
    <t>Mme METAIREAU Stéhanie Mme ANGOT</t>
  </si>
  <si>
    <t>le 08/03/17, mail envoyé avec factures, le 10/05/17 mail factures envoyées</t>
  </si>
  <si>
    <t>Mme JAMING  Mme DEWAS Mme GOGNY Mme TURQUIN</t>
  </si>
  <si>
    <t>rappeler le 15/05/17</t>
  </si>
  <si>
    <t>Mme PERRON  Béatrice Mme PELLIGRINI</t>
  </si>
  <si>
    <t>pas eu facture</t>
  </si>
  <si>
    <t>Le 09/05/17  tel me communiquant nom comptable, le 10/05/17 envoi  en signature pour paiement</t>
  </si>
  <si>
    <t>le 10/05/17 tel avec Mr COBOS, signe la facture et l'envoi au service compta+ Mr CRESPO envoi en paiement</t>
  </si>
  <si>
    <t>Mr LOUP   Mme FISCHER Mme MATTER</t>
  </si>
  <si>
    <t>LE 10/05/17 FACTURE 161200158 payée, celles de 2013  en corus</t>
  </si>
  <si>
    <t>réponse par mail le 21 et 22/02/17, retour mail Mr Loup qui va s'en occuper, le 10/03 mail me donnant le no mdes personnes à contacter concernant les 2factures, le 13/03 mail Mme NAEGELE en attente, le 09/05/17 Mme FISCHER envoi mail explicatif, le 11/05/17 mail bon à payer ok en cours de paiement facture 170106305, le 11/05/17 Mme NAEGELE paiement effectué</t>
  </si>
  <si>
    <t>le 10/05/17 fait le point pour retour semaine pro</t>
  </si>
  <si>
    <t>Mme JAMING Mr LEGRU</t>
  </si>
  <si>
    <t>le 24/04/17 envoi mail , le 11/05/17 mail relance Mr LEGRU</t>
  </si>
  <si>
    <t>problème d'imputation   pas reçu factures</t>
  </si>
  <si>
    <t>Mme JAMING, Mme Jacquelin, Mme RIGAUD Mme FRANCOIS Carole</t>
  </si>
  <si>
    <t>le 12/05/17 mail envoi paiement</t>
  </si>
  <si>
    <t>le 15/05/17, envoi mail avec 3 factures impayées</t>
  </si>
  <si>
    <t>SOCIETE D'EDITION DE L'HEBDOMADAIRE</t>
  </si>
  <si>
    <t>Solde client avant relance</t>
  </si>
  <si>
    <t>Grand optique</t>
  </si>
  <si>
    <t>dienaba.n-dongo@grandvision.fr</t>
  </si>
  <si>
    <t>le 15/05/17 envoi mail avec facture</t>
  </si>
  <si>
    <t>le 15/05/17 demande SRC num commande</t>
  </si>
  <si>
    <t>SAPN</t>
  </si>
  <si>
    <t>01 64 29 20 20</t>
  </si>
  <si>
    <t>des lis chocolat</t>
  </si>
  <si>
    <t>CORA COLMAR HOUSSEN</t>
  </si>
  <si>
    <t>03 89 21 15 15</t>
  </si>
  <si>
    <t>SARFFA / MAGASIN</t>
  </si>
  <si>
    <t>01 41 27 24 24</t>
  </si>
  <si>
    <t>GAREL SAS</t>
  </si>
  <si>
    <t>04 78 95 66 31</t>
  </si>
  <si>
    <t>02 99 79 07 11</t>
  </si>
  <si>
    <t>02 99 79 40 87</t>
  </si>
  <si>
    <t>SEVE</t>
  </si>
  <si>
    <t>03 88 53 20 71</t>
  </si>
  <si>
    <t>CORA</t>
  </si>
  <si>
    <t>M BAUMANN THIERRY</t>
  </si>
  <si>
    <t>LA COMPAGNIE DU LIT</t>
  </si>
  <si>
    <t>01 41 94 50 18</t>
  </si>
  <si>
    <t>ARKEGONE</t>
  </si>
  <si>
    <t>03 88 63 05 58</t>
  </si>
  <si>
    <t>RESTAURANT SODEXO</t>
  </si>
  <si>
    <t>04 42 28 61 84</t>
  </si>
  <si>
    <t>le 09/05/17, envoi état du compte, le 16/05/17 rappel paiement</t>
  </si>
  <si>
    <t>muriel.pruneaux@hebdoest.fr</t>
  </si>
  <si>
    <t>le 16/05/17 envoi mail avec factures</t>
  </si>
  <si>
    <t xml:space="preserve">  Mr MARCO</t>
  </si>
  <si>
    <t xml:space="preserve">avoirs, le 10/05/17 mail envoyé avec factures, le 16/05/17 check up factures restantes </t>
  </si>
  <si>
    <t>le 24/04/17 envoi mail demande comptable + envoi factures, envoi demande au SAV, le 25/04/17 envoi justifs, le 16/05/17 envoi des justifs</t>
  </si>
  <si>
    <t>le 24/04/17 demande envoi factures, demande des justifs des commandes, le 25/04/17 SAV envoi justifs, le 16/05/17 retoru SAV 2 factures restantes, le16/05/17 mail paiement au plus vite</t>
  </si>
  <si>
    <t xml:space="preserve">le 07/03/17, mail envoyé prise de contact, j'ai eu au tel Geneviève elle a les factures datant du mois, envoi état factures à payer CSOC, le 13/03/17 envoie factures non réceptionnées , le 13/03 envoie facture 120805257 à Mr ROZUEL, le 05/04/17 envoi mail questionnement sur paiement, le 05/04/17 envoi état du compte, le 06/04/17, Patricia a lettré les frais de diffusion, le 07/04/17 envoi factures à Tania, le 11/05/17 relance mail facture 83045,83 euros, le 16/05/17 envoi mail pour facture 120805257 à Mr PLATZ-BAUDIN, le 16/05/17 envoi mail à FAGUET pour état </t>
  </si>
  <si>
    <t>le 07/03/17, m'a redirigé vers Patricia FAGUET, réunion avec Mr WACH et Tania le 06/03/17 car pas à eux de payer frais de diffusion, le 10/03/17 recap factures, le 13/03 demande d'envoie des avoirs pour factures diffusion à Tania, le 13/03/17 mail Genevieve contanant les justificatifs et Tania demande avoirs pour certaines factures, le 05/04/17 mail demande état du compte, le 06/04/17 etat factures, le 07/04/17 envoi état de ses factures, le 11/05/17 en cours de validation + paiement semaine du 15/05/17, le 16/05/17 FAGUET en attente paiement</t>
  </si>
  <si>
    <t>TIE101892</t>
  </si>
  <si>
    <t>TIE130943</t>
  </si>
  <si>
    <t>TIE297525</t>
  </si>
  <si>
    <t>TIE303066</t>
  </si>
  <si>
    <t>TIE305518</t>
  </si>
  <si>
    <t>le 09/05/17, demande donneur d'ordre + explication frais , le 10/05/17 retour  SAV , le 16/05/17 avoir54469</t>
  </si>
  <si>
    <t>le 09/05/17, demande donneur d'ordre + explication frais , le 10/05/17 retour  SAV , le 16/05/17 avoir 54465</t>
  </si>
  <si>
    <t>le 09/05/17, demande donneur d'ordre + explication frais , le 10/05/17 retour  SAV , le 16/05/17 avoir 54464</t>
  </si>
  <si>
    <t>attente AVOIR lettré par PATRICIA</t>
  </si>
  <si>
    <t>le17/05/17 tel</t>
  </si>
  <si>
    <t xml:space="preserve">le17/05/17 tel, je lui ai transmis le RIB </t>
  </si>
  <si>
    <t>le 17/05/17 effectue virement fin semaine</t>
  </si>
  <si>
    <t>erreur facture Céline</t>
  </si>
  <si>
    <t>le 17/05/17 tel + mail avec facture</t>
  </si>
  <si>
    <t>autoecole.cfpcsr@gmail.com</t>
  </si>
  <si>
    <t xml:space="preserve">le 17/05/17 tel </t>
  </si>
  <si>
    <t>le 17/05/17 a rappelé, a déjà envoyé justif que payé par chèque</t>
  </si>
  <si>
    <t>vérifier auprès de Patricia</t>
  </si>
  <si>
    <t>AVOIRS</t>
  </si>
  <si>
    <t>le 17/05/17 envoi mail Patricia pour faire AVOIRS</t>
  </si>
  <si>
    <t>le 09/05/17 envoi mail avec facture, le 18/05/17  envoi mail factures</t>
  </si>
  <si>
    <t xml:space="preserve">le 31/03/17, tel, le 04/04/17 envoi mail car encore des factures à régler, le 10/05/17 envoi mail état compte, le 18/05/17 envoi état compte </t>
  </si>
  <si>
    <t>le 10/02 copie factures, le 21/02/17 envoie des 2 factures à Mme PIERRAT, le 08/03/17 mail envoyé à Mr CALLON Fr., le 13/03 envoie facture à Mme NAEGELE pour la facture 161006788 et à Mr EBY et Mme MATTER pour l'autre, le 05/04/17 Mr LOUP envoi mail avec 2 factures, le 09/05/17  mail relance Mme NAEGELE + Mme MATTER ET Mr EBY, le 18/05/17 facture en litige la 161006788</t>
  </si>
  <si>
    <t>facture 161006788 en litige!!</t>
  </si>
  <si>
    <t>erreur de facturation banque qui doit régler!</t>
  </si>
  <si>
    <t>SRC envoi adresse banque ou code banque</t>
  </si>
  <si>
    <t>le 24/04/17, mauvaise facturation section, demande nouvelles factures, le 18/05/17 Patricia a fait les avoirs + 2factures refacturées</t>
  </si>
  <si>
    <t>le 24/04/17 envoi mail factures, transmis à Patricia, le 18/05/17 envoi mail confirmant Avoirs et refac</t>
  </si>
  <si>
    <t>smahraz@bmcebank.co.ma</t>
  </si>
  <si>
    <t xml:space="preserve">Sofiane MAHRAZ </t>
  </si>
  <si>
    <t>Mr SATTI Mme GIRERD Emilie</t>
  </si>
  <si>
    <t>Mme GIRERD Emilie</t>
  </si>
  <si>
    <t>le 18/05/17 mail avec facture</t>
  </si>
  <si>
    <t>le 16/05/17 envoi mail avec factures, le18/05/17 SAV demande prélèvement</t>
  </si>
  <si>
    <t>le 18/05/17 tel effectue paiement</t>
  </si>
  <si>
    <t>CIC/Contrôle périodique (CIC Paris)</t>
  </si>
  <si>
    <t>le 07/03/17, retour mail personne à contacter Mr STEEG, contacter Mme JAMING, le 07/03/17, retour Mme Jacquelin qui regarde avec service contrôle, le 23/03 pas de bon à payer pour facture 2011, le 07/04/17 en cours de validation, le 11/05/17 Mme FRANCOIS  en cours de validation 2 factures 2013, le 19/05/17 paiement de 3 factures 2013</t>
  </si>
  <si>
    <t>le 04/04/17, confirmation paiement, le 19/05/17 envoi état des paiements effectués</t>
  </si>
  <si>
    <t>le 19/05/17 mauvaise adresse+ demande RIB</t>
  </si>
  <si>
    <t xml:space="preserve">le 10/02 copie factures, le 01/03/17 + LE 13/04/17 appel au tel, </t>
  </si>
  <si>
    <t>RIB + facture</t>
  </si>
  <si>
    <t>m.chanteloup@jardiland.com</t>
  </si>
  <si>
    <t>0388142222</t>
  </si>
  <si>
    <t>0472778500</t>
  </si>
  <si>
    <t>0476750849</t>
  </si>
  <si>
    <t>0470207091</t>
  </si>
  <si>
    <t>0153930174</t>
  </si>
  <si>
    <t>0389327000</t>
  </si>
  <si>
    <t>Mr NIKO</t>
  </si>
  <si>
    <t>le 24/04/17 envoi mail avec etat compte, le 16/05/17 envoi mail relance facture 1604…, le 23/05/17 envoi factures</t>
  </si>
  <si>
    <t>le 25/04/17, envoi mail avec avis de paiement + 1 facture à payer, le 26/05/17 virement effectué</t>
  </si>
  <si>
    <t>Elle rappelle le 08 juin!!!!</t>
  </si>
  <si>
    <t>le 23/05/17 tel, me tient au courant</t>
  </si>
  <si>
    <t>le 23/05/17 tel car prelevement normalement</t>
  </si>
  <si>
    <t>me rappelle</t>
  </si>
  <si>
    <t>prelevement</t>
  </si>
  <si>
    <t>le 15/05/17 mail en cours, le 24/05/17 envoi facture</t>
  </si>
  <si>
    <t>Le 24/05/17 SRC modif adresse</t>
  </si>
  <si>
    <t>envoyées par mail le 19, le 21/03/17 renvoi mail, le 22/03 envoi état du compte, le 04/04/17 envoi factures, le 06/04/17 demande changement SRC + refac à Patricia, le 10/04/17 envoi factures par courrier nouvelle adresse, le 27/04/17 tel, pas encore de retour du siège, le 24/05/17 envoi de toutes les factures avec bonne adresse de facturation</t>
  </si>
  <si>
    <t>le 22/03/17, demande renvoi factures, le 04/04/17 n'a plus les factures, le 06/04/17 demande modif adresse, le 27/04/17 dossier en cours, le 17/05/17 maill demandant quelles factures, le 22/05/17 demande duplicata factures</t>
  </si>
  <si>
    <t>le 24/05/17 avoir à faire</t>
  </si>
  <si>
    <t>Patricia avoir</t>
  </si>
  <si>
    <t>TIE364493</t>
  </si>
  <si>
    <t>CAISSE CREDIT MUTUEL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</si>
</sst>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5" formatCode="#,##0.00_ ;\-#,##0.00\ "/>
  </numFmts>
  <fonts count="35" x14ac:knownFonts="1">
    <font>
      <sz val="11"/>
      <color theme="1"/>
      <name val="Calibri"/>
      <family val="2"/>
      <scheme val="minor"/>
    </font>
    <font>
      <sz val="8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2"/>
    </font>
    <font>
      <sz val="8"/>
      <color theme="1"/>
      <name val="Comic Sans MS"/>
      <family val="2"/>
    </font>
    <font>
      <sz val="11"/>
      <color theme="1"/>
      <name val="Calibri"/>
      <family val="2"/>
      <scheme val="minor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b/>
      <sz val="10"/>
      <color theme="1"/>
      <name val="Comic Sans MS"/>
      <family val="4"/>
    </font>
    <font>
      <b/>
      <sz val="12"/>
      <color theme="1"/>
      <name val="Comic Sans MS"/>
      <family val="4"/>
    </font>
    <font>
      <sz val="10"/>
      <color theme="1"/>
      <name val="Comic Sans MS"/>
      <family val="4"/>
    </font>
    <font>
      <b/>
      <sz val="11"/>
      <color theme="1"/>
      <name val="Calibri"/>
      <family val="2"/>
      <scheme val="minor"/>
    </font>
    <font>
      <b/>
      <sz val="14"/>
      <color theme="1"/>
      <name val="Comic Sans MS"/>
      <family val="4"/>
    </font>
    <font>
      <u/>
      <sz val="11"/>
      <color theme="10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8"/>
      <color theme="1"/>
      <name val="Comic Sans MS"/>
      <family val="4"/>
    </font>
    <font>
      <sz val="11"/>
      <color rgb="FF000000"/>
      <name val="Arial"/>
      <family val="2"/>
    </font>
    <font>
      <b/>
      <sz val="14"/>
      <name val="Comic Sans MS"/>
      <family val="4"/>
    </font>
    <font>
      <b/>
      <sz val="10"/>
      <name val="Comic Sans MS"/>
      <family val="4"/>
    </font>
    <font>
      <sz val="11"/>
      <color rgb="FF000000"/>
      <name val="Calibri"/>
      <family val="2"/>
    </font>
    <font>
      <sz val="11"/>
      <color theme="10"/>
      <name val="Calibri"/>
      <family val="2"/>
      <scheme val="minor"/>
    </font>
    <font>
      <sz val="12"/>
      <color rgb="FF00005C"/>
      <name val="Calibri"/>
      <family val="2"/>
      <scheme val="minor"/>
    </font>
    <font>
      <b/>
      <sz val="8"/>
      <color theme="1"/>
      <name val="Comic Sans MS"/>
      <family val="2"/>
    </font>
    <font>
      <sz val="10"/>
      <name val="Arial"/>
      <family val="2"/>
    </font>
    <font>
      <sz val="11"/>
      <color theme="1"/>
      <name val="Calibri"/>
      <family val="2"/>
    </font>
    <font>
      <b/>
      <sz val="11"/>
      <color rgb="FF000000"/>
      <name val="Arial"/>
      <family val="2"/>
    </font>
    <font>
      <sz val="12"/>
      <color rgb="FF222222"/>
      <name val="Arial"/>
      <family val="2"/>
    </font>
    <font>
      <sz val="11"/>
      <name val="Calibri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1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lightGray">
        <fgColor theme="8" tint="0.79998168889431442"/>
        <bgColor indexed="65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theme="8" tint="0.79998168889431442"/>
        <bgColor theme="8" tint="0.79998168889431442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medium">
        <color theme="4" tint="0.39997558519241921"/>
      </left>
      <right style="medium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/>
      <right style="thin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/>
      <top style="medium">
        <color theme="4" tint="0.39997558519241921"/>
      </top>
      <bottom style="medium">
        <color theme="4" tint="0.39997558519241921"/>
      </bottom>
      <diagonal/>
    </border>
    <border>
      <left style="medium">
        <color indexed="64"/>
      </left>
      <right style="medium">
        <color theme="4" tint="0.39997558519241921"/>
      </right>
      <top style="medium">
        <color theme="4" tint="0.39997558519241921"/>
      </top>
      <bottom style="medium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8"/>
      </left>
      <right style="thin">
        <color theme="8"/>
      </right>
      <top style="medium">
        <color indexed="64"/>
      </top>
      <bottom style="thin">
        <color theme="8"/>
      </bottom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</borders>
  <cellStyleXfs count="20">
    <xf numFmtId="0" fontId="0" fillId="0" borderId="0"/>
    <xf numFmtId="43" fontId="5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/>
    <xf numFmtId="0" fontId="14" fillId="0" borderId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14" fillId="0" borderId="0"/>
    <xf numFmtId="0" fontId="5" fillId="0" borderId="0"/>
    <xf numFmtId="0" fontId="14" fillId="0" borderId="0"/>
    <xf numFmtId="0" fontId="4" fillId="0" borderId="0"/>
    <xf numFmtId="43" fontId="4" fillId="0" borderId="0" applyFont="0" applyFill="0" applyBorder="0" applyAlignment="0" applyProtection="0"/>
    <xf numFmtId="0" fontId="26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97">
    <xf numFmtId="0" fontId="0" fillId="0" borderId="0" xfId="0"/>
    <xf numFmtId="0" fontId="0" fillId="0" borderId="4" xfId="0" applyBorder="1"/>
    <xf numFmtId="0" fontId="0" fillId="0" borderId="0" xfId="0" applyBorder="1"/>
    <xf numFmtId="0" fontId="7" fillId="0" borderId="0" xfId="0" applyFont="1"/>
    <xf numFmtId="1" fontId="0" fillId="0" borderId="0" xfId="0" applyNumberFormat="1" applyBorder="1"/>
    <xf numFmtId="43" fontId="0" fillId="0" borderId="0" xfId="1" applyFont="1"/>
    <xf numFmtId="0" fontId="9" fillId="3" borderId="9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10" fillId="0" borderId="8" xfId="0" applyFont="1" applyBorder="1"/>
    <xf numFmtId="0" fontId="10" fillId="0" borderId="7" xfId="0" applyFont="1" applyBorder="1"/>
    <xf numFmtId="0" fontId="10" fillId="2" borderId="8" xfId="0" applyFont="1" applyFill="1" applyBorder="1"/>
    <xf numFmtId="0" fontId="10" fillId="4" borderId="7" xfId="0" applyFont="1" applyFill="1" applyBorder="1"/>
    <xf numFmtId="0" fontId="6" fillId="4" borderId="5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3" fillId="0" borderId="7" xfId="2" applyBorder="1"/>
    <xf numFmtId="1" fontId="0" fillId="0" borderId="0" xfId="0" applyNumberFormat="1"/>
    <xf numFmtId="43" fontId="0" fillId="0" borderId="0" xfId="0" applyNumberFormat="1"/>
    <xf numFmtId="0" fontId="0" fillId="0" borderId="0" xfId="0" applyBorder="1" applyAlignment="1">
      <alignment horizontal="center"/>
    </xf>
    <xf numFmtId="0" fontId="13" fillId="0" borderId="0" xfId="2"/>
    <xf numFmtId="0" fontId="0" fillId="0" borderId="4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6" fillId="2" borderId="5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43" fontId="6" fillId="2" borderId="2" xfId="1" applyFont="1" applyFill="1" applyBorder="1" applyAlignment="1">
      <alignment horizontal="center" vertical="top" wrapText="1"/>
    </xf>
    <xf numFmtId="0" fontId="10" fillId="5" borderId="7" xfId="0" applyFont="1" applyFill="1" applyBorder="1"/>
    <xf numFmtId="43" fontId="11" fillId="0" borderId="0" xfId="1" applyFont="1"/>
    <xf numFmtId="0" fontId="6" fillId="4" borderId="14" xfId="0" applyFont="1" applyFill="1" applyBorder="1" applyAlignment="1">
      <alignment horizontal="center" vertical="center" wrapText="1"/>
    </xf>
    <xf numFmtId="0" fontId="15" fillId="0" borderId="0" xfId="0" applyFont="1" applyBorder="1"/>
    <xf numFmtId="1" fontId="15" fillId="0" borderId="0" xfId="0" applyNumberFormat="1" applyFont="1" applyBorder="1"/>
    <xf numFmtId="0" fontId="15" fillId="0" borderId="0" xfId="0" applyFont="1" applyBorder="1" applyAlignment="1">
      <alignment wrapText="1"/>
    </xf>
    <xf numFmtId="0" fontId="15" fillId="0" borderId="0" xfId="0" applyFont="1"/>
    <xf numFmtId="0" fontId="15" fillId="0" borderId="0" xfId="0" applyFont="1" applyAlignment="1">
      <alignment wrapText="1"/>
    </xf>
    <xf numFmtId="0" fontId="0" fillId="0" borderId="4" xfId="0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wrapText="1"/>
    </xf>
    <xf numFmtId="0" fontId="0" fillId="0" borderId="1" xfId="0" applyFont="1" applyBorder="1"/>
    <xf numFmtId="0" fontId="0" fillId="0" borderId="1" xfId="0" applyFont="1" applyBorder="1" applyAlignment="1">
      <alignment wrapText="1"/>
    </xf>
    <xf numFmtId="0" fontId="0" fillId="0" borderId="0" xfId="0" applyFont="1"/>
    <xf numFmtId="0" fontId="0" fillId="0" borderId="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Border="1" applyAlignment="1">
      <alignment horizontal="center" wrapText="1"/>
    </xf>
    <xf numFmtId="3" fontId="17" fillId="0" borderId="0" xfId="0" applyNumberFormat="1" applyFont="1" applyAlignment="1">
      <alignment wrapText="1"/>
    </xf>
    <xf numFmtId="0" fontId="18" fillId="7" borderId="1" xfId="0" applyFont="1" applyFill="1" applyBorder="1"/>
    <xf numFmtId="1" fontId="18" fillId="7" borderId="1" xfId="0" applyNumberFormat="1" applyFont="1" applyFill="1" applyBorder="1"/>
    <xf numFmtId="0" fontId="10" fillId="0" borderId="8" xfId="0" applyFont="1" applyBorder="1" applyAlignment="1">
      <alignment wrapText="1"/>
    </xf>
    <xf numFmtId="43" fontId="11" fillId="0" borderId="0" xfId="1" applyNumberFormat="1" applyFont="1"/>
    <xf numFmtId="0" fontId="0" fillId="0" borderId="6" xfId="0" applyBorder="1" applyAlignment="1">
      <alignment wrapText="1"/>
    </xf>
    <xf numFmtId="0" fontId="0" fillId="0" borderId="6" xfId="0" applyBorder="1"/>
    <xf numFmtId="0" fontId="0" fillId="6" borderId="0" xfId="0" applyFill="1"/>
    <xf numFmtId="0" fontId="19" fillId="0" borderId="0" xfId="0" applyFont="1"/>
    <xf numFmtId="0" fontId="6" fillId="2" borderId="20" xfId="0" applyFont="1" applyFill="1" applyBorder="1" applyAlignment="1">
      <alignment horizontal="center" vertical="top" wrapText="1"/>
    </xf>
    <xf numFmtId="0" fontId="21" fillId="9" borderId="16" xfId="0" applyFont="1" applyFill="1" applyBorder="1" applyAlignment="1">
      <alignment horizontal="center"/>
    </xf>
    <xf numFmtId="0" fontId="21" fillId="9" borderId="17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8" fillId="4" borderId="17" xfId="0" applyFont="1" applyFill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6" fillId="10" borderId="17" xfId="0" applyFont="1" applyFill="1" applyBorder="1" applyAlignment="1">
      <alignment horizontal="center" vertical="top" wrapText="1"/>
    </xf>
    <xf numFmtId="0" fontId="6" fillId="10" borderId="2" xfId="0" applyFont="1" applyFill="1" applyBorder="1" applyAlignment="1">
      <alignment horizontal="center" vertical="top" wrapText="1"/>
    </xf>
    <xf numFmtId="0" fontId="6" fillId="10" borderId="23" xfId="0" applyFont="1" applyFill="1" applyBorder="1" applyAlignment="1">
      <alignment horizontal="center" vertical="top" wrapText="1"/>
    </xf>
    <xf numFmtId="0" fontId="6" fillId="10" borderId="3" xfId="0" applyFont="1" applyFill="1" applyBorder="1" applyAlignment="1">
      <alignment horizontal="center" vertical="top" wrapText="1"/>
    </xf>
    <xf numFmtId="0" fontId="0" fillId="0" borderId="0" xfId="0" applyFont="1" applyBorder="1"/>
    <xf numFmtId="0" fontId="15" fillId="0" borderId="6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9" fillId="0" borderId="0" xfId="0" applyFont="1" applyBorder="1"/>
    <xf numFmtId="17" fontId="0" fillId="0" borderId="0" xfId="0" applyNumberFormat="1" applyBorder="1"/>
    <xf numFmtId="43" fontId="6" fillId="2" borderId="16" xfId="1" applyFont="1" applyFill="1" applyBorder="1" applyAlignment="1">
      <alignment horizontal="center" vertical="top" wrapText="1"/>
    </xf>
    <xf numFmtId="0" fontId="0" fillId="0" borderId="22" xfId="0" applyBorder="1"/>
    <xf numFmtId="0" fontId="13" fillId="0" borderId="0" xfId="2" applyAlignment="1">
      <alignment wrapText="1"/>
    </xf>
    <xf numFmtId="43" fontId="5" fillId="0" borderId="0" xfId="1" applyFont="1"/>
    <xf numFmtId="1" fontId="0" fillId="0" borderId="0" xfId="0" applyNumberFormat="1" applyFont="1"/>
    <xf numFmtId="1" fontId="0" fillId="0" borderId="0" xfId="0" applyNumberFormat="1" applyAlignment="1">
      <alignment wrapText="1"/>
    </xf>
    <xf numFmtId="1" fontId="0" fillId="0" borderId="0" xfId="0" applyNumberFormat="1" applyFont="1" applyAlignment="1">
      <alignment wrapText="1"/>
    </xf>
    <xf numFmtId="0" fontId="0" fillId="0" borderId="25" xfId="0" applyBorder="1"/>
    <xf numFmtId="0" fontId="0" fillId="0" borderId="25" xfId="0" applyBorder="1" applyAlignment="1">
      <alignment wrapText="1"/>
    </xf>
    <xf numFmtId="43" fontId="0" fillId="0" borderId="25" xfId="1" applyFont="1" applyBorder="1"/>
    <xf numFmtId="0" fontId="0" fillId="0" borderId="25" xfId="0" applyBorder="1" applyAlignment="1">
      <alignment horizontal="center"/>
    </xf>
    <xf numFmtId="0" fontId="0" fillId="6" borderId="25" xfId="0" applyFill="1" applyBorder="1"/>
    <xf numFmtId="0" fontId="0" fillId="0" borderId="27" xfId="0" applyBorder="1"/>
    <xf numFmtId="0" fontId="0" fillId="0" borderId="27" xfId="0" applyBorder="1" applyAlignment="1">
      <alignment wrapText="1"/>
    </xf>
    <xf numFmtId="43" fontId="0" fillId="0" borderId="27" xfId="1" applyFont="1" applyBorder="1"/>
    <xf numFmtId="0" fontId="0" fillId="0" borderId="27" xfId="0" applyBorder="1" applyAlignment="1">
      <alignment horizontal="center"/>
    </xf>
    <xf numFmtId="43" fontId="6" fillId="10" borderId="23" xfId="1" applyFont="1" applyFill="1" applyBorder="1" applyAlignment="1">
      <alignment horizontal="center" vertical="top" wrapText="1"/>
    </xf>
    <xf numFmtId="0" fontId="0" fillId="0" borderId="0" xfId="0" applyNumberFormat="1"/>
    <xf numFmtId="0" fontId="8" fillId="4" borderId="26" xfId="0" applyFont="1" applyFill="1" applyBorder="1" applyAlignment="1">
      <alignment horizontal="center"/>
    </xf>
    <xf numFmtId="0" fontId="0" fillId="0" borderId="0" xfId="0" applyFont="1" applyBorder="1" applyAlignment="1">
      <alignment horizontal="center" wrapText="1"/>
    </xf>
    <xf numFmtId="0" fontId="24" fillId="0" borderId="0" xfId="0" applyFont="1" applyAlignment="1">
      <alignment vertical="center" wrapText="1"/>
    </xf>
    <xf numFmtId="0" fontId="0" fillId="0" borderId="25" xfId="0" applyBorder="1" applyAlignment="1">
      <alignment horizontal="center" wrapText="1"/>
    </xf>
    <xf numFmtId="0" fontId="27" fillId="0" borderId="0" xfId="11" applyFont="1" applyAlignment="1">
      <alignment horizontal="left"/>
    </xf>
    <xf numFmtId="0" fontId="0" fillId="12" borderId="0" xfId="0" applyFill="1"/>
    <xf numFmtId="0" fontId="19" fillId="12" borderId="0" xfId="0" applyFont="1" applyFill="1"/>
    <xf numFmtId="0" fontId="0" fillId="12" borderId="0" xfId="0" applyFill="1" applyAlignment="1">
      <alignment horizontal="center"/>
    </xf>
    <xf numFmtId="1" fontId="0" fillId="12" borderId="0" xfId="0" applyNumberFormat="1" applyFill="1"/>
    <xf numFmtId="0" fontId="0" fillId="12" borderId="0" xfId="0" applyFill="1" applyBorder="1"/>
    <xf numFmtId="0" fontId="28" fillId="0" borderId="0" xfId="0" applyFont="1"/>
    <xf numFmtId="0" fontId="24" fillId="0" borderId="6" xfId="0" applyFont="1" applyBorder="1" applyAlignment="1">
      <alignment vertical="center" wrapText="1"/>
    </xf>
    <xf numFmtId="0" fontId="16" fillId="0" borderId="0" xfId="0" applyFont="1" applyBorder="1" applyAlignment="1">
      <alignment wrapText="1"/>
    </xf>
    <xf numFmtId="0" fontId="0" fillId="12" borderId="0" xfId="0" quotePrefix="1" applyFill="1" applyBorder="1" applyAlignment="1">
      <alignment wrapText="1"/>
    </xf>
    <xf numFmtId="0" fontId="0" fillId="12" borderId="0" xfId="0" applyFont="1" applyFill="1" applyBorder="1" applyAlignment="1">
      <alignment wrapText="1"/>
    </xf>
    <xf numFmtId="0" fontId="0" fillId="13" borderId="6" xfId="0" applyFill="1" applyBorder="1"/>
    <xf numFmtId="0" fontId="29" fillId="0" borderId="0" xfId="0" applyFont="1"/>
    <xf numFmtId="0" fontId="13" fillId="0" borderId="6" xfId="2" applyBorder="1"/>
    <xf numFmtId="0" fontId="26" fillId="0" borderId="0" xfId="0" applyNumberFormat="1" applyFont="1" applyBorder="1" applyAlignment="1" applyProtection="1">
      <alignment horizontal="center" vertical="center"/>
    </xf>
    <xf numFmtId="0" fontId="13" fillId="0" borderId="1" xfId="2" applyBorder="1" applyAlignment="1">
      <alignment wrapText="1"/>
    </xf>
    <xf numFmtId="0" fontId="0" fillId="0" borderId="0" xfId="0" quotePrefix="1" applyBorder="1" applyAlignment="1">
      <alignment horizontal="center"/>
    </xf>
    <xf numFmtId="0" fontId="11" fillId="0" borderId="0" xfId="0" applyFont="1"/>
    <xf numFmtId="0" fontId="6" fillId="2" borderId="29" xfId="0" applyFont="1" applyFill="1" applyBorder="1" applyAlignment="1">
      <alignment horizontal="center" vertical="top" wrapText="1"/>
    </xf>
    <xf numFmtId="43" fontId="0" fillId="0" borderId="25" xfId="1" applyFont="1" applyBorder="1" applyAlignment="1">
      <alignment horizontal="center"/>
    </xf>
    <xf numFmtId="0" fontId="0" fillId="0" borderId="1" xfId="0" applyBorder="1"/>
    <xf numFmtId="0" fontId="0" fillId="0" borderId="31" xfId="0" applyBorder="1"/>
    <xf numFmtId="0" fontId="11" fillId="4" borderId="26" xfId="0" applyFont="1" applyFill="1" applyBorder="1" applyAlignment="1">
      <alignment horizontal="center"/>
    </xf>
    <xf numFmtId="0" fontId="0" fillId="0" borderId="32" xfId="0" applyBorder="1"/>
    <xf numFmtId="0" fontId="11" fillId="4" borderId="33" xfId="0" applyFont="1" applyFill="1" applyBorder="1" applyAlignment="1">
      <alignment horizontal="center"/>
    </xf>
    <xf numFmtId="0" fontId="0" fillId="0" borderId="1" xfId="0" applyFill="1" applyBorder="1"/>
    <xf numFmtId="0" fontId="30" fillId="0" borderId="3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top" wrapText="1"/>
    </xf>
    <xf numFmtId="0" fontId="13" fillId="0" borderId="0" xfId="2" applyBorder="1" applyAlignment="1">
      <alignment wrapText="1"/>
    </xf>
    <xf numFmtId="1" fontId="15" fillId="0" borderId="0" xfId="0" applyNumberFormat="1" applyFont="1"/>
    <xf numFmtId="0" fontId="0" fillId="0" borderId="0" xfId="0" applyAlignment="1">
      <alignment horizontal="left"/>
    </xf>
    <xf numFmtId="0" fontId="25" fillId="11" borderId="28" xfId="0" applyFont="1" applyFill="1" applyBorder="1" applyAlignment="1">
      <alignment horizontal="left"/>
    </xf>
    <xf numFmtId="0" fontId="0" fillId="0" borderId="0" xfId="0" applyFill="1"/>
    <xf numFmtId="1" fontId="0" fillId="0" borderId="0" xfId="1" applyNumberFormat="1" applyFont="1"/>
    <xf numFmtId="0" fontId="0" fillId="15" borderId="34" xfId="0" applyFont="1" applyFill="1" applyBorder="1"/>
    <xf numFmtId="0" fontId="32" fillId="12" borderId="0" xfId="0" applyFont="1" applyFill="1"/>
    <xf numFmtId="43" fontId="33" fillId="12" borderId="0" xfId="1" applyFont="1" applyFill="1"/>
    <xf numFmtId="1" fontId="6" fillId="4" borderId="14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15" fillId="0" borderId="0" xfId="0" applyNumberFormat="1" applyFont="1" applyAlignment="1">
      <alignment horizontal="center"/>
    </xf>
    <xf numFmtId="1" fontId="16" fillId="0" borderId="0" xfId="0" applyNumberFormat="1" applyFont="1" applyAlignment="1">
      <alignment horizontal="center"/>
    </xf>
    <xf numFmtId="1" fontId="0" fillId="12" borderId="0" xfId="0" applyNumberFormat="1" applyFill="1" applyAlignment="1">
      <alignment horizontal="center"/>
    </xf>
    <xf numFmtId="43" fontId="1" fillId="0" borderId="0" xfId="19" applyFont="1"/>
    <xf numFmtId="0" fontId="1" fillId="0" borderId="0" xfId="18" applyAlignment="1">
      <alignment horizontal="left"/>
    </xf>
    <xf numFmtId="0" fontId="34" fillId="0" borderId="0" xfId="0" applyFont="1"/>
    <xf numFmtId="0" fontId="15" fillId="0" borderId="6" xfId="0" quotePrefix="1" applyFont="1" applyBorder="1"/>
    <xf numFmtId="0" fontId="15" fillId="0" borderId="1" xfId="0" applyFont="1" applyBorder="1"/>
    <xf numFmtId="1" fontId="0" fillId="2" borderId="24" xfId="0" applyNumberFormat="1" applyFill="1" applyBorder="1" applyAlignment="1">
      <alignment horizontal="center" vertical="top" wrapText="1"/>
    </xf>
    <xf numFmtId="0" fontId="13" fillId="0" borderId="0" xfId="2" applyNumberFormat="1" applyAlignment="1">
      <alignment wrapText="1"/>
    </xf>
    <xf numFmtId="49" fontId="6" fillId="2" borderId="29" xfId="0" applyNumberFormat="1" applyFont="1" applyFill="1" applyBorder="1" applyAlignment="1">
      <alignment horizontal="center" vertical="top" wrapText="1"/>
    </xf>
    <xf numFmtId="49" fontId="0" fillId="0" borderId="0" xfId="0" applyNumberFormat="1" applyAlignment="1"/>
    <xf numFmtId="0" fontId="6" fillId="2" borderId="2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NumberFormat="1" applyAlignment="1"/>
    <xf numFmtId="0" fontId="0" fillId="0" borderId="0" xfId="0" applyNumberFormat="1" applyBorder="1" applyAlignment="1"/>
    <xf numFmtId="0" fontId="13" fillId="0" borderId="0" xfId="2" applyNumberFormat="1" applyAlignment="1"/>
    <xf numFmtId="0" fontId="13" fillId="0" borderId="0" xfId="2" applyNumberFormat="1" applyBorder="1" applyAlignment="1"/>
    <xf numFmtId="0" fontId="13" fillId="0" borderId="0" xfId="2" quotePrefix="1" applyNumberFormat="1" applyAlignment="1"/>
    <xf numFmtId="49" fontId="0" fillId="15" borderId="35" xfId="0" applyNumberFormat="1" applyFont="1" applyFill="1" applyBorder="1" applyAlignment="1">
      <alignment horizontal="center"/>
    </xf>
    <xf numFmtId="49" fontId="0" fillId="0" borderId="35" xfId="0" applyNumberFormat="1" applyFont="1" applyBorder="1" applyAlignment="1">
      <alignment horizontal="center"/>
    </xf>
    <xf numFmtId="49" fontId="0" fillId="0" borderId="0" xfId="0" applyNumberFormat="1" applyAlignment="1">
      <alignment horizontal="center"/>
    </xf>
    <xf numFmtId="49" fontId="6" fillId="2" borderId="2" xfId="0" applyNumberFormat="1" applyFont="1" applyFill="1" applyBorder="1" applyAlignment="1">
      <alignment horizontal="center" vertical="top" wrapText="1"/>
    </xf>
    <xf numFmtId="49" fontId="0" fillId="15" borderId="35" xfId="0" quotePrefix="1" applyNumberFormat="1" applyFont="1" applyFill="1" applyBorder="1" applyAlignment="1">
      <alignment horizontal="center"/>
    </xf>
    <xf numFmtId="49" fontId="0" fillId="0" borderId="35" xfId="0" quotePrefix="1" applyNumberFormat="1" applyFont="1" applyBorder="1" applyAlignment="1">
      <alignment horizontal="center"/>
    </xf>
    <xf numFmtId="165" fontId="6" fillId="4" borderId="2" xfId="1" applyNumberFormat="1" applyFont="1" applyFill="1" applyBorder="1" applyAlignment="1">
      <alignment horizontal="center" vertical="center" wrapText="1"/>
    </xf>
    <xf numFmtId="165" fontId="0" fillId="0" borderId="0" xfId="1" applyNumberFormat="1" applyFont="1"/>
    <xf numFmtId="165" fontId="15" fillId="0" borderId="0" xfId="1" applyNumberFormat="1" applyFont="1"/>
    <xf numFmtId="165" fontId="0" fillId="12" borderId="0" xfId="1" applyNumberFormat="1" applyFont="1" applyFill="1"/>
    <xf numFmtId="165" fontId="0" fillId="0" borderId="0" xfId="1" applyNumberFormat="1" applyFont="1" applyAlignment="1">
      <alignment wrapText="1"/>
    </xf>
    <xf numFmtId="165" fontId="6" fillId="4" borderId="14" xfId="1" applyNumberFormat="1" applyFont="1" applyFill="1" applyBorder="1" applyAlignment="1">
      <alignment horizontal="center" vertical="center" wrapText="1"/>
    </xf>
    <xf numFmtId="165" fontId="0" fillId="0" borderId="0" xfId="1" applyNumberFormat="1" applyFont="1" applyAlignment="1">
      <alignment horizontal="center"/>
    </xf>
    <xf numFmtId="4" fontId="6" fillId="2" borderId="2" xfId="1" applyNumberFormat="1" applyFont="1" applyFill="1" applyBorder="1" applyAlignment="1">
      <alignment horizontal="center" vertical="top" wrapText="1"/>
    </xf>
    <xf numFmtId="4" fontId="0" fillId="0" borderId="0" xfId="1" applyNumberFormat="1" applyFont="1"/>
    <xf numFmtId="4" fontId="0" fillId="0" borderId="0" xfId="1" applyNumberFormat="1" applyFont="1" applyBorder="1"/>
    <xf numFmtId="4" fontId="0" fillId="0" borderId="0" xfId="0" applyNumberFormat="1"/>
    <xf numFmtId="4" fontId="0" fillId="2" borderId="14" xfId="0" applyNumberFormat="1" applyFill="1" applyBorder="1" applyAlignment="1">
      <alignment horizontal="center" vertical="top"/>
    </xf>
    <xf numFmtId="4" fontId="0" fillId="0" borderId="0" xfId="1" applyNumberFormat="1" applyFont="1" applyAlignment="1">
      <alignment horizontal="center"/>
    </xf>
    <xf numFmtId="49" fontId="0" fillId="0" borderId="4" xfId="0" applyNumberFormat="1" applyBorder="1" applyAlignment="1">
      <alignment wrapText="1"/>
    </xf>
    <xf numFmtId="49" fontId="0" fillId="0" borderId="0" xfId="0" applyNumberFormat="1" applyAlignment="1">
      <alignment wrapText="1"/>
    </xf>
    <xf numFmtId="49" fontId="0" fillId="0" borderId="0" xfId="0" applyNumberFormat="1" applyBorder="1" applyAlignment="1">
      <alignment wrapText="1"/>
    </xf>
    <xf numFmtId="49" fontId="0" fillId="0" borderId="0" xfId="0" applyNumberFormat="1" applyFont="1" applyBorder="1" applyAlignment="1">
      <alignment wrapText="1"/>
    </xf>
    <xf numFmtId="49" fontId="0" fillId="0" borderId="1" xfId="0" applyNumberFormat="1" applyBorder="1" applyAlignment="1">
      <alignment wrapText="1"/>
    </xf>
    <xf numFmtId="49" fontId="6" fillId="10" borderId="2" xfId="0" applyNumberFormat="1" applyFont="1" applyFill="1" applyBorder="1" applyAlignment="1">
      <alignment horizontal="center" vertical="top" wrapText="1"/>
    </xf>
    <xf numFmtId="49" fontId="0" fillId="0" borderId="27" xfId="0" applyNumberFormat="1" applyBorder="1" applyAlignment="1">
      <alignment wrapText="1"/>
    </xf>
    <xf numFmtId="49" fontId="0" fillId="0" borderId="25" xfId="0" applyNumberFormat="1" applyBorder="1" applyAlignment="1">
      <alignment wrapText="1"/>
    </xf>
    <xf numFmtId="49" fontId="0" fillId="0" borderId="25" xfId="0" applyNumberFormat="1" applyBorder="1" applyAlignment="1">
      <alignment horizontal="center"/>
    </xf>
    <xf numFmtId="49" fontId="0" fillId="0" borderId="25" xfId="0" applyNumberFormat="1" applyBorder="1" applyAlignment="1">
      <alignment horizontal="center" wrapText="1"/>
    </xf>
    <xf numFmtId="0" fontId="11" fillId="0" borderId="0" xfId="0" quotePrefix="1" applyFont="1"/>
    <xf numFmtId="0" fontId="20" fillId="9" borderId="18" xfId="0" applyFont="1" applyFill="1" applyBorder="1" applyAlignment="1">
      <alignment horizontal="center"/>
    </xf>
    <xf numFmtId="0" fontId="20" fillId="9" borderId="19" xfId="0" applyFont="1" applyFill="1" applyBorder="1" applyAlignment="1">
      <alignment horizontal="center"/>
    </xf>
    <xf numFmtId="0" fontId="12" fillId="4" borderId="15" xfId="0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/>
    </xf>
    <xf numFmtId="0" fontId="31" fillId="14" borderId="15" xfId="0" applyFont="1" applyFill="1" applyBorder="1" applyAlignment="1">
      <alignment horizontal="center"/>
    </xf>
    <xf numFmtId="0" fontId="31" fillId="14" borderId="30" xfId="0" applyFont="1" applyFill="1" applyBorder="1" applyAlignment="1">
      <alignment horizontal="center"/>
    </xf>
    <xf numFmtId="0" fontId="31" fillId="14" borderId="16" xfId="0" applyFont="1" applyFill="1" applyBorder="1" applyAlignment="1">
      <alignment horizontal="center"/>
    </xf>
    <xf numFmtId="0" fontId="15" fillId="0" borderId="0" xfId="0" applyNumberFormat="1" applyFont="1" applyAlignment="1"/>
    <xf numFmtId="0" fontId="11" fillId="0" borderId="0" xfId="1" applyNumberFormat="1" applyFont="1"/>
    <xf numFmtId="43" fontId="25" fillId="11" borderId="28" xfId="1" applyNumberFormat="1" applyFont="1" applyFill="1" applyBorder="1"/>
  </cellXfs>
  <cellStyles count="20">
    <cellStyle name="Lien hypertexte" xfId="2" builtinId="8"/>
    <cellStyle name="Milliers" xfId="1" builtinId="3"/>
    <cellStyle name="Milliers 2" xfId="5"/>
    <cellStyle name="Milliers 3" xfId="6"/>
    <cellStyle name="Milliers 4" xfId="12"/>
    <cellStyle name="Milliers 5" xfId="15"/>
    <cellStyle name="Milliers 6" xfId="17"/>
    <cellStyle name="Milliers 7" xfId="19"/>
    <cellStyle name="Normal" xfId="0" builtinId="0"/>
    <cellStyle name="Normal 2" xfId="3"/>
    <cellStyle name="Normal 2 2" xfId="7"/>
    <cellStyle name="Normal 2 3" xfId="13"/>
    <cellStyle name="Normal 3" xfId="8"/>
    <cellStyle name="Normal 4" xfId="9"/>
    <cellStyle name="Normal 5" xfId="4"/>
    <cellStyle name="Normal 5 2" xfId="10"/>
    <cellStyle name="Normal 6" xfId="11"/>
    <cellStyle name="Normal 7" xfId="14"/>
    <cellStyle name="Normal 8" xfId="16"/>
    <cellStyle name="Normal 9" xfId="18"/>
  </cellStyles>
  <dxfs count="83"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color auto="1"/>
      </font>
      <fill>
        <patternFill>
          <bgColor rgb="FFFF33CC"/>
        </patternFill>
      </fill>
    </dxf>
    <dxf>
      <font>
        <color rgb="FF7030A0"/>
      </font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rgb="FF7030A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9" tint="0.7999816888943144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Comic Sans MS"/>
        <scheme val="none"/>
      </font>
      <fill>
        <patternFill patternType="solid">
          <fgColor indexed="64"/>
          <bgColor rgb="FFFF339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" formatCode="0"/>
      <alignment horizontal="center" vertical="bottom" textRotation="0" wrapText="0" indent="0" justifyLastLine="0" shrinkToFit="0" readingOrder="0"/>
    </dxf>
    <dxf>
      <numFmt numFmtId="165" formatCode="#,##0.00_ ;\-#,##0.00\ 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#,##0.00_ ;\-#,##0.00\ "/>
      <alignment horizontal="general" vertical="bottom" textRotation="0" wrapText="1" indent="0" justifyLastLine="0" shrinkToFit="0" readingOrder="0"/>
    </dxf>
    <dxf>
      <numFmt numFmtId="1" formatCode="0"/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indexed="64"/>
          <bgColor rgb="FFFF339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</font>
      <numFmt numFmtId="35" formatCode="_-* #,##0.00\ _€_-;\-* #,##0.00\ _€_-;_-* &quot;-&quot;??\ _€_-;_-@_-"/>
    </dxf>
    <dxf>
      <numFmt numFmtId="1" formatCode="0"/>
      <alignment horizontal="center" textRotation="0" indent="0" justifyLastLine="0" shrinkToFit="0" readingOrder="0"/>
    </dxf>
    <dxf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5" formatCode="_-* #,##0.00\ _€_-;\-* #,##0.00\ _€_-;_-* &quot;-&quot;??\ _€_-;_-@_-"/>
    </dxf>
    <dxf>
      <font>
        <b val="0"/>
      </font>
      <numFmt numFmtId="1" formatCode="0"/>
    </dxf>
    <dxf>
      <alignment textRotation="0" wrapText="1" indent="0" justifyLastLine="0" shrinkToFit="0" readingOrder="0"/>
    </dxf>
    <dxf>
      <numFmt numFmtId="30" formatCode="@"/>
      <alignment textRotation="0" wrapText="1" indent="0" justifyLastLine="0" shrinkToFit="0" readingOrder="0"/>
    </dxf>
    <dxf>
      <numFmt numFmtId="30" formatCode="@"/>
      <alignment horizontal="general" vertical="bottom" textRotation="0" wrapText="1" indent="0" justifyLastLine="0" shrinkToFit="0" readingOrder="0"/>
    </dxf>
    <dxf>
      <numFmt numFmtId="0" formatCode="General"/>
      <alignment horizontal="general" textRotation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left" textRotation="0" indent="0" justifyLastLine="0" shrinkToFit="0" readingOrder="0"/>
    </dxf>
    <dxf>
      <fill>
        <patternFill patternType="solid">
          <fgColor rgb="FFFFFF00"/>
          <bgColor rgb="FF000000"/>
        </patternFill>
      </fill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omic Sans MS"/>
        <scheme val="none"/>
      </font>
      <fill>
        <patternFill patternType="solid">
          <fgColor indexed="64"/>
          <bgColor rgb="FF00B0F0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FF3399"/>
      <color rgb="FFFF66CC"/>
      <color rgb="FFFF33CC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333375</xdr:colOff>
          <xdr:row>2</xdr:row>
          <xdr:rowOff>180975</xdr:rowOff>
        </xdr:from>
        <xdr:to>
          <xdr:col>14</xdr:col>
          <xdr:colOff>571500</xdr:colOff>
          <xdr:row>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à jour factures réglées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1:U184" totalsRowShown="0" headerRowDxfId="82" headerRowBorderDxfId="81" tableBorderDxfId="80">
  <autoFilter ref="A1:U184"/>
  <sortState ref="A2:U191">
    <sortCondition sortBy="cellColor" ref="R1:R191" dxfId="79"/>
  </sortState>
  <tableColumns count="21">
    <tableColumn id="1" name="Code client"/>
    <tableColumn id="2" name="Libellé" dataDxfId="78"/>
    <tableColumn id="20" name="Client bloqué" dataDxfId="77" totalsRowDxfId="76"/>
    <tableColumn id="19" name="Téléphone" dataDxfId="75"/>
    <tableColumn id="13" name="Mail" dataDxfId="74"/>
    <tableColumn id="24" name="Prélèvement" dataCellStyle="Normal"/>
    <tableColumn id="14" name="Actions effectuées" dataDxfId="73"/>
    <tableColumn id="15" name="Retour" dataDxfId="72"/>
    <tableColumn id="16" name="Actions en attente" dataDxfId="71"/>
    <tableColumn id="17" name="Motif non-paiement"/>
    <tableColumn id="4" name="Nb factures" dataCellStyle="Milliers"/>
    <tableColumn id="5" name="Date facture"/>
    <tableColumn id="6" name="Délai paiement" dataCellStyle="Milliers"/>
    <tableColumn id="7" name="Nb de jours de retard" dataDxfId="70" dataCellStyle="Milliers">
      <calculatedColumnFormula>#REF!-Tableau2[[#This Row],[Date facture]]</calculatedColumnFormula>
    </tableColumn>
    <tableColumn id="9" name="Frais de recouvrement" dataDxfId="69">
      <calculatedColumnFormula>IFERROR((Tableau2[[#This Row],[Solde client avant relance]]*Tableau2[[#This Row],[Nb de jours de retard]]*#REF!)/36500,"")</calculatedColumnFormula>
    </tableColumn>
    <tableColumn id="10" name="Majoration" dataDxfId="68" dataCellStyle="Milliers">
      <calculatedColumnFormula>#REF!*Tableau2[[#This Row],[Nb factures]]</calculatedColumnFormula>
    </tableColumn>
    <tableColumn id="8" name="Solde client avant relance" dataDxfId="67" dataCellStyle="Milliers"/>
    <tableColumn id="22" name="Etat"/>
    <tableColumn id="26" name="Nouveau solde" dataDxfId="66" dataCellStyle="Milliers">
      <calculatedColumnFormula>IF(ISNA(VLOOKUP(Tableau2[[#This Row],[Code client]],extraction!$A$1:$B$483,2,0)),"réglé",VLOOKUP(Tableau2[[#This Row],[Code client]],extraction!$A$1:$B$483,2,0))</calculatedColumnFormula>
    </tableColumn>
    <tableColumn id="27" name="Nb de relance avant paiement" dataDxfId="65"/>
    <tableColumn id="11" name="Nouveau montant" dataDxfId="64" dataCellStyle="Milliers">
      <calculatedColumnFormula>IFERROR(Tableau2[[#This Row],[Solde client avant relance]]+Tableau2[[#This Row],[Frais de recouvrement]]+Tableau2[[#This Row],[Majoration]],"")</calculatedColumnFormula>
    </tableColumn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id="5" name="Tableau26" displayName="Tableau26" ref="A1:Q94" totalsRowShown="0" headerRowDxfId="63" headerRowBorderDxfId="62" tableBorderDxfId="61">
  <autoFilter ref="A1:Q94"/>
  <sortState ref="A7:Q120">
    <sortCondition ref="P6:P120"/>
  </sortState>
  <tableColumns count="17">
    <tableColumn id="1" name="Code client"/>
    <tableColumn id="2" name="Libellé"/>
    <tableColumn id="13" name="Contact " dataDxfId="60"/>
    <tableColumn id="12" name="Mail" dataDxfId="59"/>
    <tableColumn id="14" name="Actions effectuées" dataDxfId="58"/>
    <tableColumn id="15" name="Retour" dataDxfId="57"/>
    <tableColumn id="16" name="Actions en attente" dataDxfId="56"/>
    <tableColumn id="17" name="Motif non-paiement" dataDxfId="55"/>
    <tableColumn id="3" name="Numéro facture" dataDxfId="54"/>
    <tableColumn id="4" name="Nb factures" dataDxfId="53"/>
    <tableColumn id="5" name="Date facture" dataDxfId="52"/>
    <tableColumn id="6" name="Délai paiement" dataDxfId="51"/>
    <tableColumn id="7" name="Nb de jours de retard" dataDxfId="50">
      <calculatedColumnFormula>#REF!-Tableau26[[#This Row],[Date facture]]</calculatedColumnFormula>
    </tableColumn>
    <tableColumn id="8" name="Solde client avant relance" dataDxfId="49" dataCellStyle="Milliers"/>
    <tableColumn id="11" name="Etat" dataDxfId="48"/>
    <tableColumn id="9" name="Nouveau solde" dataDxfId="47" dataCellStyle="Milliers">
      <calculatedColumnFormula>IF(ISNA(VLOOKUP(Tableau26[[#This Row],[Code client]],extraction!$A$1:$B$483,2,0)),"réglé",VLOOKUP(Tableau26[[#This Row],[Code client]],extraction!$A$1:$B$483,2,0))</calculatedColumnFormula>
    </tableColumn>
    <tableColumn id="10" name="Nb de relance avant paiement" dataDxfId="46"/>
  </tableColumns>
  <tableStyleInfo name="TableStyleLight17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B3:D47" totalsRowShown="0" headerRowDxfId="45" headerRowBorderDxfId="44">
  <tableColumns count="3">
    <tableColumn id="1" name="Code client" dataDxfId="43">
      <calculatedColumnFormula array="1">IFERROR(INDEX(Tableau26[Code client],SMALL(IF(Tableau26[Actions effectuées]="avoirs",ROW(Tableau26[Actions effectuées]),""),ROW(1:1))-6),"")</calculatedColumnFormula>
    </tableColumn>
    <tableColumn id="2" name="Libellé" dataDxfId="42">
      <calculatedColumnFormula array="1">IFERROR(VLOOKUP(Tableau1[[#This Row],[Code client]],Tableau26[[Code client]:[Libellé]],2,0),"")</calculatedColumnFormula>
    </tableColumn>
    <tableColumn id="3" name="Patricia" dataDxfId="41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\\Uf11-002\COMPTABILITE%20SOFEDIS\RELANCES%20et%20%20IMPAYES%20%20CLIENTS\solde%20clients%20et%20relances\Relances.xlsx" TargetMode="External"/><Relationship Id="rId2" Type="http://schemas.openxmlformats.org/officeDocument/2006/relationships/hyperlink" Target="file:///\\Uf11-002\COMPTABILITE%20SOFEDIS\RELANCES%20et%20%20IMPAYES%20%20CLIENTS\solde%20clients%20et%20relances\Relances.xlsx" TargetMode="External"/><Relationship Id="rId1" Type="http://schemas.openxmlformats.org/officeDocument/2006/relationships/hyperlink" Target="file:///\\Uf11-002\COMPTABILITE%20SOFEDIS\RELANCES%20et%20%20IMPAYES%20%20CLIENTS\solde%20clients%20et%20relances\Relances.xlsx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c.bouchard@catalansdragons.com" TargetMode="External"/><Relationship Id="rId13" Type="http://schemas.openxmlformats.org/officeDocument/2006/relationships/hyperlink" Target="mailto:d.girardy@lahalle.fr" TargetMode="External"/><Relationship Id="rId18" Type="http://schemas.openxmlformats.org/officeDocument/2006/relationships/hyperlink" Target="mailto:c.gaula@kookai.fr" TargetMode="External"/><Relationship Id="rId26" Type="http://schemas.openxmlformats.org/officeDocument/2006/relationships/hyperlink" Target="mailto:a.bernardmoulin@cdaap.fr" TargetMode="External"/><Relationship Id="rId39" Type="http://schemas.openxmlformats.org/officeDocument/2006/relationships/hyperlink" Target="mailto:payments.fr@europcar.com" TargetMode="External"/><Relationship Id="rId3" Type="http://schemas.openxmlformats.org/officeDocument/2006/relationships/hyperlink" Target="mailto:nathalie.tellier45@gmail.com" TargetMode="External"/><Relationship Id="rId21" Type="http://schemas.openxmlformats.org/officeDocument/2006/relationships/hyperlink" Target="mailto:c.gohill@yahoo.fr" TargetMode="External"/><Relationship Id="rId34" Type="http://schemas.openxmlformats.org/officeDocument/2006/relationships/hyperlink" Target="mailto:payments.fr@europcar.com" TargetMode="External"/><Relationship Id="rId42" Type="http://schemas.openxmlformats.org/officeDocument/2006/relationships/hyperlink" Target="mailto:bms13@aol.com" TargetMode="External"/><Relationship Id="rId7" Type="http://schemas.openxmlformats.org/officeDocument/2006/relationships/hyperlink" Target="mailto:fabien.puaud@sodexo.com" TargetMode="External"/><Relationship Id="rId12" Type="http://schemas.openxmlformats.org/officeDocument/2006/relationships/hyperlink" Target="mailto:janep.noumazalay@nafnaf.fr" TargetMode="External"/><Relationship Id="rId17" Type="http://schemas.openxmlformats.org/officeDocument/2006/relationships/hyperlink" Target="mailto:sgharavi@clinique-claudebernard.fr" TargetMode="External"/><Relationship Id="rId25" Type="http://schemas.openxmlformats.org/officeDocument/2006/relationships/hyperlink" Target="mailto:armel.gara@hotmail.fr" TargetMode="External"/><Relationship Id="rId33" Type="http://schemas.openxmlformats.org/officeDocument/2006/relationships/hyperlink" Target="mailto:bhivart@letudiant.fr" TargetMode="External"/><Relationship Id="rId38" Type="http://schemas.openxmlformats.org/officeDocument/2006/relationships/hyperlink" Target="mailto:payments.fr@europcar.com" TargetMode="External"/><Relationship Id="rId46" Type="http://schemas.openxmlformats.org/officeDocument/2006/relationships/table" Target="../tables/table1.xml"/><Relationship Id="rId2" Type="http://schemas.openxmlformats.org/officeDocument/2006/relationships/hyperlink" Target="mailto:cwt.fraisgeneraux@fr.gt.com" TargetMode="External"/><Relationship Id="rId16" Type="http://schemas.openxmlformats.org/officeDocument/2006/relationships/hyperlink" Target="mailto:c.gouet@resortlugrin-evian.com" TargetMode="External"/><Relationship Id="rId20" Type="http://schemas.openxmlformats.org/officeDocument/2006/relationships/hyperlink" Target="mailto:christine.delassus@scannord.com" TargetMode="External"/><Relationship Id="rId29" Type="http://schemas.openxmlformats.org/officeDocument/2006/relationships/hyperlink" Target="mailto:esmahene.b@gmail.com" TargetMode="External"/><Relationship Id="rId41" Type="http://schemas.openxmlformats.org/officeDocument/2006/relationships/hyperlink" Target="mailto:payments.fr@europcar.com" TargetMode="External"/><Relationship Id="rId1" Type="http://schemas.openxmlformats.org/officeDocument/2006/relationships/hyperlink" Target="mailto:s.mamouni@novalygroup.com" TargetMode="External"/><Relationship Id="rId6" Type="http://schemas.openxmlformats.org/officeDocument/2006/relationships/hyperlink" Target="mailto:accounting@annesemonin.net" TargetMode="External"/><Relationship Id="rId11" Type="http://schemas.openxmlformats.org/officeDocument/2006/relationships/hyperlink" Target="mailto:shouset@leroux.fr" TargetMode="External"/><Relationship Id="rId24" Type="http://schemas.openxmlformats.org/officeDocument/2006/relationships/hyperlink" Target="mailto:janep.noumazalay@nafnaf.fr" TargetMode="External"/><Relationship Id="rId32" Type="http://schemas.openxmlformats.org/officeDocument/2006/relationships/hyperlink" Target="mailto:rma.vaujours@gmail.com" TargetMode="External"/><Relationship Id="rId37" Type="http://schemas.openxmlformats.org/officeDocument/2006/relationships/hyperlink" Target="mailto:payments.fr@europcar.com" TargetMode="External"/><Relationship Id="rId40" Type="http://schemas.openxmlformats.org/officeDocument/2006/relationships/hyperlink" Target="mailto:payments.fr@europcar.com" TargetMode="External"/><Relationship Id="rId45" Type="http://schemas.openxmlformats.org/officeDocument/2006/relationships/printerSettings" Target="../printerSettings/printerSettings2.bin"/><Relationship Id="rId5" Type="http://schemas.openxmlformats.org/officeDocument/2006/relationships/hyperlink" Target="mailto:lerelaisdesolgne@orange.fr" TargetMode="External"/><Relationship Id="rId15" Type="http://schemas.openxmlformats.org/officeDocument/2006/relationships/hyperlink" Target="mailto:fm-2005@hema.nl" TargetMode="External"/><Relationship Id="rId23" Type="http://schemas.openxmlformats.org/officeDocument/2006/relationships/hyperlink" Target="mailto:janep.noumazalay@nafnaf.fr" TargetMode="External"/><Relationship Id="rId28" Type="http://schemas.openxmlformats.org/officeDocument/2006/relationships/hyperlink" Target="mailto:pascalduverg@gmail.com" TargetMode="External"/><Relationship Id="rId36" Type="http://schemas.openxmlformats.org/officeDocument/2006/relationships/hyperlink" Target="mailto:payments.fr@europcar.com" TargetMode="External"/><Relationship Id="rId10" Type="http://schemas.openxmlformats.org/officeDocument/2006/relationships/hyperlink" Target="mailto:sarlsodimu@orange.fr" TargetMode="External"/><Relationship Id="rId19" Type="http://schemas.openxmlformats.org/officeDocument/2006/relationships/hyperlink" Target="mailto:dr-vincent.thouvenin@orange.fr" TargetMode="External"/><Relationship Id="rId31" Type="http://schemas.openxmlformats.org/officeDocument/2006/relationships/hyperlink" Target="mailto:franceparebriselemans@wanadoo.fr" TargetMode="External"/><Relationship Id="rId44" Type="http://schemas.openxmlformats.org/officeDocument/2006/relationships/hyperlink" Target="mailto:m.chanteloup@jardiland.com" TargetMode="External"/><Relationship Id="rId4" Type="http://schemas.openxmlformats.org/officeDocument/2006/relationships/hyperlink" Target="mailto:pharmacie.de.saxe@wanadoo.fr" TargetMode="External"/><Relationship Id="rId9" Type="http://schemas.openxmlformats.org/officeDocument/2006/relationships/hyperlink" Target="mailto:colomiers@appartcity.com" TargetMode="External"/><Relationship Id="rId14" Type="http://schemas.openxmlformats.org/officeDocument/2006/relationships/hyperlink" Target="mailto:yroze@havasvoyages.fr" TargetMode="External"/><Relationship Id="rId22" Type="http://schemas.openxmlformats.org/officeDocument/2006/relationships/hyperlink" Target="mailto:secretariat.controle59@orange.fr" TargetMode="External"/><Relationship Id="rId27" Type="http://schemas.openxmlformats.org/officeDocument/2006/relationships/hyperlink" Target="mailto:rleroy@groupe-casino.fr" TargetMode="External"/><Relationship Id="rId30" Type="http://schemas.openxmlformats.org/officeDocument/2006/relationships/hyperlink" Target="mailto:severine.chane@cpe-energies.com" TargetMode="External"/><Relationship Id="rId35" Type="http://schemas.openxmlformats.org/officeDocument/2006/relationships/hyperlink" Target="mailto:payments.fr@europcar.com" TargetMode="External"/><Relationship Id="rId43" Type="http://schemas.openxmlformats.org/officeDocument/2006/relationships/hyperlink" Target="mailto:autoecole.cfpcsr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uriel.pruneaux@hebdoest.fr" TargetMode="External"/><Relationship Id="rId3" Type="http://schemas.openxmlformats.org/officeDocument/2006/relationships/hyperlink" Target="mailto:lprachats@leprogres.fr" TargetMode="External"/><Relationship Id="rId7" Type="http://schemas.openxmlformats.org/officeDocument/2006/relationships/hyperlink" Target="mailto:b.achoui@attijariwafa.net" TargetMode="External"/><Relationship Id="rId2" Type="http://schemas.openxmlformats.org/officeDocument/2006/relationships/hyperlink" Target="mailto:ebmcomptafournisseur@ebmedia.fr" TargetMode="External"/><Relationship Id="rId1" Type="http://schemas.openxmlformats.org/officeDocument/2006/relationships/hyperlink" Target="mailto:ebmcomptafournisseur@ebmedia.fr" TargetMode="External"/><Relationship Id="rId6" Type="http://schemas.openxmlformats.org/officeDocument/2006/relationships/hyperlink" Target="mailto:philippe.sanson@cmso.com" TargetMode="External"/><Relationship Id="rId11" Type="http://schemas.openxmlformats.org/officeDocument/2006/relationships/table" Target="../tables/table2.xml"/><Relationship Id="rId5" Type="http://schemas.openxmlformats.org/officeDocument/2006/relationships/hyperlink" Target="mailto:sylvie.joly@lalsace.fr" TargetMode="External"/><Relationship Id="rId10" Type="http://schemas.openxmlformats.org/officeDocument/2006/relationships/printerSettings" Target="../printerSettings/printerSettings4.bin"/><Relationship Id="rId4" Type="http://schemas.openxmlformats.org/officeDocument/2006/relationships/hyperlink" Target="mailto:lrlcptfournisseurs@republicain-lorrain.fr" TargetMode="External"/><Relationship Id="rId9" Type="http://schemas.openxmlformats.org/officeDocument/2006/relationships/hyperlink" Target="tel:+33389327011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24"/>
  <sheetViews>
    <sheetView showGridLines="0" workbookViewId="0">
      <selection activeCell="C12" sqref="C12"/>
    </sheetView>
  </sheetViews>
  <sheetFormatPr baseColWidth="10" defaultRowHeight="15" x14ac:dyDescent="0.25"/>
  <cols>
    <col min="1" max="1" width="6.85546875" customWidth="1"/>
    <col min="2" max="2" width="35.42578125" customWidth="1"/>
    <col min="3" max="3" width="44.85546875" customWidth="1"/>
    <col min="4" max="4" width="17.5703125" customWidth="1"/>
    <col min="5" max="5" width="49.5703125" customWidth="1"/>
    <col min="6" max="6" width="19" customWidth="1"/>
    <col min="7" max="7" width="14.5703125" customWidth="1"/>
  </cols>
  <sheetData>
    <row r="1" spans="2:7" ht="16.5" x14ac:dyDescent="0.3">
      <c r="B1" s="3"/>
    </row>
    <row r="3" spans="2:7" ht="15.75" thickBot="1" x14ac:dyDescent="0.3"/>
    <row r="4" spans="2:7" ht="20.25" thickBot="1" x14ac:dyDescent="0.3">
      <c r="B4" s="6" t="s">
        <v>17</v>
      </c>
      <c r="C4" s="7" t="s">
        <v>18</v>
      </c>
      <c r="D4" s="8" t="s">
        <v>19</v>
      </c>
      <c r="E4" s="8" t="s">
        <v>20</v>
      </c>
      <c r="F4" s="9" t="s">
        <v>21</v>
      </c>
      <c r="G4" s="10" t="s">
        <v>22</v>
      </c>
    </row>
    <row r="5" spans="2:7" ht="30" x14ac:dyDescent="0.3">
      <c r="B5" s="11" t="s">
        <v>23</v>
      </c>
      <c r="C5" s="11"/>
      <c r="D5" s="11" t="s">
        <v>30</v>
      </c>
      <c r="E5" s="51" t="s">
        <v>691</v>
      </c>
      <c r="F5" s="13"/>
      <c r="G5" s="11" t="s">
        <v>1217</v>
      </c>
    </row>
    <row r="6" spans="2:7" ht="15.75" x14ac:dyDescent="0.3">
      <c r="B6" s="12" t="s">
        <v>730</v>
      </c>
      <c r="C6" s="18" t="s">
        <v>31</v>
      </c>
      <c r="D6" s="12" t="s">
        <v>30</v>
      </c>
      <c r="E6" s="12" t="s">
        <v>731</v>
      </c>
      <c r="F6" s="13"/>
      <c r="G6" s="12"/>
    </row>
    <row r="7" spans="2:7" ht="15.75" x14ac:dyDescent="0.3">
      <c r="B7" s="12" t="s">
        <v>24</v>
      </c>
      <c r="C7" s="12"/>
      <c r="D7" s="12" t="s">
        <v>30</v>
      </c>
      <c r="E7" s="12"/>
      <c r="F7" s="14"/>
      <c r="G7" s="12" t="s">
        <v>1218</v>
      </c>
    </row>
    <row r="8" spans="2:7" ht="15.75" x14ac:dyDescent="0.3">
      <c r="B8" s="12" t="s">
        <v>28</v>
      </c>
      <c r="C8" s="18" t="s">
        <v>31</v>
      </c>
      <c r="D8" s="12" t="s">
        <v>30</v>
      </c>
      <c r="E8" s="12" t="s">
        <v>476</v>
      </c>
      <c r="F8" s="14"/>
      <c r="G8" s="12"/>
    </row>
    <row r="9" spans="2:7" ht="15.75" x14ac:dyDescent="0.3">
      <c r="B9" s="12" t="s">
        <v>1440</v>
      </c>
      <c r="C9" s="12"/>
      <c r="D9" s="12" t="s">
        <v>1441</v>
      </c>
      <c r="E9" s="12" t="s">
        <v>1442</v>
      </c>
      <c r="F9" s="14"/>
      <c r="G9" s="12"/>
    </row>
    <row r="10" spans="2:7" ht="15.75" x14ac:dyDescent="0.3">
      <c r="B10" s="12" t="s">
        <v>475</v>
      </c>
      <c r="C10" s="18" t="s">
        <v>31</v>
      </c>
      <c r="D10" s="12" t="s">
        <v>30</v>
      </c>
      <c r="E10" s="12" t="s">
        <v>477</v>
      </c>
      <c r="F10" s="29"/>
      <c r="G10" s="12"/>
    </row>
    <row r="11" spans="2:7" ht="15.75" x14ac:dyDescent="0.3">
      <c r="B11" s="12"/>
      <c r="C11" s="12"/>
      <c r="D11" s="12"/>
      <c r="E11" s="12"/>
      <c r="F11" s="12"/>
      <c r="G11" s="12"/>
    </row>
    <row r="12" spans="2:7" ht="15.75" x14ac:dyDescent="0.3">
      <c r="B12" s="12"/>
      <c r="C12" s="12"/>
      <c r="D12" s="12"/>
      <c r="E12" s="12"/>
      <c r="F12" s="12"/>
      <c r="G12" s="12"/>
    </row>
    <row r="13" spans="2:7" ht="15.75" x14ac:dyDescent="0.3">
      <c r="B13" s="12"/>
      <c r="C13" s="12"/>
      <c r="D13" s="12"/>
      <c r="E13" s="12"/>
      <c r="F13" s="12"/>
      <c r="G13" s="12"/>
    </row>
    <row r="14" spans="2:7" ht="15.75" x14ac:dyDescent="0.3">
      <c r="B14" s="12"/>
      <c r="C14" s="12"/>
      <c r="D14" s="12"/>
      <c r="E14" s="12"/>
      <c r="F14" s="12"/>
      <c r="G14" s="12"/>
    </row>
    <row r="15" spans="2:7" ht="15.75" x14ac:dyDescent="0.3">
      <c r="B15" s="12"/>
      <c r="C15" s="12"/>
      <c r="D15" s="12"/>
      <c r="E15" s="12"/>
      <c r="F15" s="12"/>
      <c r="G15" s="12"/>
    </row>
    <row r="16" spans="2:7" ht="15.75" x14ac:dyDescent="0.3">
      <c r="B16" s="12"/>
      <c r="C16" s="12"/>
      <c r="D16" s="12"/>
      <c r="E16" s="12"/>
      <c r="F16" s="12"/>
      <c r="G16" s="12"/>
    </row>
    <row r="17" spans="2:7" ht="15.75" x14ac:dyDescent="0.3">
      <c r="B17" s="12"/>
      <c r="C17" s="12"/>
      <c r="D17" s="12"/>
      <c r="E17" s="12"/>
      <c r="F17" s="12"/>
      <c r="G17" s="12"/>
    </row>
    <row r="18" spans="2:7" ht="15.75" x14ac:dyDescent="0.3">
      <c r="B18" s="12"/>
      <c r="C18" s="12"/>
      <c r="D18" s="12"/>
      <c r="E18" s="12"/>
      <c r="F18" s="12"/>
      <c r="G18" s="12"/>
    </row>
    <row r="19" spans="2:7" ht="15.75" x14ac:dyDescent="0.3">
      <c r="B19" s="12"/>
      <c r="C19" s="12"/>
      <c r="D19" s="12"/>
      <c r="E19" s="12"/>
      <c r="F19" s="12"/>
      <c r="G19" s="12"/>
    </row>
    <row r="20" spans="2:7" ht="15.75" x14ac:dyDescent="0.3">
      <c r="B20" s="12"/>
      <c r="C20" s="12"/>
      <c r="D20" s="12"/>
      <c r="E20" s="12"/>
      <c r="F20" s="12"/>
      <c r="G20" s="12"/>
    </row>
    <row r="21" spans="2:7" ht="15.75" x14ac:dyDescent="0.3">
      <c r="B21" s="12"/>
      <c r="C21" s="12"/>
      <c r="D21" s="12"/>
      <c r="E21" s="12"/>
      <c r="F21" s="12"/>
      <c r="G21" s="12"/>
    </row>
    <row r="22" spans="2:7" ht="15.75" x14ac:dyDescent="0.3">
      <c r="B22" s="12"/>
      <c r="C22" s="12"/>
      <c r="D22" s="12"/>
      <c r="E22" s="12"/>
      <c r="F22" s="12"/>
      <c r="G22" s="12"/>
    </row>
    <row r="23" spans="2:7" ht="15.75" x14ac:dyDescent="0.3">
      <c r="B23" s="12"/>
      <c r="C23" s="12"/>
      <c r="D23" s="12"/>
      <c r="E23" s="12"/>
      <c r="F23" s="12"/>
      <c r="G23" s="12"/>
    </row>
    <row r="24" spans="2:7" ht="15.75" x14ac:dyDescent="0.3">
      <c r="B24" s="12"/>
      <c r="C24" s="12"/>
      <c r="D24" s="12"/>
      <c r="E24" s="12"/>
      <c r="F24" s="12"/>
      <c r="G24" s="12"/>
    </row>
  </sheetData>
  <hyperlinks>
    <hyperlink ref="C8" r:id="rId1"/>
    <hyperlink ref="C10" r:id="rId2"/>
    <hyperlink ref="C6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U184"/>
  <sheetViews>
    <sheetView showGridLines="0" zoomScale="71" zoomScaleNormal="71" workbookViewId="0">
      <pane xSplit="7" ySplit="1" topLeftCell="N137" activePane="bottomRight" state="frozen"/>
      <selection pane="topRight" activeCell="H1" sqref="H1"/>
      <selection pane="bottomLeft" activeCell="A7" sqref="A7"/>
      <selection pane="bottomRight" activeCell="R143" sqref="R143"/>
    </sheetView>
  </sheetViews>
  <sheetFormatPr baseColWidth="10" defaultRowHeight="15" x14ac:dyDescent="0.25"/>
  <cols>
    <col min="1" max="1" width="13" customWidth="1"/>
    <col min="2" max="2" width="41" style="128" customWidth="1"/>
    <col min="3" max="3" width="15.140625" style="17" customWidth="1"/>
    <col min="4" max="4" width="20.42578125" style="159" customWidth="1"/>
    <col min="5" max="5" width="45.42578125" style="148" customWidth="1"/>
    <col min="6" max="6" width="16.42578125" customWidth="1"/>
    <col min="7" max="7" width="64.5703125" style="177" customWidth="1"/>
    <col min="8" max="8" width="58" style="177" customWidth="1"/>
    <col min="9" max="9" width="51.28515625" style="25" customWidth="1"/>
    <col min="10" max="10" width="22.85546875" customWidth="1"/>
    <col min="11" max="11" width="12.5703125" style="5" customWidth="1"/>
    <col min="12" max="12" width="15" customWidth="1"/>
    <col min="13" max="13" width="13.28515625" style="5" customWidth="1"/>
    <col min="14" max="14" width="16" style="78" customWidth="1"/>
    <col min="15" max="15" width="17" customWidth="1"/>
    <col min="16" max="16" width="15.140625" customWidth="1"/>
    <col min="17" max="17" width="16.28515625" style="173" customWidth="1"/>
    <col min="18" max="18" width="25.85546875" customWidth="1"/>
    <col min="19" max="19" width="21.28515625" style="173" customWidth="1"/>
    <col min="20" max="20" width="21.28515625" style="136" customWidth="1"/>
    <col min="21" max="21" width="19.140625" customWidth="1"/>
    <col min="22" max="22" width="13.5703125" customWidth="1"/>
    <col min="23" max="23" width="24.7109375" customWidth="1"/>
    <col min="24" max="24" width="17" customWidth="1"/>
    <col min="25" max="25" width="30.28515625" customWidth="1"/>
    <col min="26" max="26" width="11.42578125" customWidth="1"/>
  </cols>
  <sheetData>
    <row r="1" spans="1:21" ht="54.75" customHeight="1" thickBot="1" x14ac:dyDescent="0.3">
      <c r="A1" s="26" t="s">
        <v>0</v>
      </c>
      <c r="B1" s="149" t="s">
        <v>1</v>
      </c>
      <c r="C1" s="27" t="s">
        <v>27</v>
      </c>
      <c r="D1" s="160" t="s">
        <v>25</v>
      </c>
      <c r="E1" s="147" t="s">
        <v>26</v>
      </c>
      <c r="F1" s="27" t="s">
        <v>732</v>
      </c>
      <c r="G1" s="160" t="s">
        <v>11</v>
      </c>
      <c r="H1" s="160" t="s">
        <v>12</v>
      </c>
      <c r="I1" s="115" t="s">
        <v>13</v>
      </c>
      <c r="J1" s="115" t="s">
        <v>14</v>
      </c>
      <c r="K1" s="27" t="s">
        <v>3</v>
      </c>
      <c r="L1" s="27" t="s">
        <v>4</v>
      </c>
      <c r="M1" s="27" t="s">
        <v>5</v>
      </c>
      <c r="N1" s="27" t="s">
        <v>6</v>
      </c>
      <c r="O1" s="27" t="s">
        <v>7</v>
      </c>
      <c r="P1" s="28" t="s">
        <v>8</v>
      </c>
      <c r="Q1" s="170" t="s">
        <v>1485</v>
      </c>
      <c r="R1" s="57" t="s">
        <v>9</v>
      </c>
      <c r="S1" s="174" t="s">
        <v>15</v>
      </c>
      <c r="T1" s="145" t="s">
        <v>744</v>
      </c>
      <c r="U1" s="75" t="s">
        <v>16</v>
      </c>
    </row>
    <row r="2" spans="1:21" x14ac:dyDescent="0.25">
      <c r="A2" s="1" t="s">
        <v>486</v>
      </c>
      <c r="B2" s="150" t="s">
        <v>757</v>
      </c>
      <c r="C2" s="17" t="s">
        <v>304</v>
      </c>
      <c r="D2" s="161" t="s">
        <v>1562</v>
      </c>
      <c r="E2" s="152"/>
      <c r="G2" s="176" t="s">
        <v>1535</v>
      </c>
      <c r="H2" s="176"/>
      <c r="K2" s="1"/>
      <c r="L2" s="1"/>
      <c r="M2" s="1"/>
      <c r="N2" s="79" t="e">
        <f>#REF!-Tableau2[[#This Row],[Date facture]]</f>
        <v>#REF!</v>
      </c>
      <c r="O2" s="20" t="str">
        <f>IFERROR((Tableau2[[#This Row],[Solde client avant relance]]*Tableau2[[#This Row],[Nb de jours de retard]]*#REF!)/36500,"")</f>
        <v/>
      </c>
      <c r="P2" s="5" t="e">
        <f>#REF!*Tableau2[[#This Row],[Nb factures]]</f>
        <v>#REF!</v>
      </c>
      <c r="Q2" s="171">
        <v>-169.23</v>
      </c>
      <c r="R2" s="2"/>
      <c r="S2" s="175">
        <f>IF(ISNA(VLOOKUP(Tableau2[[#This Row],[Code client]],extraction!$A$1:$B$483,2,0)),"réglé",VLOOKUP(Tableau2[[#This Row],[Code client]],extraction!$A$1:$B$483,2,0))</f>
        <v>-169.23</v>
      </c>
      <c r="U2" s="52" t="str">
        <f>IFERROR(Tableau2[[#This Row],[Solde client avant relance]]+Tableau2[[#This Row],[Frais de recouvrement]]+Tableau2[[#This Row],[Majoration]],"")</f>
        <v/>
      </c>
    </row>
    <row r="3" spans="1:21" x14ac:dyDescent="0.25">
      <c r="A3" t="s">
        <v>488</v>
      </c>
      <c r="B3" s="128" t="s">
        <v>760</v>
      </c>
      <c r="C3" s="17" t="s">
        <v>304</v>
      </c>
      <c r="D3" s="162" t="s">
        <v>1563</v>
      </c>
      <c r="E3" s="152"/>
      <c r="K3"/>
      <c r="M3"/>
      <c r="N3" s="79" t="e">
        <f>#REF!-Tableau2[[#This Row],[Date facture]]</f>
        <v>#REF!</v>
      </c>
      <c r="O3" s="20" t="str">
        <f>IFERROR((Tableau2[[#This Row],[Solde client avant relance]]*Tableau2[[#This Row],[Nb de jours de retard]]*#REF!)/36500,"")</f>
        <v/>
      </c>
      <c r="P3" s="5" t="e">
        <f>#REF!*Tableau2[[#This Row],[Nb factures]]</f>
        <v>#REF!</v>
      </c>
      <c r="Q3" s="171">
        <v>-33.43</v>
      </c>
      <c r="R3" s="2"/>
      <c r="S3" s="175">
        <f>IF(ISNA(VLOOKUP(Tableau2[[#This Row],[Code client]],extraction!$A$1:$B$483,2,0)),"réglé",VLOOKUP(Tableau2[[#This Row],[Code client]],extraction!$A$1:$B$483,2,0))</f>
        <v>-33.43</v>
      </c>
      <c r="U3" s="52" t="str">
        <f>IFERROR(Tableau2[[#This Row],[Solde client avant relance]]+Tableau2[[#This Row],[Frais de recouvrement]]+Tableau2[[#This Row],[Majoration]],"")</f>
        <v/>
      </c>
    </row>
    <row r="4" spans="1:21" ht="36" customHeight="1" x14ac:dyDescent="0.25">
      <c r="A4" t="s">
        <v>490</v>
      </c>
      <c r="B4" s="128" t="s">
        <v>761</v>
      </c>
      <c r="C4" s="17" t="s">
        <v>304</v>
      </c>
      <c r="D4" s="161" t="s">
        <v>1564</v>
      </c>
      <c r="E4" s="194" t="s">
        <v>1571</v>
      </c>
      <c r="G4" s="177" t="s">
        <v>1572</v>
      </c>
      <c r="H4" s="177" t="s">
        <v>1573</v>
      </c>
      <c r="I4" s="25" t="s">
        <v>1574</v>
      </c>
      <c r="J4" t="s">
        <v>1575</v>
      </c>
      <c r="K4"/>
      <c r="M4"/>
      <c r="N4" s="79" t="e">
        <f>#REF!-Tableau2[[#This Row],[Date facture]]</f>
        <v>#REF!</v>
      </c>
      <c r="O4" s="20" t="str">
        <f>IFERROR((Tableau2[[#This Row],[Solde client avant relance]]*Tableau2[[#This Row],[Nb de jours de retard]]*#REF!)/36500,"")</f>
        <v/>
      </c>
      <c r="P4" s="5" t="e">
        <f>#REF!*Tableau2[[#This Row],[Nb factures]]</f>
        <v>#REF!</v>
      </c>
      <c r="Q4" s="171">
        <v>-33.43</v>
      </c>
      <c r="R4" s="2" t="s">
        <v>427</v>
      </c>
      <c r="S4" s="175">
        <f>IF(ISNA(VLOOKUP(Tableau2[[#This Row],[Code client]],extraction!$A$1:$B$483,2,0)),"réglé",VLOOKUP(Tableau2[[#This Row],[Code client]],extraction!$A$1:$B$483,2,0))</f>
        <v>-33.43</v>
      </c>
      <c r="T4" s="136">
        <v>1</v>
      </c>
      <c r="U4" s="195"/>
    </row>
    <row r="5" spans="1:21" x14ac:dyDescent="0.25">
      <c r="A5" t="s">
        <v>686</v>
      </c>
      <c r="B5" s="128" t="s">
        <v>764</v>
      </c>
      <c r="C5" s="17" t="s">
        <v>304</v>
      </c>
      <c r="D5" s="162" t="s">
        <v>1565</v>
      </c>
      <c r="E5" s="152"/>
      <c r="K5"/>
      <c r="M5"/>
      <c r="N5" s="79" t="e">
        <f>#REF!-Tableau2[[#This Row],[Date facture]]</f>
        <v>#REF!</v>
      </c>
      <c r="O5" s="20" t="str">
        <f>IFERROR((Tableau2[[#This Row],[Solde client avant relance]]*Tableau2[[#This Row],[Nb de jours de retard]]*#REF!)/36500,"")</f>
        <v/>
      </c>
      <c r="P5" s="5" t="e">
        <f>#REF!*Tableau2[[#This Row],[Nb factures]]</f>
        <v>#REF!</v>
      </c>
      <c r="Q5" s="171">
        <v>-33.43</v>
      </c>
      <c r="R5" s="2"/>
      <c r="S5" s="175">
        <f>IF(ISNA(VLOOKUP(Tableau2[[#This Row],[Code client]],extraction!$A$1:$B$483,2,0)),"réglé",VLOOKUP(Tableau2[[#This Row],[Code client]],extraction!$A$1:$B$483,2,0))</f>
        <v>-33.43</v>
      </c>
      <c r="U5" s="52" t="str">
        <f>IFERROR(Tableau2[[#This Row],[Solde client avant relance]]+Tableau2[[#This Row],[Frais de recouvrement]]+Tableau2[[#This Row],[Majoration]],"")</f>
        <v/>
      </c>
    </row>
    <row r="6" spans="1:21" x14ac:dyDescent="0.25">
      <c r="A6" t="s">
        <v>497</v>
      </c>
      <c r="B6" s="128" t="s">
        <v>768</v>
      </c>
      <c r="C6" s="17" t="s">
        <v>304</v>
      </c>
      <c r="D6" s="161" t="s">
        <v>1566</v>
      </c>
      <c r="E6" s="152"/>
      <c r="K6"/>
      <c r="M6"/>
      <c r="N6" s="79" t="e">
        <f>#REF!-Tableau2[[#This Row],[Date facture]]</f>
        <v>#REF!</v>
      </c>
      <c r="O6" s="20" t="str">
        <f>IFERROR((Tableau2[[#This Row],[Solde client avant relance]]*Tableau2[[#This Row],[Nb de jours de retard]]*#REF!)/36500,"")</f>
        <v/>
      </c>
      <c r="P6" s="5" t="e">
        <f>#REF!*Tableau2[[#This Row],[Nb factures]]</f>
        <v>#REF!</v>
      </c>
      <c r="Q6" s="171">
        <v>-10.61</v>
      </c>
      <c r="R6" s="2"/>
      <c r="S6" s="175">
        <f>IF(ISNA(VLOOKUP(Tableau2[[#This Row],[Code client]],extraction!$A$1:$B$483,2,0)),"réglé",VLOOKUP(Tableau2[[#This Row],[Code client]],extraction!$A$1:$B$483,2,0))</f>
        <v>-10.61</v>
      </c>
      <c r="U6" s="52" t="str">
        <f>IFERROR(Tableau2[[#This Row],[Solde client avant relance]]+Tableau2[[#This Row],[Frais de recouvrement]]+Tableau2[[#This Row],[Majoration]],"")</f>
        <v/>
      </c>
    </row>
    <row r="7" spans="1:21" x14ac:dyDescent="0.25">
      <c r="A7" t="s">
        <v>499</v>
      </c>
      <c r="B7" s="128" t="s">
        <v>770</v>
      </c>
      <c r="C7" s="17" t="s">
        <v>304</v>
      </c>
      <c r="D7" s="158">
        <v>380556120</v>
      </c>
      <c r="E7" s="152"/>
      <c r="K7"/>
      <c r="M7"/>
      <c r="N7" s="79" t="e">
        <f>#REF!-Tableau2[[#This Row],[Date facture]]</f>
        <v>#REF!</v>
      </c>
      <c r="O7" s="20" t="str">
        <f>IFERROR((Tableau2[[#This Row],[Solde client avant relance]]*Tableau2[[#This Row],[Nb de jours de retard]]*#REF!)/36500,"")</f>
        <v/>
      </c>
      <c r="P7" s="5" t="e">
        <f>#REF!*Tableau2[[#This Row],[Nb factures]]</f>
        <v>#REF!</v>
      </c>
      <c r="Q7" s="171">
        <v>-33.43</v>
      </c>
      <c r="R7" s="2"/>
      <c r="S7" s="175">
        <f>IF(ISNA(VLOOKUP(Tableau2[[#This Row],[Code client]],extraction!$A$1:$B$483,2,0)),"réglé",VLOOKUP(Tableau2[[#This Row],[Code client]],extraction!$A$1:$B$483,2,0))</f>
        <v>-33.43</v>
      </c>
      <c r="U7" s="52" t="str">
        <f>IFERROR(Tableau2[[#This Row],[Solde client avant relance]]+Tableau2[[#This Row],[Frais de recouvrement]]+Tableau2[[#This Row],[Majoration]],"")</f>
        <v/>
      </c>
    </row>
    <row r="8" spans="1:21" x14ac:dyDescent="0.25">
      <c r="A8" t="s">
        <v>500</v>
      </c>
      <c r="B8" s="128" t="s">
        <v>771</v>
      </c>
      <c r="C8" s="17" t="s">
        <v>304</v>
      </c>
      <c r="D8" s="157" t="s">
        <v>701</v>
      </c>
      <c r="E8" s="152"/>
      <c r="K8"/>
      <c r="M8"/>
      <c r="N8" s="79" t="e">
        <f>#REF!-Tableau2[[#This Row],[Date facture]]</f>
        <v>#REF!</v>
      </c>
      <c r="O8" s="20" t="str">
        <f>IFERROR((Tableau2[[#This Row],[Solde client avant relance]]*Tableau2[[#This Row],[Nb de jours de retard]]*#REF!)/36500,"")</f>
        <v/>
      </c>
      <c r="P8" s="5" t="e">
        <f>#REF!*Tableau2[[#This Row],[Nb factures]]</f>
        <v>#REF!</v>
      </c>
      <c r="Q8" s="171">
        <v>-33.43</v>
      </c>
      <c r="R8" s="2"/>
      <c r="S8" s="175">
        <f>IF(ISNA(VLOOKUP(Tableau2[[#This Row],[Code client]],extraction!$A$1:$B$483,2,0)),"réglé",VLOOKUP(Tableau2[[#This Row],[Code client]],extraction!$A$1:$B$483,2,0))</f>
        <v>-33.43</v>
      </c>
      <c r="U8" s="52" t="str">
        <f>IFERROR(Tableau2[[#This Row],[Solde client avant relance]]+Tableau2[[#This Row],[Frais de recouvrement]]+Tableau2[[#This Row],[Majoration]],"")</f>
        <v/>
      </c>
    </row>
    <row r="9" spans="1:21" x14ac:dyDescent="0.25">
      <c r="A9" t="s">
        <v>502</v>
      </c>
      <c r="B9" s="128" t="s">
        <v>772</v>
      </c>
      <c r="C9" s="17" t="s">
        <v>304</v>
      </c>
      <c r="D9" s="158">
        <v>329717248</v>
      </c>
      <c r="E9" s="152"/>
      <c r="K9"/>
      <c r="M9"/>
      <c r="N9" s="79" t="e">
        <f>#REF!-Tableau2[[#This Row],[Date facture]]</f>
        <v>#REF!</v>
      </c>
      <c r="O9" s="20" t="str">
        <f>IFERROR((Tableau2[[#This Row],[Solde client avant relance]]*Tableau2[[#This Row],[Nb de jours de retard]]*#REF!)/36500,"")</f>
        <v/>
      </c>
      <c r="P9" s="5" t="e">
        <f>#REF!*Tableau2[[#This Row],[Nb factures]]</f>
        <v>#REF!</v>
      </c>
      <c r="Q9" s="171">
        <v>-33.43</v>
      </c>
      <c r="R9" s="2"/>
      <c r="S9" s="175">
        <f>IF(ISNA(VLOOKUP(Tableau2[[#This Row],[Code client]],extraction!$A$1:$B$483,2,0)),"réglé",VLOOKUP(Tableau2[[#This Row],[Code client]],extraction!$A$1:$B$483,2,0))</f>
        <v>-33.43</v>
      </c>
      <c r="U9" s="52" t="str">
        <f>IFERROR(Tableau2[[#This Row],[Solde client avant relance]]+Tableau2[[#This Row],[Frais de recouvrement]]+Tableau2[[#This Row],[Majoration]],"")</f>
        <v/>
      </c>
    </row>
    <row r="10" spans="1:21" x14ac:dyDescent="0.25">
      <c r="A10" t="s">
        <v>503</v>
      </c>
      <c r="B10" s="128" t="s">
        <v>773</v>
      </c>
      <c r="C10" s="17" t="s">
        <v>304</v>
      </c>
      <c r="D10" s="157">
        <v>609401180</v>
      </c>
      <c r="E10" s="152"/>
      <c r="K10"/>
      <c r="M10"/>
      <c r="N10" s="79" t="e">
        <f>#REF!-Tableau2[[#This Row],[Date facture]]</f>
        <v>#REF!</v>
      </c>
      <c r="O10" s="20" t="str">
        <f>IFERROR((Tableau2[[#This Row],[Solde client avant relance]]*Tableau2[[#This Row],[Nb de jours de retard]]*#REF!)/36500,"")</f>
        <v/>
      </c>
      <c r="P10" s="5" t="e">
        <f>#REF!*Tableau2[[#This Row],[Nb factures]]</f>
        <v>#REF!</v>
      </c>
      <c r="Q10" s="171">
        <v>-45.08</v>
      </c>
      <c r="R10" s="2"/>
      <c r="S10" s="175">
        <f>IF(ISNA(VLOOKUP(Tableau2[[#This Row],[Code client]],extraction!$A$1:$B$483,2,0)),"réglé",VLOOKUP(Tableau2[[#This Row],[Code client]],extraction!$A$1:$B$483,2,0))</f>
        <v>-22.979999999999997</v>
      </c>
      <c r="U10" s="52" t="str">
        <f>IFERROR(Tableau2[[#This Row],[Solde client avant relance]]+Tableau2[[#This Row],[Frais de recouvrement]]+Tableau2[[#This Row],[Majoration]],"")</f>
        <v/>
      </c>
    </row>
    <row r="11" spans="1:21" x14ac:dyDescent="0.25">
      <c r="A11" s="2" t="s">
        <v>134</v>
      </c>
      <c r="B11" s="151" t="s">
        <v>775</v>
      </c>
      <c r="C11" s="21" t="s">
        <v>304</v>
      </c>
      <c r="D11" s="158">
        <v>388771100</v>
      </c>
      <c r="E11" s="153"/>
      <c r="G11" s="178"/>
      <c r="H11" s="178"/>
      <c r="I11" s="24"/>
      <c r="J11" s="2" t="s">
        <v>460</v>
      </c>
      <c r="K11" s="2"/>
      <c r="L11" s="2"/>
      <c r="M11" s="2"/>
      <c r="N11" s="79" t="e">
        <f>#REF!-Tableau2[[#This Row],[Date facture]]</f>
        <v>#REF!</v>
      </c>
      <c r="O11" s="20" t="str">
        <f>IFERROR((Tableau2[[#This Row],[Solde client avant relance]]*Tableau2[[#This Row],[Nb de jours de retard]]*#REF!)/36500,"")</f>
        <v/>
      </c>
      <c r="P11" s="5" t="e">
        <f>#REF!*Tableau2[[#This Row],[Nb factures]]</f>
        <v>#REF!</v>
      </c>
      <c r="Q11" s="171">
        <v>-33.24</v>
      </c>
      <c r="R11" s="2"/>
      <c r="S11" s="175">
        <f>IF(ISNA(VLOOKUP(Tableau2[[#This Row],[Code client]],extraction!$A$1:$B$483,2,0)),"réglé",VLOOKUP(Tableau2[[#This Row],[Code client]],extraction!$A$1:$B$483,2,0))</f>
        <v>-33.24</v>
      </c>
      <c r="U11" s="30" t="str">
        <f>IFERROR(Tableau2[[#This Row],[Solde client avant relance]]+Tableau2[[#This Row],[Frais de recouvrement]]+Tableau2[[#This Row],[Majoration]],"")</f>
        <v/>
      </c>
    </row>
    <row r="12" spans="1:21" x14ac:dyDescent="0.25">
      <c r="A12" t="s">
        <v>140</v>
      </c>
      <c r="B12" s="128" t="s">
        <v>776</v>
      </c>
      <c r="C12" s="21" t="s">
        <v>304</v>
      </c>
      <c r="D12" s="157">
        <v>382532652</v>
      </c>
      <c r="E12" s="152"/>
      <c r="K12"/>
      <c r="M12"/>
      <c r="N12" s="79" t="e">
        <f>#REF!-Tableau2[[#This Row],[Date facture]]</f>
        <v>#REF!</v>
      </c>
      <c r="O12" s="20" t="str">
        <f>IFERROR((Tableau2[[#This Row],[Solde client avant relance]]*Tableau2[[#This Row],[Nb de jours de retard]]*#REF!)/36500,"")</f>
        <v/>
      </c>
      <c r="P12" s="5" t="e">
        <f>#REF!*Tableau2[[#This Row],[Nb factures]]</f>
        <v>#REF!</v>
      </c>
      <c r="Q12" s="171">
        <v>-33.43</v>
      </c>
      <c r="R12" s="2"/>
      <c r="S12" s="175">
        <f>IF(ISNA(VLOOKUP(Tableau2[[#This Row],[Code client]],extraction!$A$1:$B$483,2,0)),"réglé",VLOOKUP(Tableau2[[#This Row],[Code client]],extraction!$A$1:$B$483,2,0))</f>
        <v>-33.43</v>
      </c>
      <c r="U12" s="30" t="str">
        <f>IFERROR(Tableau2[[#This Row],[Solde client avant relance]]+Tableau2[[#This Row],[Frais de recouvrement]]+Tableau2[[#This Row],[Majoration]],"")</f>
        <v/>
      </c>
    </row>
    <row r="13" spans="1:21" x14ac:dyDescent="0.25">
      <c r="A13" t="s">
        <v>151</v>
      </c>
      <c r="B13" s="128" t="s">
        <v>777</v>
      </c>
      <c r="C13" s="21" t="s">
        <v>304</v>
      </c>
      <c r="D13" s="158">
        <v>141415160</v>
      </c>
      <c r="E13" s="152"/>
      <c r="K13"/>
      <c r="M13"/>
      <c r="N13" s="79" t="e">
        <f>#REF!-Tableau2[[#This Row],[Date facture]]</f>
        <v>#REF!</v>
      </c>
      <c r="O13" s="20" t="str">
        <f>IFERROR((Tableau2[[#This Row],[Solde client avant relance]]*Tableau2[[#This Row],[Nb de jours de retard]]*#REF!)/36500,"")</f>
        <v/>
      </c>
      <c r="P13" s="5" t="e">
        <f>#REF!*Tableau2[[#This Row],[Nb factures]]</f>
        <v>#REF!</v>
      </c>
      <c r="Q13" s="171">
        <v>-57.61</v>
      </c>
      <c r="R13" s="2"/>
      <c r="S13" s="175">
        <f>IF(ISNA(VLOOKUP(Tableau2[[#This Row],[Code client]],extraction!$A$1:$B$483,2,0)),"réglé",VLOOKUP(Tableau2[[#This Row],[Code client]],extraction!$A$1:$B$483,2,0))</f>
        <v>-57.61</v>
      </c>
      <c r="U13" s="30" t="str">
        <f>IFERROR(Tableau2[[#This Row],[Solde client avant relance]]+Tableau2[[#This Row],[Frais de recouvrement]]+Tableau2[[#This Row],[Majoration]],"")</f>
        <v/>
      </c>
    </row>
    <row r="14" spans="1:21" x14ac:dyDescent="0.25">
      <c r="A14" t="s">
        <v>153</v>
      </c>
      <c r="B14" s="128" t="s">
        <v>779</v>
      </c>
      <c r="C14" s="21" t="s">
        <v>304</v>
      </c>
      <c r="D14" s="157">
        <v>524000017</v>
      </c>
      <c r="E14" s="152"/>
      <c r="K14"/>
      <c r="M14"/>
      <c r="N14" s="79" t="e">
        <f>#REF!-Tableau2[[#This Row],[Date facture]]</f>
        <v>#REF!</v>
      </c>
      <c r="O14" s="20" t="str">
        <f>IFERROR((Tableau2[[#This Row],[Solde client avant relance]]*Tableau2[[#This Row],[Nb de jours de retard]]*#REF!)/36500,"")</f>
        <v/>
      </c>
      <c r="P14" s="5" t="e">
        <f>#REF!*Tableau2[[#This Row],[Nb factures]]</f>
        <v>#REF!</v>
      </c>
      <c r="Q14" s="171">
        <v>-24.3</v>
      </c>
      <c r="R14" s="2"/>
      <c r="S14" s="175">
        <f>IF(ISNA(VLOOKUP(Tableau2[[#This Row],[Code client]],extraction!$A$1:$B$483,2,0)),"réglé",VLOOKUP(Tableau2[[#This Row],[Code client]],extraction!$A$1:$B$483,2,0))</f>
        <v>-24.3</v>
      </c>
      <c r="U14" s="30" t="str">
        <f>IFERROR(Tableau2[[#This Row],[Solde client avant relance]]+Tableau2[[#This Row],[Frais de recouvrement]]+Tableau2[[#This Row],[Majoration]],"")</f>
        <v/>
      </c>
    </row>
    <row r="15" spans="1:21" x14ac:dyDescent="0.25">
      <c r="A15" t="s">
        <v>141</v>
      </c>
      <c r="B15" s="128" t="s">
        <v>781</v>
      </c>
      <c r="C15" s="21" t="s">
        <v>304</v>
      </c>
      <c r="D15" s="158">
        <v>235714115</v>
      </c>
      <c r="E15" s="152"/>
      <c r="G15" s="178"/>
      <c r="K15"/>
      <c r="M15"/>
      <c r="N15" s="79" t="e">
        <f>#REF!-Tableau2[[#This Row],[Date facture]]</f>
        <v>#REF!</v>
      </c>
      <c r="O15" s="20" t="str">
        <f>IFERROR((Tableau2[[#This Row],[Solde client avant relance]]*Tableau2[[#This Row],[Nb de jours de retard]]*#REF!)/36500,"")</f>
        <v/>
      </c>
      <c r="P15" s="5" t="e">
        <f>#REF!*Tableau2[[#This Row],[Nb factures]]</f>
        <v>#REF!</v>
      </c>
      <c r="Q15" s="171">
        <v>-33.24</v>
      </c>
      <c r="R15" s="2"/>
      <c r="S15" s="175">
        <f>IF(ISNA(VLOOKUP(Tableau2[[#This Row],[Code client]],extraction!$A$1:$B$483,2,0)),"réglé",VLOOKUP(Tableau2[[#This Row],[Code client]],extraction!$A$1:$B$483,2,0))</f>
        <v>-33.24</v>
      </c>
      <c r="U15" s="30" t="str">
        <f>IFERROR(Tableau2[[#This Row],[Solde client avant relance]]+Tableau2[[#This Row],[Frais de recouvrement]]+Tableau2[[#This Row],[Majoration]],"")</f>
        <v/>
      </c>
    </row>
    <row r="16" spans="1:21" x14ac:dyDescent="0.25">
      <c r="A16" t="s">
        <v>142</v>
      </c>
      <c r="B16" s="128" t="s">
        <v>782</v>
      </c>
      <c r="C16" s="21" t="s">
        <v>304</v>
      </c>
      <c r="D16" s="157">
        <v>826300301</v>
      </c>
      <c r="E16" s="152"/>
      <c r="G16" s="178"/>
      <c r="K16"/>
      <c r="M16"/>
      <c r="N16" s="79" t="e">
        <f>#REF!-Tableau2[[#This Row],[Date facture]]</f>
        <v>#REF!</v>
      </c>
      <c r="O16" s="20" t="str">
        <f>IFERROR((Tableau2[[#This Row],[Solde client avant relance]]*Tableau2[[#This Row],[Nb de jours de retard]]*#REF!)/36500,"")</f>
        <v/>
      </c>
      <c r="P16" s="5" t="e">
        <f>#REF!*Tableau2[[#This Row],[Nb factures]]</f>
        <v>#REF!</v>
      </c>
      <c r="Q16" s="171">
        <v>-67.27</v>
      </c>
      <c r="R16" s="2"/>
      <c r="S16" s="175">
        <f>IF(ISNA(VLOOKUP(Tableau2[[#This Row],[Code client]],extraction!$A$1:$B$483,2,0)),"réglé",VLOOKUP(Tableau2[[#This Row],[Code client]],extraction!$A$1:$B$483,2,0))</f>
        <v>-67.27000000000001</v>
      </c>
      <c r="U16" s="30" t="str">
        <f>IFERROR(Tableau2[[#This Row],[Solde client avant relance]]+Tableau2[[#This Row],[Frais de recouvrement]]+Tableau2[[#This Row],[Majoration]],"")</f>
        <v/>
      </c>
    </row>
    <row r="17" spans="1:21" x14ac:dyDescent="0.25">
      <c r="A17" t="s">
        <v>143</v>
      </c>
      <c r="B17" s="128" t="s">
        <v>783</v>
      </c>
      <c r="C17" s="21" t="s">
        <v>304</v>
      </c>
      <c r="D17" s="158">
        <v>140590057</v>
      </c>
      <c r="E17" s="152"/>
      <c r="K17"/>
      <c r="M17"/>
      <c r="N17" s="79" t="e">
        <f>#REF!-Tableau2[[#This Row],[Date facture]]</f>
        <v>#REF!</v>
      </c>
      <c r="O17" s="20" t="str">
        <f>IFERROR((Tableau2[[#This Row],[Solde client avant relance]]*Tableau2[[#This Row],[Nb de jours de retard]]*#REF!)/36500,"")</f>
        <v/>
      </c>
      <c r="P17" s="5" t="e">
        <f>#REF!*Tableau2[[#This Row],[Nb factures]]</f>
        <v>#REF!</v>
      </c>
      <c r="Q17" s="171">
        <v>-75.06</v>
      </c>
      <c r="R17" s="2"/>
      <c r="S17" s="175">
        <f>IF(ISNA(VLOOKUP(Tableau2[[#This Row],[Code client]],extraction!$A$1:$B$483,2,0)),"réglé",VLOOKUP(Tableau2[[#This Row],[Code client]],extraction!$A$1:$B$483,2,0))</f>
        <v>-75.06</v>
      </c>
      <c r="U17" s="30" t="str">
        <f>IFERROR(Tableau2[[#This Row],[Solde client avant relance]]+Tableau2[[#This Row],[Frais de recouvrement]]+Tableau2[[#This Row],[Majoration]],"")</f>
        <v/>
      </c>
    </row>
    <row r="18" spans="1:21" x14ac:dyDescent="0.25">
      <c r="A18" t="s">
        <v>144</v>
      </c>
      <c r="B18" s="128" t="s">
        <v>784</v>
      </c>
      <c r="C18" s="21" t="s">
        <v>304</v>
      </c>
      <c r="D18" s="157">
        <v>388192588</v>
      </c>
      <c r="E18" s="152"/>
      <c r="G18" s="178"/>
      <c r="K18"/>
      <c r="M18"/>
      <c r="N18" s="79" t="e">
        <f>#REF!-Tableau2[[#This Row],[Date facture]]</f>
        <v>#REF!</v>
      </c>
      <c r="O18" s="20" t="str">
        <f>IFERROR((Tableau2[[#This Row],[Solde client avant relance]]*Tableau2[[#This Row],[Nb de jours de retard]]*#REF!)/36500,"")</f>
        <v/>
      </c>
      <c r="P18" s="5" t="e">
        <f>#REF!*Tableau2[[#This Row],[Nb factures]]</f>
        <v>#REF!</v>
      </c>
      <c r="Q18" s="171">
        <v>-27.29</v>
      </c>
      <c r="R18" s="2"/>
      <c r="S18" s="175">
        <f>IF(ISNA(VLOOKUP(Tableau2[[#This Row],[Code client]],extraction!$A$1:$B$483,2,0)),"réglé",VLOOKUP(Tableau2[[#This Row],[Code client]],extraction!$A$1:$B$483,2,0))</f>
        <v>-27.29</v>
      </c>
      <c r="U18" s="30" t="str">
        <f>IFERROR(Tableau2[[#This Row],[Solde client avant relance]]+Tableau2[[#This Row],[Frais de recouvrement]]+Tableau2[[#This Row],[Majoration]],"")</f>
        <v/>
      </c>
    </row>
    <row r="19" spans="1:21" x14ac:dyDescent="0.25">
      <c r="A19" t="s">
        <v>145</v>
      </c>
      <c r="B19" s="128" t="s">
        <v>785</v>
      </c>
      <c r="C19" s="21" t="s">
        <v>304</v>
      </c>
      <c r="D19" s="158">
        <v>149366800</v>
      </c>
      <c r="E19" s="152"/>
      <c r="K19"/>
      <c r="M19"/>
      <c r="N19" s="79" t="e">
        <f>#REF!-Tableau2[[#This Row],[Date facture]]</f>
        <v>#REF!</v>
      </c>
      <c r="O19" s="20" t="str">
        <f>IFERROR((Tableau2[[#This Row],[Solde client avant relance]]*Tableau2[[#This Row],[Nb de jours de retard]]*#REF!)/36500,"")</f>
        <v/>
      </c>
      <c r="P19" s="5" t="e">
        <f>#REF!*Tableau2[[#This Row],[Nb factures]]</f>
        <v>#REF!</v>
      </c>
      <c r="Q19" s="171">
        <v>-33.24</v>
      </c>
      <c r="R19" s="2"/>
      <c r="S19" s="175">
        <f>IF(ISNA(VLOOKUP(Tableau2[[#This Row],[Code client]],extraction!$A$1:$B$483,2,0)),"réglé",VLOOKUP(Tableau2[[#This Row],[Code client]],extraction!$A$1:$B$483,2,0))</f>
        <v>-33.24</v>
      </c>
      <c r="U19" s="30" t="str">
        <f>IFERROR(Tableau2[[#This Row],[Solde client avant relance]]+Tableau2[[#This Row],[Frais de recouvrement]]+Tableau2[[#This Row],[Majoration]],"")</f>
        <v/>
      </c>
    </row>
    <row r="20" spans="1:21" x14ac:dyDescent="0.25">
      <c r="A20" t="s">
        <v>146</v>
      </c>
      <c r="B20" s="128" t="s">
        <v>786</v>
      </c>
      <c r="C20" s="21" t="s">
        <v>304</v>
      </c>
      <c r="D20" s="157"/>
      <c r="E20" s="152"/>
      <c r="K20"/>
      <c r="M20"/>
      <c r="N20" s="79" t="e">
        <f>#REF!-Tableau2[[#This Row],[Date facture]]</f>
        <v>#REF!</v>
      </c>
      <c r="O20" s="20" t="str">
        <f>IFERROR((Tableau2[[#This Row],[Solde client avant relance]]*Tableau2[[#This Row],[Nb de jours de retard]]*#REF!)/36500,"")</f>
        <v/>
      </c>
      <c r="P20" s="5" t="e">
        <f>#REF!*Tableau2[[#This Row],[Nb factures]]</f>
        <v>#REF!</v>
      </c>
      <c r="Q20" s="171">
        <v>-33.35</v>
      </c>
      <c r="R20" s="2"/>
      <c r="S20" s="175">
        <f>IF(ISNA(VLOOKUP(Tableau2[[#This Row],[Code client]],extraction!$A$1:$B$483,2,0)),"réglé",VLOOKUP(Tableau2[[#This Row],[Code client]],extraction!$A$1:$B$483,2,0))</f>
        <v>-33.35</v>
      </c>
      <c r="U20" s="30" t="str">
        <f>IFERROR(Tableau2[[#This Row],[Solde client avant relance]]+Tableau2[[#This Row],[Frais de recouvrement]]+Tableau2[[#This Row],[Majoration]],"")</f>
        <v/>
      </c>
    </row>
    <row r="21" spans="1:21" x14ac:dyDescent="0.25">
      <c r="A21" t="s">
        <v>148</v>
      </c>
      <c r="B21" s="128" t="s">
        <v>788</v>
      </c>
      <c r="C21" s="21" t="s">
        <v>304</v>
      </c>
      <c r="D21" s="158"/>
      <c r="E21" s="152"/>
      <c r="K21"/>
      <c r="M21"/>
      <c r="N21" s="79" t="e">
        <f>#REF!-Tableau2[[#This Row],[Date facture]]</f>
        <v>#REF!</v>
      </c>
      <c r="O21" s="20" t="str">
        <f>IFERROR((Tableau2[[#This Row],[Solde client avant relance]]*Tableau2[[#This Row],[Nb de jours de retard]]*#REF!)/36500,"")</f>
        <v/>
      </c>
      <c r="P21" s="5" t="e">
        <f>#REF!*Tableau2[[#This Row],[Nb factures]]</f>
        <v>#REF!</v>
      </c>
      <c r="Q21" s="171">
        <v>-33.43</v>
      </c>
      <c r="R21" s="2"/>
      <c r="S21" s="175">
        <f>IF(ISNA(VLOOKUP(Tableau2[[#This Row],[Code client]],extraction!$A$1:$B$483,2,0)),"réglé",VLOOKUP(Tableau2[[#This Row],[Code client]],extraction!$A$1:$B$483,2,0))</f>
        <v>-33.43</v>
      </c>
      <c r="U21" s="30" t="str">
        <f>IFERROR(Tableau2[[#This Row],[Solde client avant relance]]+Tableau2[[#This Row],[Frais de recouvrement]]+Tableau2[[#This Row],[Majoration]],"")</f>
        <v/>
      </c>
    </row>
    <row r="22" spans="1:21" x14ac:dyDescent="0.25">
      <c r="A22" t="s">
        <v>149</v>
      </c>
      <c r="B22" s="128" t="s">
        <v>789</v>
      </c>
      <c r="C22" s="21" t="s">
        <v>304</v>
      </c>
      <c r="D22" s="157"/>
      <c r="E22" s="152"/>
      <c r="K22"/>
      <c r="M22"/>
      <c r="N22" s="79" t="e">
        <f>#REF!-Tableau2[[#This Row],[Date facture]]</f>
        <v>#REF!</v>
      </c>
      <c r="O22" s="20" t="str">
        <f>IFERROR((Tableau2[[#This Row],[Solde client avant relance]]*Tableau2[[#This Row],[Nb de jours de retard]]*#REF!)/36500,"")</f>
        <v/>
      </c>
      <c r="P22" s="5" t="e">
        <f>#REF!*Tableau2[[#This Row],[Nb factures]]</f>
        <v>#REF!</v>
      </c>
      <c r="Q22" s="171">
        <v>-33.56</v>
      </c>
      <c r="R22" s="2"/>
      <c r="S22" s="175">
        <f>IF(ISNA(VLOOKUP(Tableau2[[#This Row],[Code client]],extraction!$A$1:$B$483,2,0)),"réglé",VLOOKUP(Tableau2[[#This Row],[Code client]],extraction!$A$1:$B$483,2,0))</f>
        <v>-33.56</v>
      </c>
      <c r="U22" s="30" t="str">
        <f>IFERROR(Tableau2[[#This Row],[Solde client avant relance]]+Tableau2[[#This Row],[Frais de recouvrement]]+Tableau2[[#This Row],[Majoration]],"")</f>
        <v/>
      </c>
    </row>
    <row r="23" spans="1:21" x14ac:dyDescent="0.25">
      <c r="A23" t="s">
        <v>154</v>
      </c>
      <c r="B23" s="128" t="s">
        <v>791</v>
      </c>
      <c r="C23" s="21" t="s">
        <v>304</v>
      </c>
      <c r="D23" s="158">
        <v>664083492</v>
      </c>
      <c r="E23" s="152"/>
      <c r="I23" s="25" t="s">
        <v>443</v>
      </c>
      <c r="K23"/>
      <c r="M23"/>
      <c r="N23" s="79" t="e">
        <f>#REF!-Tableau2[[#This Row],[Date facture]]</f>
        <v>#REF!</v>
      </c>
      <c r="O23" s="20" t="str">
        <f>IFERROR((Tableau2[[#This Row],[Solde client avant relance]]*Tableau2[[#This Row],[Nb de jours de retard]]*#REF!)/36500,"")</f>
        <v/>
      </c>
      <c r="P23" s="5" t="e">
        <f>#REF!*Tableau2[[#This Row],[Nb factures]]</f>
        <v>#REF!</v>
      </c>
      <c r="Q23" s="171">
        <v>-104.77</v>
      </c>
      <c r="R23" s="2"/>
      <c r="S23" s="175">
        <f>IF(ISNA(VLOOKUP(Tableau2[[#This Row],[Code client]],extraction!$A$1:$B$483,2,0)),"réglé",VLOOKUP(Tableau2[[#This Row],[Code client]],extraction!$A$1:$B$483,2,0))</f>
        <v>-104.77</v>
      </c>
      <c r="U23" s="30" t="str">
        <f>IFERROR(Tableau2[[#This Row],[Solde client avant relance]]+Tableau2[[#This Row],[Frais de recouvrement]]+Tableau2[[#This Row],[Majoration]],"")</f>
        <v/>
      </c>
    </row>
    <row r="24" spans="1:21" x14ac:dyDescent="0.25">
      <c r="A24" t="s">
        <v>155</v>
      </c>
      <c r="B24" s="128" t="s">
        <v>792</v>
      </c>
      <c r="C24" s="21" t="s">
        <v>304</v>
      </c>
      <c r="D24" s="157">
        <v>155580086</v>
      </c>
      <c r="E24" s="152"/>
      <c r="I24" s="25" t="s">
        <v>443</v>
      </c>
      <c r="K24"/>
      <c r="M24"/>
      <c r="N24" s="79" t="e">
        <f>#REF!-Tableau2[[#This Row],[Date facture]]</f>
        <v>#REF!</v>
      </c>
      <c r="O24" s="20" t="str">
        <f>IFERROR((Tableau2[[#This Row],[Solde client avant relance]]*Tableau2[[#This Row],[Nb de jours de retard]]*#REF!)/36500,"")</f>
        <v/>
      </c>
      <c r="P24" s="5" t="e">
        <f>#REF!*Tableau2[[#This Row],[Nb factures]]</f>
        <v>#REF!</v>
      </c>
      <c r="Q24" s="171">
        <v>-40.56</v>
      </c>
      <c r="R24" s="2"/>
      <c r="S24" s="175">
        <f>IF(ISNA(VLOOKUP(Tableau2[[#This Row],[Code client]],extraction!$A$1:$B$483,2,0)),"réglé",VLOOKUP(Tableau2[[#This Row],[Code client]],extraction!$A$1:$B$483,2,0))</f>
        <v>-40.56</v>
      </c>
      <c r="U24" s="30" t="str">
        <f>IFERROR(Tableau2[[#This Row],[Solde client avant relance]]+Tableau2[[#This Row],[Frais de recouvrement]]+Tableau2[[#This Row],[Majoration]],"")</f>
        <v/>
      </c>
    </row>
    <row r="25" spans="1:21" x14ac:dyDescent="0.25">
      <c r="A25" t="s">
        <v>156</v>
      </c>
      <c r="B25" s="128" t="s">
        <v>793</v>
      </c>
      <c r="C25" s="21" t="s">
        <v>304</v>
      </c>
      <c r="D25" s="158">
        <v>826303500</v>
      </c>
      <c r="E25" s="152"/>
      <c r="K25"/>
      <c r="M25"/>
      <c r="N25" s="79" t="e">
        <f>#REF!-Tableau2[[#This Row],[Date facture]]</f>
        <v>#REF!</v>
      </c>
      <c r="O25" s="20" t="str">
        <f>IFERROR((Tableau2[[#This Row],[Solde client avant relance]]*Tableau2[[#This Row],[Nb de jours de retard]]*#REF!)/36500,"")</f>
        <v/>
      </c>
      <c r="P25" s="5" t="e">
        <f>#REF!*Tableau2[[#This Row],[Nb factures]]</f>
        <v>#REF!</v>
      </c>
      <c r="Q25" s="171">
        <v>-97.92</v>
      </c>
      <c r="R25" s="2"/>
      <c r="S25" s="175">
        <f>IF(ISNA(VLOOKUP(Tableau2[[#This Row],[Code client]],extraction!$A$1:$B$483,2,0)),"réglé",VLOOKUP(Tableau2[[#This Row],[Code client]],extraction!$A$1:$B$483,2,0))</f>
        <v>-97.92</v>
      </c>
      <c r="U25" s="30" t="str">
        <f>IFERROR(Tableau2[[#This Row],[Solde client avant relance]]+Tableau2[[#This Row],[Frais de recouvrement]]+Tableau2[[#This Row],[Majoration]],"")</f>
        <v/>
      </c>
    </row>
    <row r="26" spans="1:21" x14ac:dyDescent="0.25">
      <c r="A26" t="s">
        <v>157</v>
      </c>
      <c r="B26" s="128" t="s">
        <v>794</v>
      </c>
      <c r="C26" s="21" t="s">
        <v>304</v>
      </c>
      <c r="D26" s="157">
        <v>479302100</v>
      </c>
      <c r="E26" s="152"/>
      <c r="I26" s="25" t="s">
        <v>443</v>
      </c>
      <c r="K26"/>
      <c r="M26"/>
      <c r="N26" s="79" t="e">
        <f>#REF!-Tableau2[[#This Row],[Date facture]]</f>
        <v>#REF!</v>
      </c>
      <c r="O26" s="20" t="str">
        <f>IFERROR((Tableau2[[#This Row],[Solde client avant relance]]*Tableau2[[#This Row],[Nb de jours de retard]]*#REF!)/36500,"")</f>
        <v/>
      </c>
      <c r="P26" s="5" t="e">
        <f>#REF!*Tableau2[[#This Row],[Nb factures]]</f>
        <v>#REF!</v>
      </c>
      <c r="Q26" s="171">
        <v>-32.53</v>
      </c>
      <c r="R26" s="2"/>
      <c r="S26" s="175">
        <f>IF(ISNA(VLOOKUP(Tableau2[[#This Row],[Code client]],extraction!$A$1:$B$483,2,0)),"réglé",VLOOKUP(Tableau2[[#This Row],[Code client]],extraction!$A$1:$B$483,2,0))</f>
        <v>-32.53</v>
      </c>
      <c r="U26" s="30" t="str">
        <f>IFERROR(Tableau2[[#This Row],[Solde client avant relance]]+Tableau2[[#This Row],[Frais de recouvrement]]+Tableau2[[#This Row],[Majoration]],"")</f>
        <v/>
      </c>
    </row>
    <row r="27" spans="1:21" x14ac:dyDescent="0.25">
      <c r="A27" t="s">
        <v>161</v>
      </c>
      <c r="B27" s="128" t="s">
        <v>798</v>
      </c>
      <c r="C27" s="21" t="s">
        <v>304</v>
      </c>
      <c r="D27" s="158">
        <v>562511317</v>
      </c>
      <c r="E27" s="152"/>
      <c r="K27"/>
      <c r="M27"/>
      <c r="N27" s="79" t="e">
        <f>#REF!-Tableau2[[#This Row],[Date facture]]</f>
        <v>#REF!</v>
      </c>
      <c r="O27" s="20" t="str">
        <f>IFERROR((Tableau2[[#This Row],[Solde client avant relance]]*Tableau2[[#This Row],[Nb de jours de retard]]*#REF!)/36500,"")</f>
        <v/>
      </c>
      <c r="P27" s="5" t="e">
        <f>#REF!*Tableau2[[#This Row],[Nb factures]]</f>
        <v>#REF!</v>
      </c>
      <c r="Q27" s="171">
        <v>-33.43</v>
      </c>
      <c r="R27" s="2"/>
      <c r="S27" s="175">
        <f>IF(ISNA(VLOOKUP(Tableau2[[#This Row],[Code client]],extraction!$A$1:$B$483,2,0)),"réglé",VLOOKUP(Tableau2[[#This Row],[Code client]],extraction!$A$1:$B$483,2,0))</f>
        <v>-33.43</v>
      </c>
      <c r="U27" s="30" t="str">
        <f>IFERROR(Tableau2[[#This Row],[Solde client avant relance]]+Tableau2[[#This Row],[Frais de recouvrement]]+Tableau2[[#This Row],[Majoration]],"")</f>
        <v/>
      </c>
    </row>
    <row r="28" spans="1:21" x14ac:dyDescent="0.25">
      <c r="A28" t="s">
        <v>164</v>
      </c>
      <c r="B28" s="128" t="s">
        <v>800</v>
      </c>
      <c r="C28" s="21" t="s">
        <v>304</v>
      </c>
      <c r="D28" s="157">
        <v>344041040</v>
      </c>
      <c r="E28" s="152"/>
      <c r="K28"/>
      <c r="M28"/>
      <c r="N28" s="79" t="e">
        <f>#REF!-Tableau2[[#This Row],[Date facture]]</f>
        <v>#REF!</v>
      </c>
      <c r="O28" s="20" t="str">
        <f>IFERROR((Tableau2[[#This Row],[Solde client avant relance]]*Tableau2[[#This Row],[Nb de jours de retard]]*#REF!)/36500,"")</f>
        <v/>
      </c>
      <c r="P28" s="5" t="e">
        <f>#REF!*Tableau2[[#This Row],[Nb factures]]</f>
        <v>#REF!</v>
      </c>
      <c r="Q28" s="171">
        <v>-56.41</v>
      </c>
      <c r="R28" s="2"/>
      <c r="S28" s="175">
        <f>IF(ISNA(VLOOKUP(Tableau2[[#This Row],[Code client]],extraction!$A$1:$B$483,2,0)),"réglé",VLOOKUP(Tableau2[[#This Row],[Code client]],extraction!$A$1:$B$483,2,0))</f>
        <v>-56.41</v>
      </c>
      <c r="U28" s="30" t="str">
        <f>IFERROR(Tableau2[[#This Row],[Solde client avant relance]]+Tableau2[[#This Row],[Frais de recouvrement]]+Tableau2[[#This Row],[Majoration]],"")</f>
        <v/>
      </c>
    </row>
    <row r="29" spans="1:21" x14ac:dyDescent="0.25">
      <c r="A29" t="s">
        <v>167</v>
      </c>
      <c r="B29" s="128" t="s">
        <v>803</v>
      </c>
      <c r="C29" s="21" t="s">
        <v>304</v>
      </c>
      <c r="D29" s="158">
        <v>565512300</v>
      </c>
      <c r="E29" s="152"/>
      <c r="K29"/>
      <c r="M29"/>
      <c r="N29" s="79" t="e">
        <f>#REF!-Tableau2[[#This Row],[Date facture]]</f>
        <v>#REF!</v>
      </c>
      <c r="O29" s="20" t="str">
        <f>IFERROR((Tableau2[[#This Row],[Solde client avant relance]]*Tableau2[[#This Row],[Nb de jours de retard]]*#REF!)/36500,"")</f>
        <v/>
      </c>
      <c r="P29" s="5" t="e">
        <f>#REF!*Tableau2[[#This Row],[Nb factures]]</f>
        <v>#REF!</v>
      </c>
      <c r="Q29" s="171">
        <v>-14.879999999999995</v>
      </c>
      <c r="R29" s="2"/>
      <c r="S29" s="175">
        <f>IF(ISNA(VLOOKUP(Tableau2[[#This Row],[Code client]],extraction!$A$1:$B$483,2,0)),"réglé",VLOOKUP(Tableau2[[#This Row],[Code client]],extraction!$A$1:$B$483,2,0))</f>
        <v>-14.879999999999995</v>
      </c>
      <c r="U29" s="30" t="str">
        <f>IFERROR(Tableau2[[#This Row],[Solde client avant relance]]+Tableau2[[#This Row],[Frais de recouvrement]]+Tableau2[[#This Row],[Majoration]],"")</f>
        <v/>
      </c>
    </row>
    <row r="30" spans="1:21" x14ac:dyDescent="0.25">
      <c r="A30" t="s">
        <v>168</v>
      </c>
      <c r="B30" s="128" t="s">
        <v>804</v>
      </c>
      <c r="C30" s="21" t="s">
        <v>304</v>
      </c>
      <c r="D30" s="157">
        <v>325900056</v>
      </c>
      <c r="E30" s="152"/>
      <c r="K30"/>
      <c r="M30"/>
      <c r="N30" s="79" t="e">
        <f>#REF!-Tableau2[[#This Row],[Date facture]]</f>
        <v>#REF!</v>
      </c>
      <c r="O30" s="20" t="str">
        <f>IFERROR((Tableau2[[#This Row],[Solde client avant relance]]*Tableau2[[#This Row],[Nb de jours de retard]]*#REF!)/36500,"")</f>
        <v/>
      </c>
      <c r="P30" s="5" t="e">
        <f>#REF!*Tableau2[[#This Row],[Nb factures]]</f>
        <v>#REF!</v>
      </c>
      <c r="Q30" s="171">
        <v>-33.83</v>
      </c>
      <c r="R30" s="2"/>
      <c r="S30" s="175">
        <f>IF(ISNA(VLOOKUP(Tableau2[[#This Row],[Code client]],extraction!$A$1:$B$483,2,0)),"réglé",VLOOKUP(Tableau2[[#This Row],[Code client]],extraction!$A$1:$B$483,2,0))</f>
        <v>-33.83</v>
      </c>
      <c r="U30" s="30" t="str">
        <f>IFERROR(Tableau2[[#This Row],[Solde client avant relance]]+Tableau2[[#This Row],[Frais de recouvrement]]+Tableau2[[#This Row],[Majoration]],"")</f>
        <v/>
      </c>
    </row>
    <row r="31" spans="1:21" x14ac:dyDescent="0.25">
      <c r="A31" t="s">
        <v>169</v>
      </c>
      <c r="B31" s="128" t="s">
        <v>805</v>
      </c>
      <c r="C31" s="21" t="s">
        <v>304</v>
      </c>
      <c r="D31" s="158">
        <v>972365572</v>
      </c>
      <c r="E31" s="152"/>
      <c r="K31"/>
      <c r="M31"/>
      <c r="N31" s="79" t="e">
        <f>#REF!-Tableau2[[#This Row],[Date facture]]</f>
        <v>#REF!</v>
      </c>
      <c r="O31" s="20" t="str">
        <f>IFERROR((Tableau2[[#This Row],[Solde client avant relance]]*Tableau2[[#This Row],[Nb de jours de retard]]*#REF!)/36500,"")</f>
        <v/>
      </c>
      <c r="P31" s="5" t="e">
        <f>#REF!*Tableau2[[#This Row],[Nb factures]]</f>
        <v>#REF!</v>
      </c>
      <c r="Q31" s="171">
        <v>-42.94</v>
      </c>
      <c r="R31" s="2"/>
      <c r="S31" s="175">
        <f>IF(ISNA(VLOOKUP(Tableau2[[#This Row],[Code client]],extraction!$A$1:$B$483,2,0)),"réglé",VLOOKUP(Tableau2[[#This Row],[Code client]],extraction!$A$1:$B$483,2,0))</f>
        <v>-42.94</v>
      </c>
      <c r="U31" s="30" t="str">
        <f>IFERROR(Tableau2[[#This Row],[Solde client avant relance]]+Tableau2[[#This Row],[Frais de recouvrement]]+Tableau2[[#This Row],[Majoration]],"")</f>
        <v/>
      </c>
    </row>
    <row r="32" spans="1:21" x14ac:dyDescent="0.25">
      <c r="A32" t="s">
        <v>170</v>
      </c>
      <c r="B32" s="128" t="s">
        <v>806</v>
      </c>
      <c r="C32" s="21" t="s">
        <v>304</v>
      </c>
      <c r="D32" s="159" t="s">
        <v>316</v>
      </c>
      <c r="E32" s="152"/>
      <c r="K32"/>
      <c r="M32"/>
      <c r="N32" s="79" t="e">
        <f>#REF!-Tableau2[[#This Row],[Date facture]]</f>
        <v>#REF!</v>
      </c>
      <c r="O32" s="20" t="str">
        <f>IFERROR((Tableau2[[#This Row],[Solde client avant relance]]*Tableau2[[#This Row],[Nb de jours de retard]]*#REF!)/36500,"")</f>
        <v/>
      </c>
      <c r="P32" s="5" t="e">
        <f>#REF!*Tableau2[[#This Row],[Nb factures]]</f>
        <v>#REF!</v>
      </c>
      <c r="Q32" s="171">
        <v>-33.43</v>
      </c>
      <c r="R32" s="2"/>
      <c r="S32" s="175">
        <f>IF(ISNA(VLOOKUP(Tableau2[[#This Row],[Code client]],extraction!$A$1:$B$483,2,0)),"réglé",VLOOKUP(Tableau2[[#This Row],[Code client]],extraction!$A$1:$B$483,2,0))</f>
        <v>-33.43</v>
      </c>
      <c r="U32" s="30" t="str">
        <f>IFERROR(Tableau2[[#This Row],[Solde client avant relance]]+Tableau2[[#This Row],[Frais de recouvrement]]+Tableau2[[#This Row],[Majoration]],"")</f>
        <v/>
      </c>
    </row>
    <row r="33" spans="1:21" x14ac:dyDescent="0.25">
      <c r="A33" t="s">
        <v>177</v>
      </c>
      <c r="B33" s="128" t="s">
        <v>811</v>
      </c>
      <c r="C33" s="21" t="s">
        <v>304</v>
      </c>
      <c r="D33" s="159" t="s">
        <v>320</v>
      </c>
      <c r="E33" s="152"/>
      <c r="K33"/>
      <c r="M33"/>
      <c r="N33" s="79" t="e">
        <f>#REF!-Tableau2[[#This Row],[Date facture]]</f>
        <v>#REF!</v>
      </c>
      <c r="O33" s="20" t="str">
        <f>IFERROR((Tableau2[[#This Row],[Solde client avant relance]]*Tableau2[[#This Row],[Nb de jours de retard]]*#REF!)/36500,"")</f>
        <v/>
      </c>
      <c r="P33" s="5" t="e">
        <f>#REF!*Tableau2[[#This Row],[Nb factures]]</f>
        <v>#REF!</v>
      </c>
      <c r="Q33" s="171">
        <v>-39.83</v>
      </c>
      <c r="R33" s="2"/>
      <c r="S33" s="175">
        <f>IF(ISNA(VLOOKUP(Tableau2[[#This Row],[Code client]],extraction!$A$1:$B$483,2,0)),"réglé",VLOOKUP(Tableau2[[#This Row],[Code client]],extraction!$A$1:$B$483,2,0))</f>
        <v>-39.83</v>
      </c>
      <c r="U33" s="30" t="str">
        <f>IFERROR(Tableau2[[#This Row],[Solde client avant relance]]+Tableau2[[#This Row],[Frais de recouvrement]]+Tableau2[[#This Row],[Majoration]],"")</f>
        <v/>
      </c>
    </row>
    <row r="34" spans="1:21" x14ac:dyDescent="0.25">
      <c r="A34" t="s">
        <v>179</v>
      </c>
      <c r="B34" s="128" t="s">
        <v>813</v>
      </c>
      <c r="C34" s="21" t="s">
        <v>304</v>
      </c>
      <c r="D34" s="159" t="s">
        <v>321</v>
      </c>
      <c r="E34" s="152" t="s">
        <v>987</v>
      </c>
      <c r="K34"/>
      <c r="M34"/>
      <c r="N34" s="79" t="e">
        <f>#REF!-Tableau2[[#This Row],[Date facture]]</f>
        <v>#REF!</v>
      </c>
      <c r="O34" s="20" t="str">
        <f>IFERROR((Tableau2[[#This Row],[Solde client avant relance]]*Tableau2[[#This Row],[Nb de jours de retard]]*#REF!)/36500,"")</f>
        <v/>
      </c>
      <c r="P34" s="5" t="e">
        <f>#REF!*Tableau2[[#This Row],[Nb factures]]</f>
        <v>#REF!</v>
      </c>
      <c r="Q34" s="171">
        <v>-116.42</v>
      </c>
      <c r="R34" s="2"/>
      <c r="S34" s="175">
        <f>IF(ISNA(VLOOKUP(Tableau2[[#This Row],[Code client]],extraction!$A$1:$B$483,2,0)),"réglé",VLOOKUP(Tableau2[[#This Row],[Code client]],extraction!$A$1:$B$483,2,0))</f>
        <v>-116.42</v>
      </c>
      <c r="U34" s="30" t="str">
        <f>IFERROR(Tableau2[[#This Row],[Solde client avant relance]]+Tableau2[[#This Row],[Frais de recouvrement]]+Tableau2[[#This Row],[Majoration]],"")</f>
        <v/>
      </c>
    </row>
    <row r="35" spans="1:21" x14ac:dyDescent="0.25">
      <c r="A35" t="s">
        <v>181</v>
      </c>
      <c r="B35" s="128" t="s">
        <v>815</v>
      </c>
      <c r="C35" s="21" t="s">
        <v>304</v>
      </c>
      <c r="D35" s="159" t="s">
        <v>322</v>
      </c>
      <c r="E35" s="152"/>
      <c r="K35"/>
      <c r="M35"/>
      <c r="N35" s="79" t="e">
        <f>#REF!-Tableau2[[#This Row],[Date facture]]</f>
        <v>#REF!</v>
      </c>
      <c r="O35" s="20" t="str">
        <f>IFERROR((Tableau2[[#This Row],[Solde client avant relance]]*Tableau2[[#This Row],[Nb de jours de retard]]*#REF!)/36500,"")</f>
        <v/>
      </c>
      <c r="P35" s="5" t="e">
        <f>#REF!*Tableau2[[#This Row],[Nb factures]]</f>
        <v>#REF!</v>
      </c>
      <c r="Q35" s="171">
        <v>-35.06</v>
      </c>
      <c r="R35" s="2"/>
      <c r="S35" s="175">
        <f>IF(ISNA(VLOOKUP(Tableau2[[#This Row],[Code client]],extraction!$A$1:$B$483,2,0)),"réglé",VLOOKUP(Tableau2[[#This Row],[Code client]],extraction!$A$1:$B$483,2,0))</f>
        <v>-35.06</v>
      </c>
      <c r="U35" s="30" t="str">
        <f>IFERROR(Tableau2[[#This Row],[Solde client avant relance]]+Tableau2[[#This Row],[Frais de recouvrement]]+Tableau2[[#This Row],[Majoration]],"")</f>
        <v/>
      </c>
    </row>
    <row r="36" spans="1:21" x14ac:dyDescent="0.25">
      <c r="A36" t="s">
        <v>183</v>
      </c>
      <c r="B36" s="128" t="s">
        <v>816</v>
      </c>
      <c r="C36" s="21" t="s">
        <v>304</v>
      </c>
      <c r="D36" s="159" t="s">
        <v>323</v>
      </c>
      <c r="E36" s="152"/>
      <c r="K36"/>
      <c r="M36"/>
      <c r="N36" s="79" t="e">
        <f>#REF!-Tableau2[[#This Row],[Date facture]]</f>
        <v>#REF!</v>
      </c>
      <c r="O36" s="20" t="str">
        <f>IFERROR((Tableau2[[#This Row],[Solde client avant relance]]*Tableau2[[#This Row],[Nb de jours de retard]]*#REF!)/36500,"")</f>
        <v/>
      </c>
      <c r="P36" s="5" t="e">
        <f>#REF!*Tableau2[[#This Row],[Nb factures]]</f>
        <v>#REF!</v>
      </c>
      <c r="Q36" s="171">
        <v>-33.43</v>
      </c>
      <c r="R36" s="2"/>
      <c r="S36" s="175">
        <f>IF(ISNA(VLOOKUP(Tableau2[[#This Row],[Code client]],extraction!$A$1:$B$483,2,0)),"réglé",VLOOKUP(Tableau2[[#This Row],[Code client]],extraction!$A$1:$B$483,2,0))</f>
        <v>-33.43</v>
      </c>
      <c r="U36" s="30" t="str">
        <f>IFERROR(Tableau2[[#This Row],[Solde client avant relance]]+Tableau2[[#This Row],[Frais de recouvrement]]+Tableau2[[#This Row],[Majoration]],"")</f>
        <v/>
      </c>
    </row>
    <row r="37" spans="1:21" x14ac:dyDescent="0.25">
      <c r="A37" t="s">
        <v>184</v>
      </c>
      <c r="B37" s="128" t="s">
        <v>817</v>
      </c>
      <c r="C37" s="21" t="s">
        <v>304</v>
      </c>
      <c r="D37" s="159" t="s">
        <v>324</v>
      </c>
      <c r="E37" s="152"/>
      <c r="K37"/>
      <c r="M37"/>
      <c r="N37" s="79" t="e">
        <f>#REF!-Tableau2[[#This Row],[Date facture]]</f>
        <v>#REF!</v>
      </c>
      <c r="O37" s="20" t="str">
        <f>IFERROR((Tableau2[[#This Row],[Solde client avant relance]]*Tableau2[[#This Row],[Nb de jours de retard]]*#REF!)/36500,"")</f>
        <v/>
      </c>
      <c r="P37" s="5" t="e">
        <f>#REF!*Tableau2[[#This Row],[Nb factures]]</f>
        <v>#REF!</v>
      </c>
      <c r="Q37" s="171">
        <v>-33.43</v>
      </c>
      <c r="R37" s="2"/>
      <c r="S37" s="175">
        <f>IF(ISNA(VLOOKUP(Tableau2[[#This Row],[Code client]],extraction!$A$1:$B$483,2,0)),"réglé",VLOOKUP(Tableau2[[#This Row],[Code client]],extraction!$A$1:$B$483,2,0))</f>
        <v>-33.43</v>
      </c>
      <c r="U37" s="30" t="str">
        <f>IFERROR(Tableau2[[#This Row],[Solde client avant relance]]+Tableau2[[#This Row],[Frais de recouvrement]]+Tableau2[[#This Row],[Majoration]],"")</f>
        <v/>
      </c>
    </row>
    <row r="38" spans="1:21" x14ac:dyDescent="0.25">
      <c r="A38" t="s">
        <v>185</v>
      </c>
      <c r="B38" s="128" t="s">
        <v>818</v>
      </c>
      <c r="C38" s="21" t="s">
        <v>304</v>
      </c>
      <c r="D38" s="159" t="s">
        <v>325</v>
      </c>
      <c r="E38" s="152"/>
      <c r="K38"/>
      <c r="M38"/>
      <c r="N38" s="79" t="e">
        <f>#REF!-Tableau2[[#This Row],[Date facture]]</f>
        <v>#REF!</v>
      </c>
      <c r="O38" s="20" t="str">
        <f>IFERROR((Tableau2[[#This Row],[Solde client avant relance]]*Tableau2[[#This Row],[Nb de jours de retard]]*#REF!)/36500,"")</f>
        <v/>
      </c>
      <c r="P38" s="5" t="e">
        <f>#REF!*Tableau2[[#This Row],[Nb factures]]</f>
        <v>#REF!</v>
      </c>
      <c r="Q38" s="171">
        <v>-57.85</v>
      </c>
      <c r="R38" s="2"/>
      <c r="S38" s="175">
        <f>IF(ISNA(VLOOKUP(Tableau2[[#This Row],[Code client]],extraction!$A$1:$B$483,2,0)),"réglé",VLOOKUP(Tableau2[[#This Row],[Code client]],extraction!$A$1:$B$483,2,0))</f>
        <v>-57.85</v>
      </c>
      <c r="U38" s="30" t="str">
        <f>IFERROR(Tableau2[[#This Row],[Solde client avant relance]]+Tableau2[[#This Row],[Frais de recouvrement]]+Tableau2[[#This Row],[Majoration]],"")</f>
        <v/>
      </c>
    </row>
    <row r="39" spans="1:21" x14ac:dyDescent="0.25">
      <c r="A39" t="s">
        <v>186</v>
      </c>
      <c r="B39" s="128" t="s">
        <v>819</v>
      </c>
      <c r="C39" s="21" t="s">
        <v>304</v>
      </c>
      <c r="D39" s="159" t="s">
        <v>326</v>
      </c>
      <c r="E39" s="152" t="s">
        <v>988</v>
      </c>
      <c r="G39" s="178"/>
      <c r="K39"/>
      <c r="M39"/>
      <c r="N39" s="79" t="e">
        <f>#REF!-Tableau2[[#This Row],[Date facture]]</f>
        <v>#REF!</v>
      </c>
      <c r="O39" s="20" t="str">
        <f>IFERROR((Tableau2[[#This Row],[Solde client avant relance]]*Tableau2[[#This Row],[Nb de jours de retard]]*#REF!)/36500,"")</f>
        <v/>
      </c>
      <c r="P39" s="5" t="e">
        <f>#REF!*Tableau2[[#This Row],[Nb factures]]</f>
        <v>#REF!</v>
      </c>
      <c r="Q39" s="171">
        <v>-91.13</v>
      </c>
      <c r="R39" s="2"/>
      <c r="S39" s="175">
        <f>IF(ISNA(VLOOKUP(Tableau2[[#This Row],[Code client]],extraction!$A$1:$B$483,2,0)),"réglé",VLOOKUP(Tableau2[[#This Row],[Code client]],extraction!$A$1:$B$483,2,0))</f>
        <v>-91.13</v>
      </c>
      <c r="U39" s="30" t="str">
        <f>IFERROR(Tableau2[[#This Row],[Solde client avant relance]]+Tableau2[[#This Row],[Frais de recouvrement]]+Tableau2[[#This Row],[Majoration]],"")</f>
        <v/>
      </c>
    </row>
    <row r="40" spans="1:21" x14ac:dyDescent="0.25">
      <c r="A40" t="s">
        <v>187</v>
      </c>
      <c r="B40" s="128" t="s">
        <v>820</v>
      </c>
      <c r="C40" s="21" t="s">
        <v>304</v>
      </c>
      <c r="D40" s="159" t="s">
        <v>327</v>
      </c>
      <c r="E40" s="152"/>
      <c r="G40" s="178"/>
      <c r="K40"/>
      <c r="M40"/>
      <c r="N40" s="79" t="e">
        <f>#REF!-Tableau2[[#This Row],[Date facture]]</f>
        <v>#REF!</v>
      </c>
      <c r="O40" s="20" t="str">
        <f>IFERROR((Tableau2[[#This Row],[Solde client avant relance]]*Tableau2[[#This Row],[Nb de jours de retard]]*#REF!)/36500,"")</f>
        <v/>
      </c>
      <c r="P40" s="5" t="e">
        <f>#REF!*Tableau2[[#This Row],[Nb factures]]</f>
        <v>#REF!</v>
      </c>
      <c r="Q40" s="171">
        <v>-254.64</v>
      </c>
      <c r="R40" s="2"/>
      <c r="S40" s="175">
        <f>IF(ISNA(VLOOKUP(Tableau2[[#This Row],[Code client]],extraction!$A$1:$B$483,2,0)),"réglé",VLOOKUP(Tableau2[[#This Row],[Code client]],extraction!$A$1:$B$483,2,0))</f>
        <v>-254.64</v>
      </c>
      <c r="U40" s="30" t="str">
        <f>IFERROR(Tableau2[[#This Row],[Solde client avant relance]]+Tableau2[[#This Row],[Frais de recouvrement]]+Tableau2[[#This Row],[Majoration]],"")</f>
        <v/>
      </c>
    </row>
    <row r="41" spans="1:21" x14ac:dyDescent="0.25">
      <c r="A41" t="s">
        <v>188</v>
      </c>
      <c r="B41" s="128" t="s">
        <v>821</v>
      </c>
      <c r="C41" s="21" t="s">
        <v>304</v>
      </c>
      <c r="D41" s="159" t="s">
        <v>328</v>
      </c>
      <c r="E41" s="152"/>
      <c r="K41"/>
      <c r="M41"/>
      <c r="N41" s="79" t="e">
        <f>#REF!-Tableau2[[#This Row],[Date facture]]</f>
        <v>#REF!</v>
      </c>
      <c r="O41" s="20" t="str">
        <f>IFERROR((Tableau2[[#This Row],[Solde client avant relance]]*Tableau2[[#This Row],[Nb de jours de retard]]*#REF!)/36500,"")</f>
        <v/>
      </c>
      <c r="P41" s="5" t="e">
        <f>#REF!*Tableau2[[#This Row],[Nb factures]]</f>
        <v>#REF!</v>
      </c>
      <c r="Q41" s="171">
        <v>-335.76</v>
      </c>
      <c r="R41" s="2"/>
      <c r="S41" s="175">
        <f>IF(ISNA(VLOOKUP(Tableau2[[#This Row],[Code client]],extraction!$A$1:$B$483,2,0)),"réglé",VLOOKUP(Tableau2[[#This Row],[Code client]],extraction!$A$1:$B$483,2,0))</f>
        <v>-335.76</v>
      </c>
      <c r="U41" s="30" t="str">
        <f>IFERROR(Tableau2[[#This Row],[Solde client avant relance]]+Tableau2[[#This Row],[Frais de recouvrement]]+Tableau2[[#This Row],[Majoration]],"")</f>
        <v/>
      </c>
    </row>
    <row r="42" spans="1:21" x14ac:dyDescent="0.25">
      <c r="A42" t="s">
        <v>189</v>
      </c>
      <c r="B42" s="128" t="s">
        <v>822</v>
      </c>
      <c r="C42" s="21" t="s">
        <v>304</v>
      </c>
      <c r="D42" s="159" t="s">
        <v>329</v>
      </c>
      <c r="E42" s="152"/>
      <c r="I42" s="25" t="s">
        <v>434</v>
      </c>
      <c r="K42"/>
      <c r="M42"/>
      <c r="N42" s="79" t="e">
        <f>#REF!-Tableau2[[#This Row],[Date facture]]</f>
        <v>#REF!</v>
      </c>
      <c r="O42" s="20" t="str">
        <f>IFERROR((Tableau2[[#This Row],[Solde client avant relance]]*Tableau2[[#This Row],[Nb de jours de retard]]*#REF!)/36500,"")</f>
        <v/>
      </c>
      <c r="P42" s="5" t="e">
        <f>#REF!*Tableau2[[#This Row],[Nb factures]]</f>
        <v>#REF!</v>
      </c>
      <c r="Q42" s="171">
        <v>-33.43</v>
      </c>
      <c r="R42" s="2"/>
      <c r="S42" s="175">
        <f>IF(ISNA(VLOOKUP(Tableau2[[#This Row],[Code client]],extraction!$A$1:$B$483,2,0)),"réglé",VLOOKUP(Tableau2[[#This Row],[Code client]],extraction!$A$1:$B$483,2,0))</f>
        <v>-33.43</v>
      </c>
      <c r="U42" s="30" t="str">
        <f>IFERROR(Tableau2[[#This Row],[Solde client avant relance]]+Tableau2[[#This Row],[Frais de recouvrement]]+Tableau2[[#This Row],[Majoration]],"")</f>
        <v/>
      </c>
    </row>
    <row r="43" spans="1:21" x14ac:dyDescent="0.25">
      <c r="A43" t="s">
        <v>190</v>
      </c>
      <c r="B43" s="128" t="s">
        <v>823</v>
      </c>
      <c r="C43" s="21" t="s">
        <v>304</v>
      </c>
      <c r="D43" s="159" t="s">
        <v>330</v>
      </c>
      <c r="E43" s="152"/>
      <c r="K43"/>
      <c r="M43"/>
      <c r="N43" s="79" t="e">
        <f>#REF!-Tableau2[[#This Row],[Date facture]]</f>
        <v>#REF!</v>
      </c>
      <c r="O43" s="20" t="str">
        <f>IFERROR((Tableau2[[#This Row],[Solde client avant relance]]*Tableau2[[#This Row],[Nb de jours de retard]]*#REF!)/36500,"")</f>
        <v/>
      </c>
      <c r="P43" s="5" t="e">
        <f>#REF!*Tableau2[[#This Row],[Nb factures]]</f>
        <v>#REF!</v>
      </c>
      <c r="Q43" s="171">
        <v>-102.37</v>
      </c>
      <c r="R43" s="2"/>
      <c r="S43" s="175">
        <f>IF(ISNA(VLOOKUP(Tableau2[[#This Row],[Code client]],extraction!$A$1:$B$483,2,0)),"réglé",VLOOKUP(Tableau2[[#This Row],[Code client]],extraction!$A$1:$B$483,2,0))</f>
        <v>-102.37</v>
      </c>
      <c r="U43" s="30" t="str">
        <f>IFERROR(Tableau2[[#This Row],[Solde client avant relance]]+Tableau2[[#This Row],[Frais de recouvrement]]+Tableau2[[#This Row],[Majoration]],"")</f>
        <v/>
      </c>
    </row>
    <row r="44" spans="1:21" x14ac:dyDescent="0.25">
      <c r="A44" t="s">
        <v>191</v>
      </c>
      <c r="B44" s="128" t="s">
        <v>824</v>
      </c>
      <c r="C44" s="21" t="s">
        <v>304</v>
      </c>
      <c r="D44" s="159" t="s">
        <v>331</v>
      </c>
      <c r="E44" s="152"/>
      <c r="K44"/>
      <c r="M44"/>
      <c r="N44" s="79" t="e">
        <f>#REF!-Tableau2[[#This Row],[Date facture]]</f>
        <v>#REF!</v>
      </c>
      <c r="O44" s="20" t="str">
        <f>IFERROR((Tableau2[[#This Row],[Solde client avant relance]]*Tableau2[[#This Row],[Nb de jours de retard]]*#REF!)/36500,"")</f>
        <v/>
      </c>
      <c r="P44" s="5" t="e">
        <f>#REF!*Tableau2[[#This Row],[Nb factures]]</f>
        <v>#REF!</v>
      </c>
      <c r="Q44" s="171">
        <v>-33.43</v>
      </c>
      <c r="R44" s="2"/>
      <c r="S44" s="175">
        <f>IF(ISNA(VLOOKUP(Tableau2[[#This Row],[Code client]],extraction!$A$1:$B$483,2,0)),"réglé",VLOOKUP(Tableau2[[#This Row],[Code client]],extraction!$A$1:$B$483,2,0))</f>
        <v>-33.43</v>
      </c>
      <c r="U44" s="30" t="str">
        <f>IFERROR(Tableau2[[#This Row],[Solde client avant relance]]+Tableau2[[#This Row],[Frais de recouvrement]]+Tableau2[[#This Row],[Majoration]],"")</f>
        <v/>
      </c>
    </row>
    <row r="45" spans="1:21" x14ac:dyDescent="0.25">
      <c r="A45" t="s">
        <v>192</v>
      </c>
      <c r="B45" s="128" t="s">
        <v>825</v>
      </c>
      <c r="C45" s="21" t="s">
        <v>304</v>
      </c>
      <c r="D45" s="159" t="s">
        <v>332</v>
      </c>
      <c r="E45" s="152"/>
      <c r="K45"/>
      <c r="M45"/>
      <c r="N45" s="79" t="e">
        <f>#REF!-Tableau2[[#This Row],[Date facture]]</f>
        <v>#REF!</v>
      </c>
      <c r="O45" s="20" t="str">
        <f>IFERROR((Tableau2[[#This Row],[Solde client avant relance]]*Tableau2[[#This Row],[Nb de jours de retard]]*#REF!)/36500,"")</f>
        <v/>
      </c>
      <c r="P45" s="5" t="e">
        <f>#REF!*Tableau2[[#This Row],[Nb factures]]</f>
        <v>#REF!</v>
      </c>
      <c r="Q45" s="171">
        <v>-56.41</v>
      </c>
      <c r="R45" s="2"/>
      <c r="S45" s="175">
        <f>IF(ISNA(VLOOKUP(Tableau2[[#This Row],[Code client]],extraction!$A$1:$B$483,2,0)),"réglé",VLOOKUP(Tableau2[[#This Row],[Code client]],extraction!$A$1:$B$483,2,0))</f>
        <v>-56.41</v>
      </c>
      <c r="U45" s="30" t="str">
        <f>IFERROR(Tableau2[[#This Row],[Solde client avant relance]]+Tableau2[[#This Row],[Frais de recouvrement]]+Tableau2[[#This Row],[Majoration]],"")</f>
        <v/>
      </c>
    </row>
    <row r="46" spans="1:21" x14ac:dyDescent="0.25">
      <c r="A46" t="s">
        <v>193</v>
      </c>
      <c r="B46" s="128" t="s">
        <v>826</v>
      </c>
      <c r="C46" s="21" t="s">
        <v>304</v>
      </c>
      <c r="D46" s="159" t="s">
        <v>333</v>
      </c>
      <c r="E46" s="152"/>
      <c r="K46"/>
      <c r="M46"/>
      <c r="N46" s="79" t="e">
        <f>#REF!-Tableau2[[#This Row],[Date facture]]</f>
        <v>#REF!</v>
      </c>
      <c r="O46" s="20" t="str">
        <f>IFERROR((Tableau2[[#This Row],[Solde client avant relance]]*Tableau2[[#This Row],[Nb de jours de retard]]*#REF!)/36500,"")</f>
        <v/>
      </c>
      <c r="P46" s="5" t="e">
        <f>#REF!*Tableau2[[#This Row],[Nb factures]]</f>
        <v>#REF!</v>
      </c>
      <c r="Q46" s="171">
        <v>-79.39</v>
      </c>
      <c r="R46" s="2"/>
      <c r="S46" s="175">
        <f>IF(ISNA(VLOOKUP(Tableau2[[#This Row],[Code client]],extraction!$A$1:$B$483,2,0)),"réglé",VLOOKUP(Tableau2[[#This Row],[Code client]],extraction!$A$1:$B$483,2,0))</f>
        <v>-79.39</v>
      </c>
      <c r="U46" s="30" t="str">
        <f>IFERROR(Tableau2[[#This Row],[Solde client avant relance]]+Tableau2[[#This Row],[Frais de recouvrement]]+Tableau2[[#This Row],[Majoration]],"")</f>
        <v/>
      </c>
    </row>
    <row r="47" spans="1:21" x14ac:dyDescent="0.25">
      <c r="A47" t="s">
        <v>194</v>
      </c>
      <c r="B47" s="128" t="s">
        <v>800</v>
      </c>
      <c r="C47" s="21" t="s">
        <v>304</v>
      </c>
      <c r="D47" s="159">
        <v>322504475</v>
      </c>
      <c r="E47" s="152"/>
      <c r="K47"/>
      <c r="M47"/>
      <c r="N47" s="79" t="e">
        <f>#REF!-Tableau2[[#This Row],[Date facture]]</f>
        <v>#REF!</v>
      </c>
      <c r="O47" s="20" t="str">
        <f>IFERROR((Tableau2[[#This Row],[Solde client avant relance]]*Tableau2[[#This Row],[Nb de jours de retard]]*#REF!)/36500,"")</f>
        <v/>
      </c>
      <c r="P47" s="5" t="e">
        <f>#REF!*Tableau2[[#This Row],[Nb factures]]</f>
        <v>#REF!</v>
      </c>
      <c r="Q47" s="171">
        <v>-19.3</v>
      </c>
      <c r="R47" s="2"/>
      <c r="S47" s="175">
        <f>IF(ISNA(VLOOKUP(Tableau2[[#This Row],[Code client]],extraction!$A$1:$B$483,2,0)),"réglé",VLOOKUP(Tableau2[[#This Row],[Code client]],extraction!$A$1:$B$483,2,0))</f>
        <v>-19.299999999999997</v>
      </c>
      <c r="U47" s="30" t="str">
        <f>IFERROR(Tableau2[[#This Row],[Solde client avant relance]]+Tableau2[[#This Row],[Frais de recouvrement]]+Tableau2[[#This Row],[Majoration]],"")</f>
        <v/>
      </c>
    </row>
    <row r="48" spans="1:21" x14ac:dyDescent="0.25">
      <c r="A48" t="s">
        <v>195</v>
      </c>
      <c r="B48" s="128" t="s">
        <v>827</v>
      </c>
      <c r="C48" s="21" t="s">
        <v>304</v>
      </c>
      <c r="D48" s="159" t="s">
        <v>334</v>
      </c>
      <c r="E48" s="152"/>
      <c r="K48"/>
      <c r="M48"/>
      <c r="N48" s="79" t="e">
        <f>#REF!-Tableau2[[#This Row],[Date facture]]</f>
        <v>#REF!</v>
      </c>
      <c r="O48" s="20" t="str">
        <f>IFERROR((Tableau2[[#This Row],[Solde client avant relance]]*Tableau2[[#This Row],[Nb de jours de retard]]*#REF!)/36500,"")</f>
        <v/>
      </c>
      <c r="P48" s="5" t="e">
        <f>#REF!*Tableau2[[#This Row],[Nb factures]]</f>
        <v>#REF!</v>
      </c>
      <c r="Q48" s="171">
        <v>-34.03</v>
      </c>
      <c r="R48" s="2"/>
      <c r="S48" s="175">
        <f>IF(ISNA(VLOOKUP(Tableau2[[#This Row],[Code client]],extraction!$A$1:$B$483,2,0)),"réglé",VLOOKUP(Tableau2[[#This Row],[Code client]],extraction!$A$1:$B$483,2,0))</f>
        <v>-34.03</v>
      </c>
      <c r="U48" s="30" t="str">
        <f>IFERROR(Tableau2[[#This Row],[Solde client avant relance]]+Tableau2[[#This Row],[Frais de recouvrement]]+Tableau2[[#This Row],[Majoration]],"")</f>
        <v/>
      </c>
    </row>
    <row r="49" spans="1:21" x14ac:dyDescent="0.25">
      <c r="A49" t="s">
        <v>196</v>
      </c>
      <c r="B49" s="128" t="s">
        <v>828</v>
      </c>
      <c r="C49" s="21" t="s">
        <v>304</v>
      </c>
      <c r="D49" s="159" t="s">
        <v>335</v>
      </c>
      <c r="E49" s="152"/>
      <c r="K49"/>
      <c r="M49"/>
      <c r="N49" s="79" t="e">
        <f>#REF!-Tableau2[[#This Row],[Date facture]]</f>
        <v>#REF!</v>
      </c>
      <c r="O49" s="20" t="str">
        <f>IFERROR((Tableau2[[#This Row],[Solde client avant relance]]*Tableau2[[#This Row],[Nb de jours de retard]]*#REF!)/36500,"")</f>
        <v/>
      </c>
      <c r="P49" s="5" t="e">
        <f>#REF!*Tableau2[[#This Row],[Nb factures]]</f>
        <v>#REF!</v>
      </c>
      <c r="Q49" s="171">
        <v>-33.43</v>
      </c>
      <c r="R49" s="2"/>
      <c r="S49" s="175">
        <f>IF(ISNA(VLOOKUP(Tableau2[[#This Row],[Code client]],extraction!$A$1:$B$483,2,0)),"réglé",VLOOKUP(Tableau2[[#This Row],[Code client]],extraction!$A$1:$B$483,2,0))</f>
        <v>-33.43</v>
      </c>
      <c r="U49" s="30" t="str">
        <f>IFERROR(Tableau2[[#This Row],[Solde client avant relance]]+Tableau2[[#This Row],[Frais de recouvrement]]+Tableau2[[#This Row],[Majoration]],"")</f>
        <v/>
      </c>
    </row>
    <row r="50" spans="1:21" x14ac:dyDescent="0.25">
      <c r="A50" t="s">
        <v>197</v>
      </c>
      <c r="B50" s="128" t="s">
        <v>829</v>
      </c>
      <c r="C50" s="21" t="s">
        <v>304</v>
      </c>
      <c r="D50" s="159" t="s">
        <v>336</v>
      </c>
      <c r="E50" s="152"/>
      <c r="K50"/>
      <c r="M50"/>
      <c r="N50" s="79" t="e">
        <f>#REF!-Tableau2[[#This Row],[Date facture]]</f>
        <v>#REF!</v>
      </c>
      <c r="O50" s="20" t="str">
        <f>IFERROR((Tableau2[[#This Row],[Solde client avant relance]]*Tableau2[[#This Row],[Nb de jours de retard]]*#REF!)/36500,"")</f>
        <v/>
      </c>
      <c r="P50" s="5" t="e">
        <f>#REF!*Tableau2[[#This Row],[Nb factures]]</f>
        <v>#REF!</v>
      </c>
      <c r="Q50" s="171">
        <v>-33.43</v>
      </c>
      <c r="R50" s="2"/>
      <c r="S50" s="175">
        <f>IF(ISNA(VLOOKUP(Tableau2[[#This Row],[Code client]],extraction!$A$1:$B$483,2,0)),"réglé",VLOOKUP(Tableau2[[#This Row],[Code client]],extraction!$A$1:$B$483,2,0))</f>
        <v>-33.43</v>
      </c>
      <c r="U50" s="30" t="str">
        <f>IFERROR(Tableau2[[#This Row],[Solde client avant relance]]+Tableau2[[#This Row],[Frais de recouvrement]]+Tableau2[[#This Row],[Majoration]],"")</f>
        <v/>
      </c>
    </row>
    <row r="51" spans="1:21" x14ac:dyDescent="0.25">
      <c r="A51" t="s">
        <v>198</v>
      </c>
      <c r="B51" s="128" t="s">
        <v>830</v>
      </c>
      <c r="C51" s="21" t="s">
        <v>304</v>
      </c>
      <c r="D51" s="159" t="s">
        <v>337</v>
      </c>
      <c r="E51" s="152"/>
      <c r="K51"/>
      <c r="M51"/>
      <c r="N51" s="79" t="e">
        <f>#REF!-Tableau2[[#This Row],[Date facture]]</f>
        <v>#REF!</v>
      </c>
      <c r="O51" s="20" t="str">
        <f>IFERROR((Tableau2[[#This Row],[Solde client avant relance]]*Tableau2[[#This Row],[Nb de jours de retard]]*#REF!)/36500,"")</f>
        <v/>
      </c>
      <c r="P51" s="5" t="e">
        <f>#REF!*Tableau2[[#This Row],[Nb factures]]</f>
        <v>#REF!</v>
      </c>
      <c r="Q51" s="171">
        <v>-56.41</v>
      </c>
      <c r="R51" s="2"/>
      <c r="S51" s="175">
        <f>IF(ISNA(VLOOKUP(Tableau2[[#This Row],[Code client]],extraction!$A$1:$B$483,2,0)),"réglé",VLOOKUP(Tableau2[[#This Row],[Code client]],extraction!$A$1:$B$483,2,0))</f>
        <v>-56.41</v>
      </c>
      <c r="U51" s="30" t="str">
        <f>IFERROR(Tableau2[[#This Row],[Solde client avant relance]]+Tableau2[[#This Row],[Frais de recouvrement]]+Tableau2[[#This Row],[Majoration]],"")</f>
        <v/>
      </c>
    </row>
    <row r="52" spans="1:21" x14ac:dyDescent="0.25">
      <c r="A52" t="s">
        <v>199</v>
      </c>
      <c r="B52" s="128" t="s">
        <v>831</v>
      </c>
      <c r="C52" s="21" t="s">
        <v>304</v>
      </c>
      <c r="D52" s="159" t="s">
        <v>338</v>
      </c>
      <c r="E52" s="152"/>
      <c r="K52"/>
      <c r="M52"/>
      <c r="N52" s="79" t="e">
        <f>#REF!-Tableau2[[#This Row],[Date facture]]</f>
        <v>#REF!</v>
      </c>
      <c r="O52" s="20" t="str">
        <f>IFERROR((Tableau2[[#This Row],[Solde client avant relance]]*Tableau2[[#This Row],[Nb de jours de retard]]*#REF!)/36500,"")</f>
        <v/>
      </c>
      <c r="P52" s="5" t="e">
        <f>#REF!*Tableau2[[#This Row],[Nb factures]]</f>
        <v>#REF!</v>
      </c>
      <c r="Q52" s="171">
        <v>-79.64</v>
      </c>
      <c r="R52" s="2"/>
      <c r="S52" s="175">
        <f>IF(ISNA(VLOOKUP(Tableau2[[#This Row],[Code client]],extraction!$A$1:$B$483,2,0)),"réglé",VLOOKUP(Tableau2[[#This Row],[Code client]],extraction!$A$1:$B$483,2,0))</f>
        <v>-79.64</v>
      </c>
      <c r="U52" s="30" t="str">
        <f>IFERROR(Tableau2[[#This Row],[Solde client avant relance]]+Tableau2[[#This Row],[Frais de recouvrement]]+Tableau2[[#This Row],[Majoration]],"")</f>
        <v/>
      </c>
    </row>
    <row r="53" spans="1:21" x14ac:dyDescent="0.25">
      <c r="A53" t="s">
        <v>200</v>
      </c>
      <c r="B53" s="128" t="s">
        <v>832</v>
      </c>
      <c r="C53" s="21" t="s">
        <v>304</v>
      </c>
      <c r="D53" s="159" t="s">
        <v>339</v>
      </c>
      <c r="E53" s="152"/>
      <c r="G53" s="178"/>
      <c r="K53"/>
      <c r="M53"/>
      <c r="N53" s="79" t="e">
        <f>#REF!-Tableau2[[#This Row],[Date facture]]</f>
        <v>#REF!</v>
      </c>
      <c r="O53" s="20" t="str">
        <f>IFERROR((Tableau2[[#This Row],[Solde client avant relance]]*Tableau2[[#This Row],[Nb de jours de retard]]*#REF!)/36500,"")</f>
        <v/>
      </c>
      <c r="P53" s="5" t="e">
        <f>#REF!*Tableau2[[#This Row],[Nb factures]]</f>
        <v>#REF!</v>
      </c>
      <c r="Q53" s="171">
        <v>-79.39</v>
      </c>
      <c r="R53" s="2"/>
      <c r="S53" s="175">
        <f>IF(ISNA(VLOOKUP(Tableau2[[#This Row],[Code client]],extraction!$A$1:$B$483,2,0)),"réglé",VLOOKUP(Tableau2[[#This Row],[Code client]],extraction!$A$1:$B$483,2,0))</f>
        <v>-79.39</v>
      </c>
      <c r="U53" s="30" t="str">
        <f>IFERROR(Tableau2[[#This Row],[Solde client avant relance]]+Tableau2[[#This Row],[Frais de recouvrement]]+Tableau2[[#This Row],[Majoration]],"")</f>
        <v/>
      </c>
    </row>
    <row r="54" spans="1:21" x14ac:dyDescent="0.25">
      <c r="A54" t="s">
        <v>201</v>
      </c>
      <c r="B54" s="128" t="s">
        <v>833</v>
      </c>
      <c r="C54" s="21" t="s">
        <v>304</v>
      </c>
      <c r="D54" s="159" t="s">
        <v>340</v>
      </c>
      <c r="E54" s="152"/>
      <c r="G54" s="178"/>
      <c r="K54"/>
      <c r="M54"/>
      <c r="N54" s="79" t="e">
        <f>#REF!-Tableau2[[#This Row],[Date facture]]</f>
        <v>#REF!</v>
      </c>
      <c r="O54" s="20" t="str">
        <f>IFERROR((Tableau2[[#This Row],[Solde client avant relance]]*Tableau2[[#This Row],[Nb de jours de retard]]*#REF!)/36500,"")</f>
        <v/>
      </c>
      <c r="P54" s="5" t="e">
        <f>#REF!*Tableau2[[#This Row],[Nb factures]]</f>
        <v>#REF!</v>
      </c>
      <c r="Q54" s="171">
        <v>-33.43</v>
      </c>
      <c r="R54" s="2"/>
      <c r="S54" s="175">
        <f>IF(ISNA(VLOOKUP(Tableau2[[#This Row],[Code client]],extraction!$A$1:$B$483,2,0)),"réglé",VLOOKUP(Tableau2[[#This Row],[Code client]],extraction!$A$1:$B$483,2,0))</f>
        <v>-33.43</v>
      </c>
      <c r="U54" s="30" t="str">
        <f>IFERROR(Tableau2[[#This Row],[Solde client avant relance]]+Tableau2[[#This Row],[Frais de recouvrement]]+Tableau2[[#This Row],[Majoration]],"")</f>
        <v/>
      </c>
    </row>
    <row r="55" spans="1:21" x14ac:dyDescent="0.25">
      <c r="A55" t="s">
        <v>202</v>
      </c>
      <c r="B55" s="128" t="s">
        <v>834</v>
      </c>
      <c r="C55" s="21" t="s">
        <v>304</v>
      </c>
      <c r="D55" s="159" t="s">
        <v>341</v>
      </c>
      <c r="E55" s="152"/>
      <c r="G55" s="178"/>
      <c r="K55"/>
      <c r="M55"/>
      <c r="N55" s="79" t="e">
        <f>#REF!-Tableau2[[#This Row],[Date facture]]</f>
        <v>#REF!</v>
      </c>
      <c r="O55" s="20" t="str">
        <f>IFERROR((Tableau2[[#This Row],[Solde client avant relance]]*Tableau2[[#This Row],[Nb de jours de retard]]*#REF!)/36500,"")</f>
        <v/>
      </c>
      <c r="P55" s="5" t="e">
        <f>#REF!*Tableau2[[#This Row],[Nb factures]]</f>
        <v>#REF!</v>
      </c>
      <c r="Q55" s="171">
        <v>-10.45</v>
      </c>
      <c r="R55" s="2"/>
      <c r="S55" s="175">
        <f>IF(ISNA(VLOOKUP(Tableau2[[#This Row],[Code client]],extraction!$A$1:$B$483,2,0)),"réglé",VLOOKUP(Tableau2[[#This Row],[Code client]],extraction!$A$1:$B$483,2,0))</f>
        <v>-10.449999999999996</v>
      </c>
      <c r="U55" s="30" t="str">
        <f>IFERROR(Tableau2[[#This Row],[Solde client avant relance]]+Tableau2[[#This Row],[Frais de recouvrement]]+Tableau2[[#This Row],[Majoration]],"")</f>
        <v/>
      </c>
    </row>
    <row r="56" spans="1:21" x14ac:dyDescent="0.25">
      <c r="A56" t="s">
        <v>203</v>
      </c>
      <c r="B56" s="128" t="s">
        <v>835</v>
      </c>
      <c r="C56" s="21" t="s">
        <v>304</v>
      </c>
      <c r="D56" s="159" t="s">
        <v>342</v>
      </c>
      <c r="E56" s="152"/>
      <c r="K56"/>
      <c r="M56"/>
      <c r="N56" s="79" t="e">
        <f>#REF!-Tableau2[[#This Row],[Date facture]]</f>
        <v>#REF!</v>
      </c>
      <c r="O56" s="20" t="str">
        <f>IFERROR((Tableau2[[#This Row],[Solde client avant relance]]*Tableau2[[#This Row],[Nb de jours de retard]]*#REF!)/36500,"")</f>
        <v/>
      </c>
      <c r="P56" s="5" t="e">
        <f>#REF!*Tableau2[[#This Row],[Nb factures]]</f>
        <v>#REF!</v>
      </c>
      <c r="Q56" s="171">
        <v>-33.43</v>
      </c>
      <c r="R56" s="2"/>
      <c r="S56" s="175">
        <f>IF(ISNA(VLOOKUP(Tableau2[[#This Row],[Code client]],extraction!$A$1:$B$483,2,0)),"réglé",VLOOKUP(Tableau2[[#This Row],[Code client]],extraction!$A$1:$B$483,2,0))</f>
        <v>-33.43</v>
      </c>
      <c r="U56" s="30" t="str">
        <f>IFERROR(Tableau2[[#This Row],[Solde client avant relance]]+Tableau2[[#This Row],[Frais de recouvrement]]+Tableau2[[#This Row],[Majoration]],"")</f>
        <v/>
      </c>
    </row>
    <row r="57" spans="1:21" x14ac:dyDescent="0.25">
      <c r="A57" t="s">
        <v>205</v>
      </c>
      <c r="B57" s="128" t="s">
        <v>837</v>
      </c>
      <c r="C57" s="21" t="s">
        <v>304</v>
      </c>
      <c r="D57" s="159" t="s">
        <v>343</v>
      </c>
      <c r="E57" s="152"/>
      <c r="K57"/>
      <c r="M57"/>
      <c r="N57" s="79" t="e">
        <f>#REF!-Tableau2[[#This Row],[Date facture]]</f>
        <v>#REF!</v>
      </c>
      <c r="O57" s="20" t="str">
        <f>IFERROR((Tableau2[[#This Row],[Solde client avant relance]]*Tableau2[[#This Row],[Nb de jours de retard]]*#REF!)/36500,"")</f>
        <v/>
      </c>
      <c r="P57" s="5" t="e">
        <f>#REF!*Tableau2[[#This Row],[Nb factures]]</f>
        <v>#REF!</v>
      </c>
      <c r="Q57" s="171">
        <v>-33.43</v>
      </c>
      <c r="R57" s="2"/>
      <c r="S57" s="175">
        <f>IF(ISNA(VLOOKUP(Tableau2[[#This Row],[Code client]],extraction!$A$1:$B$483,2,0)),"réglé",VLOOKUP(Tableau2[[#This Row],[Code client]],extraction!$A$1:$B$483,2,0))</f>
        <v>-33.43</v>
      </c>
      <c r="U57" s="30" t="str">
        <f>IFERROR(Tableau2[[#This Row],[Solde client avant relance]]+Tableau2[[#This Row],[Frais de recouvrement]]+Tableau2[[#This Row],[Majoration]],"")</f>
        <v/>
      </c>
    </row>
    <row r="58" spans="1:21" x14ac:dyDescent="0.25">
      <c r="A58" t="s">
        <v>207</v>
      </c>
      <c r="B58" s="128" t="s">
        <v>839</v>
      </c>
      <c r="C58" s="21" t="s">
        <v>304</v>
      </c>
      <c r="D58" s="159" t="s">
        <v>344</v>
      </c>
      <c r="E58" s="152" t="s">
        <v>990</v>
      </c>
      <c r="K58"/>
      <c r="M58"/>
      <c r="N58" s="79" t="e">
        <f>#REF!-Tableau2[[#This Row],[Date facture]]</f>
        <v>#REF!</v>
      </c>
      <c r="O58" s="20" t="str">
        <f>IFERROR((Tableau2[[#This Row],[Solde client avant relance]]*Tableau2[[#This Row],[Nb de jours de retard]]*#REF!)/36500,"")</f>
        <v/>
      </c>
      <c r="P58" s="5" t="e">
        <f>#REF!*Tableau2[[#This Row],[Nb factures]]</f>
        <v>#REF!</v>
      </c>
      <c r="Q58" s="171">
        <v>-56.41</v>
      </c>
      <c r="R58" s="2"/>
      <c r="S58" s="175">
        <f>IF(ISNA(VLOOKUP(Tableau2[[#This Row],[Code client]],extraction!$A$1:$B$483,2,0)),"réglé",VLOOKUP(Tableau2[[#This Row],[Code client]],extraction!$A$1:$B$483,2,0))</f>
        <v>-56.41</v>
      </c>
      <c r="U58" s="30" t="str">
        <f>IFERROR(Tableau2[[#This Row],[Solde client avant relance]]+Tableau2[[#This Row],[Frais de recouvrement]]+Tableau2[[#This Row],[Majoration]],"")</f>
        <v/>
      </c>
    </row>
    <row r="59" spans="1:21" x14ac:dyDescent="0.25">
      <c r="A59" t="s">
        <v>208</v>
      </c>
      <c r="B59" s="128" t="s">
        <v>840</v>
      </c>
      <c r="C59" s="21" t="s">
        <v>304</v>
      </c>
      <c r="D59" s="159" t="s">
        <v>345</v>
      </c>
      <c r="E59" s="152"/>
      <c r="K59"/>
      <c r="M59"/>
      <c r="N59" s="79" t="e">
        <f>#REF!-Tableau2[[#This Row],[Date facture]]</f>
        <v>#REF!</v>
      </c>
      <c r="O59" s="20" t="str">
        <f>IFERROR((Tableau2[[#This Row],[Solde client avant relance]]*Tableau2[[#This Row],[Nb de jours de retard]]*#REF!)/36500,"")</f>
        <v/>
      </c>
      <c r="P59" s="5" t="e">
        <f>#REF!*Tableau2[[#This Row],[Nb factures]]</f>
        <v>#REF!</v>
      </c>
      <c r="Q59" s="171">
        <v>-27.86</v>
      </c>
      <c r="R59" s="2"/>
      <c r="S59" s="175">
        <f>IF(ISNA(VLOOKUP(Tableau2[[#This Row],[Code client]],extraction!$A$1:$B$483,2,0)),"réglé",VLOOKUP(Tableau2[[#This Row],[Code client]],extraction!$A$1:$B$483,2,0))</f>
        <v>-27.86</v>
      </c>
      <c r="U59" s="30" t="str">
        <f>IFERROR(Tableau2[[#This Row],[Solde client avant relance]]+Tableau2[[#This Row],[Frais de recouvrement]]+Tableau2[[#This Row],[Majoration]],"")</f>
        <v/>
      </c>
    </row>
    <row r="60" spans="1:21" x14ac:dyDescent="0.25">
      <c r="A60" t="s">
        <v>209</v>
      </c>
      <c r="B60" s="128" t="s">
        <v>841</v>
      </c>
      <c r="C60" s="21" t="s">
        <v>304</v>
      </c>
      <c r="D60" s="159">
        <v>164370396</v>
      </c>
      <c r="E60" s="152"/>
      <c r="K60"/>
      <c r="M60"/>
      <c r="N60" s="79" t="e">
        <f>#REF!-Tableau2[[#This Row],[Date facture]]</f>
        <v>#REF!</v>
      </c>
      <c r="O60" s="20" t="str">
        <f>IFERROR((Tableau2[[#This Row],[Solde client avant relance]]*Tableau2[[#This Row],[Nb de jours de retard]]*#REF!)/36500,"")</f>
        <v/>
      </c>
      <c r="P60" s="5" t="e">
        <f>#REF!*Tableau2[[#This Row],[Nb factures]]</f>
        <v>#REF!</v>
      </c>
      <c r="Q60" s="171">
        <v>-67.459999999999994</v>
      </c>
      <c r="R60" s="2"/>
      <c r="S60" s="175">
        <f>IF(ISNA(VLOOKUP(Tableau2[[#This Row],[Code client]],extraction!$A$1:$B$483,2,0)),"réglé",VLOOKUP(Tableau2[[#This Row],[Code client]],extraction!$A$1:$B$483,2,0))</f>
        <v>-67.460000000000008</v>
      </c>
      <c r="U60" s="30" t="str">
        <f>IFERROR(Tableau2[[#This Row],[Solde client avant relance]]+Tableau2[[#This Row],[Frais de recouvrement]]+Tableau2[[#This Row],[Majoration]],"")</f>
        <v/>
      </c>
    </row>
    <row r="61" spans="1:21" x14ac:dyDescent="0.25">
      <c r="A61" t="s">
        <v>210</v>
      </c>
      <c r="B61" s="128" t="s">
        <v>842</v>
      </c>
      <c r="C61" s="21" t="s">
        <v>304</v>
      </c>
      <c r="D61" s="159" t="s">
        <v>346</v>
      </c>
      <c r="E61" s="152"/>
      <c r="K61"/>
      <c r="M61"/>
      <c r="N61" s="79" t="e">
        <f>#REF!-Tableau2[[#This Row],[Date facture]]</f>
        <v>#REF!</v>
      </c>
      <c r="O61" s="20" t="str">
        <f>IFERROR((Tableau2[[#This Row],[Solde client avant relance]]*Tableau2[[#This Row],[Nb de jours de retard]]*#REF!)/36500,"")</f>
        <v/>
      </c>
      <c r="P61" s="5" t="e">
        <f>#REF!*Tableau2[[#This Row],[Nb factures]]</f>
        <v>#REF!</v>
      </c>
      <c r="Q61" s="171">
        <v>-45.96</v>
      </c>
      <c r="R61" s="2"/>
      <c r="S61" s="175">
        <f>IF(ISNA(VLOOKUP(Tableau2[[#This Row],[Code client]],extraction!$A$1:$B$483,2,0)),"réglé",VLOOKUP(Tableau2[[#This Row],[Code client]],extraction!$A$1:$B$483,2,0))</f>
        <v>-45.96</v>
      </c>
      <c r="U61" s="30" t="str">
        <f>IFERROR(Tableau2[[#This Row],[Solde client avant relance]]+Tableau2[[#This Row],[Frais de recouvrement]]+Tableau2[[#This Row],[Majoration]],"")</f>
        <v/>
      </c>
    </row>
    <row r="62" spans="1:21" x14ac:dyDescent="0.25">
      <c r="A62" t="s">
        <v>211</v>
      </c>
      <c r="B62" s="128" t="s">
        <v>843</v>
      </c>
      <c r="C62" s="21" t="s">
        <v>304</v>
      </c>
      <c r="D62" s="159" t="s">
        <v>347</v>
      </c>
      <c r="E62" s="156" t="s">
        <v>1561</v>
      </c>
      <c r="G62" s="179" t="s">
        <v>1559</v>
      </c>
      <c r="H62" s="177" t="s">
        <v>1558</v>
      </c>
      <c r="I62" s="25" t="s">
        <v>1560</v>
      </c>
      <c r="J62" t="s">
        <v>458</v>
      </c>
      <c r="K62"/>
      <c r="M62"/>
      <c r="N62" s="79" t="e">
        <f>#REF!-Tableau2[[#This Row],[Date facture]]</f>
        <v>#REF!</v>
      </c>
      <c r="O62" s="20" t="str">
        <f>IFERROR((Tableau2[[#This Row],[Solde client avant relance]]*Tableau2[[#This Row],[Nb de jours de retard]]*#REF!)/36500,"")</f>
        <v/>
      </c>
      <c r="P62" s="5" t="e">
        <f>#REF!*Tableau2[[#This Row],[Nb factures]]</f>
        <v>#REF!</v>
      </c>
      <c r="Q62" s="171">
        <v>-1980.72</v>
      </c>
      <c r="R62" s="2" t="s">
        <v>427</v>
      </c>
      <c r="S62" s="175">
        <f>IF(ISNA(VLOOKUP(Tableau2[[#This Row],[Code client]],extraction!$A$1:$B$483,2,0)),"réglé",VLOOKUP(Tableau2[[#This Row],[Code client]],extraction!$A$1:$B$483,2,0))</f>
        <v>-1980.72</v>
      </c>
      <c r="T62" s="136">
        <v>3</v>
      </c>
      <c r="U62" s="30" t="str">
        <f>IFERROR(Tableau2[[#This Row],[Solde client avant relance]]+Tableau2[[#This Row],[Frais de recouvrement]]+Tableau2[[#This Row],[Majoration]],"")</f>
        <v/>
      </c>
    </row>
    <row r="63" spans="1:21" x14ac:dyDescent="0.25">
      <c r="A63" t="s">
        <v>212</v>
      </c>
      <c r="B63" s="128" t="s">
        <v>844</v>
      </c>
      <c r="C63" s="21" t="s">
        <v>304</v>
      </c>
      <c r="D63" s="159" t="s">
        <v>348</v>
      </c>
      <c r="E63" s="152"/>
      <c r="K63"/>
      <c r="M63"/>
      <c r="N63" s="79" t="e">
        <f>#REF!-Tableau2[[#This Row],[Date facture]]</f>
        <v>#REF!</v>
      </c>
      <c r="O63" s="20" t="str">
        <f>IFERROR((Tableau2[[#This Row],[Solde client avant relance]]*Tableau2[[#This Row],[Nb de jours de retard]]*#REF!)/36500,"")</f>
        <v/>
      </c>
      <c r="P63" s="5" t="e">
        <f>#REF!*Tableau2[[#This Row],[Nb factures]]</f>
        <v>#REF!</v>
      </c>
      <c r="Q63" s="171">
        <v>-33.43</v>
      </c>
      <c r="R63" s="2"/>
      <c r="S63" s="175">
        <f>IF(ISNA(VLOOKUP(Tableau2[[#This Row],[Code client]],extraction!$A$1:$B$483,2,0)),"réglé",VLOOKUP(Tableau2[[#This Row],[Code client]],extraction!$A$1:$B$483,2,0))</f>
        <v>-33.43</v>
      </c>
      <c r="U63" s="30" t="str">
        <f>IFERROR(Tableau2[[#This Row],[Solde client avant relance]]+Tableau2[[#This Row],[Frais de recouvrement]]+Tableau2[[#This Row],[Majoration]],"")</f>
        <v/>
      </c>
    </row>
    <row r="64" spans="1:21" x14ac:dyDescent="0.25">
      <c r="A64" t="s">
        <v>213</v>
      </c>
      <c r="B64" s="128" t="s">
        <v>845</v>
      </c>
      <c r="C64" s="21" t="s">
        <v>304</v>
      </c>
      <c r="D64" s="159" t="s">
        <v>349</v>
      </c>
      <c r="E64" s="152"/>
      <c r="K64"/>
      <c r="M64"/>
      <c r="N64" s="79" t="e">
        <f>#REF!-Tableau2[[#This Row],[Date facture]]</f>
        <v>#REF!</v>
      </c>
      <c r="O64" s="20" t="str">
        <f>IFERROR((Tableau2[[#This Row],[Solde client avant relance]]*Tableau2[[#This Row],[Nb de jours de retard]]*#REF!)/36500,"")</f>
        <v/>
      </c>
      <c r="P64" s="5" t="e">
        <f>#REF!*Tableau2[[#This Row],[Nb factures]]</f>
        <v>#REF!</v>
      </c>
      <c r="Q64" s="171">
        <v>-33.43</v>
      </c>
      <c r="R64" s="2"/>
      <c r="S64" s="175">
        <f>IF(ISNA(VLOOKUP(Tableau2[[#This Row],[Code client]],extraction!$A$1:$B$483,2,0)),"réglé",VLOOKUP(Tableau2[[#This Row],[Code client]],extraction!$A$1:$B$483,2,0))</f>
        <v>-33.43</v>
      </c>
      <c r="U64" s="30" t="str">
        <f>IFERROR(Tableau2[[#This Row],[Solde client avant relance]]+Tableau2[[#This Row],[Frais de recouvrement]]+Tableau2[[#This Row],[Majoration]],"")</f>
        <v/>
      </c>
    </row>
    <row r="65" spans="1:21" x14ac:dyDescent="0.25">
      <c r="A65" s="2" t="s">
        <v>216</v>
      </c>
      <c r="B65" s="128" t="s">
        <v>847</v>
      </c>
      <c r="C65" s="21" t="s">
        <v>304</v>
      </c>
      <c r="D65" s="159" t="s">
        <v>351</v>
      </c>
      <c r="E65" s="152"/>
      <c r="K65"/>
      <c r="M65"/>
      <c r="N65" s="79" t="e">
        <f>#REF!-Tableau2[[#This Row],[Date facture]]</f>
        <v>#REF!</v>
      </c>
      <c r="O65" s="20" t="str">
        <f>IFERROR((Tableau2[[#This Row],[Solde client avant relance]]*Tableau2[[#This Row],[Nb de jours de retard]]*#REF!)/36500,"")</f>
        <v/>
      </c>
      <c r="P65" s="5" t="e">
        <f>#REF!*Tableau2[[#This Row],[Nb factures]]</f>
        <v>#REF!</v>
      </c>
      <c r="Q65" s="172">
        <v>-56.41</v>
      </c>
      <c r="R65" s="2"/>
      <c r="S65" s="175">
        <f>IF(ISNA(VLOOKUP(Tableau2[[#This Row],[Code client]],extraction!$A$1:$B$483,2,0)),"réglé",VLOOKUP(Tableau2[[#This Row],[Code client]],extraction!$A$1:$B$483,2,0))</f>
        <v>-56.41</v>
      </c>
      <c r="U65" s="30" t="str">
        <f>IFERROR(Tableau2[[#This Row],[Solde client avant relance]]+Tableau2[[#This Row],[Frais de recouvrement]]+Tableau2[[#This Row],[Majoration]],"")</f>
        <v/>
      </c>
    </row>
    <row r="66" spans="1:21" x14ac:dyDescent="0.25">
      <c r="A66" t="s">
        <v>217</v>
      </c>
      <c r="B66" s="128" t="s">
        <v>848</v>
      </c>
      <c r="C66" s="21" t="s">
        <v>304</v>
      </c>
      <c r="D66" s="159" t="s">
        <v>352</v>
      </c>
      <c r="E66" s="152" t="s">
        <v>991</v>
      </c>
      <c r="K66"/>
      <c r="M66"/>
      <c r="N66" s="79" t="e">
        <f>#REF!-Tableau2[[#This Row],[Date facture]]</f>
        <v>#REF!</v>
      </c>
      <c r="O66" s="20" t="str">
        <f>IFERROR((Tableau2[[#This Row],[Solde client avant relance]]*Tableau2[[#This Row],[Nb de jours de retard]]*#REF!)/36500,"")</f>
        <v/>
      </c>
      <c r="P66" s="5" t="e">
        <f>#REF!*Tableau2[[#This Row],[Nb factures]]</f>
        <v>#REF!</v>
      </c>
      <c r="Q66" s="171">
        <v>-34.03</v>
      </c>
      <c r="R66" s="2"/>
      <c r="S66" s="175">
        <f>IF(ISNA(VLOOKUP(Tableau2[[#This Row],[Code client]],extraction!$A$1:$B$483,2,0)),"réglé",VLOOKUP(Tableau2[[#This Row],[Code client]],extraction!$A$1:$B$483,2,0))</f>
        <v>-34.03</v>
      </c>
      <c r="U66" s="30" t="str">
        <f>IFERROR(Tableau2[[#This Row],[Solde client avant relance]]+Tableau2[[#This Row],[Frais de recouvrement]]+Tableau2[[#This Row],[Majoration]],"")</f>
        <v/>
      </c>
    </row>
    <row r="67" spans="1:21" x14ac:dyDescent="0.25">
      <c r="A67" t="s">
        <v>218</v>
      </c>
      <c r="B67" s="128" t="s">
        <v>849</v>
      </c>
      <c r="C67" s="21" t="s">
        <v>304</v>
      </c>
      <c r="D67" s="159">
        <v>388950168</v>
      </c>
      <c r="E67" s="152"/>
      <c r="K67"/>
      <c r="M67"/>
      <c r="N67" s="79" t="e">
        <f>#REF!-Tableau2[[#This Row],[Date facture]]</f>
        <v>#REF!</v>
      </c>
      <c r="O67" s="20" t="str">
        <f>IFERROR((Tableau2[[#This Row],[Solde client avant relance]]*Tableau2[[#This Row],[Nb de jours de retard]]*#REF!)/36500,"")</f>
        <v/>
      </c>
      <c r="P67" s="5" t="e">
        <f>#REF!*Tableau2[[#This Row],[Nb factures]]</f>
        <v>#REF!</v>
      </c>
      <c r="Q67" s="171">
        <v>-45.08</v>
      </c>
      <c r="R67" s="2"/>
      <c r="S67" s="175">
        <f>IF(ISNA(VLOOKUP(Tableau2[[#This Row],[Code client]],extraction!$A$1:$B$483,2,0)),"réglé",VLOOKUP(Tableau2[[#This Row],[Code client]],extraction!$A$1:$B$483,2,0))</f>
        <v>-45.08</v>
      </c>
      <c r="U67" s="30" t="str">
        <f>IFERROR(Tableau2[[#This Row],[Solde client avant relance]]+Tableau2[[#This Row],[Frais de recouvrement]]+Tableau2[[#This Row],[Majoration]],"")</f>
        <v/>
      </c>
    </row>
    <row r="68" spans="1:21" x14ac:dyDescent="0.25">
      <c r="A68" t="s">
        <v>222</v>
      </c>
      <c r="B68" s="128" t="s">
        <v>853</v>
      </c>
      <c r="C68" s="21" t="s">
        <v>304</v>
      </c>
      <c r="D68" s="159" t="s">
        <v>353</v>
      </c>
      <c r="E68" s="152"/>
      <c r="K68"/>
      <c r="M68"/>
      <c r="N68" s="79" t="e">
        <f>#REF!-Tableau2[[#This Row],[Date facture]]</f>
        <v>#REF!</v>
      </c>
      <c r="O68" s="20" t="str">
        <f>IFERROR((Tableau2[[#This Row],[Solde client avant relance]]*Tableau2[[#This Row],[Nb de jours de retard]]*#REF!)/36500,"")</f>
        <v/>
      </c>
      <c r="P68" s="5" t="e">
        <f>#REF!*Tableau2[[#This Row],[Nb factures]]</f>
        <v>#REF!</v>
      </c>
      <c r="Q68" s="171">
        <v>-33.43</v>
      </c>
      <c r="R68" s="2"/>
      <c r="S68" s="175">
        <f>IF(ISNA(VLOOKUP(Tableau2[[#This Row],[Code client]],extraction!$A$1:$B$483,2,0)),"réglé",VLOOKUP(Tableau2[[#This Row],[Code client]],extraction!$A$1:$B$483,2,0))</f>
        <v>-33.43</v>
      </c>
      <c r="U68" s="30" t="str">
        <f>IFERROR(Tableau2[[#This Row],[Solde client avant relance]]+Tableau2[[#This Row],[Frais de recouvrement]]+Tableau2[[#This Row],[Majoration]],"")</f>
        <v/>
      </c>
    </row>
    <row r="69" spans="1:21" x14ac:dyDescent="0.25">
      <c r="A69" t="s">
        <v>223</v>
      </c>
      <c r="B69" s="128" t="s">
        <v>854</v>
      </c>
      <c r="C69" s="21" t="s">
        <v>304</v>
      </c>
      <c r="D69" s="159" t="s">
        <v>354</v>
      </c>
      <c r="E69" s="152"/>
      <c r="G69" s="178"/>
      <c r="K69"/>
      <c r="M69"/>
      <c r="N69" s="79" t="e">
        <f>#REF!-Tableau2[[#This Row],[Date facture]]</f>
        <v>#REF!</v>
      </c>
      <c r="O69" s="20" t="str">
        <f>IFERROR((Tableau2[[#This Row],[Solde client avant relance]]*Tableau2[[#This Row],[Nb de jours de retard]]*#REF!)/36500,"")</f>
        <v/>
      </c>
      <c r="P69" s="5" t="e">
        <f>#REF!*Tableau2[[#This Row],[Nb factures]]</f>
        <v>#REF!</v>
      </c>
      <c r="Q69" s="171">
        <v>-33.43</v>
      </c>
      <c r="R69" s="2"/>
      <c r="S69" s="175">
        <f>IF(ISNA(VLOOKUP(Tableau2[[#This Row],[Code client]],extraction!$A$1:$B$483,2,0)),"réglé",VLOOKUP(Tableau2[[#This Row],[Code client]],extraction!$A$1:$B$483,2,0))</f>
        <v>-33.43</v>
      </c>
      <c r="U69" s="30" t="str">
        <f>IFERROR(Tableau2[[#This Row],[Solde client avant relance]]+Tableau2[[#This Row],[Frais de recouvrement]]+Tableau2[[#This Row],[Majoration]],"")</f>
        <v/>
      </c>
    </row>
    <row r="70" spans="1:21" x14ac:dyDescent="0.25">
      <c r="A70" t="s">
        <v>224</v>
      </c>
      <c r="B70" s="128" t="s">
        <v>855</v>
      </c>
      <c r="C70" s="21" t="s">
        <v>304</v>
      </c>
      <c r="D70" s="159" t="s">
        <v>355</v>
      </c>
      <c r="E70" s="152"/>
      <c r="G70" s="178"/>
      <c r="K70"/>
      <c r="M70"/>
      <c r="N70" s="79" t="e">
        <f>#REF!-Tableau2[[#This Row],[Date facture]]</f>
        <v>#REF!</v>
      </c>
      <c r="O70" s="20" t="str">
        <f>IFERROR((Tableau2[[#This Row],[Solde client avant relance]]*Tableau2[[#This Row],[Nb de jours de retard]]*#REF!)/36500,"")</f>
        <v/>
      </c>
      <c r="P70" s="5" t="e">
        <f>#REF!*Tableau2[[#This Row],[Nb factures]]</f>
        <v>#REF!</v>
      </c>
      <c r="Q70" s="171">
        <v>-34.03</v>
      </c>
      <c r="R70" s="2"/>
      <c r="S70" s="175">
        <f>IF(ISNA(VLOOKUP(Tableau2[[#This Row],[Code client]],extraction!$A$1:$B$483,2,0)),"réglé",VLOOKUP(Tableau2[[#This Row],[Code client]],extraction!$A$1:$B$483,2,0))</f>
        <v>-34.03</v>
      </c>
      <c r="U70" s="30" t="str">
        <f>IFERROR(Tableau2[[#This Row],[Solde client avant relance]]+Tableau2[[#This Row],[Frais de recouvrement]]+Tableau2[[#This Row],[Majoration]],"")</f>
        <v/>
      </c>
    </row>
    <row r="71" spans="1:21" x14ac:dyDescent="0.25">
      <c r="A71" s="2" t="s">
        <v>226</v>
      </c>
      <c r="B71" s="128" t="s">
        <v>857</v>
      </c>
      <c r="C71" s="21" t="s">
        <v>304</v>
      </c>
      <c r="D71" s="159" t="s">
        <v>356</v>
      </c>
      <c r="E71" s="152"/>
      <c r="G71" s="178"/>
      <c r="K71"/>
      <c r="M71"/>
      <c r="N71" s="79" t="e">
        <f>#REF!-Tableau2[[#This Row],[Date facture]]</f>
        <v>#REF!</v>
      </c>
      <c r="O71" s="20" t="str">
        <f>IFERROR((Tableau2[[#This Row],[Solde client avant relance]]*Tableau2[[#This Row],[Nb de jours de retard]]*#REF!)/36500,"")</f>
        <v/>
      </c>
      <c r="P71" s="5" t="e">
        <f>#REF!*Tableau2[[#This Row],[Nb factures]]</f>
        <v>#REF!</v>
      </c>
      <c r="Q71" s="172">
        <v>-34.03</v>
      </c>
      <c r="R71" s="2"/>
      <c r="S71" s="175">
        <f>IF(ISNA(VLOOKUP(Tableau2[[#This Row],[Code client]],extraction!$A$1:$B$483,2,0)),"réglé",VLOOKUP(Tableau2[[#This Row],[Code client]],extraction!$A$1:$B$483,2,0))</f>
        <v>-34.03</v>
      </c>
      <c r="U71" s="30" t="str">
        <f>IFERROR(Tableau2[[#This Row],[Solde client avant relance]]+Tableau2[[#This Row],[Frais de recouvrement]]+Tableau2[[#This Row],[Majoration]],"")</f>
        <v/>
      </c>
    </row>
    <row r="72" spans="1:21" x14ac:dyDescent="0.25">
      <c r="A72" t="s">
        <v>227</v>
      </c>
      <c r="B72" s="128" t="s">
        <v>858</v>
      </c>
      <c r="C72" s="21" t="s">
        <v>304</v>
      </c>
      <c r="D72" s="159" t="s">
        <v>357</v>
      </c>
      <c r="E72" s="152"/>
      <c r="K72"/>
      <c r="M72"/>
      <c r="N72" s="79" t="e">
        <f>#REF!-Tableau2[[#This Row],[Date facture]]</f>
        <v>#REF!</v>
      </c>
      <c r="O72" s="20" t="str">
        <f>IFERROR((Tableau2[[#This Row],[Solde client avant relance]]*Tableau2[[#This Row],[Nb de jours de retard]]*#REF!)/36500,"")</f>
        <v/>
      </c>
      <c r="P72" s="5" t="e">
        <f>#REF!*Tableau2[[#This Row],[Nb factures]]</f>
        <v>#REF!</v>
      </c>
      <c r="Q72" s="171">
        <v>-33.43</v>
      </c>
      <c r="R72" s="2"/>
      <c r="S72" s="175">
        <f>IF(ISNA(VLOOKUP(Tableau2[[#This Row],[Code client]],extraction!$A$1:$B$483,2,0)),"réglé",VLOOKUP(Tableau2[[#This Row],[Code client]],extraction!$A$1:$B$483,2,0))</f>
        <v>-33.43</v>
      </c>
      <c r="U72" s="30" t="str">
        <f>IFERROR(Tableau2[[#This Row],[Solde client avant relance]]+Tableau2[[#This Row],[Frais de recouvrement]]+Tableau2[[#This Row],[Majoration]],"")</f>
        <v/>
      </c>
    </row>
    <row r="73" spans="1:21" x14ac:dyDescent="0.25">
      <c r="A73" t="s">
        <v>229</v>
      </c>
      <c r="B73" s="128" t="s">
        <v>860</v>
      </c>
      <c r="C73" s="21" t="s">
        <v>304</v>
      </c>
      <c r="D73" s="159" t="s">
        <v>358</v>
      </c>
      <c r="E73" s="152" t="s">
        <v>993</v>
      </c>
      <c r="K73"/>
      <c r="M73"/>
      <c r="N73" s="79" t="e">
        <f>#REF!-Tableau2[[#This Row],[Date facture]]</f>
        <v>#REF!</v>
      </c>
      <c r="O73" s="20" t="str">
        <f>IFERROR((Tableau2[[#This Row],[Solde client avant relance]]*Tableau2[[#This Row],[Nb de jours de retard]]*#REF!)/36500,"")</f>
        <v/>
      </c>
      <c r="P73" s="5" t="e">
        <f>#REF!*Tableau2[[#This Row],[Nb factures]]</f>
        <v>#REF!</v>
      </c>
      <c r="Q73" s="171">
        <v>-33.43</v>
      </c>
      <c r="R73" s="2"/>
      <c r="S73" s="175">
        <f>IF(ISNA(VLOOKUP(Tableau2[[#This Row],[Code client]],extraction!$A$1:$B$483,2,0)),"réglé",VLOOKUP(Tableau2[[#This Row],[Code client]],extraction!$A$1:$B$483,2,0))</f>
        <v>-33.43</v>
      </c>
      <c r="U73" s="30" t="str">
        <f>IFERROR(Tableau2[[#This Row],[Solde client avant relance]]+Tableau2[[#This Row],[Frais de recouvrement]]+Tableau2[[#This Row],[Majoration]],"")</f>
        <v/>
      </c>
    </row>
    <row r="74" spans="1:21" x14ac:dyDescent="0.25">
      <c r="A74" t="s">
        <v>230</v>
      </c>
      <c r="B74" s="128" t="s">
        <v>861</v>
      </c>
      <c r="C74" s="21" t="s">
        <v>304</v>
      </c>
      <c r="D74" s="159" t="s">
        <v>359</v>
      </c>
      <c r="E74" s="152"/>
      <c r="K74"/>
      <c r="M74"/>
      <c r="N74" s="79" t="e">
        <f>#REF!-Tableau2[[#This Row],[Date facture]]</f>
        <v>#REF!</v>
      </c>
      <c r="O74" s="20" t="str">
        <f>IFERROR((Tableau2[[#This Row],[Solde client avant relance]]*Tableau2[[#This Row],[Nb de jours de retard]]*#REF!)/36500,"")</f>
        <v/>
      </c>
      <c r="P74" s="5" t="e">
        <f>#REF!*Tableau2[[#This Row],[Nb factures]]</f>
        <v>#REF!</v>
      </c>
      <c r="Q74" s="171">
        <v>-11.3</v>
      </c>
      <c r="R74" s="2"/>
      <c r="S74" s="175">
        <f>IF(ISNA(VLOOKUP(Tableau2[[#This Row],[Code client]],extraction!$A$1:$B$483,2,0)),"réglé",VLOOKUP(Tableau2[[#This Row],[Code client]],extraction!$A$1:$B$483,2,0))</f>
        <v>-11.3</v>
      </c>
      <c r="U74" s="30" t="str">
        <f>IFERROR(Tableau2[[#This Row],[Solde client avant relance]]+Tableau2[[#This Row],[Frais de recouvrement]]+Tableau2[[#This Row],[Majoration]],"")</f>
        <v/>
      </c>
    </row>
    <row r="75" spans="1:21" x14ac:dyDescent="0.25">
      <c r="A75" t="s">
        <v>231</v>
      </c>
      <c r="B75" s="128" t="s">
        <v>862</v>
      </c>
      <c r="C75" s="21" t="s">
        <v>304</v>
      </c>
      <c r="D75" s="159" t="s">
        <v>360</v>
      </c>
      <c r="E75" s="152"/>
      <c r="K75"/>
      <c r="M75"/>
      <c r="N75" s="79" t="e">
        <f>#REF!-Tableau2[[#This Row],[Date facture]]</f>
        <v>#REF!</v>
      </c>
      <c r="O75" s="20" t="str">
        <f>IFERROR((Tableau2[[#This Row],[Solde client avant relance]]*Tableau2[[#This Row],[Nb de jours de retard]]*#REF!)/36500,"")</f>
        <v/>
      </c>
      <c r="P75" s="5" t="e">
        <f>#REF!*Tableau2[[#This Row],[Nb factures]]</f>
        <v>#REF!</v>
      </c>
      <c r="Q75" s="171">
        <v>-26.62</v>
      </c>
      <c r="R75" s="2"/>
      <c r="S75" s="175">
        <f>IF(ISNA(VLOOKUP(Tableau2[[#This Row],[Code client]],extraction!$A$1:$B$483,2,0)),"réglé",VLOOKUP(Tableau2[[#This Row],[Code client]],extraction!$A$1:$B$483,2,0))</f>
        <v>-26.62</v>
      </c>
      <c r="U75" s="30" t="str">
        <f>IFERROR(Tableau2[[#This Row],[Solde client avant relance]]+Tableau2[[#This Row],[Frais de recouvrement]]+Tableau2[[#This Row],[Majoration]],"")</f>
        <v/>
      </c>
    </row>
    <row r="76" spans="1:21" x14ac:dyDescent="0.25">
      <c r="A76" s="43" t="s">
        <v>135</v>
      </c>
      <c r="B76" s="128" t="s">
        <v>1180</v>
      </c>
      <c r="C76" s="17" t="s">
        <v>304</v>
      </c>
      <c r="D76" s="159" t="s">
        <v>1181</v>
      </c>
      <c r="E76" s="152"/>
      <c r="N76" s="79" t="e">
        <f>#REF!-Tableau2[[#This Row],[Date facture]]</f>
        <v>#REF!</v>
      </c>
      <c r="O76" s="20" t="str">
        <f>IFERROR((Tableau2[[#This Row],[Solde client avant relance]]*Tableau2[[#This Row],[Nb de jours de retard]]*#REF!)/36500,"")</f>
        <v/>
      </c>
      <c r="P76" s="5" t="e">
        <f>#REF!*Tableau2[[#This Row],[Nb factures]]</f>
        <v>#REF!</v>
      </c>
      <c r="Q76" s="171">
        <v>-33.43</v>
      </c>
      <c r="S76" s="171">
        <f>IF(ISNA(VLOOKUP(Tableau2[[#This Row],[Code client]],extraction!$A$1:$B$483,2,0)),"réglé",VLOOKUP(Tableau2[[#This Row],[Code client]],extraction!$A$1:$B$483,2,0))</f>
        <v>-33.43</v>
      </c>
      <c r="U76" s="52" t="str">
        <f>IFERROR(Tableau2[[#This Row],[Solde client avant relance]]+Tableau2[[#This Row],[Frais de recouvrement]]+Tableau2[[#This Row],[Majoration]],"")</f>
        <v/>
      </c>
    </row>
    <row r="77" spans="1:21" x14ac:dyDescent="0.25">
      <c r="A77" s="70" t="s">
        <v>1152</v>
      </c>
      <c r="B77" s="128" t="s">
        <v>1189</v>
      </c>
      <c r="C77" s="17" t="s">
        <v>304</v>
      </c>
      <c r="E77" s="152"/>
      <c r="N77" s="79" t="e">
        <f>#REF!-Tableau2[[#This Row],[Date facture]]</f>
        <v>#REF!</v>
      </c>
      <c r="O77" s="20" t="str">
        <f>IFERROR((Tableau2[[#This Row],[Solde client avant relance]]*Tableau2[[#This Row],[Nb de jours de retard]]*#REF!)/36500,"")</f>
        <v/>
      </c>
      <c r="P77" s="5" t="e">
        <f>#REF!*Tableau2[[#This Row],[Nb factures]]</f>
        <v>#REF!</v>
      </c>
      <c r="Q77" s="172">
        <v>-56.41</v>
      </c>
      <c r="S77" s="171">
        <f>IF(ISNA(VLOOKUP(Tableau2[[#This Row],[Code client]],extraction!$A$1:$B$483,2,0)),"réglé",VLOOKUP(Tableau2[[#This Row],[Code client]],extraction!$A$1:$B$483,2,0))</f>
        <v>-56.41</v>
      </c>
      <c r="U77" s="52" t="str">
        <f>IFERROR(Tableau2[[#This Row],[Solde client avant relance]]+Tableau2[[#This Row],[Frais de recouvrement]]+Tableau2[[#This Row],[Majoration]],"")</f>
        <v/>
      </c>
    </row>
    <row r="78" spans="1:21" x14ac:dyDescent="0.25">
      <c r="A78" s="43" t="s">
        <v>1154</v>
      </c>
      <c r="B78" s="128" t="s">
        <v>1191</v>
      </c>
      <c r="C78" s="17" t="s">
        <v>304</v>
      </c>
      <c r="D78" s="159" t="s">
        <v>1192</v>
      </c>
      <c r="E78" s="152"/>
      <c r="N78" s="79" t="e">
        <f>#REF!-Tableau2[[#This Row],[Date facture]]</f>
        <v>#REF!</v>
      </c>
      <c r="O78" s="20" t="str">
        <f>IFERROR((Tableau2[[#This Row],[Solde client avant relance]]*Tableau2[[#This Row],[Nb de jours de retard]]*#REF!)/36500,"")</f>
        <v/>
      </c>
      <c r="P78" s="5" t="e">
        <f>#REF!*Tableau2[[#This Row],[Nb factures]]</f>
        <v>#REF!</v>
      </c>
      <c r="Q78" s="171">
        <v>-33.43</v>
      </c>
      <c r="S78" s="171">
        <f>IF(ISNA(VLOOKUP(Tableau2[[#This Row],[Code client]],extraction!$A$1:$B$483,2,0)),"réglé",VLOOKUP(Tableau2[[#This Row],[Code client]],extraction!$A$1:$B$483,2,0))</f>
        <v>-33.43</v>
      </c>
      <c r="U78" s="52" t="str">
        <f>IFERROR(Tableau2[[#This Row],[Solde client avant relance]]+Tableau2[[#This Row],[Frais de recouvrement]]+Tableau2[[#This Row],[Majoration]],"")</f>
        <v/>
      </c>
    </row>
    <row r="79" spans="1:21" x14ac:dyDescent="0.25">
      <c r="A79" s="43" t="s">
        <v>1158</v>
      </c>
      <c r="B79" s="128" t="s">
        <v>1196</v>
      </c>
      <c r="C79" s="17" t="s">
        <v>304</v>
      </c>
      <c r="D79" s="159">
        <v>695353522</v>
      </c>
      <c r="E79" s="152"/>
      <c r="N79" s="79" t="e">
        <f>#REF!-Tableau2[[#This Row],[Date facture]]</f>
        <v>#REF!</v>
      </c>
      <c r="O79" s="20" t="str">
        <f>IFERROR((Tableau2[[#This Row],[Solde client avant relance]]*Tableau2[[#This Row],[Nb de jours de retard]]*#REF!)/36500,"")</f>
        <v/>
      </c>
      <c r="P79" s="5" t="e">
        <f>#REF!*Tableau2[[#This Row],[Nb factures]]</f>
        <v>#REF!</v>
      </c>
      <c r="Q79" s="171">
        <v>-79.39</v>
      </c>
      <c r="S79" s="171">
        <f>IF(ISNA(VLOOKUP(Tableau2[[#This Row],[Code client]],extraction!$A$1:$B$483,2,0)),"réglé",VLOOKUP(Tableau2[[#This Row],[Code client]],extraction!$A$1:$B$483,2,0))</f>
        <v>-79.39</v>
      </c>
      <c r="U79" s="52" t="str">
        <f>IFERROR(Tableau2[[#This Row],[Solde client avant relance]]+Tableau2[[#This Row],[Frais de recouvrement]]+Tableau2[[#This Row],[Majoration]],"")</f>
        <v/>
      </c>
    </row>
    <row r="80" spans="1:21" x14ac:dyDescent="0.25">
      <c r="A80" s="43" t="s">
        <v>1159</v>
      </c>
      <c r="B80" s="128" t="s">
        <v>1197</v>
      </c>
      <c r="C80" s="17" t="s">
        <v>304</v>
      </c>
      <c r="D80" s="159">
        <v>387764603</v>
      </c>
      <c r="E80" s="152"/>
      <c r="G80" s="180"/>
      <c r="N80" s="79" t="e">
        <f>#REF!-Tableau2[[#This Row],[Date facture]]</f>
        <v>#REF!</v>
      </c>
      <c r="O80" s="20" t="str">
        <f>IFERROR((Tableau2[[#This Row],[Solde client avant relance]]*Tableau2[[#This Row],[Nb de jours de retard]]*#REF!)/36500,"")</f>
        <v/>
      </c>
      <c r="P80" s="5" t="e">
        <f>#REF!*Tableau2[[#This Row],[Nb factures]]</f>
        <v>#REF!</v>
      </c>
      <c r="Q80" s="171">
        <v>-75.42</v>
      </c>
      <c r="S80" s="171">
        <f>IF(ISNA(VLOOKUP(Tableau2[[#This Row],[Code client]],extraction!$A$1:$B$483,2,0)),"réglé",VLOOKUP(Tableau2[[#This Row],[Code client]],extraction!$A$1:$B$483,2,0))</f>
        <v>-75.42</v>
      </c>
      <c r="U80" s="52" t="str">
        <f>IFERROR(Tableau2[[#This Row],[Solde client avant relance]]+Tableau2[[#This Row],[Frais de recouvrement]]+Tableau2[[#This Row],[Majoration]],"")</f>
        <v/>
      </c>
    </row>
    <row r="81" spans="1:21" x14ac:dyDescent="0.25">
      <c r="A81" s="43" t="s">
        <v>1165</v>
      </c>
      <c r="B81" s="128" t="s">
        <v>1203</v>
      </c>
      <c r="C81" s="17" t="s">
        <v>304</v>
      </c>
      <c r="E81" s="152"/>
      <c r="N81" s="79" t="e">
        <f>#REF!-Tableau2[[#This Row],[Date facture]]</f>
        <v>#REF!</v>
      </c>
      <c r="O81" s="20" t="str">
        <f>IFERROR((Tableau2[[#This Row],[Solde client avant relance]]*Tableau2[[#This Row],[Nb de jours de retard]]*#REF!)/36500,"")</f>
        <v/>
      </c>
      <c r="P81" s="5" t="e">
        <f>#REF!*Tableau2[[#This Row],[Nb factures]]</f>
        <v>#REF!</v>
      </c>
      <c r="Q81" s="171">
        <v>-34.03</v>
      </c>
      <c r="S81" s="171">
        <f>IF(ISNA(VLOOKUP(Tableau2[[#This Row],[Code client]],extraction!$A$1:$B$483,2,0)),"réglé",VLOOKUP(Tableau2[[#This Row],[Code client]],extraction!$A$1:$B$483,2,0))</f>
        <v>-34.03</v>
      </c>
      <c r="U81" s="52" t="str">
        <f>IFERROR(Tableau2[[#This Row],[Solde client avant relance]]+Tableau2[[#This Row],[Frais de recouvrement]]+Tableau2[[#This Row],[Majoration]],"")</f>
        <v/>
      </c>
    </row>
    <row r="82" spans="1:21" x14ac:dyDescent="0.25">
      <c r="A82" s="43" t="s">
        <v>1166</v>
      </c>
      <c r="B82" s="128" t="s">
        <v>1204</v>
      </c>
      <c r="C82" s="17" t="s">
        <v>304</v>
      </c>
      <c r="E82" s="152" t="s">
        <v>1205</v>
      </c>
      <c r="N82" s="79" t="e">
        <f>#REF!-Tableau2[[#This Row],[Date facture]]</f>
        <v>#REF!</v>
      </c>
      <c r="O82" s="20" t="str">
        <f>IFERROR((Tableau2[[#This Row],[Solde client avant relance]]*Tableau2[[#This Row],[Nb de jours de retard]]*#REF!)/36500,"")</f>
        <v/>
      </c>
      <c r="P82" s="5" t="e">
        <f>#REF!*Tableau2[[#This Row],[Nb factures]]</f>
        <v>#REF!</v>
      </c>
      <c r="Q82" s="171">
        <v>-33.43</v>
      </c>
      <c r="S82" s="171">
        <f>IF(ISNA(VLOOKUP(Tableau2[[#This Row],[Code client]],extraction!$A$1:$B$483,2,0)),"réglé",VLOOKUP(Tableau2[[#This Row],[Code client]],extraction!$A$1:$B$483,2,0))</f>
        <v>-33.43</v>
      </c>
      <c r="U82" s="52" t="str">
        <f>IFERROR(Tableau2[[#This Row],[Solde client avant relance]]+Tableau2[[#This Row],[Frais de recouvrement]]+Tableau2[[#This Row],[Majoration]],"")</f>
        <v/>
      </c>
    </row>
    <row r="83" spans="1:21" x14ac:dyDescent="0.25">
      <c r="A83" s="43" t="s">
        <v>1167</v>
      </c>
      <c r="B83" s="128" t="s">
        <v>1206</v>
      </c>
      <c r="C83" s="17" t="s">
        <v>304</v>
      </c>
      <c r="E83" s="152"/>
      <c r="N83" s="79" t="e">
        <f>#REF!-Tableau2[[#This Row],[Date facture]]</f>
        <v>#REF!</v>
      </c>
      <c r="O83" s="20" t="str">
        <f>IFERROR((Tableau2[[#This Row],[Solde client avant relance]]*Tableau2[[#This Row],[Nb de jours de retard]]*#REF!)/36500,"")</f>
        <v/>
      </c>
      <c r="P83" s="5" t="e">
        <f>#REF!*Tableau2[[#This Row],[Nb factures]]</f>
        <v>#REF!</v>
      </c>
      <c r="Q83" s="171">
        <v>-24.48</v>
      </c>
      <c r="S83" s="171">
        <f>IF(ISNA(VLOOKUP(Tableau2[[#This Row],[Code client]],extraction!$A$1:$B$483,2,0)),"réglé",VLOOKUP(Tableau2[[#This Row],[Code client]],extraction!$A$1:$B$483,2,0))</f>
        <v>-54.760000000000005</v>
      </c>
      <c r="U83" s="52" t="str">
        <f>IFERROR(Tableau2[[#This Row],[Solde client avant relance]]+Tableau2[[#This Row],[Frais de recouvrement]]+Tableau2[[#This Row],[Majoration]],"")</f>
        <v/>
      </c>
    </row>
    <row r="84" spans="1:21" x14ac:dyDescent="0.25">
      <c r="A84" s="43" t="s">
        <v>1170</v>
      </c>
      <c r="B84" s="128" t="s">
        <v>1209</v>
      </c>
      <c r="C84" s="17" t="s">
        <v>304</v>
      </c>
      <c r="D84" s="159" t="s">
        <v>1210</v>
      </c>
      <c r="E84" s="152"/>
      <c r="N84" s="79" t="e">
        <f>#REF!-Tableau2[[#This Row],[Date facture]]</f>
        <v>#REF!</v>
      </c>
      <c r="O84" s="20" t="str">
        <f>IFERROR((Tableau2[[#This Row],[Solde client avant relance]]*Tableau2[[#This Row],[Nb de jours de retard]]*#REF!)/36500,"")</f>
        <v/>
      </c>
      <c r="P84" s="5" t="e">
        <f>#REF!*Tableau2[[#This Row],[Nb factures]]</f>
        <v>#REF!</v>
      </c>
      <c r="Q84" s="171">
        <v>-33.43</v>
      </c>
      <c r="S84" s="171">
        <f>IF(ISNA(VLOOKUP(Tableau2[[#This Row],[Code client]],extraction!$A$1:$B$483,2,0)),"réglé",VLOOKUP(Tableau2[[#This Row],[Code client]],extraction!$A$1:$B$483,2,0))</f>
        <v>-33.43</v>
      </c>
      <c r="U84" s="52" t="str">
        <f>IFERROR(Tableau2[[#This Row],[Solde client avant relance]]+Tableau2[[#This Row],[Frais de recouvrement]]+Tableau2[[#This Row],[Majoration]],"")</f>
        <v/>
      </c>
    </row>
    <row r="85" spans="1:21" x14ac:dyDescent="0.25">
      <c r="A85" s="43" t="s">
        <v>1172</v>
      </c>
      <c r="B85" s="128" t="s">
        <v>1212</v>
      </c>
      <c r="C85" s="17" t="s">
        <v>304</v>
      </c>
      <c r="D85" s="159" t="s">
        <v>1213</v>
      </c>
      <c r="E85" s="152"/>
      <c r="N85" s="79" t="e">
        <f>#REF!-Tableau2[[#This Row],[Date facture]]</f>
        <v>#REF!</v>
      </c>
      <c r="O85" s="20" t="str">
        <f>IFERROR((Tableau2[[#This Row],[Solde client avant relance]]*Tableau2[[#This Row],[Nb de jours de retard]]*#REF!)/36500,"")</f>
        <v/>
      </c>
      <c r="P85" s="5" t="e">
        <f>#REF!*Tableau2[[#This Row],[Nb factures]]</f>
        <v>#REF!</v>
      </c>
      <c r="Q85" s="171">
        <v>-33.43</v>
      </c>
      <c r="S85" s="171">
        <f>IF(ISNA(VLOOKUP(Tableau2[[#This Row],[Code client]],extraction!$A$1:$B$483,2,0)),"réglé",VLOOKUP(Tableau2[[#This Row],[Code client]],extraction!$A$1:$B$483,2,0))</f>
        <v>-33.43</v>
      </c>
      <c r="U85" s="52" t="str">
        <f>IFERROR(Tableau2[[#This Row],[Solde client avant relance]]+Tableau2[[#This Row],[Frais de recouvrement]]+Tableau2[[#This Row],[Majoration]],"")</f>
        <v/>
      </c>
    </row>
    <row r="86" spans="1:21" x14ac:dyDescent="0.25">
      <c r="A86" s="128" t="s">
        <v>1402</v>
      </c>
      <c r="B86" s="128" t="s">
        <v>1490</v>
      </c>
      <c r="C86" s="17" t="s">
        <v>304</v>
      </c>
      <c r="E86" s="152"/>
      <c r="F86" s="130"/>
      <c r="K86"/>
      <c r="N86" s="131" t="e">
        <f>#REF!-Tableau2[[#This Row],[Date facture]]</f>
        <v>#REF!</v>
      </c>
      <c r="O86" s="20" t="str">
        <f>IFERROR((Tableau2[[#This Row],[Solde client avant relance]]*Tableau2[[#This Row],[Nb de jours de retard]]*#REF!)/36500,"")</f>
        <v/>
      </c>
      <c r="P86" s="5" t="e">
        <f>#REF!*Tableau2[[#This Row],[Nb factures]]</f>
        <v>#REF!</v>
      </c>
      <c r="Q86" s="171">
        <v>-56.41</v>
      </c>
      <c r="R86" s="2"/>
      <c r="S86" s="171">
        <f>IF(ISNA(VLOOKUP(Tableau2[[#This Row],[Code client]],extraction!$A$1:$B$483,2,0)),"réglé",VLOOKUP(Tableau2[[#This Row],[Code client]],extraction!$A$1:$B$483,2,0))</f>
        <v>-56.41</v>
      </c>
      <c r="U86" s="52" t="str">
        <f>IFERROR(Tableau2[[#This Row],[Solde client avant relance]]+Tableau2[[#This Row],[Frais de recouvrement]]+Tableau2[[#This Row],[Majoration]],"")</f>
        <v/>
      </c>
    </row>
    <row r="87" spans="1:21" x14ac:dyDescent="0.25">
      <c r="A87" s="128" t="s">
        <v>480</v>
      </c>
      <c r="B87" s="128" t="s">
        <v>1492</v>
      </c>
      <c r="C87" s="17" t="s">
        <v>304</v>
      </c>
      <c r="D87" s="159" t="s">
        <v>1491</v>
      </c>
      <c r="E87" s="152"/>
      <c r="F87" s="130"/>
      <c r="K87"/>
      <c r="N87" s="131" t="e">
        <f>#REF!-Tableau2[[#This Row],[Date facture]]</f>
        <v>#REF!</v>
      </c>
      <c r="O87" s="20" t="str">
        <f>IFERROR((Tableau2[[#This Row],[Solde client avant relance]]*Tableau2[[#This Row],[Nb de jours de retard]]*#REF!)/36500,"")</f>
        <v/>
      </c>
      <c r="P87" s="5" t="e">
        <f>#REF!*Tableau2[[#This Row],[Nb factures]]</f>
        <v>#REF!</v>
      </c>
      <c r="Q87" s="171">
        <v>-79.39</v>
      </c>
      <c r="R87" s="2"/>
      <c r="S87" s="171">
        <f>IF(ISNA(VLOOKUP(Tableau2[[#This Row],[Code client]],extraction!$A$1:$B$483,2,0)),"réglé",VLOOKUP(Tableau2[[#This Row],[Code client]],extraction!$A$1:$B$483,2,0))</f>
        <v>-79.39</v>
      </c>
      <c r="U87" s="52" t="str">
        <f>IFERROR(Tableau2[[#This Row],[Solde client avant relance]]+Tableau2[[#This Row],[Frais de recouvrement]]+Tableau2[[#This Row],[Majoration]],"")</f>
        <v/>
      </c>
    </row>
    <row r="88" spans="1:21" x14ac:dyDescent="0.25">
      <c r="A88" s="128" t="s">
        <v>1404</v>
      </c>
      <c r="B88" s="128" t="s">
        <v>1493</v>
      </c>
      <c r="C88" s="17" t="s">
        <v>304</v>
      </c>
      <c r="D88" s="159" t="s">
        <v>1494</v>
      </c>
      <c r="E88" s="152"/>
      <c r="F88" s="130"/>
      <c r="K88"/>
      <c r="N88" s="131" t="e">
        <f>#REF!-Tableau2[[#This Row],[Date facture]]</f>
        <v>#REF!</v>
      </c>
      <c r="O88" s="20" t="str">
        <f>IFERROR((Tableau2[[#This Row],[Solde client avant relance]]*Tableau2[[#This Row],[Nb de jours de retard]]*#REF!)/36500,"")</f>
        <v/>
      </c>
      <c r="P88" s="5" t="e">
        <f>#REF!*Tableau2[[#This Row],[Nb factures]]</f>
        <v>#REF!</v>
      </c>
      <c r="Q88" s="171">
        <v>-76.31</v>
      </c>
      <c r="R88" s="2"/>
      <c r="S88" s="171">
        <f>IF(ISNA(VLOOKUP(Tableau2[[#This Row],[Code client]],extraction!$A$1:$B$483,2,0)),"réglé",VLOOKUP(Tableau2[[#This Row],[Code client]],extraction!$A$1:$B$483,2,0))</f>
        <v>-76.31</v>
      </c>
      <c r="U88" s="52" t="str">
        <f>IFERROR(Tableau2[[#This Row],[Solde client avant relance]]+Tableau2[[#This Row],[Frais de recouvrement]]+Tableau2[[#This Row],[Majoration]],"")</f>
        <v/>
      </c>
    </row>
    <row r="89" spans="1:21" x14ac:dyDescent="0.25">
      <c r="A89" s="128" t="s">
        <v>1405</v>
      </c>
      <c r="B89" s="128" t="s">
        <v>1495</v>
      </c>
      <c r="C89" s="17" t="s">
        <v>304</v>
      </c>
      <c r="D89" s="159" t="s">
        <v>1496</v>
      </c>
      <c r="E89" s="152"/>
      <c r="F89" s="130"/>
      <c r="K89"/>
      <c r="N89" s="131" t="e">
        <f>#REF!-Tableau2[[#This Row],[Date facture]]</f>
        <v>#REF!</v>
      </c>
      <c r="O89" s="20" t="str">
        <f>IFERROR((Tableau2[[#This Row],[Solde client avant relance]]*Tableau2[[#This Row],[Nb de jours de retard]]*#REF!)/36500,"")</f>
        <v/>
      </c>
      <c r="P89" s="5" t="e">
        <f>#REF!*Tableau2[[#This Row],[Nb factures]]</f>
        <v>#REF!</v>
      </c>
      <c r="Q89" s="171">
        <v>-102.37</v>
      </c>
      <c r="R89" s="2"/>
      <c r="S89" s="171">
        <f>IF(ISNA(VLOOKUP(Tableau2[[#This Row],[Code client]],extraction!$A$1:$B$483,2,0)),"réglé",VLOOKUP(Tableau2[[#This Row],[Code client]],extraction!$A$1:$B$483,2,0))</f>
        <v>-102.37</v>
      </c>
      <c r="U89" s="52" t="str">
        <f>IFERROR(Tableau2[[#This Row],[Solde client avant relance]]+Tableau2[[#This Row],[Frais de recouvrement]]+Tableau2[[#This Row],[Majoration]],"")</f>
        <v/>
      </c>
    </row>
    <row r="90" spans="1:21" x14ac:dyDescent="0.25">
      <c r="A90" s="128" t="s">
        <v>1406</v>
      </c>
      <c r="B90" s="128" t="s">
        <v>1497</v>
      </c>
      <c r="C90" s="17" t="s">
        <v>304</v>
      </c>
      <c r="D90" s="159" t="s">
        <v>1498</v>
      </c>
      <c r="E90" s="152"/>
      <c r="F90" s="130"/>
      <c r="K90"/>
      <c r="N90" s="131" t="e">
        <f>#REF!-Tableau2[[#This Row],[Date facture]]</f>
        <v>#REF!</v>
      </c>
      <c r="O90" s="20" t="str">
        <f>IFERROR((Tableau2[[#This Row],[Solde client avant relance]]*Tableau2[[#This Row],[Nb de jours de retard]]*#REF!)/36500,"")</f>
        <v/>
      </c>
      <c r="P90" s="5" t="e">
        <f>#REF!*Tableau2[[#This Row],[Nb factures]]</f>
        <v>#REF!</v>
      </c>
      <c r="Q90" s="171">
        <v>-34.03</v>
      </c>
      <c r="R90" s="2"/>
      <c r="S90" s="171">
        <f>IF(ISNA(VLOOKUP(Tableau2[[#This Row],[Code client]],extraction!$A$1:$B$483,2,0)),"réglé",VLOOKUP(Tableau2[[#This Row],[Code client]],extraction!$A$1:$B$483,2,0))</f>
        <v>-34.03</v>
      </c>
      <c r="U90" s="52" t="str">
        <f>IFERROR(Tableau2[[#This Row],[Solde client avant relance]]+Tableau2[[#This Row],[Frais de recouvrement]]+Tableau2[[#This Row],[Majoration]],"")</f>
        <v/>
      </c>
    </row>
    <row r="91" spans="1:21" x14ac:dyDescent="0.25">
      <c r="A91" s="128" t="s">
        <v>1407</v>
      </c>
      <c r="B91" s="128" t="s">
        <v>879</v>
      </c>
      <c r="C91" s="17" t="s">
        <v>304</v>
      </c>
      <c r="D91" s="159" t="s">
        <v>1499</v>
      </c>
      <c r="E91" s="152" t="s">
        <v>1500</v>
      </c>
      <c r="F91" s="130"/>
      <c r="K91"/>
      <c r="N91" s="131" t="e">
        <f>#REF!-Tableau2[[#This Row],[Date facture]]</f>
        <v>#REF!</v>
      </c>
      <c r="O91" s="20" t="str">
        <f>IFERROR((Tableau2[[#This Row],[Solde client avant relance]]*Tableau2[[#This Row],[Nb de jours de retard]]*#REF!)/36500,"")</f>
        <v/>
      </c>
      <c r="P91" s="5" t="e">
        <f>#REF!*Tableau2[[#This Row],[Nb factures]]</f>
        <v>#REF!</v>
      </c>
      <c r="Q91" s="171">
        <v>-34.03</v>
      </c>
      <c r="R91" s="2"/>
      <c r="S91" s="171">
        <f>IF(ISNA(VLOOKUP(Tableau2[[#This Row],[Code client]],extraction!$A$1:$B$483,2,0)),"réglé",VLOOKUP(Tableau2[[#This Row],[Code client]],extraction!$A$1:$B$483,2,0))</f>
        <v>-34.03</v>
      </c>
      <c r="U91" s="52" t="str">
        <f>IFERROR(Tableau2[[#This Row],[Solde client avant relance]]+Tableau2[[#This Row],[Frais de recouvrement]]+Tableau2[[#This Row],[Majoration]],"")</f>
        <v/>
      </c>
    </row>
    <row r="92" spans="1:21" x14ac:dyDescent="0.25">
      <c r="A92" s="128" t="s">
        <v>1408</v>
      </c>
      <c r="B92" s="128" t="s">
        <v>1501</v>
      </c>
      <c r="C92" s="17" t="s">
        <v>304</v>
      </c>
      <c r="D92" s="159" t="s">
        <v>1502</v>
      </c>
      <c r="E92" s="152"/>
      <c r="F92" s="130"/>
      <c r="K92"/>
      <c r="N92" s="131" t="e">
        <f>#REF!-Tableau2[[#This Row],[Date facture]]</f>
        <v>#REF!</v>
      </c>
      <c r="O92" s="20" t="str">
        <f>IFERROR((Tableau2[[#This Row],[Solde client avant relance]]*Tableau2[[#This Row],[Nb de jours de retard]]*#REF!)/36500,"")</f>
        <v/>
      </c>
      <c r="P92" s="5" t="e">
        <f>#REF!*Tableau2[[#This Row],[Nb factures]]</f>
        <v>#REF!</v>
      </c>
      <c r="Q92" s="171">
        <v>-56.41</v>
      </c>
      <c r="R92" s="2"/>
      <c r="S92" s="171">
        <f>IF(ISNA(VLOOKUP(Tableau2[[#This Row],[Code client]],extraction!$A$1:$B$483,2,0)),"réglé",VLOOKUP(Tableau2[[#This Row],[Code client]],extraction!$A$1:$B$483,2,0))</f>
        <v>-56.41</v>
      </c>
      <c r="U92" s="52" t="str">
        <f>IFERROR(Tableau2[[#This Row],[Solde client avant relance]]+Tableau2[[#This Row],[Frais de recouvrement]]+Tableau2[[#This Row],[Majoration]],"")</f>
        <v/>
      </c>
    </row>
    <row r="93" spans="1:21" x14ac:dyDescent="0.25">
      <c r="A93" s="128" t="s">
        <v>1410</v>
      </c>
      <c r="B93" s="128" t="s">
        <v>1505</v>
      </c>
      <c r="C93" s="17" t="s">
        <v>478</v>
      </c>
      <c r="D93" s="159" t="s">
        <v>1506</v>
      </c>
      <c r="E93" s="152"/>
      <c r="F93" s="130"/>
      <c r="G93" s="177" t="s">
        <v>1544</v>
      </c>
      <c r="I93" s="25" t="s">
        <v>1545</v>
      </c>
      <c r="K93"/>
      <c r="N93" s="131" t="e">
        <f>#REF!-Tableau2[[#This Row],[Date facture]]</f>
        <v>#REF!</v>
      </c>
      <c r="O93" s="20" t="str">
        <f>IFERROR((Tableau2[[#This Row],[Solde client avant relance]]*Tableau2[[#This Row],[Nb de jours de retard]]*#REF!)/36500,"")</f>
        <v/>
      </c>
      <c r="P93" s="5" t="e">
        <f>#REF!*Tableau2[[#This Row],[Nb factures]]</f>
        <v>#REF!</v>
      </c>
      <c r="Q93" s="171">
        <v>-26.44</v>
      </c>
      <c r="R93" s="2" t="s">
        <v>743</v>
      </c>
      <c r="S93" s="171">
        <f>IF(ISNA(VLOOKUP(Tableau2[[#This Row],[Code client]],extraction!$A$1:$B$483,2,0)),"réglé",VLOOKUP(Tableau2[[#This Row],[Code client]],extraction!$A$1:$B$483,2,0))</f>
        <v>-26.44</v>
      </c>
      <c r="U93" s="52" t="str">
        <f>IFERROR(Tableau2[[#This Row],[Solde client avant relance]]+Tableau2[[#This Row],[Frais de recouvrement]]+Tableau2[[#This Row],[Majoration]],"")</f>
        <v/>
      </c>
    </row>
    <row r="94" spans="1:21" x14ac:dyDescent="0.25">
      <c r="A94" s="128" t="s">
        <v>284</v>
      </c>
      <c r="B94" s="128" t="s">
        <v>865</v>
      </c>
      <c r="C94" s="17" t="s">
        <v>304</v>
      </c>
      <c r="E94" s="152"/>
      <c r="F94" s="130"/>
      <c r="K94"/>
      <c r="N94" s="131" t="e">
        <f>#REF!-Tableau2[[#This Row],[Date facture]]</f>
        <v>#REF!</v>
      </c>
      <c r="O94" s="20" t="str">
        <f>IFERROR((Tableau2[[#This Row],[Solde client avant relance]]*Tableau2[[#This Row],[Nb de jours de retard]]*#REF!)/36500,"")</f>
        <v/>
      </c>
      <c r="P94" s="5" t="e">
        <f>#REF!*Tableau2[[#This Row],[Nb factures]]</f>
        <v>#REF!</v>
      </c>
      <c r="Q94" s="171">
        <v>-102.37</v>
      </c>
      <c r="R94" s="2"/>
      <c r="S94" s="171">
        <f>IF(ISNA(VLOOKUP(Tableau2[[#This Row],[Code client]],extraction!$A$1:$B$483,2,0)),"réglé",VLOOKUP(Tableau2[[#This Row],[Code client]],extraction!$A$1:$B$483,2,0))</f>
        <v>-102.37</v>
      </c>
      <c r="U94" s="52" t="str">
        <f>IFERROR(Tableau2[[#This Row],[Solde client avant relance]]+Tableau2[[#This Row],[Frais de recouvrement]]+Tableau2[[#This Row],[Majoration]],"")</f>
        <v/>
      </c>
    </row>
    <row r="95" spans="1:21" x14ac:dyDescent="0.25">
      <c r="A95" s="128" t="s">
        <v>1413</v>
      </c>
      <c r="B95" s="128" t="s">
        <v>1507</v>
      </c>
      <c r="C95" s="17" t="s">
        <v>304</v>
      </c>
      <c r="D95" s="159" t="s">
        <v>1508</v>
      </c>
      <c r="E95" s="152"/>
      <c r="F95" s="130"/>
      <c r="K95"/>
      <c r="N95" s="131" t="e">
        <f>#REF!-Tableau2[[#This Row],[Date facture]]</f>
        <v>#REF!</v>
      </c>
      <c r="O95" s="20" t="str">
        <f>IFERROR((Tableau2[[#This Row],[Solde client avant relance]]*Tableau2[[#This Row],[Nb de jours de retard]]*#REF!)/36500,"")</f>
        <v/>
      </c>
      <c r="P95" s="5" t="e">
        <f>#REF!*Tableau2[[#This Row],[Nb factures]]</f>
        <v>#REF!</v>
      </c>
      <c r="Q95" s="171">
        <v>-33.43</v>
      </c>
      <c r="R95" s="2"/>
      <c r="S95" s="171">
        <f>IF(ISNA(VLOOKUP(Tableau2[[#This Row],[Code client]],extraction!$A$1:$B$483,2,0)),"réglé",VLOOKUP(Tableau2[[#This Row],[Code client]],extraction!$A$1:$B$483,2,0))</f>
        <v>-33.43</v>
      </c>
      <c r="U95" s="52" t="str">
        <f>IFERROR(Tableau2[[#This Row],[Solde client avant relance]]+Tableau2[[#This Row],[Frais de recouvrement]]+Tableau2[[#This Row],[Majoration]],"")</f>
        <v/>
      </c>
    </row>
    <row r="96" spans="1:21" x14ac:dyDescent="0.25">
      <c r="A96" s="128" t="s">
        <v>1414</v>
      </c>
      <c r="B96" s="128" t="s">
        <v>1509</v>
      </c>
      <c r="C96" s="17" t="s">
        <v>304</v>
      </c>
      <c r="D96" s="159" t="s">
        <v>1510</v>
      </c>
      <c r="E96" s="152"/>
      <c r="F96" s="130"/>
      <c r="K96"/>
      <c r="N96" s="131" t="e">
        <f>#REF!-Tableau2[[#This Row],[Date facture]]</f>
        <v>#REF!</v>
      </c>
      <c r="O96" s="20" t="str">
        <f>IFERROR((Tableau2[[#This Row],[Solde client avant relance]]*Tableau2[[#This Row],[Nb de jours de retard]]*#REF!)/36500,"")</f>
        <v/>
      </c>
      <c r="P96" s="5" t="e">
        <f>#REF!*Tableau2[[#This Row],[Nb factures]]</f>
        <v>#REF!</v>
      </c>
      <c r="Q96" s="171">
        <v>-34.03</v>
      </c>
      <c r="R96" s="2"/>
      <c r="S96" s="171">
        <f>IF(ISNA(VLOOKUP(Tableau2[[#This Row],[Code client]],extraction!$A$1:$B$483,2,0)),"réglé",VLOOKUP(Tableau2[[#This Row],[Code client]],extraction!$A$1:$B$483,2,0))</f>
        <v>-34.03</v>
      </c>
      <c r="U96" s="52" t="str">
        <f>IFERROR(Tableau2[[#This Row],[Solde client avant relance]]+Tableau2[[#This Row],[Frais de recouvrement]]+Tableau2[[#This Row],[Majoration]],"")</f>
        <v/>
      </c>
    </row>
    <row r="97" spans="1:21" x14ac:dyDescent="0.25">
      <c r="A97" s="2" t="s">
        <v>485</v>
      </c>
      <c r="B97" s="151" t="s">
        <v>756</v>
      </c>
      <c r="C97" s="17" t="s">
        <v>304</v>
      </c>
      <c r="D97" s="159" t="s">
        <v>699</v>
      </c>
      <c r="E97" s="154" t="s">
        <v>1534</v>
      </c>
      <c r="G97" s="178" t="s">
        <v>1533</v>
      </c>
      <c r="H97" s="178"/>
      <c r="K97" s="2"/>
      <c r="L97" s="2"/>
      <c r="M97" s="2"/>
      <c r="N97" s="79" t="e">
        <f>#REF!-Tableau2[[#This Row],[Date facture]]</f>
        <v>#REF!</v>
      </c>
      <c r="O97" s="20" t="str">
        <f>IFERROR((Tableau2[[#This Row],[Solde client avant relance]]*Tableau2[[#This Row],[Nb de jours de retard]]*#REF!)/36500,"")</f>
        <v/>
      </c>
      <c r="P97" s="5" t="e">
        <f>#REF!*Tableau2[[#This Row],[Nb factures]]</f>
        <v>#REF!</v>
      </c>
      <c r="Q97" s="171">
        <v>-33.43</v>
      </c>
      <c r="R97" s="2" t="s">
        <v>743</v>
      </c>
      <c r="S97" s="175">
        <f>IF(ISNA(VLOOKUP(Tableau2[[#This Row],[Code client]],extraction!$A$1:$B$483,2,0)),"réglé",VLOOKUP(Tableau2[[#This Row],[Code client]],extraction!$A$1:$B$483,2,0))</f>
        <v>-33.43</v>
      </c>
      <c r="T97" s="136">
        <v>1</v>
      </c>
      <c r="U97" s="52" t="str">
        <f>IFERROR(Tableau2[[#This Row],[Solde client avant relance]]+Tableau2[[#This Row],[Frais de recouvrement]]+Tableau2[[#This Row],[Majoration]],"")</f>
        <v/>
      </c>
    </row>
    <row r="98" spans="1:21" x14ac:dyDescent="0.25">
      <c r="A98" t="s">
        <v>495</v>
      </c>
      <c r="B98" s="128" t="s">
        <v>766</v>
      </c>
      <c r="C98" s="17" t="s">
        <v>304</v>
      </c>
      <c r="E98" s="152"/>
      <c r="G98" s="177" t="s">
        <v>1539</v>
      </c>
      <c r="I98" s="25" t="s">
        <v>1538</v>
      </c>
      <c r="K98"/>
      <c r="M98"/>
      <c r="N98" s="79" t="e">
        <f>#REF!-Tableau2[[#This Row],[Date facture]]</f>
        <v>#REF!</v>
      </c>
      <c r="O98" s="20" t="str">
        <f>IFERROR((Tableau2[[#This Row],[Solde client avant relance]]*Tableau2[[#This Row],[Nb de jours de retard]]*#REF!)/36500,"")</f>
        <v/>
      </c>
      <c r="P98" s="5" t="e">
        <f>#REF!*Tableau2[[#This Row],[Nb factures]]</f>
        <v>#REF!</v>
      </c>
      <c r="Q98" s="171">
        <v>-60.25</v>
      </c>
      <c r="R98" s="2" t="s">
        <v>743</v>
      </c>
      <c r="S98" s="175">
        <f>IF(ISNA(VLOOKUP(Tableau2[[#This Row],[Code client]],extraction!$A$1:$B$483,2,0)),"réglé",VLOOKUP(Tableau2[[#This Row],[Code client]],extraction!$A$1:$B$483,2,0))</f>
        <v>-10.449999999999996</v>
      </c>
      <c r="U98" s="52" t="str">
        <f>IFERROR(Tableau2[[#This Row],[Solde client avant relance]]+Tableau2[[#This Row],[Frais de recouvrement]]+Tableau2[[#This Row],[Majoration]],"")</f>
        <v/>
      </c>
    </row>
    <row r="99" spans="1:21" x14ac:dyDescent="0.25">
      <c r="A99" s="2" t="s">
        <v>162</v>
      </c>
      <c r="B99" s="151" t="s">
        <v>799</v>
      </c>
      <c r="C99" s="21" t="s">
        <v>304</v>
      </c>
      <c r="D99" s="159">
        <v>328391818</v>
      </c>
      <c r="E99" s="152"/>
      <c r="G99" s="178" t="s">
        <v>1576</v>
      </c>
      <c r="H99" s="178" t="s">
        <v>1577</v>
      </c>
      <c r="K99" s="2"/>
      <c r="L99" s="2"/>
      <c r="M99" s="2"/>
      <c r="N99" s="79" t="e">
        <f>#REF!-Tableau2[[#This Row],[Date facture]]</f>
        <v>#REF!</v>
      </c>
      <c r="O99" s="20" t="str">
        <f>IFERROR((Tableau2[[#This Row],[Solde client avant relance]]*Tableau2[[#This Row],[Nb de jours de retard]]*#REF!)/36500,"")</f>
        <v/>
      </c>
      <c r="P99" s="5" t="e">
        <f>#REF!*Tableau2[[#This Row],[Nb factures]]</f>
        <v>#REF!</v>
      </c>
      <c r="Q99" s="171">
        <v>-561.52</v>
      </c>
      <c r="R99" s="2" t="s">
        <v>427</v>
      </c>
      <c r="S99" s="175">
        <f>IF(ISNA(VLOOKUP(Tableau2[[#This Row],[Code client]],extraction!$A$1:$B$483,2,0)),"réglé",VLOOKUP(Tableau2[[#This Row],[Code client]],extraction!$A$1:$B$483,2,0))</f>
        <v>-561.52</v>
      </c>
      <c r="T99" s="136">
        <v>1</v>
      </c>
      <c r="U99" s="195"/>
    </row>
    <row r="100" spans="1:21" x14ac:dyDescent="0.25">
      <c r="A100" s="2" t="s">
        <v>680</v>
      </c>
      <c r="B100" s="151" t="s">
        <v>748</v>
      </c>
      <c r="C100" s="17" t="s">
        <v>304</v>
      </c>
      <c r="E100" s="155" t="s">
        <v>1327</v>
      </c>
      <c r="G100" s="178" t="s">
        <v>1387</v>
      </c>
      <c r="H100" s="178"/>
      <c r="I100" s="24"/>
      <c r="J100" s="2" t="s">
        <v>1392</v>
      </c>
      <c r="K100" s="2">
        <v>1</v>
      </c>
      <c r="L100" s="2"/>
      <c r="M100" s="2"/>
      <c r="N100" s="79" t="e">
        <f>#REF!-Tableau2[[#This Row],[Date facture]]</f>
        <v>#REF!</v>
      </c>
      <c r="O100" s="20" t="str">
        <f>IFERROR((Tableau2[[#This Row],[Solde client avant relance]]*Tableau2[[#This Row],[Nb de jours de retard]]*#REF!)/36500,"")</f>
        <v/>
      </c>
      <c r="P100" s="5" t="e">
        <f>#REF!*Tableau2[[#This Row],[Nb factures]]</f>
        <v>#REF!</v>
      </c>
      <c r="Q100" s="171">
        <v>-21.98</v>
      </c>
      <c r="R100" s="2" t="s">
        <v>743</v>
      </c>
      <c r="S100" s="175">
        <f>IF(ISNA(VLOOKUP(Tableau2[[#This Row],[Code client]],extraction!$A$1:$B$483,2,0)),"réglé",VLOOKUP(Tableau2[[#This Row],[Code client]],extraction!$A$1:$B$483,2,0))</f>
        <v>-21.98</v>
      </c>
      <c r="T100" s="136">
        <v>2</v>
      </c>
      <c r="U100" s="52" t="str">
        <f>IFERROR(Tableau2[[#This Row],[Solde client avant relance]]+Tableau2[[#This Row],[Frais de recouvrement]]+Tableau2[[#This Row],[Majoration]],"")</f>
        <v/>
      </c>
    </row>
    <row r="101" spans="1:21" ht="30" x14ac:dyDescent="0.25">
      <c r="A101" t="s">
        <v>152</v>
      </c>
      <c r="B101" s="128" t="s">
        <v>778</v>
      </c>
      <c r="C101" s="21" t="s">
        <v>304</v>
      </c>
      <c r="D101" s="159">
        <v>130449000</v>
      </c>
      <c r="E101" s="155" t="s">
        <v>1327</v>
      </c>
      <c r="G101" s="178" t="s">
        <v>1388</v>
      </c>
      <c r="I101" s="24"/>
      <c r="J101" s="2" t="s">
        <v>1392</v>
      </c>
      <c r="K101">
        <v>1</v>
      </c>
      <c r="M101"/>
      <c r="N101" s="79" t="e">
        <f>#REF!-Tableau2[[#This Row],[Date facture]]</f>
        <v>#REF!</v>
      </c>
      <c r="O101" s="20" t="str">
        <f>IFERROR((Tableau2[[#This Row],[Solde client avant relance]]*Tableau2[[#This Row],[Nb de jours de retard]]*#REF!)/36500,"")</f>
        <v/>
      </c>
      <c r="P101" s="5" t="e">
        <f>#REF!*Tableau2[[#This Row],[Nb factures]]</f>
        <v>#REF!</v>
      </c>
      <c r="Q101" s="171">
        <v>-56.58</v>
      </c>
      <c r="R101" s="2" t="s">
        <v>743</v>
      </c>
      <c r="S101" s="175">
        <f>IF(ISNA(VLOOKUP(Tableau2[[#This Row],[Code client]],extraction!$A$1:$B$483,2,0)),"réglé",VLOOKUP(Tableau2[[#This Row],[Code client]],extraction!$A$1:$B$483,2,0))</f>
        <v>-56.58</v>
      </c>
      <c r="T101" s="136">
        <v>2</v>
      </c>
      <c r="U101" s="30" t="str">
        <f>IFERROR(Tableau2[[#This Row],[Solde client avant relance]]+Tableau2[[#This Row],[Frais de recouvrement]]+Tableau2[[#This Row],[Majoration]],"")</f>
        <v/>
      </c>
    </row>
    <row r="102" spans="1:21" ht="30" x14ac:dyDescent="0.25">
      <c r="A102" t="s">
        <v>160</v>
      </c>
      <c r="B102" s="128" t="s">
        <v>797</v>
      </c>
      <c r="C102" s="21" t="s">
        <v>304</v>
      </c>
      <c r="D102" s="159">
        <v>130449000</v>
      </c>
      <c r="E102" s="155" t="s">
        <v>1327</v>
      </c>
      <c r="G102" s="178" t="s">
        <v>1388</v>
      </c>
      <c r="I102" s="24"/>
      <c r="J102" s="2" t="s">
        <v>1392</v>
      </c>
      <c r="K102">
        <v>1</v>
      </c>
      <c r="M102"/>
      <c r="N102" s="79" t="e">
        <f>#REF!-Tableau2[[#This Row],[Date facture]]</f>
        <v>#REF!</v>
      </c>
      <c r="O102" s="20" t="str">
        <f>IFERROR((Tableau2[[#This Row],[Solde client avant relance]]*Tableau2[[#This Row],[Nb de jours de retard]]*#REF!)/36500,"")</f>
        <v/>
      </c>
      <c r="P102" s="5" t="e">
        <f>#REF!*Tableau2[[#This Row],[Nb factures]]</f>
        <v>#REF!</v>
      </c>
      <c r="Q102" s="171">
        <v>-68.11</v>
      </c>
      <c r="R102" s="2" t="s">
        <v>743</v>
      </c>
      <c r="S102" s="175">
        <f>IF(ISNA(VLOOKUP(Tableau2[[#This Row],[Code client]],extraction!$A$1:$B$483,2,0)),"réglé",VLOOKUP(Tableau2[[#This Row],[Code client]],extraction!$A$1:$B$483,2,0))</f>
        <v>-68.11</v>
      </c>
      <c r="T102" s="136">
        <v>2</v>
      </c>
      <c r="U102" s="30" t="str">
        <f>IFERROR(Tableau2[[#This Row],[Solde client avant relance]]+Tableau2[[#This Row],[Frais de recouvrement]]+Tableau2[[#This Row],[Majoration]],"")</f>
        <v/>
      </c>
    </row>
    <row r="103" spans="1:21" ht="30" x14ac:dyDescent="0.25">
      <c r="A103" t="s">
        <v>176</v>
      </c>
      <c r="B103" s="128" t="s">
        <v>810</v>
      </c>
      <c r="C103" s="21" t="s">
        <v>304</v>
      </c>
      <c r="D103" s="159">
        <v>130449000</v>
      </c>
      <c r="E103" s="155" t="s">
        <v>1327</v>
      </c>
      <c r="G103" s="178" t="s">
        <v>1388</v>
      </c>
      <c r="I103" s="24"/>
      <c r="J103" s="2" t="s">
        <v>1392</v>
      </c>
      <c r="K103">
        <v>1</v>
      </c>
      <c r="M103"/>
      <c r="N103" s="79" t="e">
        <f>#REF!-Tableau2[[#This Row],[Date facture]]</f>
        <v>#REF!</v>
      </c>
      <c r="O103" s="20" t="str">
        <f>IFERROR((Tableau2[[#This Row],[Solde client avant relance]]*Tableau2[[#This Row],[Nb de jours de retard]]*#REF!)/36500,"")</f>
        <v/>
      </c>
      <c r="P103" s="5" t="e">
        <f>#REF!*Tableau2[[#This Row],[Nb factures]]</f>
        <v>#REF!</v>
      </c>
      <c r="Q103" s="171">
        <v>-282.24</v>
      </c>
      <c r="R103" s="2" t="s">
        <v>743</v>
      </c>
      <c r="S103" s="175">
        <f>IF(ISNA(VLOOKUP(Tableau2[[#This Row],[Code client]],extraction!$A$1:$B$483,2,0)),"réglé",VLOOKUP(Tableau2[[#This Row],[Code client]],extraction!$A$1:$B$483,2,0))</f>
        <v>-282.24</v>
      </c>
      <c r="T103" s="136">
        <v>2</v>
      </c>
      <c r="U103" s="30" t="str">
        <f>IFERROR(Tableau2[[#This Row],[Solde client avant relance]]+Tableau2[[#This Row],[Frais de recouvrement]]+Tableau2[[#This Row],[Majoration]],"")</f>
        <v/>
      </c>
    </row>
    <row r="104" spans="1:21" ht="30" x14ac:dyDescent="0.25">
      <c r="A104" s="43" t="s">
        <v>1141</v>
      </c>
      <c r="B104" s="128" t="s">
        <v>1174</v>
      </c>
      <c r="C104" s="17" t="s">
        <v>304</v>
      </c>
      <c r="E104" s="155" t="s">
        <v>1327</v>
      </c>
      <c r="G104" s="178" t="s">
        <v>1388</v>
      </c>
      <c r="I104" s="24"/>
      <c r="J104" s="2" t="s">
        <v>1392</v>
      </c>
      <c r="K104">
        <v>1</v>
      </c>
      <c r="N104" s="79" t="e">
        <f>#REF!-Tableau2[[#This Row],[Date facture]]</f>
        <v>#REF!</v>
      </c>
      <c r="O104" s="20" t="str">
        <f>IFERROR((Tableau2[[#This Row],[Solde client avant relance]]*Tableau2[[#This Row],[Nb de jours de retard]]*#REF!)/36500,"")</f>
        <v/>
      </c>
      <c r="P104" s="5" t="e">
        <f>#REF!*Tableau2[[#This Row],[Nb factures]]</f>
        <v>#REF!</v>
      </c>
      <c r="Q104" s="171">
        <v>-56.58</v>
      </c>
      <c r="R104" s="2" t="s">
        <v>743</v>
      </c>
      <c r="S104" s="171">
        <f>IF(ISNA(VLOOKUP(Tableau2[[#This Row],[Code client]],extraction!$A$1:$B$483,2,0)),"réglé",VLOOKUP(Tableau2[[#This Row],[Code client]],extraction!$A$1:$B$483,2,0))</f>
        <v>-56.58</v>
      </c>
      <c r="T104" s="136">
        <v>2</v>
      </c>
      <c r="U104" s="52" t="str">
        <f>IFERROR(Tableau2[[#This Row],[Solde client avant relance]]+Tableau2[[#This Row],[Frais de recouvrement]]+Tableau2[[#This Row],[Majoration]],"")</f>
        <v/>
      </c>
    </row>
    <row r="105" spans="1:21" x14ac:dyDescent="0.25">
      <c r="A105" t="s">
        <v>252</v>
      </c>
      <c r="B105" s="128" t="s">
        <v>780</v>
      </c>
      <c r="C105" s="21" t="s">
        <v>304</v>
      </c>
      <c r="D105" s="159" t="s">
        <v>371</v>
      </c>
      <c r="E105" s="152"/>
      <c r="G105" s="177" t="s">
        <v>403</v>
      </c>
      <c r="K105"/>
      <c r="M105"/>
      <c r="N105" s="79" t="e">
        <f>#REF!-Tableau2[[#This Row],[Date facture]]</f>
        <v>#REF!</v>
      </c>
      <c r="O105" s="20" t="str">
        <f>IFERROR((Tableau2[[#This Row],[Solde client avant relance]]*Tableau2[[#This Row],[Nb de jours de retard]]*#REF!)/36500,"")</f>
        <v/>
      </c>
      <c r="P105" s="5" t="e">
        <f>#REF!*Tableau2[[#This Row],[Nb factures]]</f>
        <v>#REF!</v>
      </c>
      <c r="Q105" s="171">
        <v>-10.45</v>
      </c>
      <c r="R105" s="2" t="s">
        <v>743</v>
      </c>
      <c r="S105" s="175">
        <f>IF(ISNA(VLOOKUP(Tableau2[[#This Row],[Code client]],extraction!$A$1:$B$483,2,0)),"réglé",VLOOKUP(Tableau2[[#This Row],[Code client]],extraction!$A$1:$B$483,2,0))</f>
        <v>-10.45</v>
      </c>
      <c r="T105" s="136">
        <v>1</v>
      </c>
      <c r="U105" s="30" t="str">
        <f>IFERROR(Tableau2[[#This Row],[Solde client avant relance]]+Tableau2[[#This Row],[Frais de recouvrement]]+Tableau2[[#This Row],[Majoration]],"")</f>
        <v/>
      </c>
    </row>
    <row r="106" spans="1:21" x14ac:dyDescent="0.25">
      <c r="A106" t="s">
        <v>159</v>
      </c>
      <c r="B106" s="128" t="s">
        <v>796</v>
      </c>
      <c r="C106" s="21" t="s">
        <v>304</v>
      </c>
      <c r="D106" s="159">
        <v>545953054</v>
      </c>
      <c r="E106" s="152"/>
      <c r="G106" s="177" t="s">
        <v>416</v>
      </c>
      <c r="I106" s="25" t="s">
        <v>444</v>
      </c>
      <c r="K106"/>
      <c r="M106"/>
      <c r="N106" s="79" t="e">
        <f>#REF!-Tableau2[[#This Row],[Date facture]]</f>
        <v>#REF!</v>
      </c>
      <c r="O106" s="20" t="str">
        <f>IFERROR((Tableau2[[#This Row],[Solde client avant relance]]*Tableau2[[#This Row],[Nb de jours de retard]]*#REF!)/36500,"")</f>
        <v/>
      </c>
      <c r="P106" s="5" t="e">
        <f>#REF!*Tableau2[[#This Row],[Nb factures]]</f>
        <v>#REF!</v>
      </c>
      <c r="Q106" s="171">
        <v>-33.43</v>
      </c>
      <c r="R106" s="2" t="s">
        <v>743</v>
      </c>
      <c r="S106" s="175">
        <f>IF(ISNA(VLOOKUP(Tableau2[[#This Row],[Code client]],extraction!$A$1:$B$483,2,0)),"réglé",VLOOKUP(Tableau2[[#This Row],[Code client]],extraction!$A$1:$B$483,2,0))</f>
        <v>-33.43</v>
      </c>
      <c r="T106" s="136">
        <v>1</v>
      </c>
      <c r="U106" s="30" t="str">
        <f>IFERROR(Tableau2[[#This Row],[Solde client avant relance]]+Tableau2[[#This Row],[Frais de recouvrement]]+Tableau2[[#This Row],[Majoration]],"")</f>
        <v/>
      </c>
    </row>
    <row r="107" spans="1:21" x14ac:dyDescent="0.25">
      <c r="A107" t="s">
        <v>165</v>
      </c>
      <c r="B107" s="128" t="s">
        <v>801</v>
      </c>
      <c r="C107" s="21" t="s">
        <v>304</v>
      </c>
      <c r="D107" s="159">
        <v>473382735</v>
      </c>
      <c r="E107" s="152" t="s">
        <v>986</v>
      </c>
      <c r="G107" s="177" t="s">
        <v>417</v>
      </c>
      <c r="K107"/>
      <c r="M107"/>
      <c r="N107" s="79" t="e">
        <f>#REF!-Tableau2[[#This Row],[Date facture]]</f>
        <v>#REF!</v>
      </c>
      <c r="O107" s="20" t="str">
        <f>IFERROR((Tableau2[[#This Row],[Solde client avant relance]]*Tableau2[[#This Row],[Nb de jours de retard]]*#REF!)/36500,"")</f>
        <v/>
      </c>
      <c r="P107" s="5" t="e">
        <f>#REF!*Tableau2[[#This Row],[Nb factures]]</f>
        <v>#REF!</v>
      </c>
      <c r="Q107" s="171">
        <v>-317.52</v>
      </c>
      <c r="R107" s="2" t="s">
        <v>743</v>
      </c>
      <c r="S107" s="175">
        <f>IF(ISNA(VLOOKUP(Tableau2[[#This Row],[Code client]],extraction!$A$1:$B$483,2,0)),"réglé",VLOOKUP(Tableau2[[#This Row],[Code client]],extraction!$A$1:$B$483,2,0))</f>
        <v>-317.52</v>
      </c>
      <c r="T107" s="136">
        <v>2</v>
      </c>
      <c r="U107" s="30" t="str">
        <f>IFERROR(Tableau2[[#This Row],[Solde client avant relance]]+Tableau2[[#This Row],[Frais de recouvrement]]+Tableau2[[#This Row],[Majoration]],"")</f>
        <v/>
      </c>
    </row>
    <row r="108" spans="1:21" x14ac:dyDescent="0.25">
      <c r="A108" t="s">
        <v>178</v>
      </c>
      <c r="B108" s="128" t="s">
        <v>812</v>
      </c>
      <c r="C108" s="21" t="s">
        <v>304</v>
      </c>
      <c r="D108" s="159">
        <v>160376884</v>
      </c>
      <c r="E108" s="152"/>
      <c r="G108" s="177" t="s">
        <v>419</v>
      </c>
      <c r="I108" s="25" t="s">
        <v>434</v>
      </c>
      <c r="K108"/>
      <c r="M108"/>
      <c r="N108" s="79" t="e">
        <f>#REF!-Tableau2[[#This Row],[Date facture]]</f>
        <v>#REF!</v>
      </c>
      <c r="O108" s="20" t="str">
        <f>IFERROR((Tableau2[[#This Row],[Solde client avant relance]]*Tableau2[[#This Row],[Nb de jours de retard]]*#REF!)/36500,"")</f>
        <v/>
      </c>
      <c r="P108" s="5" t="e">
        <f>#REF!*Tableau2[[#This Row],[Nb factures]]</f>
        <v>#REF!</v>
      </c>
      <c r="Q108" s="171">
        <v>-33.43</v>
      </c>
      <c r="R108" s="2" t="s">
        <v>743</v>
      </c>
      <c r="S108" s="175">
        <f>IF(ISNA(VLOOKUP(Tableau2[[#This Row],[Code client]],extraction!$A$1:$B$483,2,0)),"réglé",VLOOKUP(Tableau2[[#This Row],[Code client]],extraction!$A$1:$B$483,2,0))</f>
        <v>-33.43</v>
      </c>
      <c r="T108" s="136">
        <v>1</v>
      </c>
      <c r="U108" s="30" t="str">
        <f>IFERROR(Tableau2[[#This Row],[Solde client avant relance]]+Tableau2[[#This Row],[Frais de recouvrement]]+Tableau2[[#This Row],[Majoration]],"")</f>
        <v/>
      </c>
    </row>
    <row r="109" spans="1:21" x14ac:dyDescent="0.25">
      <c r="A109" t="s">
        <v>220</v>
      </c>
      <c r="B109" s="128" t="s">
        <v>851</v>
      </c>
      <c r="C109" s="21" t="s">
        <v>304</v>
      </c>
      <c r="D109" s="159">
        <v>770736024</v>
      </c>
      <c r="E109" s="152" t="s">
        <v>1236</v>
      </c>
      <c r="G109" s="177" t="s">
        <v>1237</v>
      </c>
      <c r="I109" s="25" t="s">
        <v>1238</v>
      </c>
      <c r="J109" t="s">
        <v>458</v>
      </c>
      <c r="K109"/>
      <c r="M109"/>
      <c r="N109" s="79" t="e">
        <f>#REF!-Tableau2[[#This Row],[Date facture]]</f>
        <v>#REF!</v>
      </c>
      <c r="O109" s="20" t="str">
        <f>IFERROR((Tableau2[[#This Row],[Solde client avant relance]]*Tableau2[[#This Row],[Nb de jours de retard]]*#REF!)/36500,"")</f>
        <v/>
      </c>
      <c r="P109" s="5" t="e">
        <f>#REF!*Tableau2[[#This Row],[Nb factures]]</f>
        <v>#REF!</v>
      </c>
      <c r="Q109" s="171">
        <v>-33.43</v>
      </c>
      <c r="R109" s="2" t="s">
        <v>743</v>
      </c>
      <c r="S109" s="175">
        <f>IF(ISNA(VLOOKUP(Tableau2[[#This Row],[Code client]],extraction!$A$1:$B$483,2,0)),"réglé",VLOOKUP(Tableau2[[#This Row],[Code client]],extraction!$A$1:$B$483,2,0))</f>
        <v>-33.43</v>
      </c>
      <c r="T109" s="136">
        <v>1</v>
      </c>
      <c r="U109" s="30" t="str">
        <f>IFERROR(Tableau2[[#This Row],[Solde client avant relance]]+Tableau2[[#This Row],[Frais de recouvrement]]+Tableau2[[#This Row],[Majoration]],"")</f>
        <v/>
      </c>
    </row>
    <row r="110" spans="1:21" ht="45" x14ac:dyDescent="0.25">
      <c r="A110" t="s">
        <v>225</v>
      </c>
      <c r="B110" s="128" t="s">
        <v>856</v>
      </c>
      <c r="C110" s="21" t="s">
        <v>304</v>
      </c>
      <c r="D110" s="159">
        <v>130449000</v>
      </c>
      <c r="E110" s="155" t="s">
        <v>1327</v>
      </c>
      <c r="G110" s="178" t="s">
        <v>1390</v>
      </c>
      <c r="I110" s="24"/>
      <c r="J110" s="2" t="s">
        <v>1392</v>
      </c>
      <c r="K110">
        <v>1</v>
      </c>
      <c r="M110"/>
      <c r="N110" s="79" t="e">
        <f>#REF!-Tableau2[[#This Row],[Date facture]]</f>
        <v>#REF!</v>
      </c>
      <c r="O110" s="20" t="str">
        <f>IFERROR((Tableau2[[#This Row],[Solde client avant relance]]*Tableau2[[#This Row],[Nb de jours de retard]]*#REF!)/36500,"")</f>
        <v/>
      </c>
      <c r="P110" s="5" t="e">
        <f>#REF!*Tableau2[[#This Row],[Nb factures]]</f>
        <v>#REF!</v>
      </c>
      <c r="Q110" s="171">
        <v>-33.43</v>
      </c>
      <c r="R110" s="2" t="s">
        <v>743</v>
      </c>
      <c r="S110" s="175">
        <f>IF(ISNA(VLOOKUP(Tableau2[[#This Row],[Code client]],extraction!$A$1:$B$483,2,0)),"réglé",VLOOKUP(Tableau2[[#This Row],[Code client]],extraction!$A$1:$B$483,2,0))</f>
        <v>-33.43</v>
      </c>
      <c r="T110" s="136">
        <v>2</v>
      </c>
      <c r="U110" s="30" t="str">
        <f>IFERROR(Tableau2[[#This Row],[Solde client avant relance]]+Tableau2[[#This Row],[Frais de recouvrement]]+Tableau2[[#This Row],[Majoration]],"")</f>
        <v/>
      </c>
    </row>
    <row r="111" spans="1:21" ht="79.5" customHeight="1" x14ac:dyDescent="0.25">
      <c r="A111" t="s">
        <v>260</v>
      </c>
      <c r="B111" s="128" t="s">
        <v>864</v>
      </c>
      <c r="C111" s="21" t="s">
        <v>304</v>
      </c>
      <c r="D111" s="159" t="s">
        <v>374</v>
      </c>
      <c r="E111" s="154"/>
      <c r="G111" s="177" t="s">
        <v>403</v>
      </c>
      <c r="K111"/>
      <c r="M111"/>
      <c r="N111" s="79" t="e">
        <f>#REF!-Tableau2[[#This Row],[Date facture]]</f>
        <v>#REF!</v>
      </c>
      <c r="O111" s="20" t="str">
        <f>IFERROR((Tableau2[[#This Row],[Solde client avant relance]]*Tableau2[[#This Row],[Nb de jours de retard]]*#REF!)/36500,"")</f>
        <v/>
      </c>
      <c r="P111" s="5" t="e">
        <f>#REF!*Tableau2[[#This Row],[Nb factures]]</f>
        <v>#REF!</v>
      </c>
      <c r="Q111" s="171">
        <v>-102.37</v>
      </c>
      <c r="R111" s="2" t="s">
        <v>743</v>
      </c>
      <c r="S111" s="175">
        <f>IF(ISNA(VLOOKUP(Tableau2[[#This Row],[Code client]],extraction!$A$1:$B$483,2,0)),"réglé",VLOOKUP(Tableau2[[#This Row],[Code client]],extraction!$A$1:$B$483,2,0))</f>
        <v>-102.37</v>
      </c>
      <c r="T111" s="136">
        <v>1</v>
      </c>
      <c r="U111" s="30" t="str">
        <f>IFERROR(Tableau2[[#This Row],[Solde client avant relance]]+Tableau2[[#This Row],[Frais de recouvrement]]+Tableau2[[#This Row],[Majoration]],"")</f>
        <v/>
      </c>
    </row>
    <row r="112" spans="1:21" ht="73.5" customHeight="1" x14ac:dyDescent="0.25">
      <c r="A112" t="s">
        <v>273</v>
      </c>
      <c r="B112" s="128" t="s">
        <v>866</v>
      </c>
      <c r="C112" s="21" t="s">
        <v>304</v>
      </c>
      <c r="D112" s="159" t="s">
        <v>380</v>
      </c>
      <c r="E112" s="152"/>
      <c r="G112" s="177" t="s">
        <v>422</v>
      </c>
      <c r="J112" t="s">
        <v>455</v>
      </c>
      <c r="K112"/>
      <c r="M112"/>
      <c r="N112" s="79" t="e">
        <f>#REF!-Tableau2[[#This Row],[Date facture]]</f>
        <v>#REF!</v>
      </c>
      <c r="O112" s="20" t="str">
        <f>IFERROR((Tableau2[[#This Row],[Solde client avant relance]]*Tableau2[[#This Row],[Nb de jours de retard]]*#REF!)/36500,"")</f>
        <v/>
      </c>
      <c r="P112" s="5" t="e">
        <f>#REF!*Tableau2[[#This Row],[Nb factures]]</f>
        <v>#REF!</v>
      </c>
      <c r="Q112" s="171">
        <v>-56.41</v>
      </c>
      <c r="R112" s="2" t="s">
        <v>743</v>
      </c>
      <c r="S112" s="175">
        <f>IF(ISNA(VLOOKUP(Tableau2[[#This Row],[Code client]],extraction!$A$1:$B$483,2,0)),"réglé",VLOOKUP(Tableau2[[#This Row],[Code client]],extraction!$A$1:$B$483,2,0))</f>
        <v>-56.41</v>
      </c>
      <c r="T112" s="136">
        <v>1</v>
      </c>
      <c r="U112" s="30" t="str">
        <f>IFERROR(Tableau2[[#This Row],[Solde client avant relance]]+Tableau2[[#This Row],[Frais de recouvrement]]+Tableau2[[#This Row],[Majoration]],"")</f>
        <v/>
      </c>
    </row>
    <row r="113" spans="1:21" ht="77.25" customHeight="1" x14ac:dyDescent="0.25">
      <c r="A113" t="s">
        <v>276</v>
      </c>
      <c r="B113" s="128" t="s">
        <v>867</v>
      </c>
      <c r="C113" s="21" t="s">
        <v>304</v>
      </c>
      <c r="D113" s="159" t="s">
        <v>381</v>
      </c>
      <c r="E113" s="152"/>
      <c r="G113" s="177" t="s">
        <v>423</v>
      </c>
      <c r="J113" t="s">
        <v>458</v>
      </c>
      <c r="K113"/>
      <c r="M113"/>
      <c r="N113" s="79" t="e">
        <f>#REF!-Tableau2[[#This Row],[Date facture]]</f>
        <v>#REF!</v>
      </c>
      <c r="O113" s="20" t="str">
        <f>IFERROR((Tableau2[[#This Row],[Solde client avant relance]]*Tableau2[[#This Row],[Nb de jours de retard]]*#REF!)/36500,"")</f>
        <v/>
      </c>
      <c r="P113" s="5" t="e">
        <f>#REF!*Tableau2[[#This Row],[Nb factures]]</f>
        <v>#REF!</v>
      </c>
      <c r="Q113" s="171">
        <v>-30.8</v>
      </c>
      <c r="R113" s="2" t="s">
        <v>743</v>
      </c>
      <c r="S113" s="175">
        <f>IF(ISNA(VLOOKUP(Tableau2[[#This Row],[Code client]],extraction!$A$1:$B$483,2,0)),"réglé",VLOOKUP(Tableau2[[#This Row],[Code client]],extraction!$A$1:$B$483,2,0))</f>
        <v>-30.8</v>
      </c>
      <c r="T113" s="136">
        <v>1</v>
      </c>
      <c r="U113" s="30" t="str">
        <f>IFERROR(Tableau2[[#This Row],[Solde client avant relance]]+Tableau2[[#This Row],[Frais de recouvrement]]+Tableau2[[#This Row],[Majoration]],"")</f>
        <v/>
      </c>
    </row>
    <row r="114" spans="1:21" ht="76.5" customHeight="1" x14ac:dyDescent="0.25">
      <c r="A114" t="s">
        <v>279</v>
      </c>
      <c r="B114" s="128" t="s">
        <v>797</v>
      </c>
      <c r="C114" s="21" t="s">
        <v>304</v>
      </c>
      <c r="D114" s="159" t="s">
        <v>382</v>
      </c>
      <c r="E114" s="155" t="s">
        <v>1327</v>
      </c>
      <c r="G114" s="177" t="s">
        <v>1391</v>
      </c>
      <c r="I114" s="24"/>
      <c r="J114" s="2" t="s">
        <v>1392</v>
      </c>
      <c r="K114">
        <v>1</v>
      </c>
      <c r="M114"/>
      <c r="N114" s="79" t="e">
        <f>#REF!-Tableau2[[#This Row],[Date facture]]</f>
        <v>#REF!</v>
      </c>
      <c r="O114" s="20" t="str">
        <f>IFERROR((Tableau2[[#This Row],[Solde client avant relance]]*Tableau2[[#This Row],[Nb de jours de retard]]*#REF!)/36500,"")</f>
        <v/>
      </c>
      <c r="P114" s="5" t="e">
        <f>#REF!*Tableau2[[#This Row],[Nb factures]]</f>
        <v>#REF!</v>
      </c>
      <c r="Q114" s="171">
        <v>-104.77</v>
      </c>
      <c r="R114" s="2" t="s">
        <v>743</v>
      </c>
      <c r="S114" s="175">
        <f>IF(ISNA(VLOOKUP(Tableau2[[#This Row],[Code client]],extraction!$A$1:$B$483,2,0)),"réglé",VLOOKUP(Tableau2[[#This Row],[Code client]],extraction!$A$1:$B$483,2,0))</f>
        <v>-104.77</v>
      </c>
      <c r="T114" s="136">
        <v>2</v>
      </c>
      <c r="U114" s="30" t="str">
        <f>IFERROR(Tableau2[[#This Row],[Solde client avant relance]]+Tableau2[[#This Row],[Frais de recouvrement]]+Tableau2[[#This Row],[Majoration]],"")</f>
        <v/>
      </c>
    </row>
    <row r="115" spans="1:21" ht="78.75" customHeight="1" x14ac:dyDescent="0.25">
      <c r="A115" t="s">
        <v>297</v>
      </c>
      <c r="B115" s="128" t="s">
        <v>874</v>
      </c>
      <c r="C115" s="21" t="s">
        <v>304</v>
      </c>
      <c r="D115" s="159" t="s">
        <v>389</v>
      </c>
      <c r="E115" s="152"/>
      <c r="G115" s="177" t="s">
        <v>425</v>
      </c>
      <c r="J115" t="s">
        <v>470</v>
      </c>
      <c r="K115"/>
      <c r="M115"/>
      <c r="N115" s="79" t="e">
        <f>#REF!-Tableau2[[#This Row],[Date facture]]</f>
        <v>#REF!</v>
      </c>
      <c r="O115" s="20" t="str">
        <f>IFERROR((Tableau2[[#This Row],[Solde client avant relance]]*Tableau2[[#This Row],[Nb de jours de retard]]*#REF!)/36500,"")</f>
        <v/>
      </c>
      <c r="P115" s="5" t="e">
        <f>#REF!*Tableau2[[#This Row],[Nb factures]]</f>
        <v>#REF!</v>
      </c>
      <c r="Q115" s="171">
        <v>-57.61</v>
      </c>
      <c r="R115" s="2" t="s">
        <v>743</v>
      </c>
      <c r="S115" s="175">
        <f>IF(ISNA(VLOOKUP(Tableau2[[#This Row],[Code client]],extraction!$A$1:$B$483,2,0)),"réglé",VLOOKUP(Tableau2[[#This Row],[Code client]],extraction!$A$1:$B$483,2,0))</f>
        <v>-57.61</v>
      </c>
      <c r="T115" s="136">
        <v>1</v>
      </c>
      <c r="U115" s="30" t="str">
        <f>IFERROR(Tableau2[[#This Row],[Solde client avant relance]]+Tableau2[[#This Row],[Frais de recouvrement]]+Tableau2[[#This Row],[Majoration]],"")</f>
        <v/>
      </c>
    </row>
    <row r="116" spans="1:21" x14ac:dyDescent="0.25">
      <c r="A116" t="s">
        <v>241</v>
      </c>
      <c r="B116" s="128" t="s">
        <v>884</v>
      </c>
      <c r="C116" s="21" t="s">
        <v>304</v>
      </c>
      <c r="D116" s="159" t="s">
        <v>362</v>
      </c>
      <c r="E116" s="154" t="s">
        <v>997</v>
      </c>
      <c r="G116" s="177" t="s">
        <v>705</v>
      </c>
      <c r="J116" t="s">
        <v>451</v>
      </c>
      <c r="K116"/>
      <c r="M116"/>
      <c r="N116" s="79" t="e">
        <f>#REF!-Tableau2[[#This Row],[Date facture]]</f>
        <v>#REF!</v>
      </c>
      <c r="O116" s="20" t="str">
        <f>IFERROR((Tableau2[[#This Row],[Solde client avant relance]]*Tableau2[[#This Row],[Nb de jours de retard]]*#REF!)/36500,"")</f>
        <v/>
      </c>
      <c r="P116" s="5" t="e">
        <f>#REF!*Tableau2[[#This Row],[Nb factures]]</f>
        <v>#REF!</v>
      </c>
      <c r="Q116" s="171">
        <v>-33.43</v>
      </c>
      <c r="R116" s="2" t="s">
        <v>743</v>
      </c>
      <c r="S116" s="175">
        <f>IF(ISNA(VLOOKUP(Tableau2[[#This Row],[Code client]],extraction!$A$1:$B$483,2,0)),"réglé",VLOOKUP(Tableau2[[#This Row],[Code client]],extraction!$A$1:$B$483,2,0))</f>
        <v>-33.43</v>
      </c>
      <c r="T116" s="136">
        <v>2</v>
      </c>
      <c r="U116" s="30" t="str">
        <f>IFERROR(Tableau2[[#This Row],[Solde client avant relance]]+Tableau2[[#This Row],[Frais de recouvrement]]+Tableau2[[#This Row],[Majoration]],"")</f>
        <v/>
      </c>
    </row>
    <row r="117" spans="1:21" ht="30" x14ac:dyDescent="0.25">
      <c r="A117" t="s">
        <v>243</v>
      </c>
      <c r="B117" s="128" t="s">
        <v>885</v>
      </c>
      <c r="C117" s="21" t="s">
        <v>304</v>
      </c>
      <c r="D117" s="159" t="s">
        <v>363</v>
      </c>
      <c r="E117" s="154" t="s">
        <v>998</v>
      </c>
      <c r="G117" s="177" t="s">
        <v>706</v>
      </c>
      <c r="J117" t="s">
        <v>451</v>
      </c>
      <c r="K117"/>
      <c r="M117"/>
      <c r="N117" s="79" t="e">
        <f>#REF!-Tableau2[[#This Row],[Date facture]]</f>
        <v>#REF!</v>
      </c>
      <c r="O117" s="20" t="str">
        <f>IFERROR((Tableau2[[#This Row],[Solde client avant relance]]*Tableau2[[#This Row],[Nb de jours de retard]]*#REF!)/36500,"")</f>
        <v/>
      </c>
      <c r="P117" s="5" t="e">
        <f>#REF!*Tableau2[[#This Row],[Nb factures]]</f>
        <v>#REF!</v>
      </c>
      <c r="Q117" s="171">
        <v>-66.86</v>
      </c>
      <c r="R117" s="2" t="s">
        <v>743</v>
      </c>
      <c r="S117" s="175">
        <f>IF(ISNA(VLOOKUP(Tableau2[[#This Row],[Code client]],extraction!$A$1:$B$483,2,0)),"réglé",VLOOKUP(Tableau2[[#This Row],[Code client]],extraction!$A$1:$B$483,2,0))</f>
        <v>-66.86</v>
      </c>
      <c r="T117" s="136">
        <v>2</v>
      </c>
      <c r="U117" s="30" t="str">
        <f>IFERROR(Tableau2[[#This Row],[Solde client avant relance]]+Tableau2[[#This Row],[Frais de recouvrement]]+Tableau2[[#This Row],[Majoration]],"")</f>
        <v/>
      </c>
    </row>
    <row r="118" spans="1:21" x14ac:dyDescent="0.25">
      <c r="A118" t="s">
        <v>244</v>
      </c>
      <c r="B118" s="128" t="s">
        <v>886</v>
      </c>
      <c r="C118" s="21" t="s">
        <v>304</v>
      </c>
      <c r="D118" s="159" t="s">
        <v>364</v>
      </c>
      <c r="E118" s="154" t="s">
        <v>999</v>
      </c>
      <c r="G118" s="177" t="s">
        <v>708</v>
      </c>
      <c r="K118"/>
      <c r="M118"/>
      <c r="N118" s="79" t="e">
        <f>#REF!-Tableau2[[#This Row],[Date facture]]</f>
        <v>#REF!</v>
      </c>
      <c r="O118" s="20" t="str">
        <f>IFERROR((Tableau2[[#This Row],[Solde client avant relance]]*Tableau2[[#This Row],[Nb de jours de retard]]*#REF!)/36500,"")</f>
        <v/>
      </c>
      <c r="P118" s="5" t="e">
        <f>#REF!*Tableau2[[#This Row],[Nb factures]]</f>
        <v>#REF!</v>
      </c>
      <c r="Q118" s="171">
        <v>-33.43</v>
      </c>
      <c r="R118" s="2" t="s">
        <v>743</v>
      </c>
      <c r="S118" s="175">
        <f>IF(ISNA(VLOOKUP(Tableau2[[#This Row],[Code client]],extraction!$A$1:$B$483,2,0)),"réglé",VLOOKUP(Tableau2[[#This Row],[Code client]],extraction!$A$1:$B$483,2,0))</f>
        <v>-33.43</v>
      </c>
      <c r="T118" s="136">
        <v>2</v>
      </c>
      <c r="U118" s="30" t="str">
        <f>IFERROR(Tableau2[[#This Row],[Solde client avant relance]]+Tableau2[[#This Row],[Frais de recouvrement]]+Tableau2[[#This Row],[Majoration]],"")</f>
        <v/>
      </c>
    </row>
    <row r="119" spans="1:21" ht="30" x14ac:dyDescent="0.25">
      <c r="A119" s="2" t="s">
        <v>245</v>
      </c>
      <c r="B119" s="128" t="s">
        <v>887</v>
      </c>
      <c r="C119" s="21" t="s">
        <v>304</v>
      </c>
      <c r="D119" s="159" t="s">
        <v>365</v>
      </c>
      <c r="E119" s="154" t="s">
        <v>1000</v>
      </c>
      <c r="G119" s="177" t="s">
        <v>708</v>
      </c>
      <c r="H119" s="177" t="s">
        <v>728</v>
      </c>
      <c r="K119"/>
      <c r="M119"/>
      <c r="N119" s="79" t="e">
        <f>#REF!-Tableau2[[#This Row],[Date facture]]</f>
        <v>#REF!</v>
      </c>
      <c r="O119" s="20" t="str">
        <f>IFERROR((Tableau2[[#This Row],[Solde client avant relance]]*Tableau2[[#This Row],[Nb de jours de retard]]*#REF!)/36500,"")</f>
        <v/>
      </c>
      <c r="P119" s="5" t="e">
        <f>#REF!*Tableau2[[#This Row],[Nb factures]]</f>
        <v>#REF!</v>
      </c>
      <c r="Q119" s="172">
        <v>-34.03</v>
      </c>
      <c r="R119" s="2" t="s">
        <v>743</v>
      </c>
      <c r="S119" s="175">
        <f>IF(ISNA(VLOOKUP(Tableau2[[#This Row],[Code client]],extraction!$A$1:$B$483,2,0)),"réglé",VLOOKUP(Tableau2[[#This Row],[Code client]],extraction!$A$1:$B$483,2,0))</f>
        <v>-34.03</v>
      </c>
      <c r="T119" s="136">
        <v>2</v>
      </c>
      <c r="U119" s="30" t="str">
        <f>IFERROR(Tableau2[[#This Row],[Solde client avant relance]]+Tableau2[[#This Row],[Frais de recouvrement]]+Tableau2[[#This Row],[Majoration]],"")</f>
        <v/>
      </c>
    </row>
    <row r="120" spans="1:21" ht="30" x14ac:dyDescent="0.25">
      <c r="A120" t="s">
        <v>247</v>
      </c>
      <c r="B120" s="128" t="s">
        <v>888</v>
      </c>
      <c r="C120" s="21" t="s">
        <v>304</v>
      </c>
      <c r="D120" s="159" t="s">
        <v>366</v>
      </c>
      <c r="E120" s="154" t="s">
        <v>1001</v>
      </c>
      <c r="G120" s="177" t="s">
        <v>709</v>
      </c>
      <c r="K120"/>
      <c r="M120"/>
      <c r="N120" s="79" t="e">
        <f>#REF!-Tableau2[[#This Row],[Date facture]]</f>
        <v>#REF!</v>
      </c>
      <c r="O120" s="20" t="str">
        <f>IFERROR((Tableau2[[#This Row],[Solde client avant relance]]*Tableau2[[#This Row],[Nb de jours de retard]]*#REF!)/36500,"")</f>
        <v/>
      </c>
      <c r="P120" s="5" t="e">
        <f>#REF!*Tableau2[[#This Row],[Nb factures]]</f>
        <v>#REF!</v>
      </c>
      <c r="Q120" s="171">
        <v>-33.43</v>
      </c>
      <c r="R120" s="2" t="s">
        <v>743</v>
      </c>
      <c r="S120" s="175">
        <f>IF(ISNA(VLOOKUP(Tableau2[[#This Row],[Code client]],extraction!$A$1:$B$483,2,0)),"réglé",VLOOKUP(Tableau2[[#This Row],[Code client]],extraction!$A$1:$B$483,2,0))</f>
        <v>-33.43</v>
      </c>
      <c r="T120" s="136">
        <v>2</v>
      </c>
      <c r="U120" s="30" t="str">
        <f>IFERROR(Tableau2[[#This Row],[Solde client avant relance]]+Tableau2[[#This Row],[Frais de recouvrement]]+Tableau2[[#This Row],[Majoration]],"")</f>
        <v/>
      </c>
    </row>
    <row r="121" spans="1:21" ht="45" x14ac:dyDescent="0.25">
      <c r="A121" t="s">
        <v>248</v>
      </c>
      <c r="B121" s="128" t="s">
        <v>889</v>
      </c>
      <c r="C121" s="21" t="s">
        <v>304</v>
      </c>
      <c r="D121" s="159" t="s">
        <v>367</v>
      </c>
      <c r="E121" s="146" t="s">
        <v>1137</v>
      </c>
      <c r="F121" t="s">
        <v>733</v>
      </c>
      <c r="G121" s="177" t="s">
        <v>1138</v>
      </c>
      <c r="H121" s="177" t="s">
        <v>737</v>
      </c>
      <c r="K121"/>
      <c r="M121"/>
      <c r="N121" s="79" t="e">
        <f>#REF!-Tableau2[[#This Row],[Date facture]]</f>
        <v>#REF!</v>
      </c>
      <c r="O121" s="20" t="str">
        <f>IFERROR((Tableau2[[#This Row],[Solde client avant relance]]*Tableau2[[#This Row],[Nb de jours de retard]]*#REF!)/36500,"")</f>
        <v/>
      </c>
      <c r="P121" s="5" t="e">
        <f>#REF!*Tableau2[[#This Row],[Nb factures]]</f>
        <v>#REF!</v>
      </c>
      <c r="Q121" s="171">
        <v>-104.77</v>
      </c>
      <c r="R121" s="2" t="s">
        <v>743</v>
      </c>
      <c r="S121" s="175">
        <f>IF(ISNA(VLOOKUP(Tableau2[[#This Row],[Code client]],extraction!$A$1:$B$483,2,0)),"réglé",VLOOKUP(Tableau2[[#This Row],[Code client]],extraction!$A$1:$B$483,2,0))</f>
        <v>-104.77</v>
      </c>
      <c r="T121" s="136">
        <v>2</v>
      </c>
      <c r="U121" s="30" t="str">
        <f>IFERROR(Tableau2[[#This Row],[Solde client avant relance]]+Tableau2[[#This Row],[Frais de recouvrement]]+Tableau2[[#This Row],[Majoration]],"")</f>
        <v/>
      </c>
    </row>
    <row r="122" spans="1:21" x14ac:dyDescent="0.25">
      <c r="A122" t="s">
        <v>249</v>
      </c>
      <c r="B122" s="128" t="s">
        <v>890</v>
      </c>
      <c r="C122" s="21" t="s">
        <v>304</v>
      </c>
      <c r="D122" s="159" t="s">
        <v>368</v>
      </c>
      <c r="E122" s="154" t="s">
        <v>1002</v>
      </c>
      <c r="G122" s="177" t="s">
        <v>707</v>
      </c>
      <c r="K122"/>
      <c r="M122"/>
      <c r="N122" s="79" t="e">
        <f>#REF!-Tableau2[[#This Row],[Date facture]]</f>
        <v>#REF!</v>
      </c>
      <c r="O122" s="20" t="str">
        <f>IFERROR((Tableau2[[#This Row],[Solde client avant relance]]*Tableau2[[#This Row],[Nb de jours de retard]]*#REF!)/36500,"")</f>
        <v/>
      </c>
      <c r="P122" s="5" t="e">
        <f>#REF!*Tableau2[[#This Row],[Nb factures]]</f>
        <v>#REF!</v>
      </c>
      <c r="Q122" s="171">
        <v>-33.43</v>
      </c>
      <c r="R122" s="2" t="s">
        <v>743</v>
      </c>
      <c r="S122" s="175">
        <f>IF(ISNA(VLOOKUP(Tableau2[[#This Row],[Code client]],extraction!$A$1:$B$483,2,0)),"réglé",VLOOKUP(Tableau2[[#This Row],[Code client]],extraction!$A$1:$B$483,2,0))</f>
        <v>-33.43</v>
      </c>
      <c r="T122" s="136">
        <v>2</v>
      </c>
      <c r="U122" s="30" t="str">
        <f>IFERROR(Tableau2[[#This Row],[Solde client avant relance]]+Tableau2[[#This Row],[Frais de recouvrement]]+Tableau2[[#This Row],[Majoration]],"")</f>
        <v/>
      </c>
    </row>
    <row r="123" spans="1:21" x14ac:dyDescent="0.25">
      <c r="A123" t="s">
        <v>251</v>
      </c>
      <c r="B123" s="128" t="s">
        <v>891</v>
      </c>
      <c r="C123" s="21" t="s">
        <v>304</v>
      </c>
      <c r="D123" s="159" t="s">
        <v>370</v>
      </c>
      <c r="E123" s="154" t="s">
        <v>1003</v>
      </c>
      <c r="G123" s="177" t="s">
        <v>707</v>
      </c>
      <c r="K123"/>
      <c r="M123"/>
      <c r="N123" s="79" t="e">
        <f>#REF!-Tableau2[[#This Row],[Date facture]]</f>
        <v>#REF!</v>
      </c>
      <c r="O123" s="20" t="str">
        <f>IFERROR((Tableau2[[#This Row],[Solde client avant relance]]*Tableau2[[#This Row],[Nb de jours de retard]]*#REF!)/36500,"")</f>
        <v/>
      </c>
      <c r="P123" s="5" t="e">
        <f>#REF!*Tableau2[[#This Row],[Nb factures]]</f>
        <v>#REF!</v>
      </c>
      <c r="Q123" s="171">
        <v>-56.41</v>
      </c>
      <c r="R123" s="2" t="s">
        <v>743</v>
      </c>
      <c r="S123" s="175">
        <f>IF(ISNA(VLOOKUP(Tableau2[[#This Row],[Code client]],extraction!$A$1:$B$483,2,0)),"réglé",VLOOKUP(Tableau2[[#This Row],[Code client]],extraction!$A$1:$B$483,2,0))</f>
        <v>-56.41</v>
      </c>
      <c r="T123" s="136">
        <v>2</v>
      </c>
      <c r="U123" s="30" t="str">
        <f>IFERROR(Tableau2[[#This Row],[Solde client avant relance]]+Tableau2[[#This Row],[Frais de recouvrement]]+Tableau2[[#This Row],[Majoration]],"")</f>
        <v/>
      </c>
    </row>
    <row r="124" spans="1:21" x14ac:dyDescent="0.25">
      <c r="A124" s="2" t="s">
        <v>254</v>
      </c>
      <c r="B124" s="128" t="s">
        <v>893</v>
      </c>
      <c r="C124" s="21" t="s">
        <v>304</v>
      </c>
      <c r="D124" s="159" t="s">
        <v>372</v>
      </c>
      <c r="E124" s="154" t="s">
        <v>1005</v>
      </c>
      <c r="G124" s="177" t="s">
        <v>705</v>
      </c>
      <c r="K124"/>
      <c r="M124"/>
      <c r="N124" s="79" t="e">
        <f>#REF!-Tableau2[[#This Row],[Date facture]]</f>
        <v>#REF!</v>
      </c>
      <c r="O124" s="20" t="str">
        <f>IFERROR((Tableau2[[#This Row],[Solde client avant relance]]*Tableau2[[#This Row],[Nb de jours de retard]]*#REF!)/36500,"")</f>
        <v/>
      </c>
      <c r="P124" s="5" t="e">
        <f>#REF!*Tableau2[[#This Row],[Nb factures]]</f>
        <v>#REF!</v>
      </c>
      <c r="Q124" s="172">
        <v>-125.38</v>
      </c>
      <c r="R124" s="2" t="s">
        <v>743</v>
      </c>
      <c r="S124" s="175">
        <f>IF(ISNA(VLOOKUP(Tableau2[[#This Row],[Code client]],extraction!$A$1:$B$483,2,0)),"réglé",VLOOKUP(Tableau2[[#This Row],[Code client]],extraction!$A$1:$B$483,2,0))</f>
        <v>-125.38</v>
      </c>
      <c r="T124" s="136">
        <v>2</v>
      </c>
      <c r="U124" s="30" t="str">
        <f>IFERROR(Tableau2[[#This Row],[Solde client avant relance]]+Tableau2[[#This Row],[Frais de recouvrement]]+Tableau2[[#This Row],[Majoration]],"")</f>
        <v/>
      </c>
    </row>
    <row r="125" spans="1:21" x14ac:dyDescent="0.25">
      <c r="A125" t="s">
        <v>303</v>
      </c>
      <c r="B125" s="128" t="s">
        <v>767</v>
      </c>
      <c r="C125" s="21" t="s">
        <v>304</v>
      </c>
      <c r="D125" s="159" t="s">
        <v>393</v>
      </c>
      <c r="E125" s="154" t="s">
        <v>1006</v>
      </c>
      <c r="G125" s="177" t="s">
        <v>711</v>
      </c>
      <c r="J125" t="s">
        <v>473</v>
      </c>
      <c r="K125"/>
      <c r="M125"/>
      <c r="N125" s="79" t="e">
        <f>#REF!-Tableau2[[#This Row],[Date facture]]</f>
        <v>#REF!</v>
      </c>
      <c r="O125" s="20" t="str">
        <f>IFERROR((Tableau2[[#This Row],[Solde client avant relance]]*Tableau2[[#This Row],[Nb de jours de retard]]*#REF!)/36500,"")</f>
        <v/>
      </c>
      <c r="P125" s="5" t="e">
        <f>#REF!*Tableau2[[#This Row],[Nb factures]]</f>
        <v>#REF!</v>
      </c>
      <c r="Q125" s="171">
        <v>-33.43</v>
      </c>
      <c r="R125" s="2" t="s">
        <v>743</v>
      </c>
      <c r="S125" s="175">
        <f>IF(ISNA(VLOOKUP(Tableau2[[#This Row],[Code client]],extraction!$A$1:$B$483,2,0)),"réglé",VLOOKUP(Tableau2[[#This Row],[Code client]],extraction!$A$1:$B$483,2,0))</f>
        <v>-33.43</v>
      </c>
      <c r="T125" s="136">
        <v>2</v>
      </c>
      <c r="U125" s="30" t="str">
        <f>IFERROR(Tableau2[[#This Row],[Solde client avant relance]]+Tableau2[[#This Row],[Frais de recouvrement]]+Tableau2[[#This Row],[Majoration]],"")</f>
        <v/>
      </c>
    </row>
    <row r="126" spans="1:21" x14ac:dyDescent="0.25">
      <c r="A126" t="s">
        <v>174</v>
      </c>
      <c r="B126" s="128" t="s">
        <v>894</v>
      </c>
      <c r="C126" s="21" t="s">
        <v>304</v>
      </c>
      <c r="D126" s="159" t="s">
        <v>318</v>
      </c>
      <c r="E126" s="154" t="s">
        <v>1005</v>
      </c>
      <c r="G126" s="177" t="s">
        <v>716</v>
      </c>
      <c r="K126"/>
      <c r="M126"/>
      <c r="N126" s="79" t="e">
        <f>#REF!-Tableau2[[#This Row],[Date facture]]</f>
        <v>#REF!</v>
      </c>
      <c r="O126" s="20" t="str">
        <f>IFERROR((Tableau2[[#This Row],[Solde client avant relance]]*Tableau2[[#This Row],[Nb de jours de retard]]*#REF!)/36500,"")</f>
        <v/>
      </c>
      <c r="P126" s="5" t="e">
        <f>#REF!*Tableau2[[#This Row],[Nb factures]]</f>
        <v>#REF!</v>
      </c>
      <c r="Q126" s="171">
        <v>-19.62</v>
      </c>
      <c r="R126" s="2" t="s">
        <v>743</v>
      </c>
      <c r="S126" s="175">
        <f>IF(ISNA(VLOOKUP(Tableau2[[#This Row],[Code client]],extraction!$A$1:$B$483,2,0)),"réglé",VLOOKUP(Tableau2[[#This Row],[Code client]],extraction!$A$1:$B$483,2,0))</f>
        <v>-19.62</v>
      </c>
      <c r="T126" s="136">
        <v>1</v>
      </c>
      <c r="U126" s="30" t="str">
        <f>IFERROR(Tableau2[[#This Row],[Solde client avant relance]]+Tableau2[[#This Row],[Frais de recouvrement]]+Tableau2[[#This Row],[Majoration]],"")</f>
        <v/>
      </c>
    </row>
    <row r="127" spans="1:21" x14ac:dyDescent="0.25">
      <c r="A127" t="s">
        <v>261</v>
      </c>
      <c r="B127" s="128" t="s">
        <v>898</v>
      </c>
      <c r="C127" s="21" t="s">
        <v>304</v>
      </c>
      <c r="D127" s="159" t="s">
        <v>375</v>
      </c>
      <c r="E127" s="154" t="s">
        <v>1010</v>
      </c>
      <c r="G127" s="177" t="s">
        <v>705</v>
      </c>
      <c r="K127"/>
      <c r="M127"/>
      <c r="N127" s="79" t="e">
        <f>#REF!-Tableau2[[#This Row],[Date facture]]</f>
        <v>#REF!</v>
      </c>
      <c r="O127" s="20" t="str">
        <f>IFERROR((Tableau2[[#This Row],[Solde client avant relance]]*Tableau2[[#This Row],[Nb de jours de retard]]*#REF!)/36500,"")</f>
        <v/>
      </c>
      <c r="P127" s="5" t="e">
        <f>#REF!*Tableau2[[#This Row],[Nb factures]]</f>
        <v>#REF!</v>
      </c>
      <c r="Q127" s="171">
        <v>-102.37</v>
      </c>
      <c r="R127" s="2" t="s">
        <v>743</v>
      </c>
      <c r="S127" s="175">
        <f>IF(ISNA(VLOOKUP(Tableau2[[#This Row],[Code client]],extraction!$A$1:$B$483,2,0)),"réglé",VLOOKUP(Tableau2[[#This Row],[Code client]],extraction!$A$1:$B$483,2,0))</f>
        <v>-102.37</v>
      </c>
      <c r="T127" s="136">
        <v>2</v>
      </c>
      <c r="U127" s="30" t="str">
        <f>IFERROR(Tableau2[[#This Row],[Solde client avant relance]]+Tableau2[[#This Row],[Frais de recouvrement]]+Tableau2[[#This Row],[Majoration]],"")</f>
        <v/>
      </c>
    </row>
    <row r="128" spans="1:21" ht="30" x14ac:dyDescent="0.25">
      <c r="A128" t="s">
        <v>266</v>
      </c>
      <c r="B128" s="128" t="s">
        <v>877</v>
      </c>
      <c r="C128" s="21" t="s">
        <v>304</v>
      </c>
      <c r="D128" s="159" t="s">
        <v>305</v>
      </c>
      <c r="E128" s="152" t="s">
        <v>995</v>
      </c>
      <c r="G128" s="177" t="s">
        <v>1302</v>
      </c>
      <c r="H128" s="177" t="s">
        <v>1300</v>
      </c>
      <c r="K128">
        <v>1</v>
      </c>
      <c r="M128"/>
      <c r="N128" s="79" t="e">
        <f>#REF!-Tableau2[[#This Row],[Date facture]]</f>
        <v>#REF!</v>
      </c>
      <c r="O128" s="20" t="str">
        <f>IFERROR((Tableau2[[#This Row],[Solde client avant relance]]*Tableau2[[#This Row],[Nb de jours de retard]]*#REF!)/36500,"")</f>
        <v/>
      </c>
      <c r="P128" s="5" t="e">
        <f>#REF!*Tableau2[[#This Row],[Nb factures]]</f>
        <v>#REF!</v>
      </c>
      <c r="Q128" s="171">
        <v>-38.15</v>
      </c>
      <c r="R128" s="2" t="s">
        <v>743</v>
      </c>
      <c r="S128" s="175">
        <f>IF(ISNA(VLOOKUP(Tableau2[[#This Row],[Code client]],extraction!$A$1:$B$483,2,0)),"réglé",VLOOKUP(Tableau2[[#This Row],[Code client]],extraction!$A$1:$B$483,2,0))</f>
        <v>-38.15</v>
      </c>
      <c r="T128" s="136">
        <v>2</v>
      </c>
      <c r="U128" s="30" t="str">
        <f>IFERROR(Tableau2[[#This Row],[Solde client avant relance]]+Tableau2[[#This Row],[Frais de recouvrement]]+Tableau2[[#This Row],[Majoration]],"")</f>
        <v/>
      </c>
    </row>
    <row r="129" spans="1:21" x14ac:dyDescent="0.25">
      <c r="A129" t="s">
        <v>268</v>
      </c>
      <c r="B129" s="128" t="s">
        <v>902</v>
      </c>
      <c r="C129" s="21" t="s">
        <v>304</v>
      </c>
      <c r="D129" s="159" t="s">
        <v>376</v>
      </c>
      <c r="E129" s="154" t="s">
        <v>1013</v>
      </c>
      <c r="G129" s="177" t="s">
        <v>710</v>
      </c>
      <c r="K129"/>
      <c r="M129"/>
      <c r="N129" s="79" t="e">
        <f>#REF!-Tableau2[[#This Row],[Date facture]]</f>
        <v>#REF!</v>
      </c>
      <c r="O129" s="20" t="str">
        <f>IFERROR((Tableau2[[#This Row],[Solde client avant relance]]*Tableau2[[#This Row],[Nb de jours de retard]]*#REF!)/36500,"")</f>
        <v/>
      </c>
      <c r="P129" s="5" t="e">
        <f>#REF!*Tableau2[[#This Row],[Nb factures]]</f>
        <v>#REF!</v>
      </c>
      <c r="Q129" s="171">
        <v>-56.41</v>
      </c>
      <c r="R129" s="2" t="s">
        <v>743</v>
      </c>
      <c r="S129" s="175">
        <f>IF(ISNA(VLOOKUP(Tableau2[[#This Row],[Code client]],extraction!$A$1:$B$483,2,0)),"réglé",VLOOKUP(Tableau2[[#This Row],[Code client]],extraction!$A$1:$B$483,2,0))</f>
        <v>-56.41</v>
      </c>
      <c r="T129" s="136">
        <v>2</v>
      </c>
      <c r="U129" s="30" t="str">
        <f>IFERROR(Tableau2[[#This Row],[Solde client avant relance]]+Tableau2[[#This Row],[Frais de recouvrement]]+Tableau2[[#This Row],[Majoration]],"")</f>
        <v/>
      </c>
    </row>
    <row r="130" spans="1:21" x14ac:dyDescent="0.25">
      <c r="A130" t="s">
        <v>269</v>
      </c>
      <c r="B130" s="128" t="s">
        <v>903</v>
      </c>
      <c r="C130" s="21" t="s">
        <v>304</v>
      </c>
      <c r="D130" s="159" t="s">
        <v>377</v>
      </c>
      <c r="E130" s="154" t="s">
        <v>1014</v>
      </c>
      <c r="G130" s="177" t="s">
        <v>710</v>
      </c>
      <c r="J130" t="s">
        <v>464</v>
      </c>
      <c r="K130"/>
      <c r="M130"/>
      <c r="N130" s="79" t="e">
        <f>#REF!-Tableau2[[#This Row],[Date facture]]</f>
        <v>#REF!</v>
      </c>
      <c r="O130" s="20" t="str">
        <f>IFERROR((Tableau2[[#This Row],[Solde client avant relance]]*Tableau2[[#This Row],[Nb de jours de retard]]*#REF!)/36500,"")</f>
        <v/>
      </c>
      <c r="P130" s="5" t="e">
        <f>#REF!*Tableau2[[#This Row],[Nb factures]]</f>
        <v>#REF!</v>
      </c>
      <c r="Q130" s="171">
        <v>-33.43</v>
      </c>
      <c r="R130" s="2" t="s">
        <v>743</v>
      </c>
      <c r="S130" s="175">
        <f>IF(ISNA(VLOOKUP(Tableau2[[#This Row],[Code client]],extraction!$A$1:$B$483,2,0)),"réglé",VLOOKUP(Tableau2[[#This Row],[Code client]],extraction!$A$1:$B$483,2,0))</f>
        <v>-33.43</v>
      </c>
      <c r="T130" s="136">
        <v>2</v>
      </c>
      <c r="U130" s="30" t="str">
        <f>IFERROR(Tableau2[[#This Row],[Solde client avant relance]]+Tableau2[[#This Row],[Frais de recouvrement]]+Tableau2[[#This Row],[Majoration]],"")</f>
        <v/>
      </c>
    </row>
    <row r="131" spans="1:21" x14ac:dyDescent="0.25">
      <c r="A131" t="s">
        <v>270</v>
      </c>
      <c r="B131" s="128" t="s">
        <v>904</v>
      </c>
      <c r="C131" s="21" t="s">
        <v>304</v>
      </c>
      <c r="D131" s="159" t="s">
        <v>378</v>
      </c>
      <c r="E131" s="154" t="s">
        <v>1015</v>
      </c>
      <c r="G131" s="177" t="s">
        <v>717</v>
      </c>
      <c r="J131" t="s">
        <v>451</v>
      </c>
      <c r="K131"/>
      <c r="M131"/>
      <c r="N131" s="79" t="e">
        <f>#REF!-Tableau2[[#This Row],[Date facture]]</f>
        <v>#REF!</v>
      </c>
      <c r="O131" s="20" t="str">
        <f>IFERROR((Tableau2[[#This Row],[Solde client avant relance]]*Tableau2[[#This Row],[Nb de jours de retard]]*#REF!)/36500,"")</f>
        <v/>
      </c>
      <c r="P131" s="5" t="e">
        <f>#REF!*Tableau2[[#This Row],[Nb factures]]</f>
        <v>#REF!</v>
      </c>
      <c r="Q131" s="171">
        <v>-33.43</v>
      </c>
      <c r="R131" s="2" t="s">
        <v>743</v>
      </c>
      <c r="S131" s="175">
        <f>IF(ISNA(VLOOKUP(Tableau2[[#This Row],[Code client]],extraction!$A$1:$B$483,2,0)),"réglé",VLOOKUP(Tableau2[[#This Row],[Code client]],extraction!$A$1:$B$483,2,0))</f>
        <v>-33.43</v>
      </c>
      <c r="T131" s="136">
        <v>2</v>
      </c>
      <c r="U131" s="30" t="str">
        <f>IFERROR(Tableau2[[#This Row],[Solde client avant relance]]+Tableau2[[#This Row],[Frais de recouvrement]]+Tableau2[[#This Row],[Majoration]],"")</f>
        <v/>
      </c>
    </row>
    <row r="132" spans="1:21" x14ac:dyDescent="0.25">
      <c r="A132" t="s">
        <v>272</v>
      </c>
      <c r="B132" s="128" t="s">
        <v>905</v>
      </c>
      <c r="C132" s="21" t="s">
        <v>304</v>
      </c>
      <c r="D132" s="159" t="s">
        <v>379</v>
      </c>
      <c r="E132" s="154" t="s">
        <v>1016</v>
      </c>
      <c r="G132" s="177" t="s">
        <v>717</v>
      </c>
      <c r="K132"/>
      <c r="M132"/>
      <c r="N132" s="79" t="e">
        <f>#REF!-Tableau2[[#This Row],[Date facture]]</f>
        <v>#REF!</v>
      </c>
      <c r="O132" s="20" t="str">
        <f>IFERROR((Tableau2[[#This Row],[Solde client avant relance]]*Tableau2[[#This Row],[Nb de jours de retard]]*#REF!)/36500,"")</f>
        <v/>
      </c>
      <c r="P132" s="5" t="e">
        <f>#REF!*Tableau2[[#This Row],[Nb factures]]</f>
        <v>#REF!</v>
      </c>
      <c r="Q132" s="171">
        <v>-33.520000000000003</v>
      </c>
      <c r="R132" s="2" t="s">
        <v>743</v>
      </c>
      <c r="S132" s="175">
        <f>IF(ISNA(VLOOKUP(Tableau2[[#This Row],[Code client]],extraction!$A$1:$B$483,2,0)),"réglé",VLOOKUP(Tableau2[[#This Row],[Code client]],extraction!$A$1:$B$483,2,0))</f>
        <v>-33.520000000000003</v>
      </c>
      <c r="T132" s="136">
        <v>2</v>
      </c>
      <c r="U132" s="30" t="str">
        <f>IFERROR(Tableau2[[#This Row],[Solde client avant relance]]+Tableau2[[#This Row],[Frais de recouvrement]]+Tableau2[[#This Row],[Majoration]],"")</f>
        <v/>
      </c>
    </row>
    <row r="133" spans="1:21" x14ac:dyDescent="0.25">
      <c r="A133" t="s">
        <v>274</v>
      </c>
      <c r="B133" s="128" t="s">
        <v>894</v>
      </c>
      <c r="C133" s="21" t="s">
        <v>304</v>
      </c>
      <c r="D133" s="159" t="s">
        <v>372</v>
      </c>
      <c r="E133" s="154" t="s">
        <v>1005</v>
      </c>
      <c r="G133" s="177" t="s">
        <v>717</v>
      </c>
      <c r="K133"/>
      <c r="M133"/>
      <c r="N133" s="79" t="e">
        <f>#REF!-Tableau2[[#This Row],[Date facture]]</f>
        <v>#REF!</v>
      </c>
      <c r="O133" s="20" t="str">
        <f>IFERROR((Tableau2[[#This Row],[Solde client avant relance]]*Tableau2[[#This Row],[Nb de jours de retard]]*#REF!)/36500,"")</f>
        <v/>
      </c>
      <c r="P133" s="5" t="e">
        <f>#REF!*Tableau2[[#This Row],[Nb factures]]</f>
        <v>#REF!</v>
      </c>
      <c r="Q133" s="171">
        <v>-193.81</v>
      </c>
      <c r="R133" s="2" t="s">
        <v>743</v>
      </c>
      <c r="S133" s="175">
        <f>IF(ISNA(VLOOKUP(Tableau2[[#This Row],[Code client]],extraction!$A$1:$B$483,2,0)),"réglé",VLOOKUP(Tableau2[[#This Row],[Code client]],extraction!$A$1:$B$483,2,0))</f>
        <v>-193.81</v>
      </c>
      <c r="T133" s="136">
        <v>2</v>
      </c>
      <c r="U133" s="30" t="str">
        <f>IFERROR(Tableau2[[#This Row],[Solde client avant relance]]+Tableau2[[#This Row],[Frais de recouvrement]]+Tableau2[[#This Row],[Majoration]],"")</f>
        <v/>
      </c>
    </row>
    <row r="134" spans="1:21" x14ac:dyDescent="0.25">
      <c r="A134" t="s">
        <v>287</v>
      </c>
      <c r="B134" s="128" t="s">
        <v>907</v>
      </c>
      <c r="C134" s="21" t="s">
        <v>304</v>
      </c>
      <c r="D134" s="159" t="s">
        <v>384</v>
      </c>
      <c r="E134" s="154" t="s">
        <v>1018</v>
      </c>
      <c r="G134" s="177" t="s">
        <v>1135</v>
      </c>
      <c r="H134" s="177" t="s">
        <v>1134</v>
      </c>
      <c r="I134" s="25" t="s">
        <v>1131</v>
      </c>
      <c r="J134" t="s">
        <v>451</v>
      </c>
      <c r="K134"/>
      <c r="M134"/>
      <c r="N134" s="79" t="e">
        <f>#REF!-Tableau2[[#This Row],[Date facture]]</f>
        <v>#REF!</v>
      </c>
      <c r="O134" s="20" t="str">
        <f>IFERROR((Tableau2[[#This Row],[Solde client avant relance]]*Tableau2[[#This Row],[Nb de jours de retard]]*#REF!)/36500,"")</f>
        <v/>
      </c>
      <c r="P134" s="5" t="e">
        <f>#REF!*Tableau2[[#This Row],[Nb factures]]</f>
        <v>#REF!</v>
      </c>
      <c r="Q134" s="171">
        <v>-43.879999999999995</v>
      </c>
      <c r="R134" s="2" t="s">
        <v>743</v>
      </c>
      <c r="S134" s="175">
        <f>IF(ISNA(VLOOKUP(Tableau2[[#This Row],[Code client]],extraction!$A$1:$B$483,2,0)),"réglé",VLOOKUP(Tableau2[[#This Row],[Code client]],extraction!$A$1:$B$483,2,0))</f>
        <v>-33.429999999999993</v>
      </c>
      <c r="T134" s="136">
        <v>2</v>
      </c>
      <c r="U134" s="30" t="str">
        <f>IFERROR(Tableau2[[#This Row],[Solde client avant relance]]+Tableau2[[#This Row],[Frais de recouvrement]]+Tableau2[[#This Row],[Majoration]],"")</f>
        <v/>
      </c>
    </row>
    <row r="135" spans="1:21" x14ac:dyDescent="0.25">
      <c r="A135" t="s">
        <v>288</v>
      </c>
      <c r="B135" s="128" t="s">
        <v>845</v>
      </c>
      <c r="C135" s="21" t="s">
        <v>304</v>
      </c>
      <c r="D135" s="159" t="s">
        <v>385</v>
      </c>
      <c r="E135" s="154" t="s">
        <v>1019</v>
      </c>
      <c r="G135" s="177" t="s">
        <v>720</v>
      </c>
      <c r="K135"/>
      <c r="M135"/>
      <c r="N135" s="79" t="e">
        <f>#REF!-Tableau2[[#This Row],[Date facture]]</f>
        <v>#REF!</v>
      </c>
      <c r="O135" s="20" t="str">
        <f>IFERROR((Tableau2[[#This Row],[Solde client avant relance]]*Tableau2[[#This Row],[Nb de jours de retard]]*#REF!)/36500,"")</f>
        <v/>
      </c>
      <c r="P135" s="5" t="e">
        <f>#REF!*Tableau2[[#This Row],[Nb factures]]</f>
        <v>#REF!</v>
      </c>
      <c r="Q135" s="171">
        <v>-33.43</v>
      </c>
      <c r="R135" s="2" t="s">
        <v>743</v>
      </c>
      <c r="S135" s="175">
        <f>IF(ISNA(VLOOKUP(Tableau2[[#This Row],[Code client]],extraction!$A$1:$B$483,2,0)),"réglé",VLOOKUP(Tableau2[[#This Row],[Code client]],extraction!$A$1:$B$483,2,0))</f>
        <v>-33.43</v>
      </c>
      <c r="T135" s="136">
        <v>2</v>
      </c>
      <c r="U135" s="30" t="str">
        <f>IFERROR(Tableau2[[#This Row],[Solde client avant relance]]+Tableau2[[#This Row],[Frais de recouvrement]]+Tableau2[[#This Row],[Majoration]],"")</f>
        <v/>
      </c>
    </row>
    <row r="136" spans="1:21" x14ac:dyDescent="0.25">
      <c r="A136" t="s">
        <v>289</v>
      </c>
      <c r="B136" s="128" t="s">
        <v>908</v>
      </c>
      <c r="C136" s="21" t="s">
        <v>304</v>
      </c>
      <c r="D136" s="159" t="s">
        <v>386</v>
      </c>
      <c r="E136" s="154" t="s">
        <v>1020</v>
      </c>
      <c r="G136" s="177" t="s">
        <v>721</v>
      </c>
      <c r="J136" t="s">
        <v>467</v>
      </c>
      <c r="K136"/>
      <c r="M136"/>
      <c r="N136" s="79" t="e">
        <f>#REF!-Tableau2[[#This Row],[Date facture]]</f>
        <v>#REF!</v>
      </c>
      <c r="O136" s="20" t="str">
        <f>IFERROR((Tableau2[[#This Row],[Solde client avant relance]]*Tableau2[[#This Row],[Nb de jours de retard]]*#REF!)/36500,"")</f>
        <v/>
      </c>
      <c r="P136" s="5" t="e">
        <f>#REF!*Tableau2[[#This Row],[Nb factures]]</f>
        <v>#REF!</v>
      </c>
      <c r="Q136" s="171">
        <v>-33.43</v>
      </c>
      <c r="R136" s="2" t="s">
        <v>743</v>
      </c>
      <c r="S136" s="175">
        <f>IF(ISNA(VLOOKUP(Tableau2[[#This Row],[Code client]],extraction!$A$1:$B$483,2,0)),"réglé",VLOOKUP(Tableau2[[#This Row],[Code client]],extraction!$A$1:$B$483,2,0))</f>
        <v>-33.43</v>
      </c>
      <c r="T136" s="136">
        <v>2</v>
      </c>
      <c r="U136" s="30" t="str">
        <f>IFERROR(Tableau2[[#This Row],[Solde client avant relance]]+Tableau2[[#This Row],[Frais de recouvrement]]+Tableau2[[#This Row],[Majoration]],"")</f>
        <v/>
      </c>
    </row>
    <row r="137" spans="1:21" ht="30" x14ac:dyDescent="0.25">
      <c r="A137" t="s">
        <v>299</v>
      </c>
      <c r="B137" s="128" t="s">
        <v>911</v>
      </c>
      <c r="C137" s="21" t="s">
        <v>304</v>
      </c>
      <c r="D137" s="159" t="s">
        <v>391</v>
      </c>
      <c r="E137" s="154" t="s">
        <v>1024</v>
      </c>
      <c r="F137" t="s">
        <v>733</v>
      </c>
      <c r="G137" s="178" t="s">
        <v>1130</v>
      </c>
      <c r="H137" s="178" t="s">
        <v>1129</v>
      </c>
      <c r="I137" s="25" t="s">
        <v>1131</v>
      </c>
      <c r="J137" s="2" t="s">
        <v>470</v>
      </c>
      <c r="K137">
        <v>1</v>
      </c>
      <c r="M137"/>
      <c r="N137" s="79" t="e">
        <f>#REF!-Tableau2[[#This Row],[Date facture]]</f>
        <v>#REF!</v>
      </c>
      <c r="O137" s="20" t="str">
        <f>IFERROR((Tableau2[[#This Row],[Solde client avant relance]]*Tableau2[[#This Row],[Nb de jours de retard]]*#REF!)/36500,"")</f>
        <v/>
      </c>
      <c r="P137" s="5" t="e">
        <f>#REF!*Tableau2[[#This Row],[Nb factures]]</f>
        <v>#REF!</v>
      </c>
      <c r="Q137" s="171">
        <v>-33.43</v>
      </c>
      <c r="R137" s="2" t="s">
        <v>743</v>
      </c>
      <c r="S137" s="175">
        <f>IF(ISNA(VLOOKUP(Tableau2[[#This Row],[Code client]],extraction!$A$1:$B$483,2,0)),"réglé",VLOOKUP(Tableau2[[#This Row],[Code client]],extraction!$A$1:$B$483,2,0))</f>
        <v>-33.43</v>
      </c>
      <c r="T137" s="136">
        <v>2</v>
      </c>
      <c r="U137" s="30" t="str">
        <f>IFERROR(Tableau2[[#This Row],[Solde client avant relance]]+Tableau2[[#This Row],[Frais de recouvrement]]+Tableau2[[#This Row],[Majoration]],"")</f>
        <v/>
      </c>
    </row>
    <row r="138" spans="1:21" x14ac:dyDescent="0.25">
      <c r="A138" t="s">
        <v>301</v>
      </c>
      <c r="B138" s="128" t="s">
        <v>912</v>
      </c>
      <c r="C138" s="21" t="s">
        <v>304</v>
      </c>
      <c r="D138" s="159" t="s">
        <v>392</v>
      </c>
      <c r="E138" s="154" t="s">
        <v>1025</v>
      </c>
      <c r="G138" s="178" t="s">
        <v>721</v>
      </c>
      <c r="H138" s="177" t="s">
        <v>723</v>
      </c>
      <c r="J138" s="2" t="s">
        <v>456</v>
      </c>
      <c r="K138"/>
      <c r="M138"/>
      <c r="N138" s="79" t="e">
        <f>#REF!-Tableau2[[#This Row],[Date facture]]</f>
        <v>#REF!</v>
      </c>
      <c r="O138" s="20" t="str">
        <f>IFERROR((Tableau2[[#This Row],[Solde client avant relance]]*Tableau2[[#This Row],[Nb de jours de retard]]*#REF!)/36500,"")</f>
        <v/>
      </c>
      <c r="P138" s="5" t="e">
        <f>#REF!*Tableau2[[#This Row],[Nb factures]]</f>
        <v>#REF!</v>
      </c>
      <c r="Q138" s="171">
        <v>-364.08</v>
      </c>
      <c r="R138" s="2" t="s">
        <v>743</v>
      </c>
      <c r="S138" s="175">
        <f>IF(ISNA(VLOOKUP(Tableau2[[#This Row],[Code client]],extraction!$A$1:$B$483,2,0)),"réglé",VLOOKUP(Tableau2[[#This Row],[Code client]],extraction!$A$1:$B$483,2,0))</f>
        <v>-364.08</v>
      </c>
      <c r="T138" s="136">
        <v>2</v>
      </c>
      <c r="U138" s="30" t="str">
        <f>IFERROR(Tableau2[[#This Row],[Solde client avant relance]]+Tableau2[[#This Row],[Frais de recouvrement]]+Tableau2[[#This Row],[Majoration]],"")</f>
        <v/>
      </c>
    </row>
    <row r="139" spans="1:21" x14ac:dyDescent="0.25">
      <c r="A139" s="128" t="s">
        <v>1401</v>
      </c>
      <c r="B139" s="128" t="s">
        <v>810</v>
      </c>
      <c r="C139" s="17" t="s">
        <v>304</v>
      </c>
      <c r="E139" s="152"/>
      <c r="F139" s="130"/>
      <c r="G139" s="177" t="s">
        <v>1489</v>
      </c>
      <c r="K139">
        <v>1</v>
      </c>
      <c r="N139" s="131" t="e">
        <f>#REF!-Tableau2[[#This Row],[Date facture]]</f>
        <v>#REF!</v>
      </c>
      <c r="O139" s="20" t="str">
        <f>IFERROR((Tableau2[[#This Row],[Solde client avant relance]]*Tableau2[[#This Row],[Nb de jours de retard]]*#REF!)/36500,"")</f>
        <v/>
      </c>
      <c r="P139" s="5" t="e">
        <f>#REF!*Tableau2[[#This Row],[Nb factures]]</f>
        <v>#REF!</v>
      </c>
      <c r="Q139" s="171">
        <v>-79.64</v>
      </c>
      <c r="R139" s="2" t="s">
        <v>743</v>
      </c>
      <c r="S139" s="171">
        <f>IF(ISNA(VLOOKUP(Tableau2[[#This Row],[Code client]],extraction!$A$1:$B$483,2,0)),"réglé",VLOOKUP(Tableau2[[#This Row],[Code client]],extraction!$A$1:$B$483,2,0))</f>
        <v>-79.64</v>
      </c>
      <c r="U139" s="52" t="str">
        <f>IFERROR(Tableau2[[#This Row],[Solde client avant relance]]+Tableau2[[#This Row],[Frais de recouvrement]]+Tableau2[[#This Row],[Majoration]],"")</f>
        <v/>
      </c>
    </row>
    <row r="140" spans="1:21" x14ac:dyDescent="0.25">
      <c r="A140" s="128" t="s">
        <v>1403</v>
      </c>
      <c r="B140" s="128" t="s">
        <v>810</v>
      </c>
      <c r="C140" s="17" t="s">
        <v>304</v>
      </c>
      <c r="E140" s="152"/>
      <c r="F140" s="130"/>
      <c r="G140" s="177" t="s">
        <v>1489</v>
      </c>
      <c r="K140">
        <v>1</v>
      </c>
      <c r="N140" s="131" t="e">
        <f>#REF!-Tableau2[[#This Row],[Date facture]]</f>
        <v>#REF!</v>
      </c>
      <c r="O140" s="20" t="str">
        <f>IFERROR((Tableau2[[#This Row],[Solde client avant relance]]*Tableau2[[#This Row],[Nb de jours de retard]]*#REF!)/36500,"")</f>
        <v/>
      </c>
      <c r="P140" s="5" t="e">
        <f>#REF!*Tableau2[[#This Row],[Nb factures]]</f>
        <v>#REF!</v>
      </c>
      <c r="Q140" s="171">
        <v>-79.64</v>
      </c>
      <c r="R140" s="2" t="s">
        <v>743</v>
      </c>
      <c r="S140" s="171">
        <f>IF(ISNA(VLOOKUP(Tableau2[[#This Row],[Code client]],extraction!$A$1:$B$483,2,0)),"réglé",VLOOKUP(Tableau2[[#This Row],[Code client]],extraction!$A$1:$B$483,2,0))</f>
        <v>-79.64</v>
      </c>
      <c r="U140" s="52" t="str">
        <f>IFERROR(Tableau2[[#This Row],[Solde client avant relance]]+Tableau2[[#This Row],[Frais de recouvrement]]+Tableau2[[#This Row],[Majoration]],"")</f>
        <v/>
      </c>
    </row>
    <row r="141" spans="1:21" x14ac:dyDescent="0.25">
      <c r="A141" s="128" t="s">
        <v>1411</v>
      </c>
      <c r="B141" s="128" t="s">
        <v>926</v>
      </c>
      <c r="C141" s="17" t="s">
        <v>304</v>
      </c>
      <c r="E141" s="152"/>
      <c r="F141" s="130"/>
      <c r="G141" s="177" t="s">
        <v>1489</v>
      </c>
      <c r="K141"/>
      <c r="N141" s="131" t="e">
        <f>#REF!-Tableau2[[#This Row],[Date facture]]</f>
        <v>#REF!</v>
      </c>
      <c r="O141" s="20" t="str">
        <f>IFERROR((Tableau2[[#This Row],[Solde client avant relance]]*Tableau2[[#This Row],[Nb de jours de retard]]*#REF!)/36500,"")</f>
        <v/>
      </c>
      <c r="P141" s="5" t="e">
        <f>#REF!*Tableau2[[#This Row],[Nb factures]]</f>
        <v>#REF!</v>
      </c>
      <c r="Q141" s="171">
        <v>-33.520000000000003</v>
      </c>
      <c r="R141" s="2" t="s">
        <v>743</v>
      </c>
      <c r="S141" s="171">
        <f>IF(ISNA(VLOOKUP(Tableau2[[#This Row],[Code client]],extraction!$A$1:$B$483,2,0)),"réglé",VLOOKUP(Tableau2[[#This Row],[Code client]],extraction!$A$1:$B$483,2,0))</f>
        <v>-33.520000000000003</v>
      </c>
      <c r="U141" s="52" t="str">
        <f>IFERROR(Tableau2[[#This Row],[Solde client avant relance]]+Tableau2[[#This Row],[Frais de recouvrement]]+Tableau2[[#This Row],[Majoration]],"")</f>
        <v/>
      </c>
    </row>
    <row r="142" spans="1:21" x14ac:dyDescent="0.25">
      <c r="A142" s="128" t="s">
        <v>1412</v>
      </c>
      <c r="B142" s="128" t="s">
        <v>797</v>
      </c>
      <c r="C142" s="17" t="s">
        <v>304</v>
      </c>
      <c r="E142" s="152"/>
      <c r="F142" s="130"/>
      <c r="G142" s="177" t="s">
        <v>1489</v>
      </c>
      <c r="K142"/>
      <c r="N142" s="131" t="e">
        <f>#REF!-Tableau2[[#This Row],[Date facture]]</f>
        <v>#REF!</v>
      </c>
      <c r="O142" s="20" t="str">
        <f>IFERROR((Tableau2[[#This Row],[Solde client avant relance]]*Tableau2[[#This Row],[Nb de jours de retard]]*#REF!)/36500,"")</f>
        <v/>
      </c>
      <c r="P142" s="5" t="e">
        <f>#REF!*Tableau2[[#This Row],[Nb factures]]</f>
        <v>#REF!</v>
      </c>
      <c r="Q142" s="171">
        <v>-33.520000000000003</v>
      </c>
      <c r="R142" s="2" t="s">
        <v>743</v>
      </c>
      <c r="S142" s="171">
        <f>IF(ISNA(VLOOKUP(Tableau2[[#This Row],[Code client]],extraction!$A$1:$B$483,2,0)),"réglé",VLOOKUP(Tableau2[[#This Row],[Code client]],extraction!$A$1:$B$483,2,0))</f>
        <v>-33.520000000000003</v>
      </c>
      <c r="U142" s="52" t="str">
        <f>IFERROR(Tableau2[[#This Row],[Solde client avant relance]]+Tableau2[[#This Row],[Frais de recouvrement]]+Tableau2[[#This Row],[Majoration]],"")</f>
        <v/>
      </c>
    </row>
    <row r="143" spans="1:21" x14ac:dyDescent="0.25">
      <c r="A143" s="2" t="s">
        <v>479</v>
      </c>
      <c r="B143" s="151" t="s">
        <v>749</v>
      </c>
      <c r="C143" s="17" t="s">
        <v>304</v>
      </c>
      <c r="D143" s="159" t="s">
        <v>694</v>
      </c>
      <c r="E143" s="152"/>
      <c r="F143" t="s">
        <v>304</v>
      </c>
      <c r="G143" s="178" t="s">
        <v>1530</v>
      </c>
      <c r="H143" s="178" t="s">
        <v>1531</v>
      </c>
      <c r="K143" s="2"/>
      <c r="L143" s="2"/>
      <c r="M143" s="2"/>
      <c r="N143" s="79" t="e">
        <f>#REF!-Tableau2[[#This Row],[Date facture]]</f>
        <v>#REF!</v>
      </c>
      <c r="O143" s="20" t="str">
        <f>IFERROR((Tableau2[[#This Row],[Solde client avant relance]]*Tableau2[[#This Row],[Nb de jours de retard]]*#REF!)/36500,"")</f>
        <v/>
      </c>
      <c r="P143" s="5" t="e">
        <f>#REF!*Tableau2[[#This Row],[Nb factures]]</f>
        <v>#REF!</v>
      </c>
      <c r="Q143" s="171">
        <v>-34.03</v>
      </c>
      <c r="R143" s="2" t="s">
        <v>427</v>
      </c>
      <c r="S143" s="175">
        <f>IF(ISNA(VLOOKUP(Tableau2[[#This Row],[Code client]],extraction!$A$1:$B$483,2,0)),"réglé",VLOOKUP(Tableau2[[#This Row],[Code client]],extraction!$A$1:$B$483,2,0))</f>
        <v>-34.03</v>
      </c>
      <c r="T143" s="136">
        <v>1</v>
      </c>
      <c r="U143" s="52" t="str">
        <f>IFERROR(Tableau2[[#This Row],[Solde client avant relance]]+Tableau2[[#This Row],[Frais de recouvrement]]+Tableau2[[#This Row],[Majoration]],"")</f>
        <v/>
      </c>
    </row>
    <row r="144" spans="1:21" ht="75" x14ac:dyDescent="0.25">
      <c r="A144" s="2" t="s">
        <v>236</v>
      </c>
      <c r="B144" s="151" t="s">
        <v>879</v>
      </c>
      <c r="C144" s="21" t="s">
        <v>304</v>
      </c>
      <c r="D144" s="159" t="s">
        <v>361</v>
      </c>
      <c r="E144" s="153" t="s">
        <v>996</v>
      </c>
      <c r="G144" s="178" t="s">
        <v>1578</v>
      </c>
      <c r="H144" s="178" t="s">
        <v>1579</v>
      </c>
      <c r="I144" s="24"/>
      <c r="J144" s="2" t="s">
        <v>458</v>
      </c>
      <c r="K144" s="2">
        <v>6</v>
      </c>
      <c r="L144" s="2"/>
      <c r="M144" s="2"/>
      <c r="N144" s="79" t="e">
        <f>#REF!-Tableau2[[#This Row],[Date facture]]</f>
        <v>#REF!</v>
      </c>
      <c r="O144" s="20" t="str">
        <f>IFERROR((Tableau2[[#This Row],[Solde client avant relance]]*Tableau2[[#This Row],[Nb de jours de retard]]*#REF!)/36500,"")</f>
        <v/>
      </c>
      <c r="P144" s="5" t="e">
        <f>#REF!*Tableau2[[#This Row],[Nb factures]]</f>
        <v>#REF!</v>
      </c>
      <c r="Q144" s="171">
        <v>-726.13999999999987</v>
      </c>
      <c r="R144" s="2" t="s">
        <v>427</v>
      </c>
      <c r="S144" s="175">
        <f>IF(ISNA(VLOOKUP(Tableau2[[#This Row],[Code client]],extraction!$A$1:$B$483,2,0)),"réglé",VLOOKUP(Tableau2[[#This Row],[Code client]],extraction!$A$1:$B$483,2,0))</f>
        <v>-231.97000000000003</v>
      </c>
      <c r="T144" s="136">
        <v>5</v>
      </c>
      <c r="U144" s="30" t="str">
        <f>IFERROR(Tableau2[[#This Row],[Solde client avant relance]]+Tableau2[[#This Row],[Frais de recouvrement]]+Tableau2[[#This Row],[Majoration]],"")</f>
        <v/>
      </c>
    </row>
    <row r="145" spans="1:21" ht="75" x14ac:dyDescent="0.25">
      <c r="A145" t="s">
        <v>237</v>
      </c>
      <c r="B145" s="128" t="s">
        <v>880</v>
      </c>
      <c r="C145" s="21" t="s">
        <v>304</v>
      </c>
      <c r="D145" s="159" t="s">
        <v>361</v>
      </c>
      <c r="E145" s="154" t="s">
        <v>996</v>
      </c>
      <c r="G145" s="178" t="s">
        <v>1578</v>
      </c>
      <c r="H145" s="178" t="s">
        <v>1579</v>
      </c>
      <c r="I145" s="24"/>
      <c r="J145" s="2" t="s">
        <v>458</v>
      </c>
      <c r="K145">
        <v>2</v>
      </c>
      <c r="M145"/>
      <c r="N145" s="79" t="e">
        <f>#REF!-Tableau2[[#This Row],[Date facture]]</f>
        <v>#REF!</v>
      </c>
      <c r="O145" s="20" t="str">
        <f>IFERROR((Tableau2[[#This Row],[Solde client avant relance]]*Tableau2[[#This Row],[Nb de jours de retard]]*#REF!)/36500,"")</f>
        <v/>
      </c>
      <c r="P145" s="5" t="e">
        <f>#REF!*Tableau2[[#This Row],[Nb factures]]</f>
        <v>#REF!</v>
      </c>
      <c r="Q145" s="171">
        <v>-67.460000000000008</v>
      </c>
      <c r="R145" s="2" t="s">
        <v>427</v>
      </c>
      <c r="S145" s="175">
        <f>IF(ISNA(VLOOKUP(Tableau2[[#This Row],[Code client]],extraction!$A$1:$B$483,2,0)),"réglé",VLOOKUP(Tableau2[[#This Row],[Code client]],extraction!$A$1:$B$483,2,0))</f>
        <v>-67.460000000000008</v>
      </c>
      <c r="T145" s="136">
        <v>5</v>
      </c>
      <c r="U145" s="30" t="str">
        <f>IFERROR(Tableau2[[#This Row],[Solde client avant relance]]+Tableau2[[#This Row],[Frais de recouvrement]]+Tableau2[[#This Row],[Majoration]],"")</f>
        <v/>
      </c>
    </row>
    <row r="146" spans="1:21" ht="75" x14ac:dyDescent="0.25">
      <c r="A146" s="2" t="s">
        <v>238</v>
      </c>
      <c r="B146" s="128" t="s">
        <v>881</v>
      </c>
      <c r="C146" s="21" t="s">
        <v>304</v>
      </c>
      <c r="D146" s="159" t="s">
        <v>361</v>
      </c>
      <c r="E146" s="152" t="s">
        <v>996</v>
      </c>
      <c r="G146" s="178" t="s">
        <v>1578</v>
      </c>
      <c r="H146" s="178" t="s">
        <v>1579</v>
      </c>
      <c r="I146" s="24"/>
      <c r="J146" s="2" t="s">
        <v>458</v>
      </c>
      <c r="K146">
        <v>5</v>
      </c>
      <c r="M146"/>
      <c r="N146" s="79" t="e">
        <f>#REF!-Tableau2[[#This Row],[Date facture]]</f>
        <v>#REF!</v>
      </c>
      <c r="O146" s="20" t="str">
        <f>IFERROR((Tableau2[[#This Row],[Solde client avant relance]]*Tableau2[[#This Row],[Nb de jours de retard]]*#REF!)/36500,"")</f>
        <v/>
      </c>
      <c r="P146" s="5" t="e">
        <f>#REF!*Tableau2[[#This Row],[Nb factures]]</f>
        <v>#REF!</v>
      </c>
      <c r="Q146" s="172">
        <v>-166.86</v>
      </c>
      <c r="R146" s="2" t="s">
        <v>427</v>
      </c>
      <c r="S146" s="175">
        <f>IF(ISNA(VLOOKUP(Tableau2[[#This Row],[Code client]],extraction!$A$1:$B$483,2,0)),"réglé",VLOOKUP(Tableau2[[#This Row],[Code client]],extraction!$A$1:$B$483,2,0))</f>
        <v>-166.86</v>
      </c>
      <c r="T146" s="136">
        <v>5</v>
      </c>
      <c r="U146" s="30" t="str">
        <f>IFERROR(Tableau2[[#This Row],[Solde client avant relance]]+Tableau2[[#This Row],[Frais de recouvrement]]+Tableau2[[#This Row],[Majoration]],"")</f>
        <v/>
      </c>
    </row>
    <row r="147" spans="1:21" ht="75" x14ac:dyDescent="0.25">
      <c r="A147" t="s">
        <v>239</v>
      </c>
      <c r="B147" s="128" t="s">
        <v>882</v>
      </c>
      <c r="C147" s="21" t="s">
        <v>304</v>
      </c>
      <c r="D147" s="159" t="s">
        <v>361</v>
      </c>
      <c r="E147" s="152" t="s">
        <v>996</v>
      </c>
      <c r="G147" s="178" t="s">
        <v>1578</v>
      </c>
      <c r="H147" s="178" t="s">
        <v>1579</v>
      </c>
      <c r="I147" s="24"/>
      <c r="J147" s="2" t="s">
        <v>458</v>
      </c>
      <c r="K147">
        <v>3</v>
      </c>
      <c r="M147"/>
      <c r="N147" s="79" t="e">
        <f>#REF!-Tableau2[[#This Row],[Date facture]]</f>
        <v>#REF!</v>
      </c>
      <c r="O147" s="20" t="str">
        <f>IFERROR((Tableau2[[#This Row],[Solde client avant relance]]*Tableau2[[#This Row],[Nb de jours de retard]]*#REF!)/36500,"")</f>
        <v/>
      </c>
      <c r="P147" s="5" t="e">
        <f>#REF!*Tableau2[[#This Row],[Nb factures]]</f>
        <v>#REF!</v>
      </c>
      <c r="Q147" s="171">
        <v>-230.63</v>
      </c>
      <c r="R147" s="2" t="s">
        <v>427</v>
      </c>
      <c r="S147" s="175">
        <f>IF(ISNA(VLOOKUP(Tableau2[[#This Row],[Code client]],extraction!$A$1:$B$483,2,0)),"réglé",VLOOKUP(Tableau2[[#This Row],[Code client]],extraction!$A$1:$B$483,2,0))</f>
        <v>-204.32</v>
      </c>
      <c r="T147" s="136">
        <v>5</v>
      </c>
      <c r="U147" s="30" t="str">
        <f>IFERROR(Tableau2[[#This Row],[Solde client avant relance]]+Tableau2[[#This Row],[Frais de recouvrement]]+Tableau2[[#This Row],[Majoration]],"")</f>
        <v/>
      </c>
    </row>
    <row r="148" spans="1:21" ht="75" x14ac:dyDescent="0.25">
      <c r="A148" t="s">
        <v>240</v>
      </c>
      <c r="B148" s="128" t="s">
        <v>883</v>
      </c>
      <c r="C148" s="21" t="s">
        <v>304</v>
      </c>
      <c r="D148" s="159" t="s">
        <v>361</v>
      </c>
      <c r="E148" s="152" t="s">
        <v>996</v>
      </c>
      <c r="G148" s="178" t="s">
        <v>1578</v>
      </c>
      <c r="H148" s="178" t="s">
        <v>1579</v>
      </c>
      <c r="I148" s="24"/>
      <c r="J148" s="2" t="s">
        <v>458</v>
      </c>
      <c r="K148">
        <v>2</v>
      </c>
      <c r="M148"/>
      <c r="N148" s="79" t="e">
        <f>#REF!-Tableau2[[#This Row],[Date facture]]</f>
        <v>#REF!</v>
      </c>
      <c r="O148" s="20" t="str">
        <f>IFERROR((Tableau2[[#This Row],[Solde client avant relance]]*Tableau2[[#This Row],[Nb de jours de retard]]*#REF!)/36500,"")</f>
        <v/>
      </c>
      <c r="P148" s="5" t="e">
        <f>#REF!*Tableau2[[#This Row],[Nb factures]]</f>
        <v>#REF!</v>
      </c>
      <c r="Q148" s="171">
        <v>-70.16</v>
      </c>
      <c r="R148" s="2" t="s">
        <v>427</v>
      </c>
      <c r="S148" s="175">
        <f>IF(ISNA(VLOOKUP(Tableau2[[#This Row],[Code client]],extraction!$A$1:$B$483,2,0)),"réglé",VLOOKUP(Tableau2[[#This Row],[Code client]],extraction!$A$1:$B$483,2,0))</f>
        <v>-43.85</v>
      </c>
      <c r="T148" s="136">
        <v>5</v>
      </c>
      <c r="U148" s="30" t="str">
        <f>IFERROR(Tableau2[[#This Row],[Solde client avant relance]]+Tableau2[[#This Row],[Frais de recouvrement]]+Tableau2[[#This Row],[Majoration]],"")</f>
        <v/>
      </c>
    </row>
    <row r="149" spans="1:21" ht="30" x14ac:dyDescent="0.25">
      <c r="A149" s="2" t="s">
        <v>158</v>
      </c>
      <c r="B149" s="151" t="s">
        <v>795</v>
      </c>
      <c r="C149" s="21" t="s">
        <v>304</v>
      </c>
      <c r="D149" s="159">
        <v>491917318</v>
      </c>
      <c r="E149" s="154" t="s">
        <v>1337</v>
      </c>
      <c r="G149" s="178" t="s">
        <v>1335</v>
      </c>
      <c r="H149" s="178"/>
      <c r="I149" s="25" t="s">
        <v>1336</v>
      </c>
      <c r="J149" t="s">
        <v>450</v>
      </c>
      <c r="K149" s="2"/>
      <c r="L149" s="2"/>
      <c r="M149" s="2"/>
      <c r="N149" s="79" t="e">
        <f>#REF!-Tableau2[[#This Row],[Date facture]]</f>
        <v>#REF!</v>
      </c>
      <c r="O149" s="20" t="str">
        <f>IFERROR((Tableau2[[#This Row],[Solde client avant relance]]*Tableau2[[#This Row],[Nb de jours de retard]]*#REF!)/36500,"")</f>
        <v/>
      </c>
      <c r="P149" s="5" t="e">
        <f>#REF!*Tableau2[[#This Row],[Nb factures]]</f>
        <v>#REF!</v>
      </c>
      <c r="Q149" s="171">
        <v>-33.43</v>
      </c>
      <c r="R149" s="2" t="s">
        <v>427</v>
      </c>
      <c r="S149" s="175">
        <f>IF(ISNA(VLOOKUP(Tableau2[[#This Row],[Code client]],extraction!$A$1:$B$483,2,0)),"réglé",VLOOKUP(Tableau2[[#This Row],[Code client]],extraction!$A$1:$B$483,2,0))</f>
        <v>-33.43</v>
      </c>
      <c r="T149" s="136">
        <v>2</v>
      </c>
      <c r="U149" s="30" t="str">
        <f>IFERROR(Tableau2[[#This Row],[Solde client avant relance]]+Tableau2[[#This Row],[Frais de recouvrement]]+Tableau2[[#This Row],[Majoration]],"")</f>
        <v/>
      </c>
    </row>
    <row r="150" spans="1:21" x14ac:dyDescent="0.25">
      <c r="A150" t="s">
        <v>687</v>
      </c>
      <c r="B150" s="128" t="s">
        <v>877</v>
      </c>
      <c r="C150" s="17" t="s">
        <v>304</v>
      </c>
      <c r="E150" s="154" t="s">
        <v>995</v>
      </c>
      <c r="G150" s="177" t="s">
        <v>1301</v>
      </c>
      <c r="H150" s="177" t="s">
        <v>1300</v>
      </c>
      <c r="K150">
        <v>1</v>
      </c>
      <c r="M150"/>
      <c r="N150" s="79" t="e">
        <f>#REF!-Tableau2[[#This Row],[Date facture]]</f>
        <v>#REF!</v>
      </c>
      <c r="O150" s="20" t="str">
        <f>IFERROR((Tableau2[[#This Row],[Solde client avant relance]]*Tableau2[[#This Row],[Nb de jours de retard]]*#REF!)/36500,"")</f>
        <v/>
      </c>
      <c r="P150" s="5" t="e">
        <f>#REF!*Tableau2[[#This Row],[Nb factures]]</f>
        <v>#REF!</v>
      </c>
      <c r="Q150" s="171">
        <v>-28.98</v>
      </c>
      <c r="R150" s="2" t="s">
        <v>427</v>
      </c>
      <c r="S150" s="175">
        <f>IF(ISNA(VLOOKUP(Tableau2[[#This Row],[Code client]],extraction!$A$1:$B$483,2,0)),"réglé",VLOOKUP(Tableau2[[#This Row],[Code client]],extraction!$A$1:$B$483,2,0))</f>
        <v>-28.98</v>
      </c>
      <c r="T150" s="136">
        <v>1</v>
      </c>
      <c r="U150" s="52" t="str">
        <f>IFERROR(Tableau2[[#This Row],[Solde client avant relance]]+Tableau2[[#This Row],[Frais de recouvrement]]+Tableau2[[#This Row],[Majoration]],"")</f>
        <v/>
      </c>
    </row>
    <row r="151" spans="1:21" ht="30" x14ac:dyDescent="0.25">
      <c r="A151" s="2" t="s">
        <v>293</v>
      </c>
      <c r="B151" s="151" t="s">
        <v>914</v>
      </c>
      <c r="C151" s="21" t="s">
        <v>304</v>
      </c>
      <c r="D151" s="159" t="s">
        <v>388</v>
      </c>
      <c r="E151" s="155" t="s">
        <v>1026</v>
      </c>
      <c r="G151" s="178" t="s">
        <v>424</v>
      </c>
      <c r="H151" s="178"/>
      <c r="I151" s="24" t="s">
        <v>448</v>
      </c>
      <c r="J151" s="2" t="s">
        <v>468</v>
      </c>
      <c r="K151" s="2"/>
      <c r="L151" s="2"/>
      <c r="M151" s="2"/>
      <c r="N151" s="79" t="e">
        <f>#REF!-Tableau2[[#This Row],[Date facture]]</f>
        <v>#REF!</v>
      </c>
      <c r="O151" s="20" t="str">
        <f>IFERROR((Tableau2[[#This Row],[Solde client avant relance]]*Tableau2[[#This Row],[Nb de jours de retard]]*#REF!)/36500,"")</f>
        <v/>
      </c>
      <c r="P151" s="5" t="e">
        <f>#REF!*Tableau2[[#This Row],[Nb factures]]</f>
        <v>#REF!</v>
      </c>
      <c r="Q151" s="171">
        <v>-79.09</v>
      </c>
      <c r="R151" s="2" t="s">
        <v>427</v>
      </c>
      <c r="S151" s="175">
        <f>IF(ISNA(VLOOKUP(Tableau2[[#This Row],[Code client]],extraction!$A$1:$B$483,2,0)),"réglé",VLOOKUP(Tableau2[[#This Row],[Code client]],extraction!$A$1:$B$483,2,0))</f>
        <v>-79.09</v>
      </c>
      <c r="T151" s="136">
        <v>1</v>
      </c>
      <c r="U151" s="30" t="str">
        <f>IFERROR(Tableau2[[#This Row],[Solde client avant relance]]+Tableau2[[#This Row],[Frais de recouvrement]]+Tableau2[[#This Row],[Majoration]],"")</f>
        <v/>
      </c>
    </row>
    <row r="152" spans="1:21" x14ac:dyDescent="0.25">
      <c r="A152" t="s">
        <v>171</v>
      </c>
      <c r="B152" s="128" t="s">
        <v>915</v>
      </c>
      <c r="C152" s="21" t="s">
        <v>304</v>
      </c>
      <c r="D152" s="159" t="s">
        <v>317</v>
      </c>
      <c r="E152" s="152"/>
      <c r="G152" s="178" t="s">
        <v>418</v>
      </c>
      <c r="I152" s="25" t="s">
        <v>445</v>
      </c>
      <c r="J152" s="2"/>
      <c r="K152"/>
      <c r="M152"/>
      <c r="N152" s="79" t="e">
        <f>#REF!-Tableau2[[#This Row],[Date facture]]</f>
        <v>#REF!</v>
      </c>
      <c r="O152" s="20" t="str">
        <f>IFERROR((Tableau2[[#This Row],[Solde client avant relance]]*Tableau2[[#This Row],[Nb de jours de retard]]*#REF!)/36500,"")</f>
        <v/>
      </c>
      <c r="P152" s="5" t="e">
        <f>#REF!*Tableau2[[#This Row],[Nb factures]]</f>
        <v>#REF!</v>
      </c>
      <c r="Q152" s="171">
        <v>-310.72000000000003</v>
      </c>
      <c r="R152" s="2" t="s">
        <v>427</v>
      </c>
      <c r="S152" s="175">
        <f>IF(ISNA(VLOOKUP(Tableau2[[#This Row],[Code client]],extraction!$A$1:$B$483,2,0)),"réglé",VLOOKUP(Tableau2[[#This Row],[Code client]],extraction!$A$1:$B$483,2,0))</f>
        <v>-310.72000000000003</v>
      </c>
      <c r="T152" s="136">
        <v>1</v>
      </c>
      <c r="U152" s="30" t="str">
        <f>IFERROR(Tableau2[[#This Row],[Solde client avant relance]]+Tableau2[[#This Row],[Frais de recouvrement]]+Tableau2[[#This Row],[Majoration]],"")</f>
        <v/>
      </c>
    </row>
    <row r="153" spans="1:21" ht="30" x14ac:dyDescent="0.25">
      <c r="A153" t="s">
        <v>182</v>
      </c>
      <c r="B153" s="128" t="s">
        <v>916</v>
      </c>
      <c r="C153" s="21" t="s">
        <v>304</v>
      </c>
      <c r="D153" s="159">
        <v>478753526</v>
      </c>
      <c r="E153" s="154" t="s">
        <v>1027</v>
      </c>
      <c r="G153" s="178" t="s">
        <v>1355</v>
      </c>
      <c r="H153" s="177" t="s">
        <v>1354</v>
      </c>
      <c r="I153" s="25" t="s">
        <v>690</v>
      </c>
      <c r="J153" s="24" t="s">
        <v>457</v>
      </c>
      <c r="K153">
        <v>2</v>
      </c>
      <c r="M153"/>
      <c r="N153" s="79" t="e">
        <f>#REF!-Tableau2[[#This Row],[Date facture]]</f>
        <v>#REF!</v>
      </c>
      <c r="O153" s="20" t="str">
        <f>IFERROR((Tableau2[[#This Row],[Solde client avant relance]]*Tableau2[[#This Row],[Nb de jours de retard]]*#REF!)/36500,"")</f>
        <v/>
      </c>
      <c r="P153" s="5" t="e">
        <f>#REF!*Tableau2[[#This Row],[Nb factures]]</f>
        <v>#REF!</v>
      </c>
      <c r="Q153" s="171">
        <v>-115.22</v>
      </c>
      <c r="R153" s="2" t="s">
        <v>427</v>
      </c>
      <c r="S153" s="175">
        <f>IF(ISNA(VLOOKUP(Tableau2[[#This Row],[Code client]],extraction!$A$1:$B$483,2,0)),"réglé",VLOOKUP(Tableau2[[#This Row],[Code client]],extraction!$A$1:$B$483,2,0))</f>
        <v>-57.61</v>
      </c>
      <c r="T153" s="136">
        <v>2</v>
      </c>
      <c r="U153" s="30" t="str">
        <f>IFERROR(Tableau2[[#This Row],[Solde client avant relance]]+Tableau2[[#This Row],[Frais de recouvrement]]+Tableau2[[#This Row],[Majoration]],"")</f>
        <v/>
      </c>
    </row>
    <row r="154" spans="1:21" x14ac:dyDescent="0.25">
      <c r="A154" t="s">
        <v>286</v>
      </c>
      <c r="B154" s="128" t="s">
        <v>920</v>
      </c>
      <c r="C154" s="21" t="s">
        <v>304</v>
      </c>
      <c r="D154" s="159" t="s">
        <v>383</v>
      </c>
      <c r="E154" s="154" t="s">
        <v>1031</v>
      </c>
      <c r="G154" s="177" t="s">
        <v>719</v>
      </c>
      <c r="I154" s="25" t="s">
        <v>447</v>
      </c>
      <c r="J154" t="s">
        <v>451</v>
      </c>
      <c r="K154"/>
      <c r="M154"/>
      <c r="N154" s="79" t="e">
        <f>#REF!-Tableau2[[#This Row],[Date facture]]</f>
        <v>#REF!</v>
      </c>
      <c r="O154" s="20" t="str">
        <f>IFERROR((Tableau2[[#This Row],[Solde client avant relance]]*Tableau2[[#This Row],[Nb de jours de retard]]*#REF!)/36500,"")</f>
        <v/>
      </c>
      <c r="P154" s="5" t="e">
        <f>#REF!*Tableau2[[#This Row],[Nb factures]]</f>
        <v>#REF!</v>
      </c>
      <c r="Q154" s="171">
        <v>-33.43</v>
      </c>
      <c r="R154" s="2" t="s">
        <v>427</v>
      </c>
      <c r="S154" s="175">
        <f>IF(ISNA(VLOOKUP(Tableau2[[#This Row],[Code client]],extraction!$A$1:$B$483,2,0)),"réglé",VLOOKUP(Tableau2[[#This Row],[Code client]],extraction!$A$1:$B$483,2,0))</f>
        <v>-33.43</v>
      </c>
      <c r="T154" s="136">
        <v>2</v>
      </c>
      <c r="U154" s="30" t="str">
        <f>IFERROR(Tableau2[[#This Row],[Solde client avant relance]]+Tableau2[[#This Row],[Frais de recouvrement]]+Tableau2[[#This Row],[Majoration]],"")</f>
        <v/>
      </c>
    </row>
    <row r="155" spans="1:21" x14ac:dyDescent="0.25">
      <c r="A155" t="s">
        <v>292</v>
      </c>
      <c r="B155" s="128" t="s">
        <v>921</v>
      </c>
      <c r="C155" s="21" t="s">
        <v>304</v>
      </c>
      <c r="D155" s="159" t="s">
        <v>387</v>
      </c>
      <c r="E155" s="154" t="s">
        <v>1032</v>
      </c>
      <c r="G155" s="177" t="s">
        <v>721</v>
      </c>
      <c r="H155" s="177" t="s">
        <v>726</v>
      </c>
      <c r="I155" s="25" t="s">
        <v>447</v>
      </c>
      <c r="J155" t="s">
        <v>453</v>
      </c>
      <c r="K155"/>
      <c r="M155"/>
      <c r="N155" s="79" t="e">
        <f>#REF!-Tableau2[[#This Row],[Date facture]]</f>
        <v>#REF!</v>
      </c>
      <c r="O155" s="20" t="str">
        <f>IFERROR((Tableau2[[#This Row],[Solde client avant relance]]*Tableau2[[#This Row],[Nb de jours de retard]]*#REF!)/36500,"")</f>
        <v/>
      </c>
      <c r="P155" s="5" t="e">
        <f>#REF!*Tableau2[[#This Row],[Nb factures]]</f>
        <v>#REF!</v>
      </c>
      <c r="Q155" s="171">
        <v>-33.43</v>
      </c>
      <c r="R155" s="2" t="s">
        <v>427</v>
      </c>
      <c r="S155" s="175">
        <f>IF(ISNA(VLOOKUP(Tableau2[[#This Row],[Code client]],extraction!$A$1:$B$483,2,0)),"réglé",VLOOKUP(Tableau2[[#This Row],[Code client]],extraction!$A$1:$B$483,2,0))</f>
        <v>-33.43</v>
      </c>
      <c r="T155" s="136">
        <v>2</v>
      </c>
      <c r="U155" s="30" t="str">
        <f>IFERROR(Tableau2[[#This Row],[Solde client avant relance]]+Tableau2[[#This Row],[Frais de recouvrement]]+Tableau2[[#This Row],[Majoration]],"")</f>
        <v/>
      </c>
    </row>
    <row r="156" spans="1:21" x14ac:dyDescent="0.25">
      <c r="A156" t="s">
        <v>298</v>
      </c>
      <c r="B156" s="128" t="s">
        <v>923</v>
      </c>
      <c r="C156" s="21" t="s">
        <v>304</v>
      </c>
      <c r="D156" s="159" t="s">
        <v>390</v>
      </c>
      <c r="E156" s="154" t="s">
        <v>1034</v>
      </c>
      <c r="G156" s="177" t="s">
        <v>721</v>
      </c>
      <c r="I156" s="25" t="s">
        <v>436</v>
      </c>
      <c r="K156"/>
      <c r="M156"/>
      <c r="N156" s="79" t="e">
        <f>#REF!-Tableau2[[#This Row],[Date facture]]</f>
        <v>#REF!</v>
      </c>
      <c r="O156" s="20" t="str">
        <f>IFERROR((Tableau2[[#This Row],[Solde client avant relance]]*Tableau2[[#This Row],[Nb de jours de retard]]*#REF!)/36500,"")</f>
        <v/>
      </c>
      <c r="P156" s="5" t="e">
        <f>#REF!*Tableau2[[#This Row],[Nb factures]]</f>
        <v>#REF!</v>
      </c>
      <c r="Q156" s="171">
        <v>-45.08</v>
      </c>
      <c r="R156" s="2" t="s">
        <v>427</v>
      </c>
      <c r="S156" s="175">
        <f>IF(ISNA(VLOOKUP(Tableau2[[#This Row],[Code client]],extraction!$A$1:$B$483,2,0)),"réglé",VLOOKUP(Tableau2[[#This Row],[Code client]],extraction!$A$1:$B$483,2,0))</f>
        <v>-45.08</v>
      </c>
      <c r="T156" s="136">
        <v>2</v>
      </c>
      <c r="U156" s="30" t="str">
        <f>IFERROR(Tableau2[[#This Row],[Solde client avant relance]]+Tableau2[[#This Row],[Frais de recouvrement]]+Tableau2[[#This Row],[Majoration]],"")</f>
        <v/>
      </c>
    </row>
    <row r="157" spans="1:21" ht="30" x14ac:dyDescent="0.25">
      <c r="A157" t="s">
        <v>250</v>
      </c>
      <c r="B157" s="128" t="s">
        <v>927</v>
      </c>
      <c r="C157" s="21" t="s">
        <v>304</v>
      </c>
      <c r="D157" s="159" t="s">
        <v>369</v>
      </c>
      <c r="E157" s="154" t="s">
        <v>1036</v>
      </c>
      <c r="G157" s="177" t="s">
        <v>1396</v>
      </c>
      <c r="H157" s="177" t="s">
        <v>713</v>
      </c>
      <c r="K157"/>
      <c r="M157"/>
      <c r="N157" s="79" t="e">
        <f>#REF!-Tableau2[[#This Row],[Date facture]]</f>
        <v>#REF!</v>
      </c>
      <c r="O157" s="20" t="str">
        <f>IFERROR((Tableau2[[#This Row],[Solde client avant relance]]*Tableau2[[#This Row],[Nb de jours de retard]]*#REF!)/36500,"")</f>
        <v/>
      </c>
      <c r="P157" s="5" t="e">
        <f>#REF!*Tableau2[[#This Row],[Nb factures]]</f>
        <v>#REF!</v>
      </c>
      <c r="Q157" s="171">
        <v>-45.08</v>
      </c>
      <c r="R157" s="2" t="s">
        <v>427</v>
      </c>
      <c r="S157" s="175">
        <f>IF(ISNA(VLOOKUP(Tableau2[[#This Row],[Code client]],extraction!$A$1:$B$483,2,0)),"réglé",VLOOKUP(Tableau2[[#This Row],[Code client]],extraction!$A$1:$B$483,2,0))</f>
        <v>-45.08</v>
      </c>
      <c r="T157" s="136">
        <v>2</v>
      </c>
      <c r="U157" s="30" t="str">
        <f>IFERROR(Tableau2[[#This Row],[Solde client avant relance]]+Tableau2[[#This Row],[Frais de recouvrement]]+Tableau2[[#This Row],[Majoration]],"")</f>
        <v/>
      </c>
    </row>
    <row r="158" spans="1:21" x14ac:dyDescent="0.25">
      <c r="A158" s="2" t="s">
        <v>683</v>
      </c>
      <c r="B158" s="151" t="s">
        <v>754</v>
      </c>
      <c r="C158" s="17" t="s">
        <v>304</v>
      </c>
      <c r="E158" s="152"/>
      <c r="G158" s="178"/>
      <c r="H158" s="178"/>
      <c r="J158" t="s">
        <v>1532</v>
      </c>
      <c r="K158" s="2"/>
      <c r="L158" s="2"/>
      <c r="M158" s="2"/>
      <c r="N158" s="79" t="e">
        <f>#REF!-Tableau2[[#This Row],[Date facture]]</f>
        <v>#REF!</v>
      </c>
      <c r="O158" s="20" t="str">
        <f>IFERROR((Tableau2[[#This Row],[Solde client avant relance]]*Tableau2[[#This Row],[Nb de jours de retard]]*#REF!)/36500,"")</f>
        <v/>
      </c>
      <c r="P158" s="5" t="e">
        <f>#REF!*Tableau2[[#This Row],[Nb factures]]</f>
        <v>#REF!</v>
      </c>
      <c r="Q158" s="171">
        <v>-99.19</v>
      </c>
      <c r="R158" s="2" t="s">
        <v>1309</v>
      </c>
      <c r="S158" s="175">
        <f>IF(ISNA(VLOOKUP(Tableau2[[#This Row],[Code client]],extraction!$A$1:$B$483,2,0)),"réglé",VLOOKUP(Tableau2[[#This Row],[Code client]],extraction!$A$1:$B$483,2,0))</f>
        <v>-99.19</v>
      </c>
      <c r="T158" s="136">
        <v>0</v>
      </c>
      <c r="U158" s="52" t="str">
        <f>IFERROR(Tableau2[[#This Row],[Solde client avant relance]]+Tableau2[[#This Row],[Frais de recouvrement]]+Tableau2[[#This Row],[Majoration]],"")</f>
        <v/>
      </c>
    </row>
    <row r="159" spans="1:21" x14ac:dyDescent="0.25">
      <c r="A159" t="s">
        <v>147</v>
      </c>
      <c r="B159" s="128" t="s">
        <v>787</v>
      </c>
      <c r="C159" s="21" t="s">
        <v>304</v>
      </c>
      <c r="E159" s="152"/>
      <c r="J159" t="s">
        <v>1532</v>
      </c>
      <c r="K159"/>
      <c r="M159"/>
      <c r="N159" s="79" t="e">
        <f>#REF!-Tableau2[[#This Row],[Date facture]]</f>
        <v>#REF!</v>
      </c>
      <c r="O159" s="20" t="str">
        <f>IFERROR((Tableau2[[#This Row],[Solde client avant relance]]*Tableau2[[#This Row],[Nb de jours de retard]]*#REF!)/36500,"")</f>
        <v/>
      </c>
      <c r="P159" s="5" t="e">
        <f>#REF!*Tableau2[[#This Row],[Nb factures]]</f>
        <v>#REF!</v>
      </c>
      <c r="Q159" s="171">
        <v>-102.37</v>
      </c>
      <c r="R159" s="2" t="s">
        <v>1309</v>
      </c>
      <c r="S159" s="175">
        <f>IF(ISNA(VLOOKUP(Tableau2[[#This Row],[Code client]],extraction!$A$1:$B$483,2,0)),"réglé",VLOOKUP(Tableau2[[#This Row],[Code client]],extraction!$A$1:$B$483,2,0))</f>
        <v>-102.37</v>
      </c>
      <c r="T159" s="136">
        <v>0</v>
      </c>
      <c r="U159" s="30" t="str">
        <f>IFERROR(Tableau2[[#This Row],[Solde client avant relance]]+Tableau2[[#This Row],[Frais de recouvrement]]+Tableau2[[#This Row],[Majoration]],"")</f>
        <v/>
      </c>
    </row>
    <row r="160" spans="1:21" x14ac:dyDescent="0.25">
      <c r="A160" t="s">
        <v>150</v>
      </c>
      <c r="B160" s="128" t="s">
        <v>790</v>
      </c>
      <c r="C160" s="21" t="s">
        <v>304</v>
      </c>
      <c r="E160" s="152"/>
      <c r="J160" t="s">
        <v>1532</v>
      </c>
      <c r="K160"/>
      <c r="M160"/>
      <c r="N160" s="79" t="e">
        <f>#REF!-Tableau2[[#This Row],[Date facture]]</f>
        <v>#REF!</v>
      </c>
      <c r="O160" s="20" t="str">
        <f>IFERROR((Tableau2[[#This Row],[Solde client avant relance]]*Tableau2[[#This Row],[Nb de jours de retard]]*#REF!)/36500,"")</f>
        <v/>
      </c>
      <c r="P160" s="5" t="e">
        <f>#REF!*Tableau2[[#This Row],[Nb factures]]</f>
        <v>#REF!</v>
      </c>
      <c r="Q160" s="171">
        <v>-104.17</v>
      </c>
      <c r="R160" s="2" t="s">
        <v>1309</v>
      </c>
      <c r="S160" s="175">
        <f>IF(ISNA(VLOOKUP(Tableau2[[#This Row],[Code client]],extraction!$A$1:$B$483,2,0)),"réglé",VLOOKUP(Tableau2[[#This Row],[Code client]],extraction!$A$1:$B$483,2,0))</f>
        <v>-104.17</v>
      </c>
      <c r="T160" s="136">
        <v>0</v>
      </c>
      <c r="U160" s="30" t="str">
        <f>IFERROR(Tableau2[[#This Row],[Solde client avant relance]]+Tableau2[[#This Row],[Frais de recouvrement]]+Tableau2[[#This Row],[Majoration]],"")</f>
        <v/>
      </c>
    </row>
    <row r="161" spans="1:21" x14ac:dyDescent="0.25">
      <c r="A161" t="s">
        <v>166</v>
      </c>
      <c r="B161" s="128" t="s">
        <v>802</v>
      </c>
      <c r="C161" s="21" t="s">
        <v>304</v>
      </c>
      <c r="D161" s="159" t="s">
        <v>315</v>
      </c>
      <c r="E161" s="152"/>
      <c r="J161" t="s">
        <v>1532</v>
      </c>
      <c r="K161"/>
      <c r="M161"/>
      <c r="N161" s="79" t="e">
        <f>#REF!-Tableau2[[#This Row],[Date facture]]</f>
        <v>#REF!</v>
      </c>
      <c r="O161" s="20" t="str">
        <f>IFERROR((Tableau2[[#This Row],[Solde client avant relance]]*Tableau2[[#This Row],[Nb de jours de retard]]*#REF!)/36500,"")</f>
        <v/>
      </c>
      <c r="P161" s="5" t="e">
        <f>#REF!*Tableau2[[#This Row],[Nb factures]]</f>
        <v>#REF!</v>
      </c>
      <c r="Q161" s="171">
        <v>-45</v>
      </c>
      <c r="R161" s="2" t="s">
        <v>1309</v>
      </c>
      <c r="S161" s="175">
        <f>IF(ISNA(VLOOKUP(Tableau2[[#This Row],[Code client]],extraction!$A$1:$B$483,2,0)),"réglé",VLOOKUP(Tableau2[[#This Row],[Code client]],extraction!$A$1:$B$483,2,0))</f>
        <v>-45</v>
      </c>
      <c r="T161" s="136">
        <v>0</v>
      </c>
      <c r="U161" s="30" t="str">
        <f>IFERROR(Tableau2[[#This Row],[Solde client avant relance]]+Tableau2[[#This Row],[Frais de recouvrement]]+Tableau2[[#This Row],[Majoration]],"")</f>
        <v/>
      </c>
    </row>
    <row r="162" spans="1:21" x14ac:dyDescent="0.25">
      <c r="A162" t="s">
        <v>172</v>
      </c>
      <c r="B162" s="128" t="s">
        <v>807</v>
      </c>
      <c r="C162" s="21" t="s">
        <v>304</v>
      </c>
      <c r="D162" s="159" t="s">
        <v>315</v>
      </c>
      <c r="E162" s="152"/>
      <c r="J162" t="s">
        <v>1532</v>
      </c>
      <c r="K162"/>
      <c r="M162"/>
      <c r="N162" s="79" t="e">
        <f>#REF!-Tableau2[[#This Row],[Date facture]]</f>
        <v>#REF!</v>
      </c>
      <c r="O162" s="20" t="str">
        <f>IFERROR((Tableau2[[#This Row],[Solde client avant relance]]*Tableau2[[#This Row],[Nb de jours de retard]]*#REF!)/36500,"")</f>
        <v/>
      </c>
      <c r="P162" s="5" t="e">
        <f>#REF!*Tableau2[[#This Row],[Nb factures]]</f>
        <v>#REF!</v>
      </c>
      <c r="Q162" s="171">
        <v>-191.9</v>
      </c>
      <c r="R162" s="2" t="s">
        <v>1309</v>
      </c>
      <c r="S162" s="175">
        <f>IF(ISNA(VLOOKUP(Tableau2[[#This Row],[Code client]],extraction!$A$1:$B$483,2,0)),"réglé",VLOOKUP(Tableau2[[#This Row],[Code client]],extraction!$A$1:$B$483,2,0))</f>
        <v>-191.9</v>
      </c>
      <c r="T162" s="136">
        <v>0</v>
      </c>
      <c r="U162" s="30" t="str">
        <f>IFERROR(Tableau2[[#This Row],[Solde client avant relance]]+Tableau2[[#This Row],[Frais de recouvrement]]+Tableau2[[#This Row],[Majoration]],"")</f>
        <v/>
      </c>
    </row>
    <row r="163" spans="1:21" x14ac:dyDescent="0.25">
      <c r="A163" s="2" t="s">
        <v>175</v>
      </c>
      <c r="B163" s="151" t="s">
        <v>809</v>
      </c>
      <c r="C163" s="21" t="s">
        <v>304</v>
      </c>
      <c r="D163" s="159" t="s">
        <v>319</v>
      </c>
      <c r="E163" s="152"/>
      <c r="G163" s="178"/>
      <c r="H163" s="178"/>
      <c r="J163" t="s">
        <v>1239</v>
      </c>
      <c r="K163" s="2"/>
      <c r="L163" s="2"/>
      <c r="M163" s="2"/>
      <c r="N163" s="79" t="e">
        <f>#REF!-Tableau2[[#This Row],[Date facture]]</f>
        <v>#REF!</v>
      </c>
      <c r="O163" s="20" t="str">
        <f>IFERROR((Tableau2[[#This Row],[Solde client avant relance]]*Tableau2[[#This Row],[Nb de jours de retard]]*#REF!)/36500,"")</f>
        <v/>
      </c>
      <c r="P163" s="5" t="e">
        <f>#REF!*Tableau2[[#This Row],[Nb factures]]</f>
        <v>#REF!</v>
      </c>
      <c r="Q163" s="171">
        <v>-56.41</v>
      </c>
      <c r="R163" s="2" t="s">
        <v>1239</v>
      </c>
      <c r="S163" s="175">
        <f>IF(ISNA(VLOOKUP(Tableau2[[#This Row],[Code client]],extraction!$A$1:$B$483,2,0)),"réglé",VLOOKUP(Tableau2[[#This Row],[Code client]],extraction!$A$1:$B$483,2,0))</f>
        <v>-56.41</v>
      </c>
      <c r="T163" s="136">
        <v>0</v>
      </c>
      <c r="U163" s="30" t="str">
        <f>IFERROR(Tableau2[[#This Row],[Solde client avant relance]]+Tableau2[[#This Row],[Frais de recouvrement]]+Tableau2[[#This Row],[Majoration]],"")</f>
        <v/>
      </c>
    </row>
    <row r="164" spans="1:21" ht="45" x14ac:dyDescent="0.25">
      <c r="A164" t="s">
        <v>258</v>
      </c>
      <c r="B164" s="128" t="s">
        <v>896</v>
      </c>
      <c r="C164" s="21" t="s">
        <v>304</v>
      </c>
      <c r="D164" s="159" t="s">
        <v>373</v>
      </c>
      <c r="E164" s="154" t="s">
        <v>1008</v>
      </c>
      <c r="G164" s="177" t="s">
        <v>714</v>
      </c>
      <c r="H164" s="177" t="s">
        <v>724</v>
      </c>
      <c r="I164" s="25" t="s">
        <v>446</v>
      </c>
      <c r="J164" t="s">
        <v>1239</v>
      </c>
      <c r="K164"/>
      <c r="M164"/>
      <c r="N164" s="79" t="e">
        <f>#REF!-Tableau2[[#This Row],[Date facture]]</f>
        <v>#REF!</v>
      </c>
      <c r="O164" s="20" t="str">
        <f>IFERROR((Tableau2[[#This Row],[Solde client avant relance]]*Tableau2[[#This Row],[Nb de jours de retard]]*#REF!)/36500,"")</f>
        <v/>
      </c>
      <c r="P164" s="5" t="e">
        <f>#REF!*Tableau2[[#This Row],[Nb factures]]</f>
        <v>#REF!</v>
      </c>
      <c r="Q164" s="171">
        <v>-56.41</v>
      </c>
      <c r="R164" s="2" t="s">
        <v>1239</v>
      </c>
      <c r="S164" s="175">
        <f>IF(ISNA(VLOOKUP(Tableau2[[#This Row],[Code client]],extraction!$A$1:$B$483,2,0)),"réglé",VLOOKUP(Tableau2[[#This Row],[Code client]],extraction!$A$1:$B$483,2,0))</f>
        <v>-56.41</v>
      </c>
      <c r="T164" s="136">
        <v>0</v>
      </c>
      <c r="U164" s="30" t="str">
        <f>IFERROR(Tableau2[[#This Row],[Solde client avant relance]]+Tableau2[[#This Row],[Frais de recouvrement]]+Tableau2[[#This Row],[Majoration]],"")</f>
        <v/>
      </c>
    </row>
    <row r="165" spans="1:21" x14ac:dyDescent="0.25">
      <c r="A165" t="s">
        <v>214</v>
      </c>
      <c r="B165" s="128" t="s">
        <v>846</v>
      </c>
      <c r="C165" s="21" t="s">
        <v>304</v>
      </c>
      <c r="D165" s="159" t="s">
        <v>350</v>
      </c>
      <c r="E165" s="152"/>
      <c r="G165" s="177" t="s">
        <v>1580</v>
      </c>
      <c r="I165" s="25" t="s">
        <v>1581</v>
      </c>
      <c r="J165" t="s">
        <v>1239</v>
      </c>
      <c r="K165"/>
      <c r="M165"/>
      <c r="N165" s="79" t="e">
        <f>#REF!-Tableau2[[#This Row],[Date facture]]</f>
        <v>#REF!</v>
      </c>
      <c r="O165" s="20" t="str">
        <f>IFERROR((Tableau2[[#This Row],[Solde client avant relance]]*Tableau2[[#This Row],[Nb de jours de retard]]*#REF!)/36500,"")</f>
        <v/>
      </c>
      <c r="P165" s="5" t="e">
        <f>#REF!*Tableau2[[#This Row],[Nb factures]]</f>
        <v>#REF!</v>
      </c>
      <c r="Q165" s="171">
        <v>-10.45</v>
      </c>
      <c r="R165" s="2" t="s">
        <v>743</v>
      </c>
      <c r="S165" s="175">
        <f>IF(ISNA(VLOOKUP(Tableau2[[#This Row],[Code client]],extraction!$A$1:$B$483,2,0)),"réglé",VLOOKUP(Tableau2[[#This Row],[Code client]],extraction!$A$1:$B$483,2,0))</f>
        <v>-10.45</v>
      </c>
      <c r="T165" s="136">
        <v>0</v>
      </c>
      <c r="U165" s="30" t="str">
        <f>IFERROR(Tableau2[[#This Row],[Solde client avant relance]]+Tableau2[[#This Row],[Frais de recouvrement]]+Tableau2[[#This Row],[Majoration]],"")</f>
        <v/>
      </c>
    </row>
    <row r="166" spans="1:21" ht="30" x14ac:dyDescent="0.25">
      <c r="A166" t="s">
        <v>75</v>
      </c>
      <c r="B166" s="128" t="s">
        <v>974</v>
      </c>
      <c r="C166" s="21" t="s">
        <v>304</v>
      </c>
      <c r="D166" s="159">
        <v>491905044</v>
      </c>
      <c r="E166" s="152" t="s">
        <v>1072</v>
      </c>
      <c r="G166" s="177" t="s">
        <v>397</v>
      </c>
      <c r="I166" s="25" t="s">
        <v>439</v>
      </c>
      <c r="J166" t="s">
        <v>1239</v>
      </c>
      <c r="K166"/>
      <c r="M166"/>
      <c r="N166" s="79" t="e">
        <f>#REF!-Tableau2[[#This Row],[Date facture]]</f>
        <v>#REF!</v>
      </c>
      <c r="O166" s="20" t="str">
        <f>IFERROR((Tableau2[[#This Row],[Solde client avant relance]]*Tableau2[[#This Row],[Nb de jours de retard]]*#REF!)/36500,"")</f>
        <v/>
      </c>
      <c r="P166" s="5" t="e">
        <f>#REF!*Tableau2[[#This Row],[Nb factures]]</f>
        <v>#REF!</v>
      </c>
      <c r="Q166" s="171">
        <v>-33.43</v>
      </c>
      <c r="R166" s="2" t="s">
        <v>1239</v>
      </c>
      <c r="S166" s="175">
        <f>IF(ISNA(VLOOKUP(Tableau2[[#This Row],[Code client]],extraction!$A$1:$B$483,2,0)),"réglé",VLOOKUP(Tableau2[[#This Row],[Code client]],extraction!$A$1:$B$483,2,0))</f>
        <v>-33.43</v>
      </c>
      <c r="T166" s="136">
        <v>0</v>
      </c>
      <c r="U166" s="30" t="str">
        <f>IFERROR(Tableau2[[#This Row],[Solde client avant relance]]+Tableau2[[#This Row],[Frais de recouvrement]]+Tableau2[[#This Row],[Majoration]],"")</f>
        <v/>
      </c>
    </row>
    <row r="167" spans="1:21" x14ac:dyDescent="0.25">
      <c r="A167" t="s">
        <v>76</v>
      </c>
      <c r="B167" s="128" t="s">
        <v>975</v>
      </c>
      <c r="C167" s="21" t="s">
        <v>304</v>
      </c>
      <c r="D167" s="159" t="s">
        <v>306</v>
      </c>
      <c r="E167" s="152"/>
      <c r="I167" s="25" t="s">
        <v>440</v>
      </c>
      <c r="J167" t="s">
        <v>1239</v>
      </c>
      <c r="K167"/>
      <c r="M167"/>
      <c r="N167" s="79" t="e">
        <f>#REF!-Tableau2[[#This Row],[Date facture]]</f>
        <v>#REF!</v>
      </c>
      <c r="O167" s="20" t="str">
        <f>IFERROR((Tableau2[[#This Row],[Solde client avant relance]]*Tableau2[[#This Row],[Nb de jours de retard]]*#REF!)/36500,"")</f>
        <v/>
      </c>
      <c r="P167" s="5" t="e">
        <f>#REF!*Tableau2[[#This Row],[Nb factures]]</f>
        <v>#REF!</v>
      </c>
      <c r="Q167" s="171">
        <v>-54.93</v>
      </c>
      <c r="R167" s="2" t="s">
        <v>1239</v>
      </c>
      <c r="S167" s="175">
        <f>IF(ISNA(VLOOKUP(Tableau2[[#This Row],[Code client]],extraction!$A$1:$B$483,2,0)),"réglé",VLOOKUP(Tableau2[[#This Row],[Code client]],extraction!$A$1:$B$483,2,0))</f>
        <v>-54.930000000000007</v>
      </c>
      <c r="T167" s="136">
        <v>0</v>
      </c>
      <c r="U167" s="30" t="str">
        <f>IFERROR(Tableau2[[#This Row],[Solde client avant relance]]+Tableau2[[#This Row],[Frais de recouvrement]]+Tableau2[[#This Row],[Majoration]],"")</f>
        <v/>
      </c>
    </row>
    <row r="168" spans="1:21" x14ac:dyDescent="0.25">
      <c r="A168" t="s">
        <v>77</v>
      </c>
      <c r="B168" s="128" t="s">
        <v>976</v>
      </c>
      <c r="C168" s="21" t="s">
        <v>304</v>
      </c>
      <c r="D168" s="159" t="s">
        <v>307</v>
      </c>
      <c r="E168" s="152"/>
      <c r="J168" t="s">
        <v>1239</v>
      </c>
      <c r="K168"/>
      <c r="M168"/>
      <c r="N168" s="79" t="e">
        <f>#REF!-Tableau2[[#This Row],[Date facture]]</f>
        <v>#REF!</v>
      </c>
      <c r="O168" s="20" t="str">
        <f>IFERROR((Tableau2[[#This Row],[Solde client avant relance]]*Tableau2[[#This Row],[Nb de jours de retard]]*#REF!)/36500,"")</f>
        <v/>
      </c>
      <c r="P168" s="5" t="e">
        <f>#REF!*Tableau2[[#This Row],[Nb factures]]</f>
        <v>#REF!</v>
      </c>
      <c r="Q168" s="171">
        <v>-56.41</v>
      </c>
      <c r="R168" s="2" t="s">
        <v>1239</v>
      </c>
      <c r="S168" s="175">
        <f>IF(ISNA(VLOOKUP(Tableau2[[#This Row],[Code client]],extraction!$A$1:$B$483,2,0)),"réglé",VLOOKUP(Tableau2[[#This Row],[Code client]],extraction!$A$1:$B$483,2,0))</f>
        <v>-56.41</v>
      </c>
      <c r="T168" s="136">
        <v>0</v>
      </c>
      <c r="U168" s="30" t="str">
        <f>IFERROR(Tableau2[[#This Row],[Solde client avant relance]]+Tableau2[[#This Row],[Frais de recouvrement]]+Tableau2[[#This Row],[Majoration]],"")</f>
        <v/>
      </c>
    </row>
    <row r="169" spans="1:21" x14ac:dyDescent="0.25">
      <c r="A169" t="s">
        <v>78</v>
      </c>
      <c r="B169" s="128" t="s">
        <v>977</v>
      </c>
      <c r="C169" s="21" t="s">
        <v>304</v>
      </c>
      <c r="D169" s="159">
        <v>498077915</v>
      </c>
      <c r="E169" s="152"/>
      <c r="J169" t="s">
        <v>1239</v>
      </c>
      <c r="K169"/>
      <c r="M169"/>
      <c r="N169" s="79" t="e">
        <f>#REF!-Tableau2[[#This Row],[Date facture]]</f>
        <v>#REF!</v>
      </c>
      <c r="O169" s="20" t="str">
        <f>IFERROR((Tableau2[[#This Row],[Solde client avant relance]]*Tableau2[[#This Row],[Nb de jours de retard]]*#REF!)/36500,"")</f>
        <v/>
      </c>
      <c r="P169" s="5" t="e">
        <f>#REF!*Tableau2[[#This Row],[Nb factures]]</f>
        <v>#REF!</v>
      </c>
      <c r="Q169" s="171">
        <v>-108.72</v>
      </c>
      <c r="R169" s="2" t="s">
        <v>1239</v>
      </c>
      <c r="S169" s="175">
        <f>IF(ISNA(VLOOKUP(Tableau2[[#This Row],[Code client]],extraction!$A$1:$B$483,2,0)),"réglé",VLOOKUP(Tableau2[[#This Row],[Code client]],extraction!$A$1:$B$483,2,0))</f>
        <v>-108.72</v>
      </c>
      <c r="T169" s="136">
        <v>0</v>
      </c>
      <c r="U169" s="30" t="str">
        <f>IFERROR(Tableau2[[#This Row],[Solde client avant relance]]+Tableau2[[#This Row],[Frais de recouvrement]]+Tableau2[[#This Row],[Majoration]],"")</f>
        <v/>
      </c>
    </row>
    <row r="170" spans="1:21" x14ac:dyDescent="0.25">
      <c r="A170" t="s">
        <v>79</v>
      </c>
      <c r="B170" s="128" t="s">
        <v>978</v>
      </c>
      <c r="C170" s="21" t="s">
        <v>304</v>
      </c>
      <c r="D170" s="159" t="s">
        <v>308</v>
      </c>
      <c r="E170" s="152"/>
      <c r="G170" s="178"/>
      <c r="J170" t="s">
        <v>1239</v>
      </c>
      <c r="K170"/>
      <c r="M170"/>
      <c r="N170" s="79" t="e">
        <f>#REF!-Tableau2[[#This Row],[Date facture]]</f>
        <v>#REF!</v>
      </c>
      <c r="O170" s="20" t="str">
        <f>IFERROR((Tableau2[[#This Row],[Solde client avant relance]]*Tableau2[[#This Row],[Nb de jours de retard]]*#REF!)/36500,"")</f>
        <v/>
      </c>
      <c r="P170" s="5" t="e">
        <f>#REF!*Tableau2[[#This Row],[Nb factures]]</f>
        <v>#REF!</v>
      </c>
      <c r="Q170" s="171">
        <v>-309.82</v>
      </c>
      <c r="R170" s="2" t="s">
        <v>1239</v>
      </c>
      <c r="S170" s="175">
        <f>IF(ISNA(VLOOKUP(Tableau2[[#This Row],[Code client]],extraction!$A$1:$B$483,2,0)),"réglé",VLOOKUP(Tableau2[[#This Row],[Code client]],extraction!$A$1:$B$483,2,0))</f>
        <v>-309.82</v>
      </c>
      <c r="T170" s="136">
        <v>0</v>
      </c>
      <c r="U170" s="30" t="str">
        <f>IFERROR(Tableau2[[#This Row],[Solde client avant relance]]+Tableau2[[#This Row],[Frais de recouvrement]]+Tableau2[[#This Row],[Majoration]],"")</f>
        <v/>
      </c>
    </row>
    <row r="171" spans="1:21" x14ac:dyDescent="0.25">
      <c r="A171" t="s">
        <v>80</v>
      </c>
      <c r="B171" s="128" t="s">
        <v>979</v>
      </c>
      <c r="C171" s="21" t="s">
        <v>304</v>
      </c>
      <c r="D171" s="159">
        <v>147553056</v>
      </c>
      <c r="E171" s="152"/>
      <c r="J171" t="s">
        <v>1239</v>
      </c>
      <c r="K171"/>
      <c r="M171"/>
      <c r="N171" s="79" t="e">
        <f>#REF!-Tableau2[[#This Row],[Date facture]]</f>
        <v>#REF!</v>
      </c>
      <c r="O171" s="20" t="str">
        <f>IFERROR((Tableau2[[#This Row],[Solde client avant relance]]*Tableau2[[#This Row],[Nb de jours de retard]]*#REF!)/36500,"")</f>
        <v/>
      </c>
      <c r="P171" s="5" t="e">
        <f>#REF!*Tableau2[[#This Row],[Nb factures]]</f>
        <v>#REF!</v>
      </c>
      <c r="Q171" s="171">
        <v>-92.3</v>
      </c>
      <c r="R171" s="2" t="s">
        <v>1239</v>
      </c>
      <c r="S171" s="175">
        <f>IF(ISNA(VLOOKUP(Tableau2[[#This Row],[Code client]],extraction!$A$1:$B$483,2,0)),"réglé",VLOOKUP(Tableau2[[#This Row],[Code client]],extraction!$A$1:$B$483,2,0))</f>
        <v>-92.3</v>
      </c>
      <c r="T171" s="136">
        <v>0</v>
      </c>
      <c r="U171" s="30" t="str">
        <f>IFERROR(Tableau2[[#This Row],[Solde client avant relance]]+Tableau2[[#This Row],[Frais de recouvrement]]+Tableau2[[#This Row],[Majoration]],"")</f>
        <v/>
      </c>
    </row>
    <row r="172" spans="1:21" x14ac:dyDescent="0.25">
      <c r="A172" t="s">
        <v>81</v>
      </c>
      <c r="B172" s="128" t="s">
        <v>980</v>
      </c>
      <c r="C172" s="21" t="s">
        <v>304</v>
      </c>
      <c r="D172" s="159" t="s">
        <v>309</v>
      </c>
      <c r="E172" s="152"/>
      <c r="J172" t="s">
        <v>1239</v>
      </c>
      <c r="K172"/>
      <c r="M172"/>
      <c r="N172" s="79" t="e">
        <f>#REF!-Tableau2[[#This Row],[Date facture]]</f>
        <v>#REF!</v>
      </c>
      <c r="O172" s="20" t="str">
        <f>IFERROR((Tableau2[[#This Row],[Solde client avant relance]]*Tableau2[[#This Row],[Nb de jours de retard]]*#REF!)/36500,"")</f>
        <v/>
      </c>
      <c r="P172" s="5" t="e">
        <f>#REF!*Tableau2[[#This Row],[Nb factures]]</f>
        <v>#REF!</v>
      </c>
      <c r="Q172" s="171">
        <v>-136.27000000000001</v>
      </c>
      <c r="R172" s="2" t="s">
        <v>1239</v>
      </c>
      <c r="S172" s="175">
        <f>IF(ISNA(VLOOKUP(Tableau2[[#This Row],[Code client]],extraction!$A$1:$B$483,2,0)),"réglé",VLOOKUP(Tableau2[[#This Row],[Code client]],extraction!$A$1:$B$483,2,0))</f>
        <v>-136.27000000000001</v>
      </c>
      <c r="T172" s="136">
        <v>0</v>
      </c>
      <c r="U172" s="30" t="str">
        <f>IFERROR(Tableau2[[#This Row],[Solde client avant relance]]+Tableau2[[#This Row],[Frais de recouvrement]]+Tableau2[[#This Row],[Majoration]],"")</f>
        <v/>
      </c>
    </row>
    <row r="173" spans="1:21" x14ac:dyDescent="0.25">
      <c r="A173" t="s">
        <v>82</v>
      </c>
      <c r="B173" s="128" t="s">
        <v>981</v>
      </c>
      <c r="C173" s="21" t="s">
        <v>304</v>
      </c>
      <c r="D173" s="159" t="s">
        <v>310</v>
      </c>
      <c r="E173" s="152"/>
      <c r="J173" t="s">
        <v>1239</v>
      </c>
      <c r="K173"/>
      <c r="M173"/>
      <c r="N173" s="79" t="e">
        <f>#REF!-Tableau2[[#This Row],[Date facture]]</f>
        <v>#REF!</v>
      </c>
      <c r="O173" s="20" t="str">
        <f>IFERROR((Tableau2[[#This Row],[Solde client avant relance]]*Tableau2[[#This Row],[Nb de jours de retard]]*#REF!)/36500,"")</f>
        <v/>
      </c>
      <c r="P173" s="5" t="e">
        <f>#REF!*Tableau2[[#This Row],[Nb factures]]</f>
        <v>#REF!</v>
      </c>
      <c r="Q173" s="171">
        <v>-57.61</v>
      </c>
      <c r="R173" s="2" t="s">
        <v>1239</v>
      </c>
      <c r="S173" s="175">
        <f>IF(ISNA(VLOOKUP(Tableau2[[#This Row],[Code client]],extraction!$A$1:$B$483,2,0)),"réglé",VLOOKUP(Tableau2[[#This Row],[Code client]],extraction!$A$1:$B$483,2,0))</f>
        <v>-57.61</v>
      </c>
      <c r="T173" s="136">
        <v>0</v>
      </c>
      <c r="U173" s="30" t="str">
        <f>IFERROR(Tableau2[[#This Row],[Solde client avant relance]]+Tableau2[[#This Row],[Frais de recouvrement]]+Tableau2[[#This Row],[Majoration]],"")</f>
        <v/>
      </c>
    </row>
    <row r="174" spans="1:21" x14ac:dyDescent="0.25">
      <c r="A174" t="s">
        <v>85</v>
      </c>
      <c r="B174" s="128" t="s">
        <v>983</v>
      </c>
      <c r="C174" s="21" t="s">
        <v>304</v>
      </c>
      <c r="D174" s="159" t="s">
        <v>311</v>
      </c>
      <c r="E174" s="152"/>
      <c r="J174" t="s">
        <v>1239</v>
      </c>
      <c r="K174"/>
      <c r="M174"/>
      <c r="N174" s="79" t="e">
        <f>#REF!-Tableau2[[#This Row],[Date facture]]</f>
        <v>#REF!</v>
      </c>
      <c r="O174" s="20" t="str">
        <f>IFERROR((Tableau2[[#This Row],[Solde client avant relance]]*Tableau2[[#This Row],[Nb de jours de retard]]*#REF!)/36500,"")</f>
        <v/>
      </c>
      <c r="P174" s="5" t="e">
        <f>#REF!*Tableau2[[#This Row],[Nb factures]]</f>
        <v>#REF!</v>
      </c>
      <c r="Q174" s="171">
        <v>-33.43</v>
      </c>
      <c r="R174" s="2" t="s">
        <v>1239</v>
      </c>
      <c r="S174" s="175">
        <f>IF(ISNA(VLOOKUP(Tableau2[[#This Row],[Code client]],extraction!$A$1:$B$483,2,0)),"réglé",VLOOKUP(Tableau2[[#This Row],[Code client]],extraction!$A$1:$B$483,2,0))</f>
        <v>-33.43</v>
      </c>
      <c r="T174" s="136">
        <v>0</v>
      </c>
      <c r="U174" s="30" t="str">
        <f>IFERROR(Tableau2[[#This Row],[Solde client avant relance]]+Tableau2[[#This Row],[Frais de recouvrement]]+Tableau2[[#This Row],[Majoration]],"")</f>
        <v/>
      </c>
    </row>
    <row r="175" spans="1:21" x14ac:dyDescent="0.25">
      <c r="A175" t="s">
        <v>86</v>
      </c>
      <c r="B175" s="128" t="s">
        <v>984</v>
      </c>
      <c r="C175" s="21" t="s">
        <v>304</v>
      </c>
      <c r="D175" s="159" t="s">
        <v>312</v>
      </c>
      <c r="E175" s="152"/>
      <c r="J175" t="s">
        <v>1239</v>
      </c>
      <c r="K175"/>
      <c r="M175"/>
      <c r="N175" s="79" t="e">
        <f>#REF!-Tableau2[[#This Row],[Date facture]]</f>
        <v>#REF!</v>
      </c>
      <c r="O175" s="20" t="str">
        <f>IFERROR((Tableau2[[#This Row],[Solde client avant relance]]*Tableau2[[#This Row],[Nb de jours de retard]]*#REF!)/36500,"")</f>
        <v/>
      </c>
      <c r="P175" s="5" t="e">
        <f>#REF!*Tableau2[[#This Row],[Nb factures]]</f>
        <v>#REF!</v>
      </c>
      <c r="Q175" s="171">
        <v>-50.41</v>
      </c>
      <c r="R175" s="2" t="s">
        <v>1239</v>
      </c>
      <c r="S175" s="175">
        <f>IF(ISNA(VLOOKUP(Tableau2[[#This Row],[Code client]],extraction!$A$1:$B$483,2,0)),"réglé",VLOOKUP(Tableau2[[#This Row],[Code client]],extraction!$A$1:$B$483,2,0))</f>
        <v>-50.41</v>
      </c>
      <c r="T175" s="136">
        <v>0</v>
      </c>
      <c r="U175" s="30" t="str">
        <f>IFERROR(Tableau2[[#This Row],[Solde client avant relance]]+Tableau2[[#This Row],[Frais de recouvrement]]+Tableau2[[#This Row],[Majoration]],"")</f>
        <v/>
      </c>
    </row>
    <row r="176" spans="1:21" x14ac:dyDescent="0.25">
      <c r="A176" t="s">
        <v>87</v>
      </c>
      <c r="B176" s="128" t="s">
        <v>985</v>
      </c>
      <c r="C176" s="21" t="s">
        <v>304</v>
      </c>
      <c r="E176" s="152"/>
      <c r="J176" t="s">
        <v>1239</v>
      </c>
      <c r="K176"/>
      <c r="M176"/>
      <c r="N176" s="79" t="e">
        <f>#REF!-Tableau2[[#This Row],[Date facture]]</f>
        <v>#REF!</v>
      </c>
      <c r="O176" s="20" t="str">
        <f>IFERROR((Tableau2[[#This Row],[Solde client avant relance]]*Tableau2[[#This Row],[Nb de jours de retard]]*#REF!)/36500,"")</f>
        <v/>
      </c>
      <c r="P176" s="5" t="e">
        <f>#REF!*Tableau2[[#This Row],[Nb factures]]</f>
        <v>#REF!</v>
      </c>
      <c r="Q176" s="171">
        <v>-33.43</v>
      </c>
      <c r="R176" s="2" t="s">
        <v>1239</v>
      </c>
      <c r="S176" s="175">
        <f>IF(ISNA(VLOOKUP(Tableau2[[#This Row],[Code client]],extraction!$A$1:$B$483,2,0)),"réglé",VLOOKUP(Tableau2[[#This Row],[Code client]],extraction!$A$1:$B$483,2,0))</f>
        <v>-33.43</v>
      </c>
      <c r="T176" s="136">
        <v>0</v>
      </c>
      <c r="U176" s="30" t="str">
        <f>IFERROR(Tableau2[[#This Row],[Solde client avant relance]]+Tableau2[[#This Row],[Frais de recouvrement]]+Tableau2[[#This Row],[Majoration]],"")</f>
        <v/>
      </c>
    </row>
    <row r="177" spans="1:21" x14ac:dyDescent="0.25">
      <c r="A177" t="s">
        <v>125</v>
      </c>
      <c r="C177" s="21" t="s">
        <v>304</v>
      </c>
      <c r="E177" s="152"/>
      <c r="J177" t="s">
        <v>1309</v>
      </c>
      <c r="K177"/>
      <c r="M177"/>
      <c r="N177" s="79" t="e">
        <f>#REF!-Tableau2[[#This Row],[Date facture]]</f>
        <v>#REF!</v>
      </c>
      <c r="O177" s="20" t="str">
        <f>IFERROR((Tableau2[[#This Row],[Solde client avant relance]]*Tableau2[[#This Row],[Nb de jours de retard]]*#REF!)/36500,"")</f>
        <v/>
      </c>
      <c r="P177" s="5" t="e">
        <f>#REF!*Tableau2[[#This Row],[Nb factures]]</f>
        <v>#REF!</v>
      </c>
      <c r="Q177" s="171">
        <v>-32.53</v>
      </c>
      <c r="R177" s="2" t="s">
        <v>1309</v>
      </c>
      <c r="S177" s="175">
        <f>IF(ISNA(VLOOKUP(Tableau2[[#This Row],[Code client]],extraction!$A$1:$B$483,2,0)),"réglé",VLOOKUP(Tableau2[[#This Row],[Code client]],extraction!$A$1:$B$483,2,0))</f>
        <v>-32.53</v>
      </c>
      <c r="T177" s="136">
        <v>0</v>
      </c>
      <c r="U177" s="30" t="str">
        <f>IFERROR(Tableau2[[#This Row],[Solde client avant relance]]+Tableau2[[#This Row],[Frais de recouvrement]]+Tableau2[[#This Row],[Majoration]],"")</f>
        <v/>
      </c>
    </row>
    <row r="178" spans="1:21" x14ac:dyDescent="0.25">
      <c r="A178" t="s">
        <v>684</v>
      </c>
      <c r="B178" s="128" t="s">
        <v>755</v>
      </c>
      <c r="C178" s="17" t="s">
        <v>304</v>
      </c>
      <c r="D178" s="159" t="s">
        <v>698</v>
      </c>
      <c r="E178" s="152"/>
      <c r="G178" s="177" t="s">
        <v>1529</v>
      </c>
      <c r="H178" s="177" t="s">
        <v>1536</v>
      </c>
      <c r="I178" s="25" t="s">
        <v>1537</v>
      </c>
      <c r="K178"/>
      <c r="M178"/>
      <c r="N178" s="79" t="e">
        <f>#REF!-Tableau2[[#This Row],[Date facture]]</f>
        <v>#REF!</v>
      </c>
      <c r="O178" s="20" t="str">
        <f>IFERROR((Tableau2[[#This Row],[Solde client avant relance]]*Tableau2[[#This Row],[Nb de jours de retard]]*#REF!)/36500,"")</f>
        <v/>
      </c>
      <c r="P178" s="5" t="e">
        <f>#REF!*Tableau2[[#This Row],[Nb factures]]</f>
        <v>#REF!</v>
      </c>
      <c r="Q178" s="171">
        <v>-31.47</v>
      </c>
      <c r="R178" s="2" t="s">
        <v>742</v>
      </c>
      <c r="S178" s="175">
        <f>IF(ISNA(VLOOKUP(Tableau2[[#This Row],[Code client]],extraction!$A$1:$B$483,2,0)),"réglé",VLOOKUP(Tableau2[[#This Row],[Code client]],extraction!$A$1:$B$483,2,0))</f>
        <v>-31.47</v>
      </c>
      <c r="T178" s="136">
        <v>1</v>
      </c>
      <c r="U178" s="52" t="str">
        <f>IFERROR(Tableau2[[#This Row],[Solde client avant relance]]+Tableau2[[#This Row],[Frais de recouvrement]]+Tableau2[[#This Row],[Majoration]],"")</f>
        <v/>
      </c>
    </row>
    <row r="179" spans="1:21" ht="30" x14ac:dyDescent="0.25">
      <c r="A179" t="s">
        <v>256</v>
      </c>
      <c r="B179" s="128" t="s">
        <v>895</v>
      </c>
      <c r="C179" s="21" t="s">
        <v>478</v>
      </c>
      <c r="D179" s="159">
        <v>142218882</v>
      </c>
      <c r="E179" s="154" t="s">
        <v>1007</v>
      </c>
      <c r="G179" s="177" t="s">
        <v>1228</v>
      </c>
      <c r="H179" s="177" t="s">
        <v>1329</v>
      </c>
      <c r="J179" s="25" t="s">
        <v>458</v>
      </c>
      <c r="K179">
        <v>1</v>
      </c>
      <c r="M179"/>
      <c r="N179" s="79" t="e">
        <f>#REF!-Tableau2[[#This Row],[Date facture]]</f>
        <v>#REF!</v>
      </c>
      <c r="O179" s="20" t="str">
        <f>IFERROR((Tableau2[[#This Row],[Solde client avant relance]]*Tableau2[[#This Row],[Nb de jours de retard]]*#REF!)/36500,"")</f>
        <v/>
      </c>
      <c r="P179" s="5" t="e">
        <f>#REF!*Tableau2[[#This Row],[Nb factures]]</f>
        <v>#REF!</v>
      </c>
      <c r="Q179" s="171">
        <v>-33.43</v>
      </c>
      <c r="R179" s="2" t="s">
        <v>742</v>
      </c>
      <c r="S179" s="175">
        <f>IF(ISNA(VLOOKUP(Tableau2[[#This Row],[Code client]],extraction!$A$1:$B$483,2,0)),"réglé",VLOOKUP(Tableau2[[#This Row],[Code client]],extraction!$A$1:$B$483,2,0))</f>
        <v>-33.43</v>
      </c>
      <c r="T179" s="136">
        <v>3</v>
      </c>
      <c r="U179" s="30" t="str">
        <f>IFERROR(Tableau2[[#This Row],[Solde client avant relance]]+Tableau2[[#This Row],[Frais de recouvrement]]+Tableau2[[#This Row],[Majoration]],"")</f>
        <v/>
      </c>
    </row>
    <row r="180" spans="1:21" x14ac:dyDescent="0.25">
      <c r="A180" s="2" t="s">
        <v>133</v>
      </c>
      <c r="B180" s="151" t="s">
        <v>748</v>
      </c>
      <c r="C180" s="21" t="s">
        <v>304</v>
      </c>
      <c r="D180" s="159">
        <v>130449000</v>
      </c>
      <c r="E180" s="155" t="s">
        <v>1327</v>
      </c>
      <c r="G180" s="178" t="s">
        <v>400</v>
      </c>
      <c r="H180" s="178"/>
      <c r="I180" s="24" t="s">
        <v>704</v>
      </c>
      <c r="J180" s="2" t="s">
        <v>452</v>
      </c>
      <c r="K180" s="2">
        <v>1</v>
      </c>
      <c r="L180" s="74">
        <v>42064</v>
      </c>
      <c r="M180" s="2"/>
      <c r="N180" s="79" t="e">
        <f>#REF!-Tableau2[[#This Row],[Date facture]]</f>
        <v>#REF!</v>
      </c>
      <c r="O180" s="20" t="str">
        <f>IFERROR((Tableau2[[#This Row],[Solde client avant relance]]*Tableau2[[#This Row],[Nb de jours de retard]]*#REF!)/36500,"")</f>
        <v/>
      </c>
      <c r="P180" s="5" t="e">
        <f>#REF!*Tableau2[[#This Row],[Nb factures]]</f>
        <v>#REF!</v>
      </c>
      <c r="Q180" s="171">
        <v>-45.05</v>
      </c>
      <c r="R180" s="2" t="s">
        <v>742</v>
      </c>
      <c r="S180" s="175">
        <f>IF(ISNA(VLOOKUP(Tableau2[[#This Row],[Code client]],extraction!$A$1:$B$483,2,0)),"réglé",VLOOKUP(Tableau2[[#This Row],[Code client]],extraction!$A$1:$B$483,2,0))</f>
        <v>-45.05</v>
      </c>
      <c r="T180" s="136">
        <v>1</v>
      </c>
      <c r="U180" s="30" t="str">
        <f>IFERROR(Tableau2[[#This Row],[Solde client avant relance]]+Tableau2[[#This Row],[Frais de recouvrement]]+Tableau2[[#This Row],[Majoration]],"")</f>
        <v/>
      </c>
    </row>
    <row r="181" spans="1:21" x14ac:dyDescent="0.25">
      <c r="A181" t="s">
        <v>136</v>
      </c>
      <c r="B181" s="128" t="s">
        <v>925</v>
      </c>
      <c r="C181" s="21" t="s">
        <v>478</v>
      </c>
      <c r="D181" s="159" t="s">
        <v>313</v>
      </c>
      <c r="E181" s="152"/>
      <c r="G181" s="178" t="s">
        <v>413</v>
      </c>
      <c r="H181" s="178"/>
      <c r="I181" s="25" t="s">
        <v>442</v>
      </c>
      <c r="J181" s="2" t="s">
        <v>461</v>
      </c>
      <c r="K181"/>
      <c r="M181"/>
      <c r="N181" s="79" t="e">
        <f>#REF!-Tableau2[[#This Row],[Date facture]]</f>
        <v>#REF!</v>
      </c>
      <c r="O181" s="20" t="str">
        <f>IFERROR((Tableau2[[#This Row],[Solde client avant relance]]*Tableau2[[#This Row],[Nb de jours de retard]]*#REF!)/36500,"")</f>
        <v/>
      </c>
      <c r="P181" s="5" t="e">
        <f>#REF!*Tableau2[[#This Row],[Nb factures]]</f>
        <v>#REF!</v>
      </c>
      <c r="Q181" s="171">
        <v>-78.06</v>
      </c>
      <c r="R181" s="2" t="s">
        <v>742</v>
      </c>
      <c r="S181" s="175">
        <f>IF(ISNA(VLOOKUP(Tableau2[[#This Row],[Code client]],extraction!$A$1:$B$483,2,0)),"réglé",VLOOKUP(Tableau2[[#This Row],[Code client]],extraction!$A$1:$B$483,2,0))</f>
        <v>-78.060000000000059</v>
      </c>
      <c r="T181" s="136">
        <v>1</v>
      </c>
      <c r="U181" s="30" t="str">
        <f>IFERROR(Tableau2[[#This Row],[Solde client avant relance]]+Tableau2[[#This Row],[Frais de recouvrement]]+Tableau2[[#This Row],[Majoration]],"")</f>
        <v/>
      </c>
    </row>
    <row r="182" spans="1:21" x14ac:dyDescent="0.25">
      <c r="A182" t="s">
        <v>137</v>
      </c>
      <c r="B182" s="128" t="s">
        <v>926</v>
      </c>
      <c r="C182" s="21" t="s">
        <v>478</v>
      </c>
      <c r="D182" s="159" t="s">
        <v>314</v>
      </c>
      <c r="E182" s="155" t="s">
        <v>1327</v>
      </c>
      <c r="G182" s="178" t="s">
        <v>414</v>
      </c>
      <c r="I182" s="25" t="s">
        <v>430</v>
      </c>
      <c r="J182" s="2" t="s">
        <v>452</v>
      </c>
      <c r="K182">
        <v>1</v>
      </c>
      <c r="M182"/>
      <c r="N182" s="79" t="e">
        <f>#REF!-Tableau2[[#This Row],[Date facture]]</f>
        <v>#REF!</v>
      </c>
      <c r="O182" s="20" t="str">
        <f>IFERROR((Tableau2[[#This Row],[Solde client avant relance]]*Tableau2[[#This Row],[Nb de jours de retard]]*#REF!)/36500,"")</f>
        <v/>
      </c>
      <c r="P182" s="5" t="e">
        <f>#REF!*Tableau2[[#This Row],[Nb factures]]</f>
        <v>#REF!</v>
      </c>
      <c r="Q182" s="171">
        <v>-33.520000000000003</v>
      </c>
      <c r="R182" s="2" t="s">
        <v>742</v>
      </c>
      <c r="S182" s="175">
        <f>IF(ISNA(VLOOKUP(Tableau2[[#This Row],[Code client]],extraction!$A$1:$B$483,2,0)),"réglé",VLOOKUP(Tableau2[[#This Row],[Code client]],extraction!$A$1:$B$483,2,0))</f>
        <v>-33.520000000000003</v>
      </c>
      <c r="T182" s="136">
        <v>1</v>
      </c>
      <c r="U182" s="30" t="str">
        <f>IFERROR(Tableau2[[#This Row],[Solde client avant relance]]+Tableau2[[#This Row],[Frais de recouvrement]]+Tableau2[[#This Row],[Majoration]],"")</f>
        <v/>
      </c>
    </row>
    <row r="183" spans="1:21" x14ac:dyDescent="0.25">
      <c r="A183" t="s">
        <v>138</v>
      </c>
      <c r="B183" s="128" t="s">
        <v>797</v>
      </c>
      <c r="C183" s="21" t="s">
        <v>478</v>
      </c>
      <c r="D183" s="159">
        <v>130449000</v>
      </c>
      <c r="E183" s="155" t="s">
        <v>1327</v>
      </c>
      <c r="G183" s="178" t="s">
        <v>415</v>
      </c>
      <c r="H183" s="178"/>
      <c r="J183" s="2"/>
      <c r="K183"/>
      <c r="M183"/>
      <c r="N183" s="79" t="e">
        <f>#REF!-Tableau2[[#This Row],[Date facture]]</f>
        <v>#REF!</v>
      </c>
      <c r="O183" s="20" t="str">
        <f>IFERROR((Tableau2[[#This Row],[Solde client avant relance]]*Tableau2[[#This Row],[Nb de jours de retard]]*#REF!)/36500,"")</f>
        <v/>
      </c>
      <c r="P183" s="5" t="e">
        <f>#REF!*Tableau2[[#This Row],[Nb factures]]</f>
        <v>#REF!</v>
      </c>
      <c r="Q183" s="171">
        <v>-79.64</v>
      </c>
      <c r="R183" s="2" t="s">
        <v>742</v>
      </c>
      <c r="S183" s="175">
        <f>IF(ISNA(VLOOKUP(Tableau2[[#This Row],[Code client]],extraction!$A$1:$B$483,2,0)),"réglé",VLOOKUP(Tableau2[[#This Row],[Code client]],extraction!$A$1:$B$483,2,0))</f>
        <v>-79.64</v>
      </c>
      <c r="T183" s="136">
        <v>1</v>
      </c>
      <c r="U183" s="30" t="str">
        <f>IFERROR(Tableau2[[#This Row],[Solde client avant relance]]+Tableau2[[#This Row],[Frais de recouvrement]]+Tableau2[[#This Row],[Majoration]],"")</f>
        <v/>
      </c>
    </row>
    <row r="184" spans="1:21" x14ac:dyDescent="0.25">
      <c r="A184" t="s">
        <v>139</v>
      </c>
      <c r="B184" s="128" t="s">
        <v>928</v>
      </c>
      <c r="C184" s="21" t="s">
        <v>478</v>
      </c>
      <c r="D184" s="159">
        <v>144723039</v>
      </c>
      <c r="E184" s="154" t="s">
        <v>1037</v>
      </c>
      <c r="J184" t="s">
        <v>462</v>
      </c>
      <c r="K184"/>
      <c r="M184"/>
      <c r="N184" s="79" t="e">
        <f>#REF!-Tableau2[[#This Row],[Date facture]]</f>
        <v>#REF!</v>
      </c>
      <c r="O184" s="20" t="str">
        <f>IFERROR((Tableau2[[#This Row],[Solde client avant relance]]*Tableau2[[#This Row],[Nb de jours de retard]]*#REF!)/36500,"")</f>
        <v/>
      </c>
      <c r="P184" s="5" t="e">
        <f>#REF!*Tableau2[[#This Row],[Nb factures]]</f>
        <v>#REF!</v>
      </c>
      <c r="Q184" s="171">
        <v>-49.74</v>
      </c>
      <c r="R184" s="2" t="s">
        <v>742</v>
      </c>
      <c r="S184" s="175">
        <f>IF(ISNA(VLOOKUP(Tableau2[[#This Row],[Code client]],extraction!$A$1:$B$483,2,0)),"réglé",VLOOKUP(Tableau2[[#This Row],[Code client]],extraction!$A$1:$B$483,2,0))</f>
        <v>-49.74</v>
      </c>
      <c r="T184" s="136">
        <v>1</v>
      </c>
      <c r="U184" s="30" t="str">
        <f>IFERROR(Tableau2[[#This Row],[Solde client avant relance]]+Tableau2[[#This Row],[Frais de recouvrement]]+Tableau2[[#This Row],[Majoration]],"")</f>
        <v/>
      </c>
    </row>
  </sheetData>
  <conditionalFormatting sqref="O292:O1048576 R2:R184">
    <cfRule type="containsText" dxfId="40" priority="13" operator="containsText" text="factures + de 5ans">
      <formula>NOT(ISERROR(SEARCH("factures + de 5ans",O2)))</formula>
    </cfRule>
    <cfRule type="containsText" dxfId="39" priority="14" operator="containsText" text="Liquidation">
      <formula>NOT(ISERROR(SEARCH("Liquidation",O2)))</formula>
    </cfRule>
    <cfRule type="containsText" dxfId="38" priority="15" operator="containsText" text="en cours">
      <formula>NOT(ISERROR(SEARCH("en cours",O2)))</formula>
    </cfRule>
    <cfRule type="containsText" dxfId="37" priority="16" operator="containsText" text="en attente de paiement">
      <formula>NOT(ISERROR(SEARCH("en attente de paiement",O2)))</formula>
    </cfRule>
    <cfRule type="containsText" dxfId="36" priority="17" operator="containsText" text="réglé">
      <formula>NOT(ISERROR(SEARCH("réglé",O2)))</formula>
    </cfRule>
  </conditionalFormatting>
  <conditionalFormatting sqref="X301:X1048576 V302:V1048576 O292:O1048576 R1:R184">
    <cfRule type="containsBlanks" dxfId="35" priority="2">
      <formula>LEN(TRIM(O1))=0</formula>
    </cfRule>
  </conditionalFormatting>
  <conditionalFormatting sqref="G80">
    <cfRule type="containsText" dxfId="34" priority="1" operator="containsText" text="factures pas encore">
      <formula>NOT(ISERROR(SEARCH("factures pas encore",G80)))</formula>
    </cfRule>
  </conditionalFormatting>
  <dataValidations count="2">
    <dataValidation type="list" allowBlank="1" showInputMessage="1" showErrorMessage="1" sqref="R151:R156 O161:O1048576">
      <formula1>"En attente de paiement,En cours,Réglé,Liquidation,Factures + de 5ans"</formula1>
    </dataValidation>
    <dataValidation type="list" allowBlank="1" showInputMessage="1" showErrorMessage="1" sqref="R157:R184 R2:R150">
      <formula1>"avis de paiement, en attente de paiement,en cours,réglé,liquidation,factures + de 5ans"</formula1>
    </dataValidation>
  </dataValidations>
  <hyperlinks>
    <hyperlink ref="E153" r:id="rId1"/>
    <hyperlink ref="E145" r:id="rId2"/>
    <hyperlink ref="E116" r:id="rId3"/>
    <hyperlink ref="E117" r:id="rId4"/>
    <hyperlink ref="E118" r:id="rId5"/>
    <hyperlink ref="E119" r:id="rId6"/>
    <hyperlink ref="E120" r:id="rId7"/>
    <hyperlink ref="E121" r:id="rId8" display="c.bouchard@catalansdragons.com   "/>
    <hyperlink ref="E122" r:id="rId9"/>
    <hyperlink ref="E123" r:id="rId10"/>
    <hyperlink ref="E157" r:id="rId11"/>
    <hyperlink ref="E124" r:id="rId12"/>
    <hyperlink ref="E184" r:id="rId13"/>
    <hyperlink ref="E125" r:id="rId14"/>
    <hyperlink ref="E179" r:id="rId15"/>
    <hyperlink ref="E164" r:id="rId16"/>
    <hyperlink ref="E127" r:id="rId17"/>
    <hyperlink ref="E150" r:id="rId18"/>
    <hyperlink ref="E129" r:id="rId19"/>
    <hyperlink ref="E130" r:id="rId20"/>
    <hyperlink ref="E131" r:id="rId21"/>
    <hyperlink ref="E132" r:id="rId22"/>
    <hyperlink ref="E133" r:id="rId23"/>
    <hyperlink ref="E126" r:id="rId24"/>
    <hyperlink ref="E154" r:id="rId25"/>
    <hyperlink ref="E134" r:id="rId26"/>
    <hyperlink ref="E135" r:id="rId27"/>
    <hyperlink ref="E136" r:id="rId28"/>
    <hyperlink ref="E155" r:id="rId29"/>
    <hyperlink ref="E151" r:id="rId30"/>
    <hyperlink ref="E156" r:id="rId31"/>
    <hyperlink ref="E137" r:id="rId32"/>
    <hyperlink ref="E138" r:id="rId33"/>
    <hyperlink ref="E100" r:id="rId34"/>
    <hyperlink ref="E101" r:id="rId35"/>
    <hyperlink ref="E102" r:id="rId36"/>
    <hyperlink ref="E103" r:id="rId37"/>
    <hyperlink ref="E110" r:id="rId38"/>
    <hyperlink ref="E114" r:id="rId39"/>
    <hyperlink ref="E180" r:id="rId40"/>
    <hyperlink ref="E163:E164" r:id="rId41" display="payments.fr@europcar.com"/>
    <hyperlink ref="E149" r:id="rId42"/>
    <hyperlink ref="E97" r:id="rId43"/>
    <hyperlink ref="E62" r:id="rId44"/>
  </hyperlinks>
  <pageMargins left="0.7" right="0.7" top="0.75" bottom="0.75" header="0.3" footer="0.3"/>
  <pageSetup paperSize="9" orientation="portrait" r:id="rId45"/>
  <tableParts count="1">
    <tablePart r:id="rId4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C4:L42"/>
  <sheetViews>
    <sheetView showGridLines="0" topLeftCell="A4" workbookViewId="0">
      <selection activeCell="C10" sqref="C10"/>
    </sheetView>
  </sheetViews>
  <sheetFormatPr baseColWidth="10" defaultRowHeight="15" x14ac:dyDescent="0.25"/>
  <cols>
    <col min="2" max="2" width="11" customWidth="1"/>
    <col min="3" max="3" width="17.42578125" customWidth="1"/>
    <col min="4" max="4" width="39.85546875" customWidth="1"/>
  </cols>
  <sheetData>
    <row r="4" spans="3:12" ht="15.75" thickBot="1" x14ac:dyDescent="0.3"/>
    <row r="5" spans="3:12" ht="23.25" thickBot="1" x14ac:dyDescent="0.5">
      <c r="C5" s="187" t="s">
        <v>729</v>
      </c>
      <c r="D5" s="188"/>
    </row>
    <row r="6" spans="3:12" ht="17.25" thickBot="1" x14ac:dyDescent="0.4">
      <c r="C6" s="59" t="s">
        <v>0</v>
      </c>
      <c r="D6" s="58" t="s">
        <v>1</v>
      </c>
    </row>
    <row r="7" spans="3:12" x14ac:dyDescent="0.25">
      <c r="C7" s="62" t="s">
        <v>275</v>
      </c>
      <c r="D7" s="61" t="s">
        <v>918</v>
      </c>
    </row>
    <row r="8" spans="3:12" x14ac:dyDescent="0.25">
      <c r="C8" s="62" t="s">
        <v>180</v>
      </c>
      <c r="D8" s="61" t="s">
        <v>814</v>
      </c>
    </row>
    <row r="9" spans="3:12" ht="15.75" thickBot="1" x14ac:dyDescent="0.3">
      <c r="C9" s="62" t="s">
        <v>1333</v>
      </c>
      <c r="D9" s="61" t="s">
        <v>1334</v>
      </c>
    </row>
    <row r="10" spans="3:12" x14ac:dyDescent="0.25">
      <c r="C10" s="132" t="s">
        <v>479</v>
      </c>
      <c r="D10" s="61" t="str">
        <f t="array" ref="D10">IFERROR(VLOOKUP(C10,Tableau2[[Code client]:[Libellé]],2,0),"")</f>
        <v>LE NID D'ELFES</v>
      </c>
    </row>
    <row r="11" spans="3:12" x14ac:dyDescent="0.25">
      <c r="C11" s="62" t="str">
        <f t="array" ref="C11">IFERROR(INDEX(Tableau2[Code client],SMALL(IF(Tableau2[Prélèvement]="oui",ROW(Tableau2[Prélèvement]),""),ROW(5:5))-6),"")</f>
        <v/>
      </c>
      <c r="D11" s="61" t="str">
        <f t="array" ref="D11">IFERROR(VLOOKUP(C11,Tableau2[[Code client]:[Libellé]],2,0),"")</f>
        <v/>
      </c>
      <c r="G11" s="55"/>
      <c r="H11" s="55"/>
      <c r="I11" s="55"/>
      <c r="J11" s="55"/>
      <c r="K11" s="55"/>
      <c r="L11" s="55"/>
    </row>
    <row r="12" spans="3:12" x14ac:dyDescent="0.25">
      <c r="C12" s="62" t="str">
        <f t="array" ref="C12">IFERROR(INDEX(Tableau2[Code client],SMALL(IF(Tableau2[Prélèvement]="oui",ROW(Tableau2[Prélèvement]),""),ROW(6:6))-6),"")</f>
        <v/>
      </c>
      <c r="D12" s="61" t="str">
        <f t="array" ref="D12">IFERROR(VLOOKUP(C12,Tableau2[[Code client]:[Libellé]],2,0),"")</f>
        <v/>
      </c>
    </row>
    <row r="13" spans="3:12" x14ac:dyDescent="0.25">
      <c r="C13" s="62" t="str">
        <f t="array" ref="C13">IFERROR(INDEX(Tableau2[Code client],SMALL(IF(Tableau2[Prélèvement]="oui",ROW(Tableau2[Prélèvement]),""),ROW(7:7))-6),"")</f>
        <v/>
      </c>
      <c r="D13" s="61" t="str">
        <f t="array" ref="D13">IFERROR(VLOOKUP(C13,Tableau2[[Code client]:[Libellé]],2,0),"")</f>
        <v/>
      </c>
    </row>
    <row r="14" spans="3:12" x14ac:dyDescent="0.25">
      <c r="C14" s="62" t="str">
        <f t="array" ref="C14">IFERROR(INDEX(Tableau2[Code client],SMALL(IF(Tableau2[Prélèvement]="oui",ROW(Tableau2[Prélèvement]),""),ROW(8:8))-6),"")</f>
        <v/>
      </c>
      <c r="D14" s="61" t="str">
        <f t="array" ref="D14">IFERROR(VLOOKUP(C14,Tableau2[[Code client]:[Libellé]],2,0),"")</f>
        <v/>
      </c>
    </row>
    <row r="15" spans="3:12" x14ac:dyDescent="0.25">
      <c r="C15" s="62" t="str">
        <f t="array" ref="C15">IFERROR(INDEX(Tableau2[Code client],SMALL(IF(Tableau2[Prélèvement]="oui",ROW(Tableau2[Prélèvement]),""),ROW(9:9))-6),"")</f>
        <v/>
      </c>
      <c r="D15" s="61" t="str">
        <f t="array" ref="D15">IFERROR(VLOOKUP(C15,Tableau2[[Code client]:[Libellé]],2,0),"")</f>
        <v/>
      </c>
    </row>
    <row r="16" spans="3:12" x14ac:dyDescent="0.25">
      <c r="C16" s="62" t="str">
        <f t="array" ref="C16">IFERROR(INDEX(Tableau2[Code client],SMALL(IF(Tableau2[Prélèvement]="oui",ROW(Tableau2[Prélèvement]),""),ROW(10:10))-6),"")</f>
        <v/>
      </c>
      <c r="D16" s="61" t="str">
        <f t="array" ref="D16">IFERROR(VLOOKUP(C16,Tableau2[[Code client]:[Libellé]],2,0),"")</f>
        <v/>
      </c>
    </row>
    <row r="17" spans="3:4" x14ac:dyDescent="0.25">
      <c r="C17" s="62" t="str">
        <f t="array" ref="C17">IFERROR(INDEX(Tableau2[Code client],SMALL(IF(Tableau2[Prélèvement]="oui",ROW(Tableau2[Prélèvement]),""),ROW(11:11))-6),"")</f>
        <v/>
      </c>
      <c r="D17" s="61" t="str">
        <f t="array" ref="D17">IFERROR(VLOOKUP(C17,Tableau2[[Code client]:[Libellé]],2,0),"")</f>
        <v/>
      </c>
    </row>
    <row r="18" spans="3:4" x14ac:dyDescent="0.25">
      <c r="C18" s="62" t="str">
        <f t="array" ref="C18">IFERROR(INDEX(Tableau2[Code client],SMALL(IF(Tableau2[Prélèvement]="oui",ROW(Tableau2[Prélèvement]),""),ROW(12:12))-6),"")</f>
        <v/>
      </c>
      <c r="D18" s="61" t="str">
        <f t="array" ref="D18">IFERROR(VLOOKUP(C18,Tableau2[[Code client]:[Libellé]],2,0),"")</f>
        <v/>
      </c>
    </row>
    <row r="19" spans="3:4" x14ac:dyDescent="0.25">
      <c r="C19" s="62" t="str">
        <f t="array" ref="C19">IFERROR(INDEX(Tableau2[Code client],SMALL(IF(Tableau2[Prélèvement]="oui",ROW(Tableau2[Prélèvement]),""),ROW(13:13))-6),"")</f>
        <v/>
      </c>
      <c r="D19" s="61" t="str">
        <f t="array" ref="D19">IFERROR(VLOOKUP(C19,Tableau2[[Code client]:[Libellé]],2,0),"")</f>
        <v/>
      </c>
    </row>
    <row r="20" spans="3:4" x14ac:dyDescent="0.25">
      <c r="C20" s="62" t="str">
        <f t="array" ref="C20">IFERROR(INDEX(Tableau2[Code client],SMALL(IF(Tableau2[Prélèvement]="oui",ROW(Tableau2[Prélèvement]),""),ROW(14:14))-6),"")</f>
        <v/>
      </c>
      <c r="D20" s="61" t="str">
        <f t="array" ref="D20">IFERROR(VLOOKUP(C20,Tableau2[[Code client]:[Libellé]],2,0),"")</f>
        <v/>
      </c>
    </row>
    <row r="21" spans="3:4" x14ac:dyDescent="0.25">
      <c r="C21" s="62" t="str">
        <f t="array" ref="C21">IFERROR(INDEX(Tableau2[Code client],SMALL(IF(Tableau2[Prélèvement]="oui",ROW(Tableau2[Prélèvement]),""),ROW(15:15))-6),"")</f>
        <v/>
      </c>
      <c r="D21" s="61" t="str">
        <f t="array" ref="D21">IFERROR(VLOOKUP(C21,Tableau2[[Code client]:[Libellé]],2,0),"")</f>
        <v/>
      </c>
    </row>
    <row r="22" spans="3:4" x14ac:dyDescent="0.25">
      <c r="C22" s="62" t="str">
        <f t="array" ref="C22">IFERROR(INDEX(Tableau2[Code client],SMALL(IF(Tableau2[Prélèvement]="oui",ROW(Tableau2[Prélèvement]),""),ROW(16:16))-6),"")</f>
        <v/>
      </c>
      <c r="D22" s="61" t="str">
        <f t="array" ref="D22">IFERROR(VLOOKUP(C22,Tableau2[[Code client]:[Libellé]],2,0),"")</f>
        <v/>
      </c>
    </row>
    <row r="23" spans="3:4" x14ac:dyDescent="0.25">
      <c r="C23" s="62" t="str">
        <f t="array" ref="C23">IFERROR(INDEX(Tableau2[Code client],SMALL(IF(Tableau2[Prélèvement]="oui",ROW(Tableau2[Prélèvement]),""),ROW(17:17))-6),"")</f>
        <v/>
      </c>
      <c r="D23" s="61" t="str">
        <f t="array" ref="D23">IFERROR(VLOOKUP(C23,Tableau2[[Code client]:[Libellé]],2,0),"")</f>
        <v/>
      </c>
    </row>
    <row r="24" spans="3:4" x14ac:dyDescent="0.25">
      <c r="C24" s="62" t="str">
        <f t="array" ref="C24">IFERROR(INDEX(Tableau2[Code client],SMALL(IF(Tableau2[Prélèvement]="oui",ROW(Tableau2[Prélèvement]),""),ROW(18:18))-6),"")</f>
        <v/>
      </c>
      <c r="D24" s="61" t="str">
        <f t="array" ref="D24">IFERROR(VLOOKUP(C24,Tableau2[[Code client]:[Libellé]],2,0),"")</f>
        <v/>
      </c>
    </row>
    <row r="25" spans="3:4" x14ac:dyDescent="0.25">
      <c r="C25" s="62" t="str">
        <f t="array" ref="C25">IFERROR(INDEX(Tableau2[Code client],SMALL(IF(Tableau2[Prélèvement]="oui",ROW(Tableau2[Prélèvement]),""),ROW(19:19))-6),"")</f>
        <v/>
      </c>
      <c r="D25" s="61" t="str">
        <f t="array" ref="D25">IFERROR(VLOOKUP(C25,Tableau2[[Code client]:[Libellé]],2,0),"")</f>
        <v/>
      </c>
    </row>
    <row r="26" spans="3:4" x14ac:dyDescent="0.25">
      <c r="C26" s="62" t="str">
        <f t="array" ref="C26">IFERROR(INDEX(Tableau2[Code client],SMALL(IF(Tableau2[Prélèvement]="oui",ROW(Tableau2[Prélèvement]),""),ROW(20:20))-6),"")</f>
        <v/>
      </c>
      <c r="D26" s="61" t="str">
        <f t="array" ref="D26">IFERROR(VLOOKUP(C26,Tableau2[[Code client]:[Libellé]],2,0),"")</f>
        <v/>
      </c>
    </row>
    <row r="27" spans="3:4" x14ac:dyDescent="0.25">
      <c r="C27" s="62" t="str">
        <f t="array" ref="C27">IFERROR(INDEX(Tableau2[Code client],SMALL(IF(Tableau2[Prélèvement]="oui",ROW(Tableau2[Prélèvement]),""),ROW(21:21))-6),"")</f>
        <v/>
      </c>
      <c r="D27" s="61" t="str">
        <f t="array" ref="D27">IFERROR(VLOOKUP(C27,Tableau2[[Code client]:[Libellé]],2,0),"")</f>
        <v/>
      </c>
    </row>
    <row r="28" spans="3:4" x14ac:dyDescent="0.25">
      <c r="C28" s="62" t="str">
        <f t="array" ref="C28">IFERROR(INDEX(Tableau2[Code client],SMALL(IF(Tableau2[Prélèvement]="oui",ROW(Tableau2[Prélèvement]),""),ROW(22:22))-6),"")</f>
        <v/>
      </c>
      <c r="D28" s="61" t="str">
        <f t="array" ref="D28">IFERROR(VLOOKUP(C28,Tableau2[[Code client]:[Libellé]],2,0),"")</f>
        <v/>
      </c>
    </row>
    <row r="29" spans="3:4" x14ac:dyDescent="0.25">
      <c r="C29" s="62" t="str">
        <f t="array" ref="C29">IFERROR(INDEX(Tableau2[Code client],SMALL(IF(Tableau2[Prélèvement]="oui",ROW(Tableau2[Prélèvement]),""),ROW(23:23))-6),"")</f>
        <v/>
      </c>
      <c r="D29" s="61" t="str">
        <f t="array" ref="D29">IFERROR(VLOOKUP(C29,Tableau2[[Code client]:[Libellé]],2,0),"")</f>
        <v/>
      </c>
    </row>
    <row r="30" spans="3:4" x14ac:dyDescent="0.25">
      <c r="C30" s="62" t="str">
        <f t="array" ref="C30">IFERROR(INDEX(Tableau2[Code client],SMALL(IF(Tableau2[Prélèvement]="oui",ROW(Tableau2[Prélèvement]),""),ROW(24:24))-6),"")</f>
        <v/>
      </c>
      <c r="D30" s="61" t="str">
        <f t="array" ref="D30">IFERROR(VLOOKUP(C30,Tableau2[[Code client]:[Libellé]],2,0),"")</f>
        <v/>
      </c>
    </row>
    <row r="31" spans="3:4" x14ac:dyDescent="0.25">
      <c r="C31" s="62" t="str">
        <f t="array" ref="C31">IFERROR(INDEX(Tableau2[Code client],SMALL(IF(Tableau2[Prélèvement]="oui",ROW(Tableau2[Prélèvement]),""),ROW(25:25))-6),"")</f>
        <v/>
      </c>
      <c r="D31" s="61" t="str">
        <f t="array" ref="D31">IFERROR(VLOOKUP(C31,Tableau2[[Code client]:[Libellé]],2,0),"")</f>
        <v/>
      </c>
    </row>
    <row r="32" spans="3:4" x14ac:dyDescent="0.25">
      <c r="C32" s="62" t="str">
        <f t="array" ref="C32">IFERROR(INDEX(Tableau2[Code client],SMALL(IF(Tableau2[Prélèvement]="oui",ROW(Tableau2[Prélèvement]),""),ROW(26:26))-6),"")</f>
        <v/>
      </c>
      <c r="D32" s="61" t="str">
        <f t="array" ref="D32">IFERROR(VLOOKUP(C32,Tableau2[[Code client]:[Libellé]],2,0),"")</f>
        <v/>
      </c>
    </row>
    <row r="33" spans="3:4" x14ac:dyDescent="0.25">
      <c r="C33" s="62" t="str">
        <f t="array" ref="C33">IFERROR(INDEX(Tableau2[Code client],SMALL(IF(Tableau2[Prélèvement]="oui",ROW(Tableau2[Prélèvement]),""),ROW(27:27))-6),"")</f>
        <v/>
      </c>
      <c r="D33" s="61" t="str">
        <f t="array" ref="D33">IFERROR(VLOOKUP(C33,Tableau2[[Code client]:[Libellé]],2,0),"")</f>
        <v/>
      </c>
    </row>
    <row r="34" spans="3:4" x14ac:dyDescent="0.25">
      <c r="C34" s="62" t="str">
        <f t="array" ref="C34">IFERROR(INDEX(Tableau2[Code client],SMALL(IF(Tableau2[Prélèvement]="oui",ROW(Tableau2[Prélèvement]),""),ROW(28:28))-6),"")</f>
        <v/>
      </c>
      <c r="D34" s="61" t="str">
        <f t="array" ref="D34">IFERROR(VLOOKUP(C34,Tableau2[[Code client]:[Libellé]],2,0),"")</f>
        <v/>
      </c>
    </row>
    <row r="35" spans="3:4" x14ac:dyDescent="0.25">
      <c r="C35" s="62" t="str">
        <f t="array" ref="C35">IFERROR(INDEX(Tableau2[Code client],SMALL(IF(Tableau2[Prélèvement]="oui",ROW(Tableau2[Prélèvement]),""),ROW(29:29))-6),"")</f>
        <v/>
      </c>
      <c r="D35" s="61" t="str">
        <f t="array" ref="D35">IFERROR(VLOOKUP(C35,Tableau2[[Code client]:[Libellé]],2,0),"")</f>
        <v/>
      </c>
    </row>
    <row r="36" spans="3:4" x14ac:dyDescent="0.25">
      <c r="C36" s="62" t="str">
        <f t="array" ref="C36">IFERROR(INDEX(Tableau2[Code client],SMALL(IF(Tableau2[Prélèvement]="oui",ROW(Tableau2[Prélèvement]),""),ROW(30:30))-6),"")</f>
        <v/>
      </c>
      <c r="D36" s="61" t="str">
        <f t="array" ref="D36">IFERROR(VLOOKUP(C36,Tableau2[[Code client]:[Libellé]],2,0),"")</f>
        <v/>
      </c>
    </row>
    <row r="37" spans="3:4" x14ac:dyDescent="0.25">
      <c r="C37" s="62" t="str">
        <f t="array" ref="C37">IFERROR(INDEX(Tableau2[Code client],SMALL(IF(Tableau2[Prélèvement]="oui",ROW(Tableau2[Prélèvement]),""),ROW(31:31))-6),"")</f>
        <v/>
      </c>
      <c r="D37" s="61" t="str">
        <f t="array" ref="D37">IFERROR(VLOOKUP(C37,Tableau2[[Code client]:[Libellé]],2,0),"")</f>
        <v/>
      </c>
    </row>
    <row r="38" spans="3:4" x14ac:dyDescent="0.25">
      <c r="C38" s="62" t="str">
        <f t="array" ref="C38">IFERROR(INDEX(Tableau2[Code client],SMALL(IF(Tableau2[Prélèvement]="oui",ROW(Tableau2[Prélèvement]),""),ROW(32:32))-6),"")</f>
        <v/>
      </c>
      <c r="D38" s="61" t="str">
        <f t="array" ref="D38">IFERROR(VLOOKUP(C38,Tableau2[[Code client]:[Libellé]],2,0),"")</f>
        <v/>
      </c>
    </row>
    <row r="39" spans="3:4" x14ac:dyDescent="0.25">
      <c r="C39" s="62" t="str">
        <f t="array" ref="C39">IFERROR(INDEX(Tableau2[Code client],SMALL(IF(Tableau2[Prélèvement]="oui",ROW(Tableau2[Prélèvement]),""),ROW(33:33))-6),"")</f>
        <v/>
      </c>
      <c r="D39" s="61" t="str">
        <f t="array" ref="D39">IFERROR(VLOOKUP(C39,Tableau2[[Code client]:[Libellé]],2,0),"")</f>
        <v/>
      </c>
    </row>
    <row r="40" spans="3:4" x14ac:dyDescent="0.25">
      <c r="C40" s="62" t="str">
        <f t="array" ref="C40">IFERROR(INDEX(Tableau2[Code client],SMALL(IF(Tableau2[Prélèvement]="oui",ROW(Tableau2[Prélèvement]),""),ROW(34:34))-6),"")</f>
        <v/>
      </c>
      <c r="D40" s="61" t="str">
        <f t="array" ref="D40:D42">IFERROR(VLOOKUP(C40,Tableau2[[Code client]:[Libellé]],2,0),"")</f>
        <v/>
      </c>
    </row>
    <row r="41" spans="3:4" x14ac:dyDescent="0.25">
      <c r="C41" s="62" t="str">
        <f t="array" ref="C41">IFERROR(INDEX(Tableau2[Code client],SMALL(IF(Tableau2[Prélèvement]="oui",ROW(Tableau2[Prélèvement]),""),ROW(35:35))-6),"")</f>
        <v/>
      </c>
      <c r="D41" s="61" t="str">
        <v/>
      </c>
    </row>
    <row r="42" spans="3:4" x14ac:dyDescent="0.25">
      <c r="C42" s="60" t="str">
        <f t="array" ref="C42">IFERROR(INDEX(Tableau2[Code client],SMALL(IF(Tableau2[Prélèvement]="oui",ROW(Tableau2[Prélèvement]),""),ROW(36:36))-6),"")</f>
        <v/>
      </c>
      <c r="D42" s="63" t="str">
        <v/>
      </c>
    </row>
  </sheetData>
  <mergeCells count="1">
    <mergeCell ref="C5:D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3399"/>
  </sheetPr>
  <dimension ref="A1:Y94"/>
  <sheetViews>
    <sheetView showGridLines="0" zoomScale="69" zoomScaleNormal="69" workbookViewId="0">
      <pane xSplit="5" ySplit="1" topLeftCell="F2" activePane="bottomRight" state="frozen"/>
      <selection pane="topRight" activeCell="E1" sqref="E1"/>
      <selection pane="bottomLeft" activeCell="A7" sqref="A7"/>
      <selection pane="bottomRight" activeCell="B2" sqref="B2:C94"/>
    </sheetView>
  </sheetViews>
  <sheetFormatPr baseColWidth="10" defaultRowHeight="15" x14ac:dyDescent="0.25"/>
  <cols>
    <col min="1" max="1" width="19.28515625" customWidth="1"/>
    <col min="2" max="2" width="50.5703125" customWidth="1"/>
    <col min="3" max="4" width="41" customWidth="1"/>
    <col min="5" max="5" width="68.28515625" style="25" customWidth="1"/>
    <col min="6" max="6" width="68.140625" style="25" customWidth="1"/>
    <col min="7" max="7" width="67.28515625" style="25" customWidth="1"/>
    <col min="8" max="8" width="26.42578125" customWidth="1"/>
    <col min="9" max="9" width="29" customWidth="1"/>
    <col min="11" max="11" width="33.28515625" customWidth="1"/>
    <col min="12" max="12" width="20.28515625" style="43" customWidth="1"/>
    <col min="13" max="13" width="18.85546875" style="46" customWidth="1"/>
    <col min="14" max="14" width="18.85546875" style="167" customWidth="1"/>
    <col min="15" max="15" width="26.28515625" style="46" customWidth="1"/>
    <col min="16" max="16" width="19.5703125" style="169" customWidth="1"/>
    <col min="17" max="17" width="21" style="136" customWidth="1"/>
    <col min="18" max="18" width="14.7109375" customWidth="1"/>
    <col min="19" max="19" width="25.28515625" customWidth="1"/>
    <col min="20" max="20" width="14.85546875" customWidth="1"/>
    <col min="21" max="21" width="15.85546875" style="5" customWidth="1"/>
    <col min="22" max="22" width="24.85546875" customWidth="1"/>
    <col min="23" max="23" width="18.7109375" style="5" customWidth="1"/>
    <col min="24" max="24" width="19.7109375" customWidth="1"/>
    <col min="25" max="25" width="18" style="5" customWidth="1"/>
    <col min="26" max="26" width="23.85546875" customWidth="1"/>
  </cols>
  <sheetData>
    <row r="1" spans="1:25" ht="52.5" customHeight="1" thickBot="1" x14ac:dyDescent="0.3">
      <c r="A1" s="15" t="s">
        <v>0</v>
      </c>
      <c r="B1" s="16" t="s">
        <v>1</v>
      </c>
      <c r="C1" s="16" t="s">
        <v>10</v>
      </c>
      <c r="D1" s="16" t="s">
        <v>26</v>
      </c>
      <c r="E1" s="16" t="s">
        <v>11</v>
      </c>
      <c r="F1" s="16" t="s">
        <v>12</v>
      </c>
      <c r="G1" s="16" t="s">
        <v>13</v>
      </c>
      <c r="H1" s="16" t="s">
        <v>14</v>
      </c>
      <c r="I1" s="16" t="s">
        <v>2</v>
      </c>
      <c r="J1" s="16" t="s">
        <v>3</v>
      </c>
      <c r="K1" s="16" t="s">
        <v>4</v>
      </c>
      <c r="L1" s="16" t="s">
        <v>5</v>
      </c>
      <c r="M1" s="16" t="s">
        <v>6</v>
      </c>
      <c r="N1" s="163" t="s">
        <v>1485</v>
      </c>
      <c r="O1" s="31" t="s">
        <v>9</v>
      </c>
      <c r="P1" s="168" t="s">
        <v>15</v>
      </c>
      <c r="Q1" s="135" t="s">
        <v>744</v>
      </c>
      <c r="U1"/>
      <c r="W1"/>
      <c r="Y1"/>
    </row>
    <row r="2" spans="1:25" ht="138.75" customHeight="1" x14ac:dyDescent="0.25">
      <c r="A2" s="1" t="s">
        <v>572</v>
      </c>
      <c r="B2" s="1" t="s">
        <v>1250</v>
      </c>
      <c r="C2" s="23" t="s">
        <v>1073</v>
      </c>
      <c r="D2" s="23"/>
      <c r="E2" s="44" t="s">
        <v>1518</v>
      </c>
      <c r="F2" s="44" t="s">
        <v>1519</v>
      </c>
      <c r="G2" s="44" t="s">
        <v>674</v>
      </c>
      <c r="H2" s="44" t="s">
        <v>662</v>
      </c>
      <c r="I2" s="37"/>
      <c r="J2" s="1"/>
      <c r="K2" s="1"/>
      <c r="L2" s="1"/>
      <c r="M2" s="19" t="e">
        <f>#REF!-Tableau26[[#This Row],[Date facture]]</f>
        <v>#REF!</v>
      </c>
      <c r="N2" s="164">
        <v>-285374.4599999999</v>
      </c>
      <c r="O2" s="2" t="s">
        <v>427</v>
      </c>
      <c r="P2" s="164">
        <f>IF(ISNA(VLOOKUP(Tableau26[[#This Row],[Code client]],extraction!$A$1:$B$483,2,0)),"réglé",VLOOKUP(Tableau26[[#This Row],[Code client]],extraction!$A$1:$B$483,2,0))</f>
        <v>-42506.720000000001</v>
      </c>
      <c r="Q2" s="136">
        <v>2</v>
      </c>
      <c r="U2"/>
      <c r="W2"/>
      <c r="Y2"/>
    </row>
    <row r="3" spans="1:25" s="35" customFormat="1" ht="78" customHeight="1" x14ac:dyDescent="0.25">
      <c r="A3" s="32" t="s">
        <v>531</v>
      </c>
      <c r="B3" s="32" t="s">
        <v>1102</v>
      </c>
      <c r="C3" s="34"/>
      <c r="D3" s="34"/>
      <c r="E3" s="36" t="s">
        <v>548</v>
      </c>
      <c r="F3" s="36"/>
      <c r="G3" s="36"/>
      <c r="H3" s="36"/>
      <c r="I3" s="38" t="s">
        <v>554</v>
      </c>
      <c r="J3" s="32"/>
      <c r="K3" s="32"/>
      <c r="L3" s="32"/>
      <c r="M3" s="33" t="e">
        <f>#REF!-Tableau26[[#This Row],[Date facture]]</f>
        <v>#REF!</v>
      </c>
      <c r="N3" s="165">
        <v>-151690.54999999999</v>
      </c>
      <c r="O3" s="32"/>
      <c r="P3" s="165">
        <f>IF(ISNA(VLOOKUP(Tableau26[[#This Row],[Code client]],extraction!$A$1:$B$483,2,0)),"réglé",VLOOKUP(Tableau26[[#This Row],[Code client]],extraction!$A$1:$B$483,2,0))</f>
        <v>-156755.29</v>
      </c>
      <c r="Q3" s="137"/>
    </row>
    <row r="4" spans="1:25" s="35" customFormat="1" x14ac:dyDescent="0.25">
      <c r="A4" s="32" t="s">
        <v>510</v>
      </c>
      <c r="B4" s="32" t="s">
        <v>1103</v>
      </c>
      <c r="C4" s="34"/>
      <c r="D4" s="34"/>
      <c r="E4" s="34" t="s">
        <v>541</v>
      </c>
      <c r="F4" s="34"/>
      <c r="G4" s="34"/>
      <c r="H4" s="34"/>
      <c r="I4" s="38" t="s">
        <v>554</v>
      </c>
      <c r="J4" s="32"/>
      <c r="K4" s="32"/>
      <c r="L4" s="32"/>
      <c r="M4" s="33" t="e">
        <f>#REF!-Tableau26[[#This Row],[Date facture]]</f>
        <v>#REF!</v>
      </c>
      <c r="N4" s="165">
        <v>-60313.380000000019</v>
      </c>
      <c r="O4" s="32"/>
      <c r="P4" s="165">
        <f>IF(ISNA(VLOOKUP(Tableau26[[#This Row],[Code client]],extraction!$A$1:$B$483,2,0)),"réglé",VLOOKUP(Tableau26[[#This Row],[Code client]],extraction!$A$1:$B$483,2,0))</f>
        <v>-63354.69000000001</v>
      </c>
      <c r="Q4" s="137"/>
    </row>
    <row r="5" spans="1:25" s="35" customFormat="1" ht="83.25" customHeight="1" x14ac:dyDescent="0.25">
      <c r="A5" s="32" t="s">
        <v>523</v>
      </c>
      <c r="B5" s="32" t="s">
        <v>1089</v>
      </c>
      <c r="C5" s="34"/>
      <c r="D5" s="34"/>
      <c r="E5" s="36" t="s">
        <v>545</v>
      </c>
      <c r="F5" s="36"/>
      <c r="G5" s="36"/>
      <c r="H5" s="36"/>
      <c r="I5" s="38" t="s">
        <v>554</v>
      </c>
      <c r="J5" s="32"/>
      <c r="K5" s="32"/>
      <c r="L5" s="32"/>
      <c r="M5" s="33" t="e">
        <f>#REF!-Tableau26[[#This Row],[Date facture]]</f>
        <v>#REF!</v>
      </c>
      <c r="N5" s="165">
        <v>-45516.400000000009</v>
      </c>
      <c r="O5" s="32" t="s">
        <v>746</v>
      </c>
      <c r="P5" s="165">
        <f>IF(ISNA(VLOOKUP(Tableau26[[#This Row],[Code client]],extraction!$A$1:$B$483,2,0)),"réglé",VLOOKUP(Tableau26[[#This Row],[Code client]],extraction!$A$1:$B$483,2,0))</f>
        <v>-45750</v>
      </c>
      <c r="Q5" s="137"/>
    </row>
    <row r="6" spans="1:25" x14ac:dyDescent="0.25">
      <c r="A6" s="2" t="s">
        <v>515</v>
      </c>
      <c r="B6" s="2" t="s">
        <v>1104</v>
      </c>
      <c r="C6" s="24" t="s">
        <v>1443</v>
      </c>
      <c r="D6" s="24"/>
      <c r="E6" s="45" t="s">
        <v>1511</v>
      </c>
      <c r="F6" s="45" t="s">
        <v>1477</v>
      </c>
      <c r="G6" s="45"/>
      <c r="H6" s="45"/>
      <c r="I6" s="21"/>
      <c r="J6" s="2"/>
      <c r="K6" s="2"/>
      <c r="L6" s="2"/>
      <c r="M6" s="4" t="e">
        <f>#REF!-Tableau26[[#This Row],[Date facture]]</f>
        <v>#REF!</v>
      </c>
      <c r="N6" s="164">
        <v>-30838.16</v>
      </c>
      <c r="O6" s="2" t="s">
        <v>743</v>
      </c>
      <c r="P6" s="164">
        <f>IF(ISNA(VLOOKUP(Tableau26[[#This Row],[Code client]],extraction!$A$1:$B$483,2,0)),"réglé",VLOOKUP(Tableau26[[#This Row],[Code client]],extraction!$A$1:$B$483,2,0))</f>
        <v>-31326.16</v>
      </c>
      <c r="Q6" s="136">
        <v>2</v>
      </c>
      <c r="U6"/>
      <c r="W6"/>
      <c r="Y6"/>
    </row>
    <row r="7" spans="1:25" s="35" customFormat="1" ht="80.25" customHeight="1" x14ac:dyDescent="0.25">
      <c r="A7" s="32" t="s">
        <v>524</v>
      </c>
      <c r="B7" s="32" t="s">
        <v>1090</v>
      </c>
      <c r="C7" s="34"/>
      <c r="D7" s="34"/>
      <c r="E7" s="36" t="s">
        <v>542</v>
      </c>
      <c r="F7" s="36"/>
      <c r="G7" s="36"/>
      <c r="H7" s="36"/>
      <c r="I7" s="38" t="s">
        <v>554</v>
      </c>
      <c r="J7" s="32"/>
      <c r="K7" s="32"/>
      <c r="L7" s="32"/>
      <c r="M7" s="33" t="e">
        <f>#REF!-Tableau26[[#This Row],[Date facture]]</f>
        <v>#REF!</v>
      </c>
      <c r="N7" s="165">
        <v>-22193.52</v>
      </c>
      <c r="O7" s="32" t="s">
        <v>746</v>
      </c>
      <c r="P7" s="165">
        <f>IF(ISNA(VLOOKUP(Tableau26[[#This Row],[Code client]],extraction!$A$1:$B$483,2,0)),"réglé",VLOOKUP(Tableau26[[#This Row],[Code client]],extraction!$A$1:$B$483,2,0))</f>
        <v>-22193.52</v>
      </c>
      <c r="Q7" s="137"/>
    </row>
    <row r="8" spans="1:25" s="35" customFormat="1" x14ac:dyDescent="0.25">
      <c r="A8" s="43" t="s">
        <v>1140</v>
      </c>
      <c r="B8" t="s">
        <v>1214</v>
      </c>
      <c r="C8" s="126"/>
      <c r="D8" s="126" t="s">
        <v>1081</v>
      </c>
      <c r="E8" s="46" t="s">
        <v>1540</v>
      </c>
      <c r="F8" s="46"/>
      <c r="G8" s="46"/>
      <c r="H8" s="46"/>
      <c r="I8" s="17"/>
      <c r="J8" s="46">
        <v>1</v>
      </c>
      <c r="K8" s="46"/>
      <c r="L8" s="46"/>
      <c r="M8" s="80" t="e">
        <f>#REF!-Tableau26[[#This Row],[Date facture]]</f>
        <v>#REF!</v>
      </c>
      <c r="N8" s="164">
        <v>-15257.480000000003</v>
      </c>
      <c r="O8" s="46" t="s">
        <v>452</v>
      </c>
      <c r="P8" s="164" t="str">
        <f>IF(ISNA(VLOOKUP(Tableau26[[#This Row],[Code client]],extraction!$A$1:$B$483,2,0)),"réglé",VLOOKUP(Tableau26[[#This Row],[Code client]],extraction!$A$1:$B$483,2,0))</f>
        <v>réglé</v>
      </c>
      <c r="Q8" s="136"/>
    </row>
    <row r="9" spans="1:25" ht="64.5" customHeight="1" x14ac:dyDescent="0.25">
      <c r="A9" s="2" t="s">
        <v>512</v>
      </c>
      <c r="B9" s="2" t="s">
        <v>1105</v>
      </c>
      <c r="C9" s="24" t="s">
        <v>1466</v>
      </c>
      <c r="D9" s="24"/>
      <c r="E9" s="45" t="s">
        <v>1464</v>
      </c>
      <c r="F9" s="45" t="s">
        <v>1451</v>
      </c>
      <c r="G9" s="45" t="s">
        <v>1297</v>
      </c>
      <c r="H9" s="45"/>
      <c r="I9" s="21"/>
      <c r="J9" s="2">
        <v>18</v>
      </c>
      <c r="K9" s="2"/>
      <c r="L9" s="2"/>
      <c r="M9" s="4" t="e">
        <f>#REF!-Tableau26[[#This Row],[Date facture]]</f>
        <v>#REF!</v>
      </c>
      <c r="N9" s="164">
        <v>-6772.8899999999994</v>
      </c>
      <c r="O9" s="2" t="s">
        <v>743</v>
      </c>
      <c r="P9" s="164">
        <f>IF(ISNA(VLOOKUP(Tableau26[[#This Row],[Code client]],extraction!$A$1:$B$483,2,0)),"réglé",VLOOKUP(Tableau26[[#This Row],[Code client]],extraction!$A$1:$B$483,2,0))</f>
        <v>-6269.91</v>
      </c>
      <c r="Q9" s="138">
        <v>2</v>
      </c>
      <c r="U9"/>
      <c r="W9"/>
      <c r="Y9"/>
    </row>
    <row r="10" spans="1:25" ht="30.75" customHeight="1" x14ac:dyDescent="0.25">
      <c r="A10" s="43" t="s">
        <v>577</v>
      </c>
      <c r="B10" s="56" t="s">
        <v>1224</v>
      </c>
      <c r="C10" s="25" t="s">
        <v>1096</v>
      </c>
      <c r="D10" s="25"/>
      <c r="E10" s="46" t="s">
        <v>1541</v>
      </c>
      <c r="F10" s="46" t="s">
        <v>1557</v>
      </c>
      <c r="G10" s="46"/>
      <c r="H10" s="46"/>
      <c r="I10" s="17"/>
      <c r="J10" s="46" t="s">
        <v>1225</v>
      </c>
      <c r="K10" s="46"/>
      <c r="L10" s="46"/>
      <c r="M10" s="80" t="e">
        <f>#REF!-Tableau26[[#This Row],[Date facture]]</f>
        <v>#REF!</v>
      </c>
      <c r="N10" s="164">
        <v>-6610.1100000000006</v>
      </c>
      <c r="O10" s="46" t="s">
        <v>743</v>
      </c>
      <c r="P10" s="164">
        <f>IF(ISNA(VLOOKUP(Tableau26[[#This Row],[Code client]],extraction!$A$1:$B$483,2,0)),"réglé",VLOOKUP(Tableau26[[#This Row],[Code client]],extraction!$A$1:$B$483,2,0))</f>
        <v>-933.4</v>
      </c>
      <c r="Q10" s="136">
        <v>2</v>
      </c>
      <c r="U10"/>
      <c r="W10"/>
      <c r="Y10"/>
    </row>
    <row r="11" spans="1:25" ht="93.75" customHeight="1" x14ac:dyDescent="0.25">
      <c r="A11" s="2" t="s">
        <v>526</v>
      </c>
      <c r="B11" s="2" t="s">
        <v>1079</v>
      </c>
      <c r="C11" s="24" t="s">
        <v>1474</v>
      </c>
      <c r="D11" s="24"/>
      <c r="E11" s="46" t="s">
        <v>1542</v>
      </c>
      <c r="F11" s="46" t="s">
        <v>1476</v>
      </c>
      <c r="G11" s="46" t="s">
        <v>1543</v>
      </c>
      <c r="H11" s="46" t="s">
        <v>567</v>
      </c>
      <c r="I11" s="48" t="s">
        <v>667</v>
      </c>
      <c r="J11" s="2"/>
      <c r="K11" s="2"/>
      <c r="L11" s="2"/>
      <c r="M11" s="4" t="e">
        <f>#REF!-Tableau26[[#This Row],[Date facture]]</f>
        <v>#REF!</v>
      </c>
      <c r="N11" s="164">
        <v>-5514.11</v>
      </c>
      <c r="O11" s="2" t="s">
        <v>427</v>
      </c>
      <c r="P11" s="164">
        <f>IF(ISNA(VLOOKUP(Tableau26[[#This Row],[Code client]],extraction!$A$1:$B$483,2,0)),"réglé",VLOOKUP(Tableau26[[#This Row],[Code client]],extraction!$A$1:$B$483,2,0))</f>
        <v>-3905.22</v>
      </c>
      <c r="Q11" s="136">
        <v>3</v>
      </c>
      <c r="U11"/>
      <c r="W11"/>
      <c r="Y11"/>
    </row>
    <row r="12" spans="1:25" s="35" customFormat="1" ht="89.25" customHeight="1" x14ac:dyDescent="0.25">
      <c r="A12" s="2" t="s">
        <v>522</v>
      </c>
      <c r="B12" s="2" t="s">
        <v>1074</v>
      </c>
      <c r="C12" s="24" t="s">
        <v>1481</v>
      </c>
      <c r="D12" s="24"/>
      <c r="E12" s="46" t="s">
        <v>1444</v>
      </c>
      <c r="F12" s="40" t="s">
        <v>1556</v>
      </c>
      <c r="G12" s="40" t="s">
        <v>566</v>
      </c>
      <c r="H12" s="40" t="s">
        <v>1480</v>
      </c>
      <c r="I12" s="21"/>
      <c r="J12" s="2"/>
      <c r="K12" s="2"/>
      <c r="L12" s="2"/>
      <c r="M12" s="4" t="e">
        <f>#REF!-Tableau26[[#This Row],[Date facture]]</f>
        <v>#REF!</v>
      </c>
      <c r="N12" s="164">
        <v>-4609.2700000000004</v>
      </c>
      <c r="O12" s="2" t="s">
        <v>427</v>
      </c>
      <c r="P12" s="164">
        <f>IF(ISNA(VLOOKUP(Tableau26[[#This Row],[Code client]],extraction!$A$1:$B$483,2,0)),"réglé",VLOOKUP(Tableau26[[#This Row],[Code client]],extraction!$A$1:$B$483,2,0))</f>
        <v>-3904.19</v>
      </c>
      <c r="Q12" s="136">
        <v>3</v>
      </c>
    </row>
    <row r="13" spans="1:25" s="35" customFormat="1" ht="45" x14ac:dyDescent="0.25">
      <c r="A13" s="2" t="s">
        <v>520</v>
      </c>
      <c r="B13" s="2" t="s">
        <v>1075</v>
      </c>
      <c r="C13" s="24" t="s">
        <v>1076</v>
      </c>
      <c r="D13" s="24"/>
      <c r="E13" s="46" t="s">
        <v>1453</v>
      </c>
      <c r="F13" s="45" t="s">
        <v>1462</v>
      </c>
      <c r="G13" s="45" t="s">
        <v>427</v>
      </c>
      <c r="H13" s="45" t="s">
        <v>562</v>
      </c>
      <c r="I13" s="21"/>
      <c r="J13" s="2"/>
      <c r="K13" s="2"/>
      <c r="L13" s="2"/>
      <c r="M13" s="4" t="e">
        <f>#REF!-Tableau26[[#This Row],[Date facture]]</f>
        <v>#REF!</v>
      </c>
      <c r="N13" s="164">
        <v>-3973.2</v>
      </c>
      <c r="O13" s="2" t="s">
        <v>427</v>
      </c>
      <c r="P13" s="164">
        <f>IF(ISNA(VLOOKUP(Tableau26[[#This Row],[Code client]],extraction!$A$1:$B$483,2,0)),"réglé",VLOOKUP(Tableau26[[#This Row],[Code client]],extraction!$A$1:$B$483,2,0))</f>
        <v>-2672.52</v>
      </c>
      <c r="Q13" s="136">
        <v>2</v>
      </c>
    </row>
    <row r="14" spans="1:25" s="35" customFormat="1" ht="30" x14ac:dyDescent="0.25">
      <c r="A14" s="2" t="s">
        <v>513</v>
      </c>
      <c r="B14" s="2" t="s">
        <v>1080</v>
      </c>
      <c r="C14" s="126"/>
      <c r="D14" s="126" t="s">
        <v>1081</v>
      </c>
      <c r="E14" s="45" t="s">
        <v>1445</v>
      </c>
      <c r="F14" s="45"/>
      <c r="G14" s="45" t="s">
        <v>427</v>
      </c>
      <c r="H14" s="45"/>
      <c r="I14" s="21"/>
      <c r="J14" s="2"/>
      <c r="K14" s="2"/>
      <c r="L14" s="2"/>
      <c r="M14" s="4" t="e">
        <f>#REF!-Tableau26[[#This Row],[Date facture]]</f>
        <v>#REF!</v>
      </c>
      <c r="N14" s="164">
        <v>-3887.57</v>
      </c>
      <c r="O14" s="2" t="s">
        <v>427</v>
      </c>
      <c r="P14" s="164">
        <f>IF(ISNA(VLOOKUP(Tableau26[[#This Row],[Code client]],extraction!$A$1:$B$483,2,0)),"réglé",VLOOKUP(Tableau26[[#This Row],[Code client]],extraction!$A$1:$B$483,2,0))</f>
        <v>-2058.17</v>
      </c>
      <c r="Q14" s="136">
        <v>2</v>
      </c>
    </row>
    <row r="15" spans="1:25" s="35" customFormat="1" x14ac:dyDescent="0.25">
      <c r="A15" s="2" t="s">
        <v>514</v>
      </c>
      <c r="B15" s="2" t="s">
        <v>1108</v>
      </c>
      <c r="C15" s="126"/>
      <c r="D15" s="126" t="s">
        <v>1446</v>
      </c>
      <c r="E15" s="45" t="s">
        <v>1447</v>
      </c>
      <c r="F15" s="45" t="s">
        <v>1475</v>
      </c>
      <c r="G15" s="45"/>
      <c r="H15" s="45"/>
      <c r="I15" s="21"/>
      <c r="J15" s="2"/>
      <c r="K15" s="2"/>
      <c r="L15" s="2"/>
      <c r="M15" s="4" t="e">
        <f>#REF!-Tableau26[[#This Row],[Date facture]]</f>
        <v>#REF!</v>
      </c>
      <c r="N15" s="164">
        <v>-2557.4500000000003</v>
      </c>
      <c r="O15" s="2" t="s">
        <v>427</v>
      </c>
      <c r="P15" s="164">
        <f>IF(ISNA(VLOOKUP(Tableau26[[#This Row],[Code client]],extraction!$A$1:$B$483,2,0)),"réglé",VLOOKUP(Tableau26[[#This Row],[Code client]],extraction!$A$1:$B$483,2,0))</f>
        <v>-2557.4500000000003</v>
      </c>
      <c r="Q15" s="138">
        <v>1</v>
      </c>
    </row>
    <row r="16" spans="1:25" s="35" customFormat="1" ht="33.75" customHeight="1" x14ac:dyDescent="0.25">
      <c r="A16" s="2" t="s">
        <v>525</v>
      </c>
      <c r="B16" s="2" t="s">
        <v>1109</v>
      </c>
      <c r="C16" s="24" t="s">
        <v>1466</v>
      </c>
      <c r="D16" s="24"/>
      <c r="E16" s="46" t="s">
        <v>734</v>
      </c>
      <c r="F16" s="45" t="s">
        <v>1298</v>
      </c>
      <c r="G16" s="105" t="s">
        <v>1465</v>
      </c>
      <c r="H16" s="40"/>
      <c r="I16" s="21"/>
      <c r="J16" s="2">
        <v>3</v>
      </c>
      <c r="K16" s="2"/>
      <c r="L16" s="2"/>
      <c r="M16" s="4" t="e">
        <f>#REF!-Tableau26[[#This Row],[Date facture]]</f>
        <v>#REF!</v>
      </c>
      <c r="N16" s="164">
        <v>-2549.36</v>
      </c>
      <c r="O16" s="2" t="s">
        <v>743</v>
      </c>
      <c r="P16" s="164">
        <f>IF(ISNA(VLOOKUP(Tableau26[[#This Row],[Code client]],extraction!$A$1:$B$483,2,0)),"réglé",VLOOKUP(Tableau26[[#This Row],[Code client]],extraction!$A$1:$B$483,2,0))</f>
        <v>-1659.89</v>
      </c>
      <c r="Q16" s="136">
        <v>1</v>
      </c>
    </row>
    <row r="17" spans="1:25" ht="33.75" customHeight="1" x14ac:dyDescent="0.25">
      <c r="A17" t="s">
        <v>582</v>
      </c>
      <c r="B17" s="43" t="s">
        <v>1243</v>
      </c>
      <c r="C17" s="95" t="s">
        <v>1549</v>
      </c>
      <c r="D17" s="95" t="s">
        <v>1548</v>
      </c>
      <c r="E17" s="45" t="s">
        <v>1456</v>
      </c>
      <c r="F17" s="46" t="s">
        <v>1296</v>
      </c>
      <c r="G17" s="45"/>
      <c r="H17" s="70"/>
      <c r="I17" s="17"/>
      <c r="J17">
        <v>2</v>
      </c>
      <c r="L17"/>
      <c r="M17" s="19" t="e">
        <f>#REF!-Tableau26[[#This Row],[Date facture]]</f>
        <v>#REF!</v>
      </c>
      <c r="N17" s="164">
        <v>-2313</v>
      </c>
      <c r="O17" s="2" t="s">
        <v>743</v>
      </c>
      <c r="P17" s="164">
        <f>IF(ISNA(VLOOKUP(Tableau26[[#This Row],[Code client]],extraction!$A$1:$B$483,2,0)),"réglé",VLOOKUP(Tableau26[[#This Row],[Code client]],extraction!$A$1:$B$483,2,0))</f>
        <v>-2313</v>
      </c>
      <c r="Q17" s="136">
        <v>4</v>
      </c>
      <c r="U17"/>
      <c r="W17"/>
      <c r="Y17"/>
    </row>
    <row r="18" spans="1:25" s="35" customFormat="1" x14ac:dyDescent="0.25">
      <c r="A18" s="32" t="s">
        <v>516</v>
      </c>
      <c r="B18" s="32" t="s">
        <v>1091</v>
      </c>
      <c r="C18" s="34"/>
      <c r="D18" s="34"/>
      <c r="E18" s="34" t="s">
        <v>542</v>
      </c>
      <c r="F18" s="34"/>
      <c r="G18" s="34"/>
      <c r="H18" s="34"/>
      <c r="I18" s="38"/>
      <c r="J18" s="32"/>
      <c r="K18" s="32"/>
      <c r="L18" s="32"/>
      <c r="M18" s="33" t="e">
        <f>#REF!-Tableau26[[#This Row],[Date facture]]</f>
        <v>#REF!</v>
      </c>
      <c r="N18" s="165">
        <v>-2295.88</v>
      </c>
      <c r="O18" s="32" t="s">
        <v>746</v>
      </c>
      <c r="P18" s="165">
        <f>IF(ISNA(VLOOKUP(Tableau26[[#This Row],[Code client]],extraction!$A$1:$B$483,2,0)),"réglé",VLOOKUP(Tableau26[[#This Row],[Code client]],extraction!$A$1:$B$483,2,0))</f>
        <v>-2295.88</v>
      </c>
      <c r="Q18" s="137"/>
    </row>
    <row r="19" spans="1:25" ht="60" x14ac:dyDescent="0.25">
      <c r="A19" t="s">
        <v>536</v>
      </c>
      <c r="B19" t="s">
        <v>1084</v>
      </c>
      <c r="C19" s="95" t="s">
        <v>1549</v>
      </c>
      <c r="D19" s="95" t="s">
        <v>1548</v>
      </c>
      <c r="E19" s="46" t="s">
        <v>1457</v>
      </c>
      <c r="F19" s="46" t="s">
        <v>1296</v>
      </c>
      <c r="G19" s="46"/>
      <c r="H19" s="46"/>
      <c r="I19" s="17"/>
      <c r="J19">
        <v>5</v>
      </c>
      <c r="L19"/>
      <c r="M19" s="4" t="e">
        <f>#REF!-Tableau26[[#This Row],[Date facture]]</f>
        <v>#REF!</v>
      </c>
      <c r="N19" s="164">
        <v>-2258.1400000000003</v>
      </c>
      <c r="O19" s="2" t="s">
        <v>743</v>
      </c>
      <c r="P19" s="164">
        <f>IF(ISNA(VLOOKUP(Tableau26[[#This Row],[Code client]],extraction!$A$1:$B$483,2,0)),"réglé",VLOOKUP(Tableau26[[#This Row],[Code client]],extraction!$A$1:$B$483,2,0))</f>
        <v>-2258.1400000000003</v>
      </c>
      <c r="Q19" s="136">
        <v>5</v>
      </c>
      <c r="U19"/>
      <c r="W19"/>
      <c r="Y19"/>
    </row>
    <row r="20" spans="1:25" s="35" customFormat="1" ht="30" x14ac:dyDescent="0.25">
      <c r="A20" s="2" t="s">
        <v>519</v>
      </c>
      <c r="B20" s="2" t="s">
        <v>1110</v>
      </c>
      <c r="C20" s="24" t="s">
        <v>1455</v>
      </c>
      <c r="D20" s="24"/>
      <c r="E20" s="45" t="s">
        <v>1515</v>
      </c>
      <c r="F20" s="45" t="s">
        <v>1473</v>
      </c>
      <c r="G20" s="45" t="s">
        <v>1223</v>
      </c>
      <c r="H20" s="45"/>
      <c r="I20" s="21"/>
      <c r="J20" s="2">
        <v>4</v>
      </c>
      <c r="K20" s="2"/>
      <c r="L20" s="2"/>
      <c r="M20" s="4" t="e">
        <f>#REF!-Tableau26[[#This Row],[Date facture]]</f>
        <v>#REF!</v>
      </c>
      <c r="N20" s="164">
        <v>-2150.87</v>
      </c>
      <c r="O20" s="2" t="s">
        <v>427</v>
      </c>
      <c r="P20" s="164">
        <f>IF(ISNA(VLOOKUP(Tableau26[[#This Row],[Code client]],extraction!$A$1:$B$483,2,0)),"réglé",VLOOKUP(Tableau26[[#This Row],[Code client]],extraction!$A$1:$B$483,2,0))</f>
        <v>-749.87</v>
      </c>
      <c r="Q20" s="136">
        <v>1</v>
      </c>
    </row>
    <row r="21" spans="1:25" x14ac:dyDescent="0.25">
      <c r="A21" s="2" t="s">
        <v>527</v>
      </c>
      <c r="B21" s="2" t="s">
        <v>1111</v>
      </c>
      <c r="C21" s="42" t="s">
        <v>568</v>
      </c>
      <c r="D21" s="45"/>
      <c r="E21" s="45" t="s">
        <v>1463</v>
      </c>
      <c r="F21" s="45"/>
      <c r="G21" s="42"/>
      <c r="H21" s="45"/>
      <c r="I21" s="21"/>
      <c r="J21" s="2"/>
      <c r="K21" s="2"/>
      <c r="L21" s="2"/>
      <c r="M21" s="4" t="e">
        <f>#REF!-Tableau26[[#This Row],[Date facture]]</f>
        <v>#REF!</v>
      </c>
      <c r="N21" s="164">
        <v>-2015.67</v>
      </c>
      <c r="O21" s="2" t="s">
        <v>743</v>
      </c>
      <c r="P21" s="164">
        <f>IF(ISNA(VLOOKUP(Tableau26[[#This Row],[Code client]],extraction!$A$1:$B$483,2,0)),"réglé",VLOOKUP(Tableau26[[#This Row],[Code client]],extraction!$A$1:$B$483,2,0))</f>
        <v>-1119.6300000000001</v>
      </c>
      <c r="Q21" s="138">
        <v>1</v>
      </c>
      <c r="U21"/>
      <c r="W21"/>
      <c r="Y21"/>
    </row>
    <row r="22" spans="1:25" x14ac:dyDescent="0.25">
      <c r="A22" s="2" t="s">
        <v>533</v>
      </c>
      <c r="B22" s="2" t="s">
        <v>1112</v>
      </c>
      <c r="C22" s="42" t="s">
        <v>568</v>
      </c>
      <c r="D22" s="42"/>
      <c r="E22" s="42" t="s">
        <v>550</v>
      </c>
      <c r="F22" s="42"/>
      <c r="G22" s="42" t="s">
        <v>568</v>
      </c>
      <c r="H22" s="42"/>
      <c r="I22" s="21"/>
      <c r="J22" s="2"/>
      <c r="K22" s="2"/>
      <c r="L22" s="2"/>
      <c r="M22" s="4" t="e">
        <f>#REF!-Tableau26[[#This Row],[Date facture]]</f>
        <v>#REF!</v>
      </c>
      <c r="N22" s="164">
        <v>-1736.06</v>
      </c>
      <c r="O22" s="2"/>
      <c r="P22" s="164">
        <f>IF(ISNA(VLOOKUP(Tableau26[[#This Row],[Code client]],extraction!$A$1:$B$483,2,0)),"réglé",VLOOKUP(Tableau26[[#This Row],[Code client]],extraction!$A$1:$B$483,2,0))</f>
        <v>-1736.06</v>
      </c>
      <c r="U22"/>
      <c r="W22"/>
      <c r="Y22"/>
    </row>
    <row r="23" spans="1:25" s="35" customFormat="1" x14ac:dyDescent="0.25">
      <c r="A23" s="32" t="s">
        <v>530</v>
      </c>
      <c r="B23" s="32" t="s">
        <v>1107</v>
      </c>
      <c r="C23" s="71"/>
      <c r="D23" s="71"/>
      <c r="E23" s="72" t="s">
        <v>547</v>
      </c>
      <c r="F23" s="72"/>
      <c r="G23" s="72"/>
      <c r="H23" s="72"/>
      <c r="I23" s="38" t="s">
        <v>555</v>
      </c>
      <c r="J23" s="32"/>
      <c r="K23" s="32"/>
      <c r="L23" s="32"/>
      <c r="M23" s="33" t="e">
        <f>#REF!-Tableau26[[#This Row],[Date facture]]</f>
        <v>#REF!</v>
      </c>
      <c r="N23" s="165">
        <v>-1728.1100000000001</v>
      </c>
      <c r="O23" s="32"/>
      <c r="P23" s="165">
        <f>IF(ISNA(VLOOKUP(Tableau26[[#This Row],[Code client]],extraction!$A$1:$B$483,2,0)),"réglé",VLOOKUP(Tableau26[[#This Row],[Code client]],extraction!$A$1:$B$483,2,0))</f>
        <v>-1426.8100000000002</v>
      </c>
      <c r="Q23" s="137"/>
    </row>
    <row r="24" spans="1:25" x14ac:dyDescent="0.25">
      <c r="A24" s="2" t="s">
        <v>528</v>
      </c>
      <c r="B24" s="2" t="s">
        <v>1111</v>
      </c>
      <c r="C24" s="42" t="s">
        <v>568</v>
      </c>
      <c r="D24" s="42"/>
      <c r="E24" s="42" t="s">
        <v>1231</v>
      </c>
      <c r="F24" s="42"/>
      <c r="G24" s="42" t="s">
        <v>1232</v>
      </c>
      <c r="H24" s="42"/>
      <c r="I24" s="21"/>
      <c r="J24" s="2">
        <v>3</v>
      </c>
      <c r="K24" s="2"/>
      <c r="L24" s="2"/>
      <c r="M24" s="4" t="e">
        <f>#REF!-Tableau26[[#This Row],[Date facture]]</f>
        <v>#REF!</v>
      </c>
      <c r="N24" s="164">
        <v>-1669.3600000000001</v>
      </c>
      <c r="O24" s="2"/>
      <c r="P24" s="164">
        <f>IF(ISNA(VLOOKUP(Tableau26[[#This Row],[Code client]],extraction!$A$1:$B$483,2,0)),"réglé",VLOOKUP(Tableau26[[#This Row],[Code client]],extraction!$A$1:$B$483,2,0))</f>
        <v>-1592.8200000000002</v>
      </c>
      <c r="U24"/>
      <c r="W24"/>
      <c r="Y24"/>
    </row>
    <row r="25" spans="1:25" s="35" customFormat="1" ht="47.25" customHeight="1" x14ac:dyDescent="0.25">
      <c r="A25" t="s">
        <v>539</v>
      </c>
      <c r="B25" t="s">
        <v>1113</v>
      </c>
      <c r="C25" s="104" t="s">
        <v>1549</v>
      </c>
      <c r="D25" s="104" t="s">
        <v>1548</v>
      </c>
      <c r="E25" s="42" t="s">
        <v>1458</v>
      </c>
      <c r="F25" s="42" t="s">
        <v>1296</v>
      </c>
      <c r="G25" s="42"/>
      <c r="H25" s="42"/>
      <c r="I25" s="17"/>
      <c r="J25">
        <v>3</v>
      </c>
      <c r="K25"/>
      <c r="L25"/>
      <c r="M25" s="4" t="e">
        <f>#REF!-Tableau26[[#This Row],[Date facture]]</f>
        <v>#REF!</v>
      </c>
      <c r="N25" s="164">
        <v>-1252.58</v>
      </c>
      <c r="O25" s="2" t="s">
        <v>743</v>
      </c>
      <c r="P25" s="164">
        <f>IF(ISNA(VLOOKUP(Tableau26[[#This Row],[Code client]],extraction!$A$1:$B$483,2,0)),"réglé",VLOOKUP(Tableau26[[#This Row],[Code client]],extraction!$A$1:$B$483,2,0))</f>
        <v>-1252.58</v>
      </c>
      <c r="Q25" s="136">
        <v>4</v>
      </c>
    </row>
    <row r="26" spans="1:25" ht="39.75" customHeight="1" x14ac:dyDescent="0.25">
      <c r="A26" t="s">
        <v>578</v>
      </c>
      <c r="C26" s="24" t="s">
        <v>1468</v>
      </c>
      <c r="D26" s="24"/>
      <c r="E26" s="42" t="s">
        <v>1467</v>
      </c>
      <c r="F26" s="45" t="s">
        <v>1482</v>
      </c>
      <c r="G26" s="42"/>
      <c r="H26" s="41" t="s">
        <v>466</v>
      </c>
      <c r="I26" s="17"/>
      <c r="L26"/>
      <c r="M26" s="19" t="e">
        <f>#REF!-Tableau26[[#This Row],[Date facture]]</f>
        <v>#REF!</v>
      </c>
      <c r="N26" s="164">
        <v>-1228.74</v>
      </c>
      <c r="O26" s="2" t="s">
        <v>427</v>
      </c>
      <c r="P26" s="164">
        <f>IF(ISNA(VLOOKUP(Tableau26[[#This Row],[Code client]],extraction!$A$1:$B$483,2,0)),"réglé",VLOOKUP(Tableau26[[#This Row],[Code client]],extraction!$A$1:$B$483,2,0))</f>
        <v>-1228.74</v>
      </c>
      <c r="Q26" s="136">
        <v>1</v>
      </c>
      <c r="U26"/>
      <c r="W26"/>
      <c r="Y26"/>
    </row>
    <row r="27" spans="1:25" x14ac:dyDescent="0.25">
      <c r="A27" s="2" t="s">
        <v>529</v>
      </c>
      <c r="B27" s="2" t="s">
        <v>1114</v>
      </c>
      <c r="C27" s="42" t="s">
        <v>568</v>
      </c>
      <c r="D27" s="42"/>
      <c r="E27" s="42" t="s">
        <v>546</v>
      </c>
      <c r="F27" s="42"/>
      <c r="G27" s="42" t="s">
        <v>568</v>
      </c>
      <c r="H27" s="42"/>
      <c r="I27" s="21"/>
      <c r="J27" s="2"/>
      <c r="K27" s="2"/>
      <c r="L27" s="2"/>
      <c r="M27" s="4" t="e">
        <f>#REF!-Tableau26[[#This Row],[Date facture]]</f>
        <v>#REF!</v>
      </c>
      <c r="N27" s="164">
        <v>-1222.77</v>
      </c>
      <c r="O27" s="2"/>
      <c r="P27" s="164">
        <f>IF(ISNA(VLOOKUP(Tableau26[[#This Row],[Code client]],extraction!$A$1:$B$483,2,0)),"réglé",VLOOKUP(Tableau26[[#This Row],[Code client]],extraction!$A$1:$B$483,2,0))</f>
        <v>-513.67999999999995</v>
      </c>
      <c r="Q27" s="137"/>
      <c r="U27"/>
      <c r="W27"/>
      <c r="Y27"/>
    </row>
    <row r="28" spans="1:25" x14ac:dyDescent="0.25">
      <c r="A28" s="2" t="s">
        <v>534</v>
      </c>
      <c r="B28" s="2" t="s">
        <v>1115</v>
      </c>
      <c r="C28" s="42" t="s">
        <v>568</v>
      </c>
      <c r="D28" s="42"/>
      <c r="E28" s="42" t="s">
        <v>551</v>
      </c>
      <c r="F28" s="42"/>
      <c r="G28" s="42" t="s">
        <v>568</v>
      </c>
      <c r="H28" s="42"/>
      <c r="I28" s="21"/>
      <c r="J28" s="2"/>
      <c r="K28" s="2"/>
      <c r="L28" s="2"/>
      <c r="M28" s="4" t="e">
        <f>#REF!-Tableau26[[#This Row],[Date facture]]</f>
        <v>#REF!</v>
      </c>
      <c r="N28" s="164">
        <v>-1200.0400000000002</v>
      </c>
      <c r="O28" s="2"/>
      <c r="P28" s="164">
        <f>IF(ISNA(VLOOKUP(Tableau26[[#This Row],[Code client]],extraction!$A$1:$B$483,2,0)),"réglé",VLOOKUP(Tableau26[[#This Row],[Code client]],extraction!$A$1:$B$483,2,0))</f>
        <v>-1073.75</v>
      </c>
      <c r="Q28" s="137"/>
      <c r="U28"/>
      <c r="W28"/>
      <c r="Y28"/>
    </row>
    <row r="29" spans="1:25" x14ac:dyDescent="0.25">
      <c r="A29" t="s">
        <v>583</v>
      </c>
      <c r="B29" s="103" t="s">
        <v>1317</v>
      </c>
      <c r="C29" s="53" t="s">
        <v>1319</v>
      </c>
      <c r="D29" s="53"/>
      <c r="E29" s="42" t="s">
        <v>1318</v>
      </c>
      <c r="F29" s="42" t="s">
        <v>1322</v>
      </c>
      <c r="G29" s="42"/>
      <c r="H29" s="42" t="s">
        <v>1323</v>
      </c>
      <c r="I29" s="17"/>
      <c r="L29"/>
      <c r="M29" s="19" t="e">
        <f>#REF!-Tableau26[[#This Row],[Date facture]]</f>
        <v>#REF!</v>
      </c>
      <c r="N29" s="164">
        <v>-1198.08</v>
      </c>
      <c r="O29" s="2" t="s">
        <v>743</v>
      </c>
      <c r="P29" s="164">
        <f>IF(ISNA(VLOOKUP(Tableau26[[#This Row],[Code client]],extraction!$A$1:$B$483,2,0)),"réglé",VLOOKUP(Tableau26[[#This Row],[Code client]],extraction!$A$1:$B$483,2,0))</f>
        <v>-377.87</v>
      </c>
      <c r="Q29" s="136">
        <v>1</v>
      </c>
      <c r="U29"/>
      <c r="W29"/>
      <c r="Y29"/>
    </row>
    <row r="30" spans="1:25" x14ac:dyDescent="0.25">
      <c r="A30" t="s">
        <v>584</v>
      </c>
      <c r="B30" t="s">
        <v>1116</v>
      </c>
      <c r="C30" s="53"/>
      <c r="D30" s="53"/>
      <c r="E30" s="42" t="s">
        <v>734</v>
      </c>
      <c r="F30" s="42"/>
      <c r="G30" s="42"/>
      <c r="H30" s="42"/>
      <c r="I30" s="17"/>
      <c r="L30"/>
      <c r="M30" s="19" t="e">
        <f>#REF!-Tableau26[[#This Row],[Date facture]]</f>
        <v>#REF!</v>
      </c>
      <c r="N30" s="164">
        <v>-1024.9400000000003</v>
      </c>
      <c r="O30" s="2"/>
      <c r="P30" s="164">
        <f>IF(ISNA(VLOOKUP(Tableau26[[#This Row],[Code client]],extraction!$A$1:$B$483,2,0)),"réglé",VLOOKUP(Tableau26[[#This Row],[Code client]],extraction!$A$1:$B$483,2,0))</f>
        <v>-964.93999999999994</v>
      </c>
      <c r="Q30" s="137"/>
      <c r="U30"/>
      <c r="W30"/>
      <c r="Y30"/>
    </row>
    <row r="31" spans="1:25" s="35" customFormat="1" x14ac:dyDescent="0.25">
      <c r="A31" t="s">
        <v>538</v>
      </c>
      <c r="B31" t="s">
        <v>1085</v>
      </c>
      <c r="C31" s="53"/>
      <c r="D31" s="53"/>
      <c r="E31" s="42" t="s">
        <v>734</v>
      </c>
      <c r="F31" s="42" t="s">
        <v>553</v>
      </c>
      <c r="G31" s="42" t="s">
        <v>506</v>
      </c>
      <c r="H31" s="42"/>
      <c r="I31" s="17"/>
      <c r="J31"/>
      <c r="K31"/>
      <c r="L31"/>
      <c r="M31" s="4" t="e">
        <f>#REF!-Tableau26[[#This Row],[Date facture]]</f>
        <v>#REF!</v>
      </c>
      <c r="N31" s="164">
        <v>-1020.76</v>
      </c>
      <c r="O31" s="2" t="s">
        <v>743</v>
      </c>
      <c r="P31" s="164">
        <f>IF(ISNA(VLOOKUP(Tableau26[[#This Row],[Code client]],extraction!$A$1:$B$483,2,0)),"réglé",VLOOKUP(Tableau26[[#This Row],[Code client]],extraction!$A$1:$B$483,2,0))</f>
        <v>-1020.76</v>
      </c>
      <c r="Q31" s="136"/>
    </row>
    <row r="32" spans="1:25" s="35" customFormat="1" ht="19.5" customHeight="1" x14ac:dyDescent="0.25">
      <c r="A32" s="35" t="s">
        <v>535</v>
      </c>
      <c r="B32" s="35" t="s">
        <v>1117</v>
      </c>
      <c r="C32" s="71"/>
      <c r="D32" s="71"/>
      <c r="E32" s="72" t="s">
        <v>734</v>
      </c>
      <c r="F32" s="72"/>
      <c r="G32" s="72"/>
      <c r="H32" s="72"/>
      <c r="I32" s="39" t="s">
        <v>555</v>
      </c>
      <c r="M32" s="33" t="e">
        <f>#REF!-Tableau26[[#This Row],[Date facture]]</f>
        <v>#REF!</v>
      </c>
      <c r="N32" s="165">
        <v>-998.64</v>
      </c>
      <c r="O32" s="32"/>
      <c r="P32" s="165">
        <f>IF(ISNA(VLOOKUP(Tableau26[[#This Row],[Code client]],extraction!$A$1:$B$483,2,0)),"réglé",VLOOKUP(Tableau26[[#This Row],[Code client]],extraction!$A$1:$B$483,2,0))</f>
        <v>-1028.32</v>
      </c>
      <c r="Q32" s="137"/>
    </row>
    <row r="33" spans="1:25" x14ac:dyDescent="0.25">
      <c r="A33" t="s">
        <v>585</v>
      </c>
      <c r="B33" s="56" t="s">
        <v>1086</v>
      </c>
      <c r="C33" s="54" t="s">
        <v>1087</v>
      </c>
      <c r="D33" s="54"/>
      <c r="E33" s="42" t="s">
        <v>738</v>
      </c>
      <c r="F33" s="42"/>
      <c r="G33" s="42"/>
      <c r="H33" s="41"/>
      <c r="I33" s="17"/>
      <c r="L33"/>
      <c r="M33" s="19" t="e">
        <f>#REF!-Tableau26[[#This Row],[Date facture]]</f>
        <v>#REF!</v>
      </c>
      <c r="N33" s="164">
        <v>-939.23</v>
      </c>
      <c r="O33" s="2" t="s">
        <v>743</v>
      </c>
      <c r="P33" s="164">
        <f>IF(ISNA(VLOOKUP(Tableau26[[#This Row],[Code client]],extraction!$A$1:$B$483,2,0)),"réglé",VLOOKUP(Tableau26[[#This Row],[Code client]],extraction!$A$1:$B$483,2,0))</f>
        <v>-939.23</v>
      </c>
      <c r="Q33" s="136">
        <v>1</v>
      </c>
      <c r="U33"/>
      <c r="W33"/>
      <c r="Y33"/>
    </row>
    <row r="34" spans="1:25" ht="15.75" x14ac:dyDescent="0.25">
      <c r="A34" t="s">
        <v>587</v>
      </c>
      <c r="B34" s="103" t="s">
        <v>1320</v>
      </c>
      <c r="C34" s="95" t="s">
        <v>1549</v>
      </c>
      <c r="D34" s="95" t="s">
        <v>1548</v>
      </c>
      <c r="E34" s="42" t="s">
        <v>1459</v>
      </c>
      <c r="F34" s="42" t="s">
        <v>1321</v>
      </c>
      <c r="G34" s="42"/>
      <c r="H34" s="41"/>
      <c r="I34" s="17"/>
      <c r="L34"/>
      <c r="M34" s="19" t="e">
        <f>#REF!-Tableau26[[#This Row],[Date facture]]</f>
        <v>#REF!</v>
      </c>
      <c r="N34" s="164">
        <v>-891</v>
      </c>
      <c r="O34" s="2" t="s">
        <v>743</v>
      </c>
      <c r="P34" s="164">
        <f>IF(ISNA(VLOOKUP(Tableau26[[#This Row],[Code client]],extraction!$A$1:$B$483,2,0)),"réglé",VLOOKUP(Tableau26[[#This Row],[Code client]],extraction!$A$1:$B$483,2,0))</f>
        <v>-891</v>
      </c>
      <c r="Q34" s="136">
        <v>3</v>
      </c>
      <c r="U34"/>
      <c r="W34"/>
      <c r="Y34"/>
    </row>
    <row r="35" spans="1:25" x14ac:dyDescent="0.25">
      <c r="A35" t="s">
        <v>588</v>
      </c>
      <c r="B35" t="s">
        <v>1114</v>
      </c>
      <c r="C35" s="42" t="s">
        <v>568</v>
      </c>
      <c r="D35" s="42"/>
      <c r="E35" s="42"/>
      <c r="F35" s="42"/>
      <c r="G35" s="42" t="s">
        <v>568</v>
      </c>
      <c r="H35" s="41"/>
      <c r="I35" s="17"/>
      <c r="L35"/>
      <c r="M35" s="19" t="e">
        <f>#REF!-Tableau26[[#This Row],[Date facture]]</f>
        <v>#REF!</v>
      </c>
      <c r="N35" s="164">
        <v>-886.79</v>
      </c>
      <c r="O35" s="2"/>
      <c r="P35" s="164">
        <f>IF(ISNA(VLOOKUP(Tableau26[[#This Row],[Code client]],extraction!$A$1:$B$483,2,0)),"réglé",VLOOKUP(Tableau26[[#This Row],[Code client]],extraction!$A$1:$B$483,2,0))</f>
        <v>-717.38</v>
      </c>
      <c r="U35"/>
      <c r="W35"/>
      <c r="Y35"/>
    </row>
    <row r="36" spans="1:25" x14ac:dyDescent="0.25">
      <c r="A36" t="s">
        <v>678</v>
      </c>
      <c r="B36" s="103" t="s">
        <v>1127</v>
      </c>
      <c r="C36" s="110"/>
      <c r="D36" s="110" t="s">
        <v>1361</v>
      </c>
      <c r="E36" s="42" t="s">
        <v>1362</v>
      </c>
      <c r="F36" s="42" t="s">
        <v>1395</v>
      </c>
      <c r="G36" s="42" t="s">
        <v>554</v>
      </c>
      <c r="H36" s="42"/>
      <c r="I36" s="17"/>
      <c r="J36">
        <v>4</v>
      </c>
      <c r="L36"/>
      <c r="M36" s="19" t="e">
        <f>#REF!-Tableau26[[#This Row],[Date facture]]</f>
        <v>#REF!</v>
      </c>
      <c r="N36" s="164">
        <v>-845.18</v>
      </c>
      <c r="O36" s="2" t="s">
        <v>743</v>
      </c>
      <c r="P36" s="164">
        <f>IF(ISNA(VLOOKUP(Tableau26[[#This Row],[Code client]],extraction!$A$1:$B$483,2,0)),"réglé",VLOOKUP(Tableau26[[#This Row],[Code client]],extraction!$A$1:$B$483,2,0))</f>
        <v>-694.52</v>
      </c>
      <c r="Q36" s="136">
        <v>1</v>
      </c>
      <c r="U36"/>
      <c r="W36"/>
      <c r="Y36"/>
    </row>
    <row r="37" spans="1:25" ht="30" x14ac:dyDescent="0.25">
      <c r="A37" t="s">
        <v>590</v>
      </c>
      <c r="B37" t="s">
        <v>1118</v>
      </c>
      <c r="C37" s="53" t="s">
        <v>1330</v>
      </c>
      <c r="D37" s="53"/>
      <c r="E37" s="42" t="s">
        <v>1356</v>
      </c>
      <c r="F37" s="42" t="s">
        <v>1332</v>
      </c>
      <c r="G37" s="42"/>
      <c r="H37" s="42" t="s">
        <v>558</v>
      </c>
      <c r="I37" s="17">
        <v>2013</v>
      </c>
      <c r="J37">
        <v>1</v>
      </c>
      <c r="L37"/>
      <c r="M37" s="19" t="e">
        <f>#REF!-Tableau26[[#This Row],[Date facture]]</f>
        <v>#REF!</v>
      </c>
      <c r="N37" s="164">
        <v>-845.03</v>
      </c>
      <c r="O37" s="2" t="s">
        <v>743</v>
      </c>
      <c r="P37" s="164">
        <f>IF(ISNA(VLOOKUP(Tableau26[[#This Row],[Code client]],extraction!$A$1:$B$483,2,0)),"réglé",VLOOKUP(Tableau26[[#This Row],[Code client]],extraction!$A$1:$B$483,2,0))</f>
        <v>-845.03</v>
      </c>
      <c r="Q37" s="136">
        <v>1</v>
      </c>
      <c r="U37"/>
      <c r="W37"/>
      <c r="Y37"/>
    </row>
    <row r="38" spans="1:25" x14ac:dyDescent="0.25">
      <c r="A38" t="s">
        <v>679</v>
      </c>
      <c r="B38" s="56" t="s">
        <v>1252</v>
      </c>
      <c r="C38" s="42" t="s">
        <v>568</v>
      </c>
      <c r="D38" s="42"/>
      <c r="E38" s="42"/>
      <c r="F38" s="42"/>
      <c r="G38" s="42" t="s">
        <v>568</v>
      </c>
      <c r="H38" s="42"/>
      <c r="I38" s="17"/>
      <c r="L38"/>
      <c r="M38" s="19" t="e">
        <f>#REF!-Tableau26[[#This Row],[Date facture]]</f>
        <v>#REF!</v>
      </c>
      <c r="N38" s="164">
        <v>-776.46</v>
      </c>
      <c r="O38" s="2"/>
      <c r="P38" s="164">
        <f>IF(ISNA(VLOOKUP(Tableau26[[#This Row],[Code client]],extraction!$A$1:$B$483,2,0)),"réglé",VLOOKUP(Tableau26[[#This Row],[Code client]],extraction!$A$1:$B$483,2,0))</f>
        <v>-776.46</v>
      </c>
      <c r="U38"/>
      <c r="W38"/>
      <c r="Y38"/>
    </row>
    <row r="39" spans="1:25" x14ac:dyDescent="0.25">
      <c r="A39" t="s">
        <v>592</v>
      </c>
      <c r="B39" s="56" t="s">
        <v>1115</v>
      </c>
      <c r="C39" s="108" t="s">
        <v>568</v>
      </c>
      <c r="D39" s="108"/>
      <c r="E39" s="42"/>
      <c r="F39" s="42"/>
      <c r="G39" s="42" t="s">
        <v>568</v>
      </c>
      <c r="H39" s="41"/>
      <c r="I39" s="17"/>
      <c r="J39">
        <v>4</v>
      </c>
      <c r="L39"/>
      <c r="M39" s="19" t="e">
        <f>#REF!-Tableau26[[#This Row],[Date facture]]</f>
        <v>#REF!</v>
      </c>
      <c r="N39" s="164">
        <v>-774.18000000000006</v>
      </c>
      <c r="O39" s="2"/>
      <c r="P39" s="164">
        <f>IF(ISNA(VLOOKUP(Tableau26[[#This Row],[Code client]],extraction!$A$1:$B$483,2,0)),"réglé",VLOOKUP(Tableau26[[#This Row],[Code client]],extraction!$A$1:$B$483,2,0))</f>
        <v>-774.18000000000006</v>
      </c>
      <c r="U39"/>
      <c r="W39"/>
      <c r="Y39"/>
    </row>
    <row r="40" spans="1:25" x14ac:dyDescent="0.25">
      <c r="A40" t="s">
        <v>593</v>
      </c>
      <c r="B40" s="56" t="s">
        <v>1253</v>
      </c>
      <c r="C40" s="186" t="s">
        <v>1567</v>
      </c>
      <c r="D40" s="114" t="s">
        <v>1568</v>
      </c>
      <c r="E40" s="42" t="s">
        <v>1469</v>
      </c>
      <c r="F40" s="42"/>
      <c r="G40" s="42"/>
      <c r="H40" s="42"/>
      <c r="I40" s="17"/>
      <c r="L40"/>
      <c r="M40" s="19" t="e">
        <f>#REF!-Tableau26[[#This Row],[Date facture]]</f>
        <v>#REF!</v>
      </c>
      <c r="N40" s="164">
        <v>-754.25</v>
      </c>
      <c r="O40" s="2"/>
      <c r="P40" s="164">
        <f>IF(ISNA(VLOOKUP(Tableau26[[#This Row],[Code client]],extraction!$A$1:$B$483,2,0)),"réglé",VLOOKUP(Tableau26[[#This Row],[Code client]],extraction!$A$1:$B$483,2,0))</f>
        <v>-1155.94</v>
      </c>
      <c r="U40"/>
      <c r="W40"/>
      <c r="Y40"/>
    </row>
    <row r="41" spans="1:25" x14ac:dyDescent="0.25">
      <c r="A41" t="s">
        <v>581</v>
      </c>
      <c r="B41" s="56" t="s">
        <v>1254</v>
      </c>
      <c r="C41" s="22"/>
      <c r="D41" s="22" t="s">
        <v>1338</v>
      </c>
      <c r="E41" s="42" t="s">
        <v>1339</v>
      </c>
      <c r="F41" s="42" t="s">
        <v>1342</v>
      </c>
      <c r="G41" s="42"/>
      <c r="H41" s="42" t="s">
        <v>455</v>
      </c>
      <c r="I41" s="17"/>
      <c r="L41"/>
      <c r="M41" s="19" t="e">
        <f>#REF!-Tableau26[[#This Row],[Date facture]]</f>
        <v>#REF!</v>
      </c>
      <c r="N41" s="164">
        <v>-683.89</v>
      </c>
      <c r="O41" s="2" t="s">
        <v>743</v>
      </c>
      <c r="P41" s="164">
        <f>IF(ISNA(VLOOKUP(Tableau26[[#This Row],[Code client]],extraction!$A$1:$B$483,2,0)),"réglé",VLOOKUP(Tableau26[[#This Row],[Code client]],extraction!$A$1:$B$483,2,0))</f>
        <v>-683.89</v>
      </c>
      <c r="Q41" s="136">
        <v>1</v>
      </c>
      <c r="U41"/>
      <c r="W41"/>
      <c r="Y41"/>
    </row>
    <row r="42" spans="1:25" x14ac:dyDescent="0.25">
      <c r="A42" t="s">
        <v>575</v>
      </c>
      <c r="B42" s="56" t="s">
        <v>1255</v>
      </c>
      <c r="C42" s="53"/>
      <c r="D42" s="53"/>
      <c r="E42" s="42" t="s">
        <v>1340</v>
      </c>
      <c r="F42" s="42"/>
      <c r="G42" s="42"/>
      <c r="H42" s="42"/>
      <c r="I42" s="17"/>
      <c r="L42"/>
      <c r="M42" s="19" t="e">
        <f>#REF!-Tableau26[[#This Row],[Date facture]]</f>
        <v>#REF!</v>
      </c>
      <c r="N42" s="164">
        <v>-679.78000000000065</v>
      </c>
      <c r="O42" s="2" t="s">
        <v>743</v>
      </c>
      <c r="P42" s="164">
        <f>IF(ISNA(VLOOKUP(Tableau26[[#This Row],[Code client]],extraction!$A$1:$B$483,2,0)),"réglé",VLOOKUP(Tableau26[[#This Row],[Code client]],extraction!$A$1:$B$483,2,0))</f>
        <v>-679.78000000000065</v>
      </c>
      <c r="Q42" s="136">
        <v>1</v>
      </c>
      <c r="U42"/>
      <c r="W42"/>
      <c r="Y42"/>
    </row>
    <row r="43" spans="1:25" x14ac:dyDescent="0.25">
      <c r="A43" s="35" t="s">
        <v>596</v>
      </c>
      <c r="B43" s="142" t="s">
        <v>1256</v>
      </c>
      <c r="C43" s="143" t="s">
        <v>1341</v>
      </c>
      <c r="D43" s="143"/>
      <c r="E43" s="72" t="s">
        <v>555</v>
      </c>
      <c r="F43" s="72"/>
      <c r="G43" s="72"/>
      <c r="H43" s="144"/>
      <c r="I43" s="39"/>
      <c r="J43" s="35"/>
      <c r="K43" s="35"/>
      <c r="L43" s="35"/>
      <c r="M43" s="127" t="e">
        <f>#REF!-Tableau26[[#This Row],[Date facture]]</f>
        <v>#REF!</v>
      </c>
      <c r="N43" s="165">
        <v>-598.33999999999992</v>
      </c>
      <c r="O43" s="32"/>
      <c r="P43" s="165">
        <f>IF(ISNA(VLOOKUP(Tableau26[[#This Row],[Code client]],extraction!$A$1:$B$483,2,0)),"réglé",VLOOKUP(Tableau26[[#This Row],[Code client]],extraction!$A$1:$B$483,2,0))</f>
        <v>-598.33999999999992</v>
      </c>
      <c r="U43"/>
      <c r="W43"/>
      <c r="Y43"/>
    </row>
    <row r="44" spans="1:25" x14ac:dyDescent="0.25">
      <c r="A44" t="s">
        <v>597</v>
      </c>
      <c r="B44" s="56" t="s">
        <v>1257</v>
      </c>
      <c r="C44" s="54" t="s">
        <v>1478</v>
      </c>
      <c r="D44" s="54"/>
      <c r="E44" s="42" t="s">
        <v>1479</v>
      </c>
      <c r="F44" s="42" t="s">
        <v>1346</v>
      </c>
      <c r="G44" s="42"/>
      <c r="H44" s="41"/>
      <c r="I44" s="17"/>
      <c r="L44"/>
      <c r="M44" s="19" t="e">
        <f>#REF!-Tableau26[[#This Row],[Date facture]]</f>
        <v>#REF!</v>
      </c>
      <c r="N44" s="164">
        <v>-591.77</v>
      </c>
      <c r="O44" s="46" t="s">
        <v>743</v>
      </c>
      <c r="P44" s="164">
        <f>IF(ISNA(VLOOKUP(Tableau26[[#This Row],[Code client]],extraction!$A$1:$B$483,2,0)),"réglé",VLOOKUP(Tableau26[[#This Row],[Code client]],extraction!$A$1:$B$483,2,0))</f>
        <v>-591.77</v>
      </c>
      <c r="Q44" s="136">
        <v>2</v>
      </c>
      <c r="U44"/>
      <c r="W44"/>
      <c r="Y44"/>
    </row>
    <row r="45" spans="1:25" x14ac:dyDescent="0.25">
      <c r="A45" t="s">
        <v>598</v>
      </c>
      <c r="B45" s="43" t="s">
        <v>1234</v>
      </c>
      <c r="C45" s="42" t="s">
        <v>568</v>
      </c>
      <c r="D45" s="42"/>
      <c r="E45" s="42" t="s">
        <v>734</v>
      </c>
      <c r="F45" s="42"/>
      <c r="G45" s="42" t="s">
        <v>568</v>
      </c>
      <c r="H45" s="41"/>
      <c r="I45" s="17"/>
      <c r="L45"/>
      <c r="M45" s="19" t="e">
        <f>#REF!-Tableau26[[#This Row],[Date facture]]</f>
        <v>#REF!</v>
      </c>
      <c r="N45" s="164">
        <v>-521.66</v>
      </c>
      <c r="O45" s="2"/>
      <c r="P45" s="164">
        <f>IF(ISNA(VLOOKUP(Tableau26[[#This Row],[Code client]],extraction!$A$1:$B$483,2,0)),"réglé",VLOOKUP(Tableau26[[#This Row],[Code client]],extraction!$A$1:$B$483,2,0))</f>
        <v>-187.25</v>
      </c>
      <c r="U45"/>
      <c r="W45"/>
      <c r="Y45"/>
    </row>
    <row r="46" spans="1:25" x14ac:dyDescent="0.25">
      <c r="A46" t="s">
        <v>599</v>
      </c>
      <c r="B46" s="56" t="s">
        <v>1258</v>
      </c>
      <c r="C46" s="53"/>
      <c r="D46" s="53"/>
      <c r="E46" s="42" t="s">
        <v>734</v>
      </c>
      <c r="F46" s="42"/>
      <c r="G46" s="42"/>
      <c r="H46" s="42"/>
      <c r="I46" s="17"/>
      <c r="L46"/>
      <c r="M46" s="19" t="e">
        <f>#REF!-Tableau26[[#This Row],[Date facture]]</f>
        <v>#REF!</v>
      </c>
      <c r="N46" s="164">
        <v>-518.55999999999983</v>
      </c>
      <c r="O46" s="2"/>
      <c r="P46" s="164">
        <f>IF(ISNA(VLOOKUP(Tableau26[[#This Row],[Code client]],extraction!$A$1:$B$483,2,0)),"réglé",VLOOKUP(Tableau26[[#This Row],[Code client]],extraction!$A$1:$B$483,2,0))</f>
        <v>-518.55999999999983</v>
      </c>
      <c r="U46"/>
      <c r="W46"/>
      <c r="Y46"/>
    </row>
    <row r="47" spans="1:25" x14ac:dyDescent="0.25">
      <c r="A47" t="s">
        <v>600</v>
      </c>
      <c r="B47" s="56" t="s">
        <v>1114</v>
      </c>
      <c r="C47" s="54"/>
      <c r="D47" s="54"/>
      <c r="E47" s="42" t="s">
        <v>1343</v>
      </c>
      <c r="F47" s="42"/>
      <c r="G47" s="42"/>
      <c r="H47" s="41"/>
      <c r="I47" s="17"/>
      <c r="L47"/>
      <c r="M47" s="19" t="e">
        <f>#REF!-Tableau26[[#This Row],[Date facture]]</f>
        <v>#REF!</v>
      </c>
      <c r="N47" s="164">
        <v>-482.08</v>
      </c>
      <c r="O47" s="2"/>
      <c r="P47" s="164">
        <f>IF(ISNA(VLOOKUP(Tableau26[[#This Row],[Code client]],extraction!$A$1:$B$483,2,0)),"réglé",VLOOKUP(Tableau26[[#This Row],[Code client]],extraction!$A$1:$B$483,2,0))</f>
        <v>-482.08</v>
      </c>
      <c r="U47"/>
      <c r="W47"/>
      <c r="Y47"/>
    </row>
    <row r="48" spans="1:25" x14ac:dyDescent="0.25">
      <c r="A48" t="s">
        <v>602</v>
      </c>
      <c r="B48" s="56" t="s">
        <v>1114</v>
      </c>
      <c r="C48" s="42" t="s">
        <v>568</v>
      </c>
      <c r="D48" s="42"/>
      <c r="E48" s="42"/>
      <c r="F48" s="42"/>
      <c r="G48" s="42" t="s">
        <v>568</v>
      </c>
      <c r="H48" s="41"/>
      <c r="I48" s="17"/>
      <c r="L48"/>
      <c r="M48" s="19" t="e">
        <f>#REF!-Tableau26[[#This Row],[Date facture]]</f>
        <v>#REF!</v>
      </c>
      <c r="N48" s="164">
        <v>-458.28</v>
      </c>
      <c r="O48" s="2"/>
      <c r="P48" s="164">
        <f>IF(ISNA(VLOOKUP(Tableau26[[#This Row],[Code client]],extraction!$A$1:$B$483,2,0)),"réglé",VLOOKUP(Tableau26[[#This Row],[Code client]],extraction!$A$1:$B$483,2,0))</f>
        <v>-878.06</v>
      </c>
      <c r="U48"/>
      <c r="W48"/>
      <c r="Y48"/>
    </row>
    <row r="49" spans="1:25" ht="45" x14ac:dyDescent="0.25">
      <c r="A49" t="s">
        <v>604</v>
      </c>
      <c r="B49" s="56" t="s">
        <v>1260</v>
      </c>
      <c r="C49" s="53" t="s">
        <v>1367</v>
      </c>
      <c r="D49" s="53"/>
      <c r="E49" s="42" t="s">
        <v>1516</v>
      </c>
      <c r="F49" s="42" t="s">
        <v>1517</v>
      </c>
      <c r="G49" s="42"/>
      <c r="H49" s="42" t="s">
        <v>455</v>
      </c>
      <c r="I49" s="17">
        <v>4</v>
      </c>
      <c r="L49"/>
      <c r="M49" s="19" t="e">
        <f>#REF!-Tableau26[[#This Row],[Date facture]]</f>
        <v>#REF!</v>
      </c>
      <c r="N49" s="164">
        <v>-399.65</v>
      </c>
      <c r="O49" s="2" t="s">
        <v>452</v>
      </c>
      <c r="P49" s="164" t="str">
        <f>IF(ISNA(VLOOKUP(Tableau26[[#This Row],[Code client]],extraction!$A$1:$B$483,2,0)),"réglé",VLOOKUP(Tableau26[[#This Row],[Code client]],extraction!$A$1:$B$483,2,0))</f>
        <v>réglé</v>
      </c>
      <c r="Q49" s="136">
        <v>1</v>
      </c>
      <c r="U49"/>
      <c r="W49"/>
      <c r="Y49"/>
    </row>
    <row r="50" spans="1:25" ht="30.75" customHeight="1" x14ac:dyDescent="0.25">
      <c r="A50" t="s">
        <v>605</v>
      </c>
      <c r="B50" s="56" t="s">
        <v>1261</v>
      </c>
      <c r="C50" s="24" t="s">
        <v>1514</v>
      </c>
      <c r="D50" s="24"/>
      <c r="E50" s="42" t="s">
        <v>1547</v>
      </c>
      <c r="F50" s="45" t="s">
        <v>1546</v>
      </c>
      <c r="G50" s="42"/>
      <c r="H50" s="42" t="s">
        <v>1358</v>
      </c>
      <c r="I50" s="17"/>
      <c r="J50">
        <v>2</v>
      </c>
      <c r="L50"/>
      <c r="M50" s="19" t="e">
        <f>#REF!-Tableau26[[#This Row],[Date facture]]</f>
        <v>#REF!</v>
      </c>
      <c r="N50" s="164">
        <v>-387.72</v>
      </c>
      <c r="O50" s="2" t="s">
        <v>427</v>
      </c>
      <c r="P50" s="164">
        <f>IF(ISNA(VLOOKUP(Tableau26[[#This Row],[Code client]],extraction!$A$1:$B$483,2,0)),"réglé",VLOOKUP(Tableau26[[#This Row],[Code client]],extraction!$A$1:$B$483,2,0))</f>
        <v>-387.72</v>
      </c>
      <c r="Q50" s="136">
        <v>1</v>
      </c>
      <c r="U50"/>
      <c r="W50"/>
      <c r="Y50"/>
    </row>
    <row r="51" spans="1:25" x14ac:dyDescent="0.25">
      <c r="A51" t="s">
        <v>607</v>
      </c>
      <c r="B51" s="56" t="s">
        <v>1264</v>
      </c>
      <c r="C51" s="42" t="s">
        <v>568</v>
      </c>
      <c r="D51" s="42"/>
      <c r="E51" s="42"/>
      <c r="F51" s="42"/>
      <c r="G51" s="42" t="s">
        <v>568</v>
      </c>
      <c r="H51" s="41"/>
      <c r="I51" s="17"/>
      <c r="L51"/>
      <c r="M51" s="19" t="e">
        <f>#REF!-Tableau26[[#This Row],[Date facture]]</f>
        <v>#REF!</v>
      </c>
      <c r="N51" s="164">
        <v>-323.18</v>
      </c>
      <c r="O51" s="2"/>
      <c r="P51" s="164">
        <f>IF(ISNA(VLOOKUP(Tableau26[[#This Row],[Code client]],extraction!$A$1:$B$483,2,0)),"réglé",VLOOKUP(Tableau26[[#This Row],[Code client]],extraction!$A$1:$B$483,2,0))</f>
        <v>-323.18</v>
      </c>
      <c r="U51"/>
      <c r="W51"/>
      <c r="Y51"/>
    </row>
    <row r="52" spans="1:25" ht="15.75" x14ac:dyDescent="0.25">
      <c r="A52" t="s">
        <v>608</v>
      </c>
      <c r="B52" s="56" t="s">
        <v>1265</v>
      </c>
      <c r="C52" s="104" t="s">
        <v>1549</v>
      </c>
      <c r="D52" s="104" t="s">
        <v>1548</v>
      </c>
      <c r="E52" s="42" t="s">
        <v>1460</v>
      </c>
      <c r="F52" s="42" t="s">
        <v>1296</v>
      </c>
      <c r="G52" s="42"/>
      <c r="H52" s="41"/>
      <c r="I52" s="17"/>
      <c r="J52">
        <v>1</v>
      </c>
      <c r="L52"/>
      <c r="M52" s="19" t="e">
        <f>#REF!-Tableau26[[#This Row],[Date facture]]</f>
        <v>#REF!</v>
      </c>
      <c r="N52" s="164">
        <v>-297</v>
      </c>
      <c r="O52" s="2" t="s">
        <v>743</v>
      </c>
      <c r="P52" s="164">
        <f>IF(ISNA(VLOOKUP(Tableau26[[#This Row],[Code client]],extraction!$A$1:$B$483,2,0)),"réglé",VLOOKUP(Tableau26[[#This Row],[Code client]],extraction!$A$1:$B$483,2,0))</f>
        <v>-297</v>
      </c>
      <c r="Q52" s="136">
        <v>4</v>
      </c>
      <c r="U52"/>
      <c r="W52"/>
      <c r="Y52"/>
    </row>
    <row r="53" spans="1:25" ht="30" x14ac:dyDescent="0.25">
      <c r="A53" t="s">
        <v>610</v>
      </c>
      <c r="B53" s="43" t="s">
        <v>1240</v>
      </c>
      <c r="C53" s="104" t="s">
        <v>1549</v>
      </c>
      <c r="D53" s="104" t="s">
        <v>1548</v>
      </c>
      <c r="E53" s="42" t="s">
        <v>1461</v>
      </c>
      <c r="F53" s="42" t="s">
        <v>1296</v>
      </c>
      <c r="G53" s="42"/>
      <c r="H53" s="42" t="s">
        <v>558</v>
      </c>
      <c r="I53" s="17"/>
      <c r="J53">
        <v>1</v>
      </c>
      <c r="L53"/>
      <c r="M53" s="19" t="e">
        <f>#REF!-Tableau26[[#This Row],[Date facture]]</f>
        <v>#REF!</v>
      </c>
      <c r="N53" s="164">
        <v>-261.43</v>
      </c>
      <c r="O53" s="2" t="s">
        <v>743</v>
      </c>
      <c r="P53" s="164">
        <f>IF(ISNA(VLOOKUP(Tableau26[[#This Row],[Code client]],extraction!$A$1:$B$483,2,0)),"réglé",VLOOKUP(Tableau26[[#This Row],[Code client]],extraction!$A$1:$B$483,2,0))</f>
        <v>-261.43</v>
      </c>
      <c r="Q53" s="136">
        <v>4</v>
      </c>
      <c r="U53"/>
      <c r="W53"/>
      <c r="Y53"/>
    </row>
    <row r="54" spans="1:25" x14ac:dyDescent="0.25">
      <c r="A54" t="s">
        <v>594</v>
      </c>
      <c r="B54" s="56" t="s">
        <v>1267</v>
      </c>
      <c r="C54" s="53" t="s">
        <v>1359</v>
      </c>
      <c r="D54" s="53"/>
      <c r="E54" s="42" t="s">
        <v>1360</v>
      </c>
      <c r="F54" s="42" t="s">
        <v>1419</v>
      </c>
      <c r="G54" s="42"/>
      <c r="H54" s="42" t="s">
        <v>1420</v>
      </c>
      <c r="I54" s="17"/>
      <c r="L54"/>
      <c r="M54" s="19" t="e">
        <f>#REF!-Tableau26[[#This Row],[Date facture]]</f>
        <v>#REF!</v>
      </c>
      <c r="N54" s="164">
        <v>-241.91</v>
      </c>
      <c r="O54" s="2" t="s">
        <v>427</v>
      </c>
      <c r="P54" s="164">
        <f>IF(ISNA(VLOOKUP(Tableau26[[#This Row],[Code client]],extraction!$A$1:$B$483,2,0)),"réglé",VLOOKUP(Tableau26[[#This Row],[Code client]],extraction!$A$1:$B$483,2,0))</f>
        <v>-82.44</v>
      </c>
      <c r="Q54" s="136">
        <v>1</v>
      </c>
      <c r="U54"/>
      <c r="W54"/>
      <c r="Y54"/>
    </row>
    <row r="55" spans="1:25" x14ac:dyDescent="0.25">
      <c r="A55" t="s">
        <v>612</v>
      </c>
      <c r="B55" s="56" t="s">
        <v>1268</v>
      </c>
      <c r="C55" s="53"/>
      <c r="D55" s="53"/>
      <c r="E55" s="42" t="s">
        <v>734</v>
      </c>
      <c r="F55" s="42"/>
      <c r="G55" s="42"/>
      <c r="H55" s="42"/>
      <c r="I55" s="17"/>
      <c r="L55"/>
      <c r="M55" s="19" t="e">
        <f>#REF!-Tableau26[[#This Row],[Date facture]]</f>
        <v>#REF!</v>
      </c>
      <c r="N55" s="164">
        <v>-215.82</v>
      </c>
      <c r="O55" s="2"/>
      <c r="P55" s="164">
        <f>IF(ISNA(VLOOKUP(Tableau26[[#This Row],[Code client]],extraction!$A$1:$B$483,2,0)),"réglé",VLOOKUP(Tableau26[[#This Row],[Code client]],extraction!$A$1:$B$483,2,0))</f>
        <v>-215.82</v>
      </c>
      <c r="U55"/>
      <c r="W55"/>
      <c r="Y55"/>
    </row>
    <row r="56" spans="1:25" x14ac:dyDescent="0.25">
      <c r="A56" s="98" t="s">
        <v>614</v>
      </c>
      <c r="B56" s="99" t="s">
        <v>1269</v>
      </c>
      <c r="C56" s="106" t="s">
        <v>1313</v>
      </c>
      <c r="D56" s="106"/>
      <c r="E56" s="107" t="s">
        <v>1314</v>
      </c>
      <c r="F56" s="107"/>
      <c r="G56" s="107"/>
      <c r="H56" s="107" t="s">
        <v>1315</v>
      </c>
      <c r="I56" s="100"/>
      <c r="J56" s="98">
        <v>2</v>
      </c>
      <c r="K56" s="98"/>
      <c r="L56" s="98"/>
      <c r="M56" s="101" t="e">
        <f>#REF!-Tableau26[[#This Row],[Date facture]]</f>
        <v>#REF!</v>
      </c>
      <c r="N56" s="166">
        <v>-205.26999999999998</v>
      </c>
      <c r="O56" s="102"/>
      <c r="P56" s="166">
        <f>IF(ISNA(VLOOKUP(Tableau26[[#This Row],[Code client]],extraction!$A$1:$B$483,2,0)),"réglé",VLOOKUP(Tableau26[[#This Row],[Code client]],extraction!$A$1:$B$483,2,0))</f>
        <v>-205.26999999999998</v>
      </c>
      <c r="Q56" s="139">
        <v>1</v>
      </c>
      <c r="U56"/>
      <c r="W56"/>
      <c r="Y56"/>
    </row>
    <row r="57" spans="1:25" ht="15.75" x14ac:dyDescent="0.25">
      <c r="A57" t="s">
        <v>613</v>
      </c>
      <c r="B57" s="43" t="s">
        <v>1121</v>
      </c>
      <c r="C57" s="109" t="s">
        <v>1363</v>
      </c>
      <c r="D57" s="109"/>
      <c r="E57" s="45" t="s">
        <v>1364</v>
      </c>
      <c r="F57" s="45"/>
      <c r="G57" s="45"/>
      <c r="H57" s="45"/>
      <c r="I57" s="17"/>
      <c r="L57"/>
      <c r="M57" s="19" t="e">
        <f>#REF!-Tableau26[[#This Row],[Date facture]]</f>
        <v>#REF!</v>
      </c>
      <c r="N57" s="164">
        <v>-196.67000000000002</v>
      </c>
      <c r="O57" s="2" t="s">
        <v>743</v>
      </c>
      <c r="P57" s="164">
        <f>IF(ISNA(VLOOKUP(Tableau26[[#This Row],[Code client]],extraction!$A$1:$B$483,2,0)),"réglé",VLOOKUP(Tableau26[[#This Row],[Code client]],extraction!$A$1:$B$483,2,0))</f>
        <v>-196.67000000000002</v>
      </c>
      <c r="Q57" s="136">
        <v>1</v>
      </c>
      <c r="U57"/>
      <c r="W57"/>
      <c r="Y57"/>
    </row>
    <row r="58" spans="1:25" x14ac:dyDescent="0.25">
      <c r="A58" t="s">
        <v>589</v>
      </c>
      <c r="B58" s="56" t="s">
        <v>1270</v>
      </c>
      <c r="C58" s="24"/>
      <c r="D58" s="24"/>
      <c r="E58" s="45" t="s">
        <v>734</v>
      </c>
      <c r="F58" s="45"/>
      <c r="G58" s="45"/>
      <c r="H58" s="45"/>
      <c r="I58" s="17"/>
      <c r="L58"/>
      <c r="M58" s="19" t="e">
        <f>#REF!-Tableau26[[#This Row],[Date facture]]</f>
        <v>#REF!</v>
      </c>
      <c r="N58" s="164">
        <v>-176.01999999999998</v>
      </c>
      <c r="O58" s="2"/>
      <c r="P58" s="164">
        <f>IF(ISNA(VLOOKUP(Tableau26[[#This Row],[Code client]],extraction!$A$1:$B$483,2,0)),"réglé",VLOOKUP(Tableau26[[#This Row],[Code client]],extraction!$A$1:$B$483,2,0))</f>
        <v>-234.67999999999998</v>
      </c>
      <c r="U58"/>
      <c r="W58"/>
      <c r="Y58"/>
    </row>
    <row r="59" spans="1:25" x14ac:dyDescent="0.25">
      <c r="A59" t="s">
        <v>615</v>
      </c>
      <c r="B59" s="56" t="s">
        <v>1271</v>
      </c>
      <c r="C59" s="42" t="s">
        <v>568</v>
      </c>
      <c r="D59" s="45"/>
      <c r="E59" s="45"/>
      <c r="F59" s="45"/>
      <c r="G59" s="42" t="s">
        <v>568</v>
      </c>
      <c r="H59" s="45"/>
      <c r="I59" s="17"/>
      <c r="L59"/>
      <c r="M59" s="19" t="e">
        <f>#REF!-Tableau26[[#This Row],[Date facture]]</f>
        <v>#REF!</v>
      </c>
      <c r="N59" s="164">
        <v>-162.66</v>
      </c>
      <c r="O59" s="2"/>
      <c r="P59" s="164">
        <f>IF(ISNA(VLOOKUP(Tableau26[[#This Row],[Code client]],extraction!$A$1:$B$483,2,0)),"réglé",VLOOKUP(Tableau26[[#This Row],[Code client]],extraction!$A$1:$B$483,2,0))</f>
        <v>-162.66</v>
      </c>
      <c r="U59"/>
      <c r="W59"/>
      <c r="Y59"/>
    </row>
    <row r="60" spans="1:25" x14ac:dyDescent="0.25">
      <c r="A60" t="s">
        <v>616</v>
      </c>
      <c r="B60" s="56" t="s">
        <v>1272</v>
      </c>
      <c r="C60" s="24"/>
      <c r="D60" s="24"/>
      <c r="E60" s="45" t="s">
        <v>553</v>
      </c>
      <c r="F60" s="45"/>
      <c r="G60" s="45"/>
      <c r="H60" s="45"/>
      <c r="I60" s="17"/>
      <c r="L60"/>
      <c r="M60" s="19" t="e">
        <f>#REF!-Tableau26[[#This Row],[Date facture]]</f>
        <v>#REF!</v>
      </c>
      <c r="N60" s="164">
        <v>-161.59</v>
      </c>
      <c r="O60" s="2"/>
      <c r="P60" s="164">
        <f>IF(ISNA(VLOOKUP(Tableau26[[#This Row],[Code client]],extraction!$A$1:$B$483,2,0)),"réglé",VLOOKUP(Tableau26[[#This Row],[Code client]],extraction!$A$1:$B$483,2,0))</f>
        <v>-161.59</v>
      </c>
      <c r="U60"/>
      <c r="W60"/>
      <c r="Y60"/>
    </row>
    <row r="61" spans="1:25" x14ac:dyDescent="0.25">
      <c r="A61" t="s">
        <v>617</v>
      </c>
      <c r="B61" s="43" t="s">
        <v>1122</v>
      </c>
      <c r="C61" s="112"/>
      <c r="D61" s="112" t="s">
        <v>1386</v>
      </c>
      <c r="E61" s="45" t="s">
        <v>1393</v>
      </c>
      <c r="F61" s="45" t="s">
        <v>1394</v>
      </c>
      <c r="G61" s="42"/>
      <c r="H61" s="45"/>
      <c r="I61" s="17"/>
      <c r="J61">
        <v>3</v>
      </c>
      <c r="K61">
        <v>2014</v>
      </c>
      <c r="L61"/>
      <c r="M61" s="19" t="e">
        <f>#REF!-Tableau26[[#This Row],[Date facture]]</f>
        <v>#REF!</v>
      </c>
      <c r="N61" s="164">
        <v>-152.02999999999997</v>
      </c>
      <c r="O61" s="2" t="s">
        <v>427</v>
      </c>
      <c r="P61" s="164">
        <f>IF(ISNA(VLOOKUP(Tableau26[[#This Row],[Code client]],extraction!$A$1:$B$483,2,0)),"réglé",VLOOKUP(Tableau26[[#This Row],[Code client]],extraction!$A$1:$B$483,2,0))</f>
        <v>-152.02999999999997</v>
      </c>
      <c r="Q61" s="136">
        <v>1</v>
      </c>
      <c r="U61"/>
      <c r="W61"/>
      <c r="Y61"/>
    </row>
    <row r="62" spans="1:25" x14ac:dyDescent="0.25">
      <c r="A62" s="35" t="s">
        <v>677</v>
      </c>
      <c r="B62" s="35" t="s">
        <v>1273</v>
      </c>
      <c r="C62" s="34"/>
      <c r="D62" s="34"/>
      <c r="E62" s="34" t="s">
        <v>553</v>
      </c>
      <c r="F62" s="34"/>
      <c r="G62" s="34"/>
      <c r="H62" s="34"/>
      <c r="I62" s="39"/>
      <c r="J62" s="35"/>
      <c r="K62" s="35"/>
      <c r="L62" s="35"/>
      <c r="M62" s="127" t="e">
        <f>#REF!-Tableau26[[#This Row],[Date facture]]</f>
        <v>#REF!</v>
      </c>
      <c r="N62" s="165">
        <v>-133.52000000000001</v>
      </c>
      <c r="O62" s="32"/>
      <c r="P62" s="165">
        <f>IF(ISNA(VLOOKUP(Tableau26[[#This Row],[Code client]],extraction!$A$1:$B$483,2,0)),"réglé",VLOOKUP(Tableau26[[#This Row],[Code client]],extraction!$A$1:$B$483,2,0))</f>
        <v>-133.52000000000001</v>
      </c>
      <c r="Q62" s="137"/>
      <c r="U62"/>
      <c r="W62"/>
      <c r="Y62"/>
    </row>
    <row r="63" spans="1:25" x14ac:dyDescent="0.25">
      <c r="A63" t="s">
        <v>618</v>
      </c>
      <c r="B63" s="56" t="s">
        <v>1274</v>
      </c>
      <c r="C63" s="42" t="s">
        <v>568</v>
      </c>
      <c r="D63" s="45"/>
      <c r="E63" s="45"/>
      <c r="F63" s="45"/>
      <c r="G63" s="42" t="s">
        <v>568</v>
      </c>
      <c r="H63" s="45"/>
      <c r="I63" s="17"/>
      <c r="L63"/>
      <c r="M63" s="19" t="e">
        <f>#REF!-Tableau26[[#This Row],[Date facture]]</f>
        <v>#REF!</v>
      </c>
      <c r="N63" s="164">
        <v>-133.36000000000001</v>
      </c>
      <c r="O63" s="2"/>
      <c r="P63" s="164">
        <f>IF(ISNA(VLOOKUP(Tableau26[[#This Row],[Code client]],extraction!$A$1:$B$483,2,0)),"réglé",VLOOKUP(Tableau26[[#This Row],[Code client]],extraction!$A$1:$B$483,2,0))</f>
        <v>-215.22000000000003</v>
      </c>
      <c r="U63"/>
      <c r="W63"/>
      <c r="Y63"/>
    </row>
    <row r="64" spans="1:25" x14ac:dyDescent="0.25">
      <c r="A64" t="s">
        <v>619</v>
      </c>
      <c r="B64" s="56" t="s">
        <v>1275</v>
      </c>
      <c r="C64" s="2"/>
      <c r="D64" s="2"/>
      <c r="E64" s="45" t="s">
        <v>734</v>
      </c>
      <c r="F64" s="45"/>
      <c r="G64" s="45"/>
      <c r="H64" s="70"/>
      <c r="I64" s="17"/>
      <c r="L64"/>
      <c r="M64" s="19" t="e">
        <f>#REF!-Tableau26[[#This Row],[Date facture]]</f>
        <v>#REF!</v>
      </c>
      <c r="N64" s="164">
        <v>-123.64999999999998</v>
      </c>
      <c r="O64" s="2"/>
      <c r="P64" s="164">
        <f>IF(ISNA(VLOOKUP(Tableau26[[#This Row],[Code client]],extraction!$A$1:$B$483,2,0)),"réglé",VLOOKUP(Tableau26[[#This Row],[Code client]],extraction!$A$1:$B$483,2,0))</f>
        <v>-123.64999999999998</v>
      </c>
      <c r="U64"/>
      <c r="W64"/>
      <c r="Y64"/>
    </row>
    <row r="65" spans="1:25" x14ac:dyDescent="0.25">
      <c r="A65" t="s">
        <v>620</v>
      </c>
      <c r="B65" s="43" t="s">
        <v>1276</v>
      </c>
      <c r="C65" s="24" t="s">
        <v>1365</v>
      </c>
      <c r="D65" s="24"/>
      <c r="E65" s="45" t="s">
        <v>1366</v>
      </c>
      <c r="F65" s="45" t="s">
        <v>1369</v>
      </c>
      <c r="G65" s="45" t="s">
        <v>742</v>
      </c>
      <c r="H65" s="45"/>
      <c r="I65" s="17"/>
      <c r="L65"/>
      <c r="M65" s="19" t="e">
        <f>#REF!-Tableau26[[#This Row],[Date facture]]</f>
        <v>#REF!</v>
      </c>
      <c r="N65" s="164">
        <v>-121.91</v>
      </c>
      <c r="O65" s="2"/>
      <c r="P65" s="164">
        <f>IF(ISNA(VLOOKUP(Tableau26[[#This Row],[Code client]],extraction!$A$1:$B$483,2,0)),"réglé",VLOOKUP(Tableau26[[#This Row],[Code client]],extraction!$A$1:$B$483,2,0))</f>
        <v>-121.91</v>
      </c>
      <c r="Q65" s="136">
        <v>1</v>
      </c>
      <c r="U65"/>
      <c r="W65"/>
      <c r="Y65"/>
    </row>
    <row r="66" spans="1:25" x14ac:dyDescent="0.25">
      <c r="A66" t="s">
        <v>621</v>
      </c>
      <c r="B66" s="56" t="s">
        <v>1277</v>
      </c>
      <c r="C66" s="42" t="s">
        <v>568</v>
      </c>
      <c r="D66" s="45"/>
      <c r="E66" s="45"/>
      <c r="F66" s="45"/>
      <c r="G66" s="45"/>
      <c r="H66" s="45"/>
      <c r="I66" s="17"/>
      <c r="L66"/>
      <c r="M66" s="19" t="e">
        <f>#REF!-Tableau26[[#This Row],[Date facture]]</f>
        <v>#REF!</v>
      </c>
      <c r="N66" s="164">
        <v>-117.2</v>
      </c>
      <c r="O66" s="2"/>
      <c r="P66" s="164">
        <f>IF(ISNA(VLOOKUP(Tableau26[[#This Row],[Code client]],extraction!$A$1:$B$483,2,0)),"réglé",VLOOKUP(Tableau26[[#This Row],[Code client]],extraction!$A$1:$B$483,2,0))</f>
        <v>-117.2</v>
      </c>
      <c r="U66"/>
      <c r="W66"/>
      <c r="Y66"/>
    </row>
    <row r="67" spans="1:25" x14ac:dyDescent="0.25">
      <c r="A67" t="s">
        <v>622</v>
      </c>
      <c r="B67" s="56" t="s">
        <v>1278</v>
      </c>
      <c r="C67" s="111" t="s">
        <v>1368</v>
      </c>
      <c r="D67" s="111"/>
      <c r="E67" s="45" t="s">
        <v>1513</v>
      </c>
      <c r="F67" s="45"/>
      <c r="G67" s="42" t="s">
        <v>568</v>
      </c>
      <c r="H67" s="45"/>
      <c r="I67" s="17"/>
      <c r="L67"/>
      <c r="M67" s="19" t="e">
        <f>#REF!-Tableau26[[#This Row],[Date facture]]</f>
        <v>#REF!</v>
      </c>
      <c r="N67" s="164">
        <v>-104.10000000000001</v>
      </c>
      <c r="O67" s="2" t="s">
        <v>743</v>
      </c>
      <c r="P67" s="164">
        <f>IF(ISNA(VLOOKUP(Tableau26[[#This Row],[Code client]],extraction!$A$1:$B$483,2,0)),"réglé",VLOOKUP(Tableau26[[#This Row],[Code client]],extraction!$A$1:$B$483,2,0))</f>
        <v>-115.46000000000001</v>
      </c>
      <c r="Q67" s="136">
        <v>1</v>
      </c>
      <c r="U67"/>
      <c r="W67"/>
      <c r="Y67"/>
    </row>
    <row r="68" spans="1:25" ht="30" x14ac:dyDescent="0.25">
      <c r="A68" s="43" t="s">
        <v>574</v>
      </c>
      <c r="B68" t="s">
        <v>1175</v>
      </c>
      <c r="C68" s="24" t="s">
        <v>1078</v>
      </c>
      <c r="D68" s="24"/>
      <c r="E68" s="45" t="s">
        <v>1569</v>
      </c>
      <c r="F68" s="45" t="s">
        <v>1570</v>
      </c>
      <c r="G68" s="45"/>
      <c r="H68" s="45"/>
      <c r="I68" s="17"/>
      <c r="J68" s="46">
        <v>3</v>
      </c>
      <c r="K68" s="46"/>
      <c r="L68" s="46"/>
      <c r="M68" s="81" t="e">
        <f>#REF!-Tableau26[[#This Row],[Date facture]]</f>
        <v>#REF!</v>
      </c>
      <c r="N68" s="164">
        <v>-101.14</v>
      </c>
      <c r="O68" s="46" t="s">
        <v>427</v>
      </c>
      <c r="P68" s="169">
        <f>IF(ISNA(VLOOKUP(Tableau26[[#This Row],[Code client]],extraction!$A$1:$B$483,2,0)),"réglé",VLOOKUP(Tableau26[[#This Row],[Code client]],extraction!$A$1:$B$483,2,0))</f>
        <v>-79.849999999999994</v>
      </c>
      <c r="Q68" s="136">
        <v>2</v>
      </c>
      <c r="U68"/>
      <c r="W68"/>
      <c r="Y68"/>
    </row>
    <row r="69" spans="1:25" x14ac:dyDescent="0.25">
      <c r="A69" t="s">
        <v>623</v>
      </c>
      <c r="B69" s="43" t="s">
        <v>1123</v>
      </c>
      <c r="C69" s="42" t="s">
        <v>568</v>
      </c>
      <c r="D69" s="45"/>
      <c r="E69" s="45"/>
      <c r="F69" s="45"/>
      <c r="G69" s="42" t="s">
        <v>568</v>
      </c>
      <c r="H69" s="45"/>
      <c r="I69" s="17"/>
      <c r="J69">
        <v>2</v>
      </c>
      <c r="L69"/>
      <c r="M69" s="19" t="e">
        <f>#REF!-Tableau26[[#This Row],[Date facture]]</f>
        <v>#REF!</v>
      </c>
      <c r="N69" s="164">
        <v>-87.210000000000008</v>
      </c>
      <c r="O69" s="2"/>
      <c r="P69" s="164">
        <f>IF(ISNA(VLOOKUP(Tableau26[[#This Row],[Code client]],extraction!$A$1:$B$483,2,0)),"réglé",VLOOKUP(Tableau26[[#This Row],[Code client]],extraction!$A$1:$B$483,2,0))</f>
        <v>-87.210000000000008</v>
      </c>
      <c r="U69"/>
      <c r="W69"/>
      <c r="Y69"/>
    </row>
    <row r="70" spans="1:25" x14ac:dyDescent="0.25">
      <c r="A70" t="s">
        <v>624</v>
      </c>
      <c r="B70" s="56" t="s">
        <v>1279</v>
      </c>
      <c r="C70" s="22"/>
      <c r="D70" s="22" t="s">
        <v>1370</v>
      </c>
      <c r="E70" s="45" t="s">
        <v>1371</v>
      </c>
      <c r="F70" s="45"/>
      <c r="G70" s="45" t="s">
        <v>742</v>
      </c>
      <c r="H70" s="70"/>
      <c r="I70" s="17"/>
      <c r="J70">
        <v>1</v>
      </c>
      <c r="L70"/>
      <c r="M70" s="19" t="e">
        <f>#REF!-Tableau26[[#This Row],[Date facture]]</f>
        <v>#REF!</v>
      </c>
      <c r="N70" s="164">
        <v>-85.25</v>
      </c>
      <c r="O70" s="2"/>
      <c r="P70" s="164">
        <f>IF(ISNA(VLOOKUP(Tableau26[[#This Row],[Code client]],extraction!$A$1:$B$483,2,0)),"réglé",VLOOKUP(Tableau26[[#This Row],[Code client]],extraction!$A$1:$B$483,2,0))</f>
        <v>-85.25</v>
      </c>
      <c r="Q70" s="136">
        <v>1</v>
      </c>
      <c r="U70"/>
      <c r="W70"/>
      <c r="Y70"/>
    </row>
    <row r="71" spans="1:25" x14ac:dyDescent="0.25">
      <c r="A71" t="s">
        <v>626</v>
      </c>
      <c r="B71" s="56" t="s">
        <v>1280</v>
      </c>
      <c r="C71" s="24"/>
      <c r="D71" s="24"/>
      <c r="E71" s="45" t="s">
        <v>734</v>
      </c>
      <c r="F71" s="45"/>
      <c r="G71" s="45"/>
      <c r="H71" s="45"/>
      <c r="I71" s="17"/>
      <c r="L71"/>
      <c r="M71" s="19" t="e">
        <f>#REF!-Tableau26[[#This Row],[Date facture]]</f>
        <v>#REF!</v>
      </c>
      <c r="N71" s="164">
        <v>-57.240000000000009</v>
      </c>
      <c r="O71" s="2"/>
      <c r="P71" s="164">
        <f>IF(ISNA(VLOOKUP(Tableau26[[#This Row],[Code client]],extraction!$A$1:$B$483,2,0)),"réglé",VLOOKUP(Tableau26[[#This Row],[Code client]],extraction!$A$1:$B$483,2,0))</f>
        <v>-57.240000000000009</v>
      </c>
      <c r="U71"/>
      <c r="W71"/>
      <c r="Y71"/>
    </row>
    <row r="72" spans="1:25" x14ac:dyDescent="0.25">
      <c r="A72" t="s">
        <v>627</v>
      </c>
      <c r="B72" s="56" t="s">
        <v>1281</v>
      </c>
      <c r="C72" s="42" t="s">
        <v>568</v>
      </c>
      <c r="D72" s="45"/>
      <c r="E72" s="45"/>
      <c r="F72" s="45"/>
      <c r="G72" s="45" t="s">
        <v>568</v>
      </c>
      <c r="H72" s="70"/>
      <c r="I72" s="17"/>
      <c r="J72">
        <v>1</v>
      </c>
      <c r="L72"/>
      <c r="M72" s="19" t="e">
        <f>#REF!-Tableau26[[#This Row],[Date facture]]</f>
        <v>#REF!</v>
      </c>
      <c r="N72" s="164">
        <v>-56.41</v>
      </c>
      <c r="O72" s="2"/>
      <c r="P72" s="164">
        <f>IF(ISNA(VLOOKUP(Tableau26[[#This Row],[Code client]],extraction!$A$1:$B$483,2,0)),"réglé",VLOOKUP(Tableau26[[#This Row],[Code client]],extraction!$A$1:$B$483,2,0))</f>
        <v>-56.41</v>
      </c>
      <c r="U72"/>
      <c r="W72"/>
      <c r="Y72"/>
    </row>
    <row r="73" spans="1:25" ht="32.25" customHeight="1" x14ac:dyDescent="0.25">
      <c r="A73" s="97" t="s">
        <v>1306</v>
      </c>
      <c r="B73" s="103" t="s">
        <v>1374</v>
      </c>
      <c r="C73" s="24"/>
      <c r="D73" s="24"/>
      <c r="E73" s="45" t="s">
        <v>1375</v>
      </c>
      <c r="F73" s="45"/>
      <c r="G73" s="45"/>
      <c r="H73" s="45"/>
      <c r="I73" s="17"/>
      <c r="J73" s="46"/>
      <c r="K73" s="46"/>
      <c r="L73" s="46"/>
      <c r="M73" s="81" t="e">
        <f>#REF!-Tableau26[[#This Row],[Date facture]]</f>
        <v>#REF!</v>
      </c>
      <c r="N73" s="164">
        <v>-52.38</v>
      </c>
      <c r="P73" s="169">
        <f>IF(ISNA(VLOOKUP(Tableau26[[#This Row],[Code client]],extraction!$A$1:$B$483,2,0)),"réglé",VLOOKUP(Tableau26[[#This Row],[Code client]],extraction!$A$1:$B$483,2,0))</f>
        <v>-52.38</v>
      </c>
      <c r="U73"/>
      <c r="W73"/>
      <c r="Y73"/>
    </row>
    <row r="74" spans="1:25" x14ac:dyDescent="0.25">
      <c r="A74" t="s">
        <v>628</v>
      </c>
      <c r="B74" s="56" t="s">
        <v>1282</v>
      </c>
      <c r="C74" t="s">
        <v>1376</v>
      </c>
      <c r="E74" s="45"/>
      <c r="F74" s="45"/>
      <c r="G74" s="45"/>
      <c r="H74" s="45"/>
      <c r="I74" s="17"/>
      <c r="J74">
        <v>1</v>
      </c>
      <c r="K74">
        <v>2013</v>
      </c>
      <c r="L74"/>
      <c r="M74" s="19" t="e">
        <f>#REF!-Tableau26[[#This Row],[Date facture]]</f>
        <v>#REF!</v>
      </c>
      <c r="N74" s="164">
        <v>-45.51</v>
      </c>
      <c r="O74" s="2"/>
      <c r="P74" s="164">
        <f>IF(ISNA(VLOOKUP(Tableau26[[#This Row],[Code client]],extraction!$A$1:$B$483,2,0)),"réglé",VLOOKUP(Tableau26[[#This Row],[Code client]],extraction!$A$1:$B$483,2,0))</f>
        <v>-45.51</v>
      </c>
      <c r="U74"/>
      <c r="W74"/>
      <c r="Y74"/>
    </row>
    <row r="75" spans="1:25" x14ac:dyDescent="0.25">
      <c r="A75" t="s">
        <v>676</v>
      </c>
      <c r="B75" s="56" t="s">
        <v>1283</v>
      </c>
      <c r="C75" s="24"/>
      <c r="D75" s="24"/>
      <c r="E75" s="45" t="s">
        <v>734</v>
      </c>
      <c r="F75" s="45"/>
      <c r="G75" s="45"/>
      <c r="H75" s="45"/>
      <c r="I75" s="17"/>
      <c r="L75"/>
      <c r="M75" s="19" t="e">
        <f>#REF!-Tableau26[[#This Row],[Date facture]]</f>
        <v>#REF!</v>
      </c>
      <c r="N75" s="164">
        <v>-45.04</v>
      </c>
      <c r="O75" s="2"/>
      <c r="P75" s="164">
        <f>IF(ISNA(VLOOKUP(Tableau26[[#This Row],[Code client]],extraction!$A$1:$B$483,2,0)),"réglé",VLOOKUP(Tableau26[[#This Row],[Code client]],extraction!$A$1:$B$483,2,0))</f>
        <v>-45.04</v>
      </c>
      <c r="U75"/>
      <c r="W75"/>
      <c r="Y75"/>
    </row>
    <row r="76" spans="1:25" x14ac:dyDescent="0.25">
      <c r="A76" t="s">
        <v>629</v>
      </c>
      <c r="B76" s="43" t="s">
        <v>1125</v>
      </c>
      <c r="C76" s="42" t="s">
        <v>568</v>
      </c>
      <c r="D76" s="45"/>
      <c r="E76" s="46"/>
      <c r="F76" s="46"/>
      <c r="G76" s="45" t="s">
        <v>568</v>
      </c>
      <c r="H76" s="46"/>
      <c r="I76" s="17"/>
      <c r="J76">
        <v>1</v>
      </c>
      <c r="K76">
        <v>2014</v>
      </c>
      <c r="L76"/>
      <c r="M76" s="19" t="e">
        <f>#REF!-Tableau26[[#This Row],[Date facture]]</f>
        <v>#REF!</v>
      </c>
      <c r="N76" s="164">
        <v>-44.74</v>
      </c>
      <c r="O76" s="2"/>
      <c r="P76" s="164">
        <f>IF(ISNA(VLOOKUP(Tableau26[[#This Row],[Code client]],extraction!$A$1:$B$483,2,0)),"réglé",VLOOKUP(Tableau26[[#This Row],[Code client]],extraction!$A$1:$B$483,2,0))</f>
        <v>-44.74</v>
      </c>
      <c r="U76"/>
      <c r="W76"/>
      <c r="Y76"/>
    </row>
    <row r="77" spans="1:25" x14ac:dyDescent="0.25">
      <c r="A77" t="s">
        <v>631</v>
      </c>
      <c r="B77" s="43" t="s">
        <v>1126</v>
      </c>
      <c r="C77" s="42" t="s">
        <v>568</v>
      </c>
      <c r="D77" s="45"/>
      <c r="E77" s="46"/>
      <c r="F77" s="46"/>
      <c r="G77" s="42" t="s">
        <v>568</v>
      </c>
      <c r="H77" s="46"/>
      <c r="I77" s="17"/>
      <c r="J77">
        <v>1</v>
      </c>
      <c r="K77">
        <v>2013</v>
      </c>
      <c r="L77"/>
      <c r="M77" s="19" t="e">
        <f>#REF!-Tableau26[[#This Row],[Date facture]]</f>
        <v>#REF!</v>
      </c>
      <c r="N77" s="164">
        <v>-43.39</v>
      </c>
      <c r="O77" s="2"/>
      <c r="P77" s="164">
        <f>IF(ISNA(VLOOKUP(Tableau26[[#This Row],[Code client]],extraction!$A$1:$B$483,2,0)),"réglé",VLOOKUP(Tableau26[[#This Row],[Code client]],extraction!$A$1:$B$483,2,0))</f>
        <v>-43.39</v>
      </c>
      <c r="U77"/>
      <c r="W77"/>
      <c r="Y77"/>
    </row>
    <row r="78" spans="1:25" x14ac:dyDescent="0.25">
      <c r="A78" t="s">
        <v>632</v>
      </c>
      <c r="B78" s="56" t="s">
        <v>1284</v>
      </c>
      <c r="C78" s="2" t="s">
        <v>1379</v>
      </c>
      <c r="D78" s="2"/>
      <c r="E78" s="45" t="s">
        <v>1373</v>
      </c>
      <c r="F78" s="45" t="s">
        <v>1381</v>
      </c>
      <c r="G78" s="45"/>
      <c r="H78" s="70" t="s">
        <v>1382</v>
      </c>
      <c r="I78" s="17"/>
      <c r="J78">
        <v>1</v>
      </c>
      <c r="K78">
        <v>2014</v>
      </c>
      <c r="L78"/>
      <c r="M78" s="19" t="e">
        <f>#REF!-Tableau26[[#This Row],[Date facture]]</f>
        <v>#REF!</v>
      </c>
      <c r="N78" s="164">
        <v>-40.67</v>
      </c>
      <c r="O78" s="2" t="s">
        <v>427</v>
      </c>
      <c r="P78" s="164">
        <f>IF(ISNA(VLOOKUP(Tableau26[[#This Row],[Code client]],extraction!$A$1:$B$483,2,0)),"réglé",VLOOKUP(Tableau26[[#This Row],[Code client]],extraction!$A$1:$B$483,2,0))</f>
        <v>-40.67</v>
      </c>
      <c r="Q78" s="136">
        <v>1</v>
      </c>
      <c r="U78"/>
      <c r="W78"/>
      <c r="Y78"/>
    </row>
    <row r="79" spans="1:25" x14ac:dyDescent="0.25">
      <c r="A79" t="s">
        <v>633</v>
      </c>
      <c r="B79" s="56" t="s">
        <v>1285</v>
      </c>
      <c r="C79" s="42" t="s">
        <v>568</v>
      </c>
      <c r="D79" s="45"/>
      <c r="E79" s="45"/>
      <c r="F79" s="45"/>
      <c r="G79" s="42" t="s">
        <v>568</v>
      </c>
      <c r="H79" s="70"/>
      <c r="I79" s="17"/>
      <c r="J79">
        <v>1</v>
      </c>
      <c r="K79">
        <v>2015</v>
      </c>
      <c r="L79"/>
      <c r="M79" s="19" t="e">
        <f>#REF!-Tableau26[[#This Row],[Date facture]]</f>
        <v>#REF!</v>
      </c>
      <c r="N79" s="164">
        <v>-36.6</v>
      </c>
      <c r="O79" s="2"/>
      <c r="P79" s="164">
        <f>IF(ISNA(VLOOKUP(Tableau26[[#This Row],[Code client]],extraction!$A$1:$B$483,2,0)),"réglé",VLOOKUP(Tableau26[[#This Row],[Code client]],extraction!$A$1:$B$483,2,0))</f>
        <v>-36.6</v>
      </c>
      <c r="U79"/>
      <c r="W79"/>
      <c r="Y79"/>
    </row>
    <row r="80" spans="1:25" x14ac:dyDescent="0.25">
      <c r="A80" t="s">
        <v>634</v>
      </c>
      <c r="B80" s="56" t="s">
        <v>1100</v>
      </c>
      <c r="C80" s="42" t="s">
        <v>1551</v>
      </c>
      <c r="D80" s="45"/>
      <c r="E80" s="45" t="s">
        <v>1552</v>
      </c>
      <c r="F80" s="45" t="s">
        <v>1554</v>
      </c>
      <c r="G80" s="42"/>
      <c r="H80" s="70"/>
      <c r="I80" s="17"/>
      <c r="J80">
        <v>1</v>
      </c>
      <c r="K80">
        <v>2016</v>
      </c>
      <c r="L80"/>
      <c r="M80" s="19" t="e">
        <f>#REF!-Tableau26[[#This Row],[Date facture]]</f>
        <v>#REF!</v>
      </c>
      <c r="N80" s="164">
        <v>-33.43</v>
      </c>
      <c r="O80" s="2"/>
      <c r="P80" s="164">
        <f>IF(ISNA(VLOOKUP(Tableau26[[#This Row],[Code client]],extraction!$A$1:$B$483,2,0)),"réglé",VLOOKUP(Tableau26[[#This Row],[Code client]],extraction!$A$1:$B$483,2,0))</f>
        <v>-33.43</v>
      </c>
      <c r="Q80" s="136">
        <v>1</v>
      </c>
      <c r="U80"/>
      <c r="W80"/>
      <c r="Y80"/>
    </row>
    <row r="81" spans="1:25" x14ac:dyDescent="0.25">
      <c r="A81" t="s">
        <v>635</v>
      </c>
      <c r="B81" s="94" t="s">
        <v>657</v>
      </c>
      <c r="C81" s="113" t="s">
        <v>1380</v>
      </c>
      <c r="D81" s="113"/>
      <c r="E81" s="47"/>
      <c r="F81" s="94"/>
      <c r="G81" s="45"/>
      <c r="H81" s="70"/>
      <c r="I81" s="17"/>
      <c r="L81"/>
      <c r="M81" s="19" t="e">
        <f>#REF!-Tableau26[[#This Row],[Date facture]]</f>
        <v>#REF!</v>
      </c>
      <c r="N81" s="164">
        <v>-31.69</v>
      </c>
      <c r="O81" s="2"/>
      <c r="P81" s="164">
        <f>IF(ISNA(VLOOKUP(Tableau26[[#This Row],[Code client]],extraction!$A$1:$B$483,2,0)),"réglé",VLOOKUP(Tableau26[[#This Row],[Code client]],extraction!$A$1:$B$483,2,0))</f>
        <v>-31.69</v>
      </c>
      <c r="U81"/>
      <c r="W81"/>
      <c r="Y81"/>
    </row>
    <row r="82" spans="1:25" x14ac:dyDescent="0.25">
      <c r="A82" t="s">
        <v>637</v>
      </c>
      <c r="B82" s="56" t="s">
        <v>1287</v>
      </c>
      <c r="C82" s="42" t="s">
        <v>568</v>
      </c>
      <c r="D82" s="45"/>
      <c r="E82" s="46"/>
      <c r="F82" s="46"/>
      <c r="G82" s="42" t="s">
        <v>568</v>
      </c>
      <c r="H82" s="46"/>
      <c r="I82" s="17"/>
      <c r="L82"/>
      <c r="M82" s="19" t="e">
        <f>#REF!-Tableau26[[#This Row],[Date facture]]</f>
        <v>#REF!</v>
      </c>
      <c r="N82" s="164">
        <v>-28.56</v>
      </c>
      <c r="O82" s="2"/>
      <c r="P82" s="164">
        <f>IF(ISNA(VLOOKUP(Tableau26[[#This Row],[Code client]],extraction!$A$1:$B$483,2,0)),"réglé",VLOOKUP(Tableau26[[#This Row],[Code client]],extraction!$A$1:$B$483,2,0))</f>
        <v>-28.56</v>
      </c>
      <c r="U82"/>
      <c r="W82"/>
      <c r="Y82"/>
    </row>
    <row r="83" spans="1:25" x14ac:dyDescent="0.25">
      <c r="A83" t="s">
        <v>638</v>
      </c>
      <c r="B83" s="56" t="s">
        <v>1288</v>
      </c>
      <c r="C83" s="2"/>
      <c r="D83" s="2"/>
      <c r="E83" s="45"/>
      <c r="F83" s="45"/>
      <c r="G83" s="45"/>
      <c r="H83" s="70"/>
      <c r="I83" s="17"/>
      <c r="L83"/>
      <c r="M83" s="19" t="e">
        <f>#REF!-Tableau26[[#This Row],[Date facture]]</f>
        <v>#REF!</v>
      </c>
      <c r="N83" s="164">
        <v>-27.8</v>
      </c>
      <c r="O83" s="2"/>
      <c r="P83" s="164">
        <f>IF(ISNA(VLOOKUP(Tableau26[[#This Row],[Code client]],extraction!$A$1:$B$483,2,0)),"réglé",VLOOKUP(Tableau26[[#This Row],[Code client]],extraction!$A$1:$B$483,2,0))</f>
        <v>-27.8</v>
      </c>
      <c r="U83"/>
      <c r="W83"/>
      <c r="Y83"/>
    </row>
    <row r="84" spans="1:25" x14ac:dyDescent="0.25">
      <c r="A84" t="s">
        <v>641</v>
      </c>
      <c r="B84" s="56" t="s">
        <v>1114</v>
      </c>
      <c r="C84" s="2"/>
      <c r="D84" s="2"/>
      <c r="E84" s="45"/>
      <c r="F84" s="45"/>
      <c r="G84" s="45"/>
      <c r="H84" s="70"/>
      <c r="I84" s="17"/>
      <c r="L84"/>
      <c r="M84" s="19" t="e">
        <f>#REF!-Tableau26[[#This Row],[Date facture]]</f>
        <v>#REF!</v>
      </c>
      <c r="N84" s="164">
        <v>-16.079999999999998</v>
      </c>
      <c r="O84" s="2"/>
      <c r="P84" s="164">
        <f>IF(ISNA(VLOOKUP(Tableau26[[#This Row],[Code client]],extraction!$A$1:$B$483,2,0)),"réglé",VLOOKUP(Tableau26[[#This Row],[Code client]],extraction!$A$1:$B$483,2,0))</f>
        <v>-16.079999999999998</v>
      </c>
    </row>
    <row r="85" spans="1:25" x14ac:dyDescent="0.25">
      <c r="A85" t="s">
        <v>682</v>
      </c>
      <c r="B85" s="43" t="s">
        <v>1127</v>
      </c>
      <c r="C85" s="25"/>
      <c r="D85" s="25"/>
      <c r="E85" s="46"/>
      <c r="F85" s="46"/>
      <c r="G85" s="46"/>
      <c r="H85" s="46"/>
      <c r="I85" s="17"/>
      <c r="L85"/>
      <c r="M85" s="19" t="e">
        <f>#REF!-Tableau26[[#This Row],[Date facture]]</f>
        <v>#REF!</v>
      </c>
      <c r="N85" s="164">
        <v>-14.17</v>
      </c>
      <c r="O85" s="2"/>
      <c r="P85" s="164">
        <f>IF(ISNA(VLOOKUP(Tableau26[[#This Row],[Code client]],extraction!$A$1:$B$483,2,0)),"réglé",VLOOKUP(Tableau26[[#This Row],[Code client]],extraction!$A$1:$B$483,2,0))</f>
        <v>-14.17</v>
      </c>
    </row>
    <row r="86" spans="1:25" x14ac:dyDescent="0.25">
      <c r="A86" t="s">
        <v>642</v>
      </c>
      <c r="B86" s="56" t="s">
        <v>1291</v>
      </c>
      <c r="C86" s="2"/>
      <c r="D86" s="2"/>
      <c r="E86" s="45"/>
      <c r="F86" s="45"/>
      <c r="G86" s="45"/>
      <c r="H86" s="70"/>
      <c r="I86" s="17"/>
      <c r="L86"/>
      <c r="M86" s="19" t="e">
        <f>#REF!-Tableau26[[#This Row],[Date facture]]</f>
        <v>#REF!</v>
      </c>
      <c r="N86" s="164">
        <v>-14.09</v>
      </c>
      <c r="O86" s="2"/>
      <c r="P86" s="164">
        <f>IF(ISNA(VLOOKUP(Tableau26[[#This Row],[Code client]],extraction!$A$1:$B$483,2,0)),"réglé",VLOOKUP(Tableau26[[#This Row],[Code client]],extraction!$A$1:$B$483,2,0))</f>
        <v>-14.09</v>
      </c>
    </row>
    <row r="87" spans="1:25" x14ac:dyDescent="0.25">
      <c r="A87" s="76" t="s">
        <v>643</v>
      </c>
      <c r="B87" s="43" t="s">
        <v>1128</v>
      </c>
      <c r="C87" s="25"/>
      <c r="D87" s="25"/>
      <c r="E87" s="46"/>
      <c r="F87" s="46"/>
      <c r="G87" s="46"/>
      <c r="H87" s="46"/>
      <c r="I87" s="17"/>
      <c r="L87"/>
      <c r="M87" s="19" t="e">
        <f>#REF!-Tableau26[[#This Row],[Date facture]]</f>
        <v>#REF!</v>
      </c>
      <c r="N87" s="164">
        <v>-11.6</v>
      </c>
      <c r="O87" s="2"/>
      <c r="P87" s="164">
        <f>IF(ISNA(VLOOKUP(Tableau26[[#This Row],[Code client]],extraction!$A$1:$B$483,2,0)),"réglé",VLOOKUP(Tableau26[[#This Row],[Code client]],extraction!$A$1:$B$483,2,0))</f>
        <v>-11.6</v>
      </c>
    </row>
    <row r="88" spans="1:25" x14ac:dyDescent="0.25">
      <c r="A88" t="s">
        <v>648</v>
      </c>
      <c r="B88" s="56" t="s">
        <v>1293</v>
      </c>
      <c r="C88" s="70"/>
      <c r="D88" s="70"/>
      <c r="E88" s="45"/>
      <c r="F88" s="45"/>
      <c r="G88" s="45"/>
      <c r="H88" s="70"/>
      <c r="I88" s="17"/>
      <c r="L88"/>
      <c r="M88" s="19" t="e">
        <f>#REF!-Tableau26[[#This Row],[Date facture]]</f>
        <v>#REF!</v>
      </c>
      <c r="N88" s="164">
        <v>-10.96</v>
      </c>
      <c r="O88" s="2"/>
      <c r="P88" s="164">
        <f>IF(ISNA(VLOOKUP(Tableau26[[#This Row],[Code client]],extraction!$A$1:$B$483,2,0)),"réglé",VLOOKUP(Tableau26[[#This Row],[Code client]],extraction!$A$1:$B$483,2,0))</f>
        <v>-10.96</v>
      </c>
    </row>
    <row r="89" spans="1:25" x14ac:dyDescent="0.25">
      <c r="A89" t="s">
        <v>649</v>
      </c>
      <c r="B89" s="56" t="s">
        <v>1294</v>
      </c>
      <c r="C89" s="46"/>
      <c r="D89" s="46"/>
      <c r="E89" s="46"/>
      <c r="F89" s="46"/>
      <c r="G89" s="46"/>
      <c r="H89" s="46"/>
      <c r="I89" s="17"/>
      <c r="L89"/>
      <c r="M89" s="19" t="e">
        <f>#REF!-Tableau26[[#This Row],[Date facture]]</f>
        <v>#REF!</v>
      </c>
      <c r="N89" s="164">
        <v>-9.7200000000000006</v>
      </c>
      <c r="O89" s="2"/>
      <c r="P89" s="164">
        <f>IF(ISNA(VLOOKUP(Tableau26[[#This Row],[Code client]],extraction!$A$1:$B$483,2,0)),"réglé",VLOOKUP(Tableau26[[#This Row],[Code client]],extraction!$A$1:$B$483,2,0))</f>
        <v>-9.7200000000000006</v>
      </c>
    </row>
    <row r="90" spans="1:25" x14ac:dyDescent="0.25">
      <c r="A90" t="s">
        <v>650</v>
      </c>
      <c r="B90" s="56" t="s">
        <v>1295</v>
      </c>
      <c r="C90" s="70"/>
      <c r="D90" s="70"/>
      <c r="E90" s="45"/>
      <c r="F90" s="45"/>
      <c r="G90" s="45"/>
      <c r="H90" s="70"/>
      <c r="I90" s="17"/>
      <c r="L90"/>
      <c r="M90" s="19" t="e">
        <f>#REF!-Tableau26[[#This Row],[Date facture]]</f>
        <v>#REF!</v>
      </c>
      <c r="N90" s="164">
        <v>-8.69</v>
      </c>
      <c r="O90" s="2"/>
      <c r="P90" s="164">
        <f>IF(ISNA(VLOOKUP(Tableau26[[#This Row],[Code client]],extraction!$A$1:$B$483,2,0)),"réglé",VLOOKUP(Tableau26[[#This Row],[Code client]],extraction!$A$1:$B$483,2,0))</f>
        <v>-8.69</v>
      </c>
    </row>
    <row r="91" spans="1:25" x14ac:dyDescent="0.25">
      <c r="A91" s="2" t="s">
        <v>511</v>
      </c>
      <c r="B91" s="73" t="s">
        <v>1175</v>
      </c>
      <c r="C91" s="46" t="s">
        <v>1078</v>
      </c>
      <c r="D91" s="46"/>
      <c r="E91" s="45" t="s">
        <v>1483</v>
      </c>
      <c r="F91" s="45"/>
      <c r="G91" s="45"/>
      <c r="H91" s="45"/>
      <c r="I91" s="21"/>
      <c r="J91" s="45"/>
      <c r="K91" s="45"/>
      <c r="L91" s="45"/>
      <c r="M91" s="80"/>
      <c r="N91" s="164">
        <v>-530.96</v>
      </c>
      <c r="O91" s="45" t="s">
        <v>743</v>
      </c>
      <c r="P91" s="164">
        <f>IF(ISNA(VLOOKUP(Tableau26[[#This Row],[Code client]],extraction!$A$1:$B$483,2,0)),"réglé",VLOOKUP(Tableau26[[#This Row],[Code client]],extraction!$A$1:$B$483,2,0))</f>
        <v>-530.96</v>
      </c>
      <c r="Q91" s="136">
        <v>1</v>
      </c>
    </row>
    <row r="92" spans="1:25" x14ac:dyDescent="0.25">
      <c r="A92" s="128" t="s">
        <v>1398</v>
      </c>
      <c r="B92" s="56" t="s">
        <v>1484</v>
      </c>
      <c r="C92" s="77"/>
      <c r="D92" s="77" t="s">
        <v>1512</v>
      </c>
      <c r="E92" s="45" t="s">
        <v>1513</v>
      </c>
      <c r="F92" s="45"/>
      <c r="G92" s="45"/>
      <c r="H92" s="45"/>
      <c r="I92" s="21"/>
      <c r="J92" s="45">
        <v>2</v>
      </c>
      <c r="K92" s="45">
        <v>2017</v>
      </c>
      <c r="L92" s="45"/>
      <c r="M92" s="80"/>
      <c r="N92" s="167">
        <v>-481.99</v>
      </c>
      <c r="O92" s="45" t="s">
        <v>452</v>
      </c>
      <c r="P92" s="164" t="str">
        <f>IF(ISNA(VLOOKUP(Tableau26[[#This Row],[Code client]],extraction!$A$1:$B$483,2,0)),"réglé",VLOOKUP(Tableau26[[#This Row],[Code client]],extraction!$A$1:$B$483,2,0))</f>
        <v>réglé</v>
      </c>
      <c r="Q92" s="136">
        <v>1</v>
      </c>
    </row>
    <row r="93" spans="1:25" ht="30" x14ac:dyDescent="0.25">
      <c r="A93" s="82" t="s">
        <v>521</v>
      </c>
      <c r="B93" s="56" t="s">
        <v>1100</v>
      </c>
      <c r="C93" s="46" t="s">
        <v>1550</v>
      </c>
      <c r="D93" s="46"/>
      <c r="E93" s="45" t="s">
        <v>1553</v>
      </c>
      <c r="F93" s="45" t="s">
        <v>1554</v>
      </c>
      <c r="G93" s="45"/>
      <c r="H93" s="45"/>
      <c r="I93" s="21"/>
      <c r="J93" s="45">
        <v>2</v>
      </c>
      <c r="K93" s="45">
        <v>2017</v>
      </c>
      <c r="L93" s="45"/>
      <c r="M93" s="80"/>
      <c r="N93" s="167">
        <v>-811.66</v>
      </c>
      <c r="O93" s="45" t="s">
        <v>743</v>
      </c>
      <c r="P93" s="164">
        <f>IF(ISNA(VLOOKUP(Tableau26[[#This Row],[Code client]],extraction!$A$1:$B$483,2,0)),"réglé",VLOOKUP(Tableau26[[#This Row],[Code client]],extraction!$A$1:$B$483,2,0))</f>
        <v>-52.54</v>
      </c>
      <c r="Q93" s="136">
        <v>1</v>
      </c>
    </row>
    <row r="94" spans="1:25" x14ac:dyDescent="0.25">
      <c r="A94" s="128" t="s">
        <v>1520</v>
      </c>
      <c r="B94" t="s">
        <v>1583</v>
      </c>
      <c r="C94" s="25"/>
      <c r="D94" s="46"/>
      <c r="E94" s="46"/>
      <c r="F94" s="46"/>
      <c r="G94" s="46"/>
      <c r="H94" s="46"/>
      <c r="I94" s="17"/>
      <c r="J94" s="46"/>
      <c r="K94" s="46"/>
      <c r="L94" s="46"/>
      <c r="M94" s="81" t="e">
        <f>#REF!-Tableau26[[#This Row],[Date facture]]</f>
        <v>#REF!</v>
      </c>
      <c r="P94" s="169">
        <f>IF(ISNA(VLOOKUP(Tableau26[[#This Row],[Code client]],extraction!$A$1:$B$483,2,0)),"réglé",VLOOKUP(Tableau26[[#This Row],[Code client]],extraction!$A$1:$B$483,2,0))</f>
        <v>-211.76</v>
      </c>
    </row>
  </sheetData>
  <conditionalFormatting sqref="G60 G62 G64:G66 G68 G78 G81 G70:G76 G52:G58 G49:G50 G1:G47 C38:D38 G83:G1048576">
    <cfRule type="containsText" dxfId="33" priority="38" operator="containsText" text="trouver un interlocuteur">
      <formula>NOT(ISERROR(SEARCH("trouver un interlocuteur",C1)))</formula>
    </cfRule>
  </conditionalFormatting>
  <conditionalFormatting sqref="E22:E36 E38:E55">
    <cfRule type="containsText" dxfId="32" priority="37" operator="containsText" text="factures pas encore">
      <formula>NOT(ISERROR(SEARCH("factures pas encore",E22)))</formula>
    </cfRule>
  </conditionalFormatting>
  <conditionalFormatting sqref="O1:O1048576">
    <cfRule type="containsText" dxfId="31" priority="35" operator="containsText" text="avoirs">
      <formula>NOT(ISERROR(SEARCH("avoirs",O1)))</formula>
    </cfRule>
  </conditionalFormatting>
  <conditionalFormatting sqref="C22:D22">
    <cfRule type="containsText" dxfId="30" priority="34" operator="containsText" text="trouver un interlocuteur">
      <formula>NOT(ISERROR(SEARCH("trouver un interlocuteur",C22)))</formula>
    </cfRule>
  </conditionalFormatting>
  <conditionalFormatting sqref="C24:D24">
    <cfRule type="containsText" dxfId="29" priority="33" operator="containsText" text="trouver un interlocuteur">
      <formula>NOT(ISERROR(SEARCH("trouver un interlocuteur",C24)))</formula>
    </cfRule>
  </conditionalFormatting>
  <conditionalFormatting sqref="C27:D27">
    <cfRule type="containsText" dxfId="28" priority="32" operator="containsText" text="trouver un interlocuteur">
      <formula>NOT(ISERROR(SEARCH("trouver un interlocuteur",C27)))</formula>
    </cfRule>
  </conditionalFormatting>
  <conditionalFormatting sqref="C28:D28">
    <cfRule type="containsText" dxfId="27" priority="31" operator="containsText" text="trouver un interlocuteur">
      <formula>NOT(ISERROR(SEARCH("trouver un interlocuteur",C28)))</formula>
    </cfRule>
  </conditionalFormatting>
  <conditionalFormatting sqref="C35:D35">
    <cfRule type="containsText" dxfId="26" priority="29" operator="containsText" text="trouver un interlocuteur">
      <formula>NOT(ISERROR(SEARCH("trouver un interlocuteur",C35)))</formula>
    </cfRule>
  </conditionalFormatting>
  <conditionalFormatting sqref="C45:D45">
    <cfRule type="containsText" dxfId="25" priority="27" operator="containsText" text="trouver un interlocuteur">
      <formula>NOT(ISERROR(SEARCH("trouver un interlocuteur",C45)))</formula>
    </cfRule>
  </conditionalFormatting>
  <conditionalFormatting sqref="C48:D48">
    <cfRule type="containsText" dxfId="24" priority="26" operator="containsText" text="trouver un interlocuteur">
      <formula>NOT(ISERROR(SEARCH("trouver un interlocuteur",C48)))</formula>
    </cfRule>
  </conditionalFormatting>
  <conditionalFormatting sqref="G48">
    <cfRule type="containsText" dxfId="23" priority="25" operator="containsText" text="trouver un interlocuteur">
      <formula>NOT(ISERROR(SEARCH("trouver un interlocuteur",G48)))</formula>
    </cfRule>
  </conditionalFormatting>
  <conditionalFormatting sqref="C51:D51">
    <cfRule type="containsText" dxfId="22" priority="24" operator="containsText" text="trouver un interlocuteur">
      <formula>NOT(ISERROR(SEARCH("trouver un interlocuteur",C51)))</formula>
    </cfRule>
  </conditionalFormatting>
  <conditionalFormatting sqref="G51">
    <cfRule type="containsText" dxfId="21" priority="23" operator="containsText" text="trouver un interlocuteur">
      <formula>NOT(ISERROR(SEARCH("trouver un interlocuteur",G51)))</formula>
    </cfRule>
  </conditionalFormatting>
  <conditionalFormatting sqref="C59:D59">
    <cfRule type="containsText" dxfId="20" priority="20" operator="containsText" text="trouver un interlocuteur">
      <formula>NOT(ISERROR(SEARCH("trouver un interlocuteur",C59)))</formula>
    </cfRule>
  </conditionalFormatting>
  <conditionalFormatting sqref="G59">
    <cfRule type="containsText" dxfId="19" priority="19" operator="containsText" text="trouver un interlocuteur">
      <formula>NOT(ISERROR(SEARCH("trouver un interlocuteur",G59)))</formula>
    </cfRule>
  </conditionalFormatting>
  <conditionalFormatting sqref="C61:D61">
    <cfRule type="containsText" dxfId="18" priority="18" operator="containsText" text="trouver un interlocuteur">
      <formula>NOT(ISERROR(SEARCH("trouver un interlocuteur",C61)))</formula>
    </cfRule>
  </conditionalFormatting>
  <conditionalFormatting sqref="G61">
    <cfRule type="containsText" dxfId="17" priority="17" operator="containsText" text="trouver un interlocuteur">
      <formula>NOT(ISERROR(SEARCH("trouver un interlocuteur",G61)))</formula>
    </cfRule>
  </conditionalFormatting>
  <conditionalFormatting sqref="C63:D63">
    <cfRule type="containsText" dxfId="16" priority="16" operator="containsText" text="trouver un interlocuteur">
      <formula>NOT(ISERROR(SEARCH("trouver un interlocuteur",C63)))</formula>
    </cfRule>
  </conditionalFormatting>
  <conditionalFormatting sqref="G63">
    <cfRule type="containsText" dxfId="15" priority="15" operator="containsText" text="trouver un interlocuteur">
      <formula>NOT(ISERROR(SEARCH("trouver un interlocuteur",G63)))</formula>
    </cfRule>
  </conditionalFormatting>
  <conditionalFormatting sqref="C66:D66">
    <cfRule type="containsText" dxfId="14" priority="14" operator="containsText" text="trouver un interlocuteur">
      <formula>NOT(ISERROR(SEARCH("trouver un interlocuteur",C66)))</formula>
    </cfRule>
  </conditionalFormatting>
  <conditionalFormatting sqref="G67">
    <cfRule type="containsText" dxfId="13" priority="13" operator="containsText" text="trouver un interlocuteur">
      <formula>NOT(ISERROR(SEARCH("trouver un interlocuteur",G67)))</formula>
    </cfRule>
  </conditionalFormatting>
  <conditionalFormatting sqref="C69:D69">
    <cfRule type="containsText" dxfId="12" priority="12" operator="containsText" text="trouver un interlocuteur">
      <formula>NOT(ISERROR(SEARCH("trouver un interlocuteur",C69)))</formula>
    </cfRule>
  </conditionalFormatting>
  <conditionalFormatting sqref="G69">
    <cfRule type="containsText" dxfId="11" priority="11" operator="containsText" text="trouver un interlocuteur">
      <formula>NOT(ISERROR(SEARCH("trouver un interlocuteur",G69)))</formula>
    </cfRule>
  </conditionalFormatting>
  <conditionalFormatting sqref="C72:D72">
    <cfRule type="containsText" dxfId="10" priority="10" operator="containsText" text="trouver un interlocuteur">
      <formula>NOT(ISERROR(SEARCH("trouver un interlocuteur",C72)))</formula>
    </cfRule>
  </conditionalFormatting>
  <conditionalFormatting sqref="C76:D76">
    <cfRule type="containsText" dxfId="9" priority="9" operator="containsText" text="trouver un interlocuteur">
      <formula>NOT(ISERROR(SEARCH("trouver un interlocuteur",C76)))</formula>
    </cfRule>
  </conditionalFormatting>
  <conditionalFormatting sqref="C77:D77">
    <cfRule type="containsText" dxfId="8" priority="8" operator="containsText" text="trouver un interlocuteur">
      <formula>NOT(ISERROR(SEARCH("trouver un interlocuteur",C77)))</formula>
    </cfRule>
  </conditionalFormatting>
  <conditionalFormatting sqref="G77">
    <cfRule type="containsText" dxfId="7" priority="7" operator="containsText" text="trouver un interlocuteur">
      <formula>NOT(ISERROR(SEARCH("trouver un interlocuteur",G77)))</formula>
    </cfRule>
  </conditionalFormatting>
  <conditionalFormatting sqref="C79:D80">
    <cfRule type="containsText" dxfId="6" priority="6" operator="containsText" text="trouver un interlocuteur">
      <formula>NOT(ISERROR(SEARCH("trouver un interlocuteur",C79)))</formula>
    </cfRule>
  </conditionalFormatting>
  <conditionalFormatting sqref="G79:G80">
    <cfRule type="containsText" dxfId="5" priority="5" operator="containsText" text="trouver un interlocuteur">
      <formula>NOT(ISERROR(SEARCH("trouver un interlocuteur",G79)))</formula>
    </cfRule>
  </conditionalFormatting>
  <conditionalFormatting sqref="C82:D82">
    <cfRule type="containsText" dxfId="4" priority="4" operator="containsText" text="trouver un interlocuteur">
      <formula>NOT(ISERROR(SEARCH("trouver un interlocuteur",C82)))</formula>
    </cfRule>
  </conditionalFormatting>
  <conditionalFormatting sqref="G82">
    <cfRule type="containsText" dxfId="3" priority="3" operator="containsText" text="trouver un interlocuteur">
      <formula>NOT(ISERROR(SEARCH("trouver un interlocuteur",G82)))</formula>
    </cfRule>
  </conditionalFormatting>
  <conditionalFormatting sqref="C21:D21">
    <cfRule type="containsText" dxfId="2" priority="2" operator="containsText" text="trouver un interlocuteur">
      <formula>NOT(ISERROR(SEARCH("trouver un interlocuteur",C21)))</formula>
    </cfRule>
  </conditionalFormatting>
  <conditionalFormatting sqref="E79:E80">
    <cfRule type="containsText" dxfId="1" priority="1" operator="containsText" text="trouver un interlocuteur">
      <formula>NOT(ISERROR(SEARCH("trouver un interlocuteur",E79)))</formula>
    </cfRule>
  </conditionalFormatting>
  <dataValidations count="1">
    <dataValidation type="list" allowBlank="1" showInputMessage="1" showErrorMessage="1" sqref="O2:O94">
      <formula1>"réglé,en attente de paiement, en cours, factures de + 5ans"</formula1>
    </dataValidation>
  </dataValidations>
  <hyperlinks>
    <hyperlink ref="D8" r:id="rId1"/>
    <hyperlink ref="D14" r:id="rId2"/>
    <hyperlink ref="D15" r:id="rId3"/>
    <hyperlink ref="D36" r:id="rId4"/>
    <hyperlink ref="D41" r:id="rId5"/>
    <hyperlink ref="D61" r:id="rId6"/>
    <hyperlink ref="D70" r:id="rId7" display="mailto:b.achoui@attijariwafa.net"/>
    <hyperlink ref="D92" r:id="rId8"/>
    <hyperlink ref="C74" r:id="rId9" display="tel:+33389327011"/>
  </hyperlinks>
  <pageMargins left="0.7" right="0.7" top="0.75" bottom="0.75" header="0.3" footer="0.3"/>
  <pageSetup paperSize="9" orientation="portrait" r:id="rId10"/>
  <tableParts count="1">
    <tablePart r:id="rId1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3399"/>
  </sheetPr>
  <dimension ref="B1:N47"/>
  <sheetViews>
    <sheetView showGridLines="0" zoomScale="86" zoomScaleNormal="86" workbookViewId="0">
      <selection activeCell="B23" sqref="B23"/>
    </sheetView>
  </sheetViews>
  <sheetFormatPr baseColWidth="10" defaultRowHeight="15" x14ac:dyDescent="0.25"/>
  <cols>
    <col min="2" max="2" width="16.28515625" customWidth="1"/>
    <col min="3" max="3" width="43.28515625" customWidth="1"/>
  </cols>
  <sheetData>
    <row r="1" spans="2:14" ht="15.75" thickBot="1" x14ac:dyDescent="0.3"/>
    <row r="2" spans="2:14" ht="23.25" thickBot="1" x14ac:dyDescent="0.5">
      <c r="B2" s="189" t="s">
        <v>29</v>
      </c>
      <c r="C2" s="190"/>
    </row>
    <row r="3" spans="2:14" ht="19.5" customHeight="1" thickBot="1" x14ac:dyDescent="0.4">
      <c r="B3" s="64" t="s">
        <v>0</v>
      </c>
      <c r="C3" s="65" t="s">
        <v>1</v>
      </c>
      <c r="D3" s="93" t="s">
        <v>1220</v>
      </c>
    </row>
    <row r="4" spans="2:14" x14ac:dyDescent="0.25">
      <c r="B4" t="str">
        <f t="array" ref="B4">IFERROR(INDEX(Tableau26[Code client],SMALL(IF(Tableau26[Actions effectuées]="avoirs",ROW(Tableau26[Actions effectuées]),""),ROW(1:1))-6),"")</f>
        <v>TIE100060</v>
      </c>
      <c r="C4" t="str">
        <f t="array" ref="C4">IFERROR(VLOOKUP(Tableau1[[#This Row],[Code client]],Tableau26[[Code client]:[Libellé]],2,0),"")</f>
        <v>CAISSE FEDERALE DE CREDIT MUTUEL</v>
      </c>
      <c r="D4" s="92"/>
    </row>
    <row r="5" spans="2:14" x14ac:dyDescent="0.25">
      <c r="B5" t="str">
        <f t="array" ref="B5">IFERROR(INDEX(Tableau26[Code client],SMALL(IF(Tableau26[Actions effectuées]="avoirs",ROW(Tableau26[Actions effectuées]),""),ROW(2:2))-6),"")</f>
        <v>TIE298728</v>
      </c>
      <c r="C5" t="str">
        <f t="array" ref="C5">IFERROR(VLOOKUP(Tableau1[[#This Row],[Code client]],Tableau26[[Code client]:[Libellé]],2,0),"")</f>
        <v>BMCE PARIS</v>
      </c>
      <c r="D5" s="92"/>
    </row>
    <row r="6" spans="2:14" x14ac:dyDescent="0.25">
      <c r="B6" t="str">
        <f t="array" ref="B6">IFERROR(INDEX(Tableau26[Code client],SMALL(IF(Tableau26[Actions effectuées]="avoirs",ROW(Tableau26[Actions effectuées]),""),ROW(3:3))-6),"")</f>
        <v>TIE100159</v>
      </c>
      <c r="C6">
        <f t="array" ref="C6">IFERROR(VLOOKUP(Tableau1[[#This Row],[Code client]],Tableau26[[Code client]:[Libellé]],2,0),"")</f>
        <v>0</v>
      </c>
      <c r="D6" s="92"/>
      <c r="G6" s="55"/>
      <c r="H6" s="55"/>
      <c r="I6" s="55"/>
      <c r="J6" s="55"/>
      <c r="K6" s="55"/>
      <c r="L6" s="55"/>
      <c r="M6" s="55"/>
      <c r="N6" s="55"/>
    </row>
    <row r="7" spans="2:14" x14ac:dyDescent="0.25">
      <c r="B7" t="str">
        <f t="array" ref="B7">IFERROR(INDEX(Tableau26[Code client],SMALL(IF(Tableau26[Actions effectuées]="avoirs",ROW(Tableau26[Actions effectuées]),""),ROW(4:4))-6),"")</f>
        <v>TIE101901</v>
      </c>
      <c r="C7" t="str">
        <f t="array" ref="C7">IFERROR(VLOOKUP(Tableau1[[#This Row],[Code client]],Tableau26[[Code client]:[Libellé]],2,0),"")</f>
        <v>CAISSE DE CREDIT MUTUEL</v>
      </c>
      <c r="D7" s="92"/>
      <c r="G7" s="55"/>
      <c r="H7" s="55"/>
      <c r="I7" s="55"/>
      <c r="J7" s="55"/>
      <c r="K7" s="55"/>
      <c r="L7" s="55"/>
      <c r="M7" s="55"/>
      <c r="N7" s="55"/>
    </row>
    <row r="8" spans="2:14" x14ac:dyDescent="0.25">
      <c r="B8" t="str">
        <f t="array" ref="B8">IFERROR(INDEX(Tableau26[Code client],SMALL(IF(Tableau26[Actions effectuées]="avoirs",ROW(Tableau26[Actions effectuées]),""),ROW(5:5))-6),"")</f>
        <v>BAN01994</v>
      </c>
      <c r="C8" t="str">
        <f t="array" ref="C8">IFERROR(VLOOKUP(Tableau1[[#This Row],[Code client]],Tableau26[[Code client]:[Libellé]],2,0),"")</f>
        <v>DISTRIPUB SARL</v>
      </c>
      <c r="D8" s="92"/>
    </row>
    <row r="9" spans="2:14" x14ac:dyDescent="0.25">
      <c r="B9" t="str">
        <f t="array" ref="B9">IFERROR(INDEX(Tableau26[Code client],SMALL(IF(Tableau26[Actions effectuées]="avoirs",ROW(Tableau26[Actions effectuées]),""),ROW(6:6))-6),"")</f>
        <v>BAN01659</v>
      </c>
      <c r="C9" t="str">
        <f t="array" ref="C9">IFERROR(VLOOKUP(Tableau1[[#This Row],[Code client]],Tableau26[[Code client]:[Libellé]],2,0),"")</f>
        <v>MEDIA PORTAGE</v>
      </c>
      <c r="D9" s="92"/>
    </row>
    <row r="10" spans="2:14" x14ac:dyDescent="0.25">
      <c r="B10" t="str">
        <f t="array" ref="B10">IFERROR(INDEX(Tableau26[Code client],SMALL(IF(Tableau26[Actions effectuées]="avoirs",ROW(Tableau26[Actions effectuées]),""),ROW(7:7))-6),"")</f>
        <v>BAN01052</v>
      </c>
      <c r="C10" t="str">
        <f t="array" ref="C10">IFERROR(VLOOKUP(Tableau1[[#This Row],[Code client]],Tableau26[[Code client]:[Libellé]],2,0),"")</f>
        <v>EURO INFORMATION DEVELOPPEMENTS</v>
      </c>
      <c r="D10" s="92"/>
    </row>
    <row r="11" spans="2:14" x14ac:dyDescent="0.25">
      <c r="B11" t="str">
        <f t="array" ref="B11">IFERROR(INDEX(Tableau26[Code client],SMALL(IF(Tableau26[Actions effectuées]="avoirs",ROW(Tableau26[Actions effectuées]),""),ROW(8:8))-6),"")</f>
        <v>TIE302057</v>
      </c>
      <c r="C11" t="str">
        <f t="array" ref="C11">IFERROR(VLOOKUP(Tableau1[[#This Row],[Code client]],Tableau26[[Code client]:[Libellé]],2,0),"")</f>
        <v>BMCE Francfurt</v>
      </c>
      <c r="D11" s="92"/>
    </row>
    <row r="12" spans="2:14" x14ac:dyDescent="0.25">
      <c r="B12" t="str">
        <f t="array" ref="B12">IFERROR(INDEX(Tableau26[Code client],SMALL(IF(Tableau26[Actions effectuées]="avoirs",ROW(Tableau26[Actions effectuées]),""),ROW(9:9))-6),"")</f>
        <v>BAN14860</v>
      </c>
      <c r="C12" t="str">
        <f t="array" ref="C12">IFERROR(VLOOKUP(Tableau1[[#This Row],[Code client]],Tableau26[[Code client]:[Libellé]],2,0),"")</f>
        <v>CM-CIC SECURITIES</v>
      </c>
      <c r="D12" s="92"/>
    </row>
    <row r="13" spans="2:14" x14ac:dyDescent="0.25">
      <c r="B13" t="str">
        <f t="array" ref="B13">IFERROR(INDEX(Tableau26[Code client],SMALL(IF(Tableau26[Actions effectuées]="avoirs",ROW(Tableau26[Actions effectuées]),""),ROW(10:10))-6),"")</f>
        <v>BAN30568</v>
      </c>
      <c r="C13" t="str">
        <f t="array" ref="C13">IFERROR(VLOOKUP(Tableau1[[#This Row],[Code client]],Tableau26[[Code client]:[Libellé]],2,0),"")</f>
        <v>BANQUE TRANSATLANTIQUE</v>
      </c>
      <c r="D13" s="92"/>
    </row>
    <row r="14" spans="2:14" x14ac:dyDescent="0.25">
      <c r="B14" t="s">
        <v>1241</v>
      </c>
      <c r="C14" t="s">
        <v>1242</v>
      </c>
      <c r="D14" s="92"/>
    </row>
    <row r="15" spans="2:14" x14ac:dyDescent="0.25">
      <c r="B15" s="2" t="s">
        <v>522</v>
      </c>
      <c r="C15" t="str">
        <f t="array" ref="C15">IFERROR(VLOOKUP(Tableau1[[#This Row],[Code client]],Tableau26[[Code client]:[Libellé]],2,0),"")</f>
        <v>CF DE CM SIEGE</v>
      </c>
      <c r="D15" s="92"/>
    </row>
    <row r="16" spans="2:14" x14ac:dyDescent="0.25">
      <c r="B16" t="str">
        <f t="array" ref="B16">IFERROR(INDEX(Tableau26[Code client],SMALL(IF(Tableau26[Actions effectuées]="avoirs",ROW(Tableau26[Actions effectuées]),""),ROW(13:13))-6),"")</f>
        <v/>
      </c>
      <c r="C16" t="str">
        <f t="array" ref="C16">IFERROR(VLOOKUP(Tableau1[[#This Row],[Code client]],Tableau26[[Code client]:[Libellé]],2,0),"")</f>
        <v/>
      </c>
      <c r="D16" s="92"/>
    </row>
    <row r="17" spans="2:4" x14ac:dyDescent="0.25">
      <c r="B17" t="str">
        <f t="array" ref="B17">IFERROR(INDEX(Tableau26[Code client],SMALL(IF(Tableau26[Actions effectuées]="avoirs",ROW(Tableau26[Actions effectuées]),""),ROW(14:14))-6),"")</f>
        <v/>
      </c>
      <c r="C17" t="str">
        <f t="array" ref="C17">IFERROR(VLOOKUP(Tableau1[[#This Row],[Code client]],Tableau26[[Code client]:[Libellé]],2,0),"")</f>
        <v/>
      </c>
      <c r="D17" s="92"/>
    </row>
    <row r="18" spans="2:4" x14ac:dyDescent="0.25">
      <c r="B18" t="str">
        <f t="array" ref="B18">IFERROR(INDEX(Tableau26[Code client],SMALL(IF(Tableau26[Actions effectuées]="avoirs",ROW(Tableau26[Actions effectuées]),""),ROW(15:15))-6),"")</f>
        <v/>
      </c>
      <c r="C18" t="str">
        <f t="array" ref="C18">IFERROR(VLOOKUP(Tableau1[[#This Row],[Code client]],Tableau26[[Code client]:[Libellé]],2,0),"")</f>
        <v/>
      </c>
      <c r="D18" s="92"/>
    </row>
    <row r="19" spans="2:4" x14ac:dyDescent="0.25">
      <c r="B19" t="str">
        <f t="array" ref="B19">IFERROR(INDEX(Tableau26[Code client],SMALL(IF(Tableau26[Actions effectuées]="avoirs",ROW(Tableau26[Actions effectuées]),""),ROW(16:16))-6),"")</f>
        <v/>
      </c>
      <c r="C19" t="str">
        <f t="array" ref="C19">IFERROR(VLOOKUP(Tableau1[[#This Row],[Code client]],Tableau26[[Code client]:[Libellé]],2,0),"")</f>
        <v/>
      </c>
      <c r="D19" s="92"/>
    </row>
    <row r="20" spans="2:4" x14ac:dyDescent="0.25">
      <c r="B20" t="str">
        <f t="array" ref="B20">IFERROR(INDEX(Tableau26[Code client],SMALL(IF(Tableau26[Actions effectuées]="avoirs",ROW(Tableau26[Actions effectuées]),""),ROW(17:17))-6),"")</f>
        <v/>
      </c>
      <c r="C20" t="str">
        <f t="array" ref="C20">IFERROR(VLOOKUP(Tableau1[[#This Row],[Code client]],Tableau26[[Code client]:[Libellé]],2,0),"")</f>
        <v/>
      </c>
      <c r="D20" s="92"/>
    </row>
    <row r="21" spans="2:4" x14ac:dyDescent="0.25">
      <c r="B21" t="str">
        <f t="array" ref="B21">IFERROR(INDEX(Tableau26[Code client],SMALL(IF(Tableau26[Actions effectuées]="avoirs",ROW(Tableau26[Actions effectuées]),""),ROW(18:18))-6),"")</f>
        <v/>
      </c>
      <c r="C21" t="str">
        <f t="array" ref="C21">IFERROR(VLOOKUP(Tableau1[[#This Row],[Code client]],Tableau26[[Code client]:[Libellé]],2,0),"")</f>
        <v/>
      </c>
      <c r="D21" s="92"/>
    </row>
    <row r="22" spans="2:4" x14ac:dyDescent="0.25">
      <c r="B22" t="s">
        <v>593</v>
      </c>
      <c r="C22" t="str">
        <f t="array" ref="C22">IFERROR(VLOOKUP(Tableau1[[#This Row],[Code client]],Tableau26[[Code client]:[Libellé]],2,0),"")</f>
        <v>DISTRIPUB SARL</v>
      </c>
      <c r="D22" s="92"/>
    </row>
    <row r="23" spans="2:4" x14ac:dyDescent="0.25">
      <c r="B23" t="s">
        <v>612</v>
      </c>
      <c r="C23" t="str">
        <f t="array" ref="C23">IFERROR(VLOOKUP(Tableau1[[#This Row],[Code client]],Tableau26[[Code client]:[Libellé]],2,0),"")</f>
        <v>CM-CIC AIDEXPORT</v>
      </c>
      <c r="D23" s="92"/>
    </row>
    <row r="24" spans="2:4" x14ac:dyDescent="0.25">
      <c r="B24" t="str">
        <f t="array" ref="B24">IFERROR(INDEX(Tableau26[Code client],SMALL(IF(Tableau26[Actions effectuées]="avoirs",ROW(Tableau26[Actions effectuées]),""),ROW(21:21))-6),"")</f>
        <v/>
      </c>
      <c r="C24" t="str">
        <f t="array" ref="C24">IFERROR(VLOOKUP(Tableau1[[#This Row],[Code client]],Tableau26[[Code client]:[Libellé]],2,0),"")</f>
        <v/>
      </c>
      <c r="D24" s="92"/>
    </row>
    <row r="25" spans="2:4" x14ac:dyDescent="0.25">
      <c r="B25" t="str">
        <f t="array" ref="B25">IFERROR(INDEX(Tableau26[Code client],SMALL(IF(Tableau26[Actions effectuées]="avoirs",ROW(Tableau26[Actions effectuées]),""),ROW(22:22))-6),"")</f>
        <v/>
      </c>
      <c r="C25" t="str">
        <f t="array" ref="C25">IFERROR(VLOOKUP(Tableau1[[#This Row],[Code client]],Tableau26[[Code client]:[Libellé]],2,0),"")</f>
        <v/>
      </c>
      <c r="D25" s="92"/>
    </row>
    <row r="26" spans="2:4" x14ac:dyDescent="0.25">
      <c r="B26" t="str">
        <f t="array" ref="B26">IFERROR(INDEX(Tableau26[Code client],SMALL(IF(Tableau26[Actions effectuées]="avoirs",ROW(Tableau26[Actions effectuées]),""),ROW(23:23))-6),"")</f>
        <v/>
      </c>
      <c r="C26" t="str">
        <f t="array" ref="C26">IFERROR(VLOOKUP(Tableau1[[#This Row],[Code client]],Tableau26[[Code client]:[Libellé]],2,0),"")</f>
        <v/>
      </c>
      <c r="D26" s="92"/>
    </row>
    <row r="27" spans="2:4" x14ac:dyDescent="0.25">
      <c r="B27" t="str">
        <f t="array" ref="B27">IFERROR(INDEX(Tableau26[Code client],SMALL(IF(Tableau26[Actions effectuées]="avoirs",ROW(Tableau26[Actions effectuées]),""),ROW(24:24))-6),"")</f>
        <v/>
      </c>
      <c r="C27" t="str">
        <f t="array" ref="C27">IFERROR(VLOOKUP(Tableau1[[#This Row],[Code client]],Tableau26[[Code client]:[Libellé]],2,0),"")</f>
        <v/>
      </c>
      <c r="D27" s="92"/>
    </row>
    <row r="28" spans="2:4" x14ac:dyDescent="0.25">
      <c r="B28" t="str">
        <f t="array" ref="B28">IFERROR(INDEX(Tableau26[Code client],SMALL(IF(Tableau26[Actions effectuées]="avoirs",ROW(Tableau26[Actions effectuées]),""),ROW(25:25))-6),"")</f>
        <v/>
      </c>
      <c r="C28" t="str">
        <f t="array" ref="C28">IFERROR(VLOOKUP(Tableau1[[#This Row],[Code client]],Tableau26[[Code client]:[Libellé]],2,0),"")</f>
        <v/>
      </c>
      <c r="D28" s="92"/>
    </row>
    <row r="29" spans="2:4" x14ac:dyDescent="0.25">
      <c r="B29" t="str">
        <f t="array" ref="B29">IFERROR(INDEX(Tableau26[Code client],SMALL(IF(Tableau26[Actions effectuées]="avoirs",ROW(Tableau26[Actions effectuées]),""),ROW(26:26))-6),"")</f>
        <v/>
      </c>
      <c r="C29" t="str">
        <f t="array" ref="C29">IFERROR(VLOOKUP(Tableau1[[#This Row],[Code client]],Tableau26[[Code client]:[Libellé]],2,0),"")</f>
        <v/>
      </c>
      <c r="D29" s="92"/>
    </row>
    <row r="30" spans="2:4" x14ac:dyDescent="0.25">
      <c r="B30" t="str">
        <f t="array" ref="B30">IFERROR(INDEX(Tableau26[Code client],SMALL(IF(Tableau26[Actions effectuées]="avoirs",ROW(Tableau26[Actions effectuées]),""),ROW(27:27))-6),"")</f>
        <v/>
      </c>
      <c r="C30" t="str">
        <f t="array" ref="C30">IFERROR(VLOOKUP(Tableau1[[#This Row],[Code client]],Tableau26[[Code client]:[Libellé]],2,0),"")</f>
        <v/>
      </c>
      <c r="D30" s="92"/>
    </row>
    <row r="31" spans="2:4" x14ac:dyDescent="0.25">
      <c r="B31" t="str">
        <f t="array" ref="B31">IFERROR(INDEX(Tableau26[Code client],SMALL(IF(Tableau26[Actions effectuées]="avoirs",ROW(Tableau26[Actions effectuées]),""),ROW(28:28))-6),"")</f>
        <v/>
      </c>
      <c r="C31" t="str">
        <f t="array" ref="C31">IFERROR(VLOOKUP(Tableau1[[#This Row],[Code client]],Tableau26[[Code client]:[Libellé]],2,0),"")</f>
        <v/>
      </c>
      <c r="D31" s="92"/>
    </row>
    <row r="32" spans="2:4" x14ac:dyDescent="0.25">
      <c r="B32" t="str">
        <f t="array" ref="B32">IFERROR(INDEX(Tableau26[Code client],SMALL(IF(Tableau26[Actions effectuées]="avoirs",ROW(Tableau26[Actions effectuées]),""),ROW(29:29))-6),"")</f>
        <v/>
      </c>
      <c r="C32" t="str">
        <f t="array" ref="C32">IFERROR(VLOOKUP(Tableau1[[#This Row],[Code client]],Tableau26[[Code client]:[Libellé]],2,0),"")</f>
        <v/>
      </c>
      <c r="D32" s="92"/>
    </row>
    <row r="33" spans="2:4" x14ac:dyDescent="0.25">
      <c r="B33" t="str">
        <f t="array" ref="B33">IFERROR(INDEX(Tableau26[Code client],SMALL(IF(Tableau26[Actions effectuées]="avoirs",ROW(Tableau26[Actions effectuées]),""),ROW(30:30))-6),"")</f>
        <v/>
      </c>
      <c r="C33" t="str">
        <f t="array" ref="C33">IFERROR(VLOOKUP(Tableau1[[#This Row],[Code client]],Tableau26[[Code client]:[Libellé]],2,0),"")</f>
        <v/>
      </c>
      <c r="D33" s="92"/>
    </row>
    <row r="34" spans="2:4" x14ac:dyDescent="0.25">
      <c r="B34" t="str">
        <f t="array" ref="B34">IFERROR(INDEX(Tableau26[Code client],SMALL(IF(Tableau26[Actions effectuées]="avoirs",ROW(Tableau26[Actions effectuées]),""),ROW(31:31))-6),"")</f>
        <v/>
      </c>
      <c r="C34" t="str">
        <f t="array" ref="C34">IFERROR(VLOOKUP(Tableau1[[#This Row],[Code client]],Tableau26[[Code client]:[Libellé]],2,0),"")</f>
        <v/>
      </c>
      <c r="D34" s="92"/>
    </row>
    <row r="35" spans="2:4" x14ac:dyDescent="0.25">
      <c r="B35" t="str">
        <f t="array" ref="B35">IFERROR(INDEX(Tableau26[Code client],SMALL(IF(Tableau26[Actions effectuées]="avoirs",ROW(Tableau26[Actions effectuées]),""),ROW(32:32))-6),"")</f>
        <v/>
      </c>
      <c r="C35" t="str">
        <f t="array" ref="C35">IFERROR(VLOOKUP(Tableau1[[#This Row],[Code client]],Tableau26[[Code client]:[Libellé]],2,0),"")</f>
        <v/>
      </c>
      <c r="D35" s="92"/>
    </row>
    <row r="36" spans="2:4" x14ac:dyDescent="0.25">
      <c r="B36" t="str">
        <f t="array" ref="B36">IFERROR(INDEX(Tableau26[Code client],SMALL(IF(Tableau26[Actions effectuées]="avoirs",ROW(Tableau26[Actions effectuées]),""),ROW(33:33))-6),"")</f>
        <v/>
      </c>
      <c r="C36" t="str">
        <f t="array" ref="C36">IFERROR(VLOOKUP(Tableau1[[#This Row],[Code client]],Tableau26[[Code client]:[Libellé]],2,0),"")</f>
        <v/>
      </c>
      <c r="D36" s="92"/>
    </row>
    <row r="37" spans="2:4" x14ac:dyDescent="0.25">
      <c r="B37" t="str">
        <f t="array" ref="B37">IFERROR(INDEX(Tableau26[Code client],SMALL(IF(Tableau26[Actions effectuées]="avoirs",ROW(Tableau26[Actions effectuées]),""),ROW(34:34))-6),"")</f>
        <v/>
      </c>
      <c r="C37" t="str">
        <f t="array" ref="C37">IFERROR(VLOOKUP(Tableau1[[#This Row],[Code client]],Tableau26[[Code client]:[Libellé]],2,0),"")</f>
        <v/>
      </c>
      <c r="D37" s="92"/>
    </row>
    <row r="38" spans="2:4" x14ac:dyDescent="0.25">
      <c r="B38" t="str">
        <f t="array" ref="B38">IFERROR(INDEX(Tableau26[Code client],SMALL(IF(Tableau26[Actions effectuées]="avoirs",ROW(Tableau26[Actions effectuées]),""),ROW(35:35))-6),"")</f>
        <v/>
      </c>
      <c r="C38" t="str">
        <f t="array" ref="C38">IFERROR(VLOOKUP(Tableau1[[#This Row],[Code client]],Tableau26[[Code client]:[Libellé]],2,0),"")</f>
        <v/>
      </c>
      <c r="D38" s="92"/>
    </row>
    <row r="39" spans="2:4" x14ac:dyDescent="0.25">
      <c r="B39" t="str">
        <f t="array" ref="B39">IFERROR(INDEX(Tableau26[Code client],SMALL(IF(Tableau26[Actions effectuées]="avoirs",ROW(Tableau26[Actions effectuées]),""),ROW(36:36))-6),"")</f>
        <v/>
      </c>
      <c r="C39" t="str">
        <f t="array" ref="C39">IFERROR(VLOOKUP(Tableau1[[#This Row],[Code client]],Tableau26[[Code client]:[Libellé]],2,0),"")</f>
        <v/>
      </c>
      <c r="D39" s="92"/>
    </row>
    <row r="40" spans="2:4" x14ac:dyDescent="0.25">
      <c r="B40" t="str">
        <f t="array" ref="B40">IFERROR(INDEX(Tableau26[Code client],SMALL(IF(Tableau26[Actions effectuées]="avoirs",ROW(Tableau26[Actions effectuées]),""),ROW(37:37))-6),"")</f>
        <v/>
      </c>
      <c r="C40" t="str">
        <f t="array" ref="C40">IFERROR(VLOOKUP(Tableau1[[#This Row],[Code client]],Tableau26[[Code client]:[Libellé]],2,0),"")</f>
        <v/>
      </c>
      <c r="D40" s="92"/>
    </row>
    <row r="41" spans="2:4" x14ac:dyDescent="0.25">
      <c r="B41" t="str">
        <f t="array" ref="B41">IFERROR(INDEX(Tableau26[Code client],SMALL(IF(Tableau26[Actions effectuées]="avoirs",ROW(Tableau26[Actions effectuées]),""),ROW(38:38))-6),"")</f>
        <v/>
      </c>
      <c r="C41" t="str">
        <f t="array" ref="C41">IFERROR(VLOOKUP(Tableau1[[#This Row],[Code client]],Tableau26[[Code client]:[Libellé]],2,0),"")</f>
        <v/>
      </c>
      <c r="D41" s="92"/>
    </row>
    <row r="42" spans="2:4" x14ac:dyDescent="0.25">
      <c r="B42" t="str">
        <f t="array" ref="B42">IFERROR(INDEX(Tableau26[Code client],SMALL(IF(Tableau26[Actions effectuées]="avoirs",ROW(Tableau26[Actions effectuées]),""),ROW(39:39))-6),"")</f>
        <v/>
      </c>
      <c r="C42" t="str">
        <f t="array" ref="C42">IFERROR(VLOOKUP(Tableau1[[#This Row],[Code client]],Tableau26[[Code client]:[Libellé]],2,0),"")</f>
        <v/>
      </c>
      <c r="D42" s="92"/>
    </row>
    <row r="43" spans="2:4" x14ac:dyDescent="0.25">
      <c r="B43" t="str">
        <f t="array" ref="B43">IFERROR(INDEX(Tableau26[Code client],SMALL(IF(Tableau26[Actions effectuées]="avoirs",ROW(Tableau26[Actions effectuées]),""),ROW(40:40))-6),"")</f>
        <v/>
      </c>
      <c r="C43" t="str">
        <f t="array" ref="C43">IFERROR(VLOOKUP(Tableau1[[#This Row],[Code client]],Tableau26[[Code client]:[Libellé]],2,0),"")</f>
        <v/>
      </c>
      <c r="D43" s="92"/>
    </row>
    <row r="44" spans="2:4" x14ac:dyDescent="0.25">
      <c r="B44" t="str">
        <f t="array" ref="B44">IFERROR(INDEX(Tableau26[Code client],SMALL(IF(Tableau26[Actions effectuées]="avoirs",ROW(Tableau26[Actions effectuées]),""),ROW(41:41))-6),"")</f>
        <v/>
      </c>
      <c r="C44" t="str">
        <f t="array" ref="C44">IFERROR(VLOOKUP(Tableau1[[#This Row],[Code client]],Tableau26[[Code client]:[Libellé]],2,0),"")</f>
        <v/>
      </c>
      <c r="D44" s="92"/>
    </row>
    <row r="45" spans="2:4" x14ac:dyDescent="0.25">
      <c r="B45" t="str">
        <f t="array" ref="B45">IFERROR(INDEX(Tableau26[Code client],SMALL(IF(Tableau26[Actions effectuées]="avoirs",ROW(Tableau26[Actions effectuées]),""),ROW(42:42))-6),"")</f>
        <v/>
      </c>
      <c r="C45" t="str">
        <f t="array" ref="C45">IFERROR(VLOOKUP(Tableau1[[#This Row],[Code client]],Tableau26[[Code client]:[Libellé]],2,0),"")</f>
        <v/>
      </c>
      <c r="D45" s="92"/>
    </row>
    <row r="46" spans="2:4" x14ac:dyDescent="0.25">
      <c r="B46" t="str">
        <f t="array" ref="B46">IFERROR(INDEX(Tableau26[Code client],SMALL(IF(Tableau26[Actions effectuées]="avoirs",ROW(Tableau26[Actions effectuées]),""),ROW(43:43))-6),"")</f>
        <v/>
      </c>
      <c r="C46" t="str">
        <f t="array" ref="C46">IFERROR(VLOOKUP(Tableau1[[#This Row],[Code client]],Tableau26[[Code client]:[Libellé]],2,0),"")</f>
        <v/>
      </c>
      <c r="D46" s="92"/>
    </row>
    <row r="47" spans="2:4" x14ac:dyDescent="0.25">
      <c r="B47" t="str">
        <f t="array" ref="B47">IFERROR(INDEX(Tableau26[Code client],SMALL(IF(Tableau26[Actions effectuées]="avoirs",ROW(Tableau26[Actions effectuées]),""),ROW(44:44))-6),"")</f>
        <v/>
      </c>
      <c r="C47" t="str">
        <f t="array" ref="C47">IFERROR(VLOOKUP(Tableau1[[#This Row],[Code client]],Tableau26[[Code client]:[Libellé]],2,0),"")</f>
        <v/>
      </c>
      <c r="D47" s="92"/>
    </row>
  </sheetData>
  <mergeCells count="1">
    <mergeCell ref="B2:C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3399"/>
  </sheetPr>
  <dimension ref="A1:D23"/>
  <sheetViews>
    <sheetView showGridLines="0" workbookViewId="0">
      <selection activeCell="C23" sqref="C23"/>
    </sheetView>
  </sheetViews>
  <sheetFormatPr baseColWidth="10" defaultRowHeight="15" x14ac:dyDescent="0.25"/>
  <cols>
    <col min="1" max="1" width="18.42578125" customWidth="1"/>
    <col min="2" max="2" width="34.140625" customWidth="1"/>
    <col min="3" max="3" width="32.5703125" customWidth="1"/>
    <col min="4" max="4" width="31.7109375" customWidth="1"/>
  </cols>
  <sheetData>
    <row r="1" spans="1:4" ht="21.75" thickBot="1" x14ac:dyDescent="0.4">
      <c r="A1" s="191" t="s">
        <v>1425</v>
      </c>
      <c r="B1" s="192"/>
      <c r="C1" s="193"/>
    </row>
    <row r="2" spans="1:4" ht="15.75" thickBot="1" x14ac:dyDescent="0.3"/>
    <row r="3" spans="1:4" ht="15.75" thickBot="1" x14ac:dyDescent="0.3">
      <c r="A3" s="121" t="s">
        <v>1426</v>
      </c>
      <c r="B3" s="119" t="s">
        <v>1</v>
      </c>
      <c r="C3" s="119" t="s">
        <v>1427</v>
      </c>
      <c r="D3" s="119" t="s">
        <v>1428</v>
      </c>
    </row>
    <row r="4" spans="1:4" x14ac:dyDescent="0.25">
      <c r="A4" s="117" t="s">
        <v>533</v>
      </c>
      <c r="B4" s="118" t="str">
        <f>VLOOKUP(A4,Tableau26[[#All],[Code client]:[Libellé]],2,0)</f>
        <v>CREDIT MUTUEL DU SUD OUEST</v>
      </c>
      <c r="C4" s="123" t="s">
        <v>1429</v>
      </c>
      <c r="D4" s="120"/>
    </row>
    <row r="5" spans="1:4" x14ac:dyDescent="0.25">
      <c r="A5" s="117" t="s">
        <v>528</v>
      </c>
      <c r="B5" s="117" t="str">
        <f>VLOOKUP(A5,Tableau26[[#All],[Code client]:[Libellé]],2,0)</f>
        <v>CAISSE REGIONALE CREDIT MUTUEL</v>
      </c>
      <c r="C5" s="125" t="s">
        <v>1430</v>
      </c>
      <c r="D5" s="54"/>
    </row>
    <row r="6" spans="1:4" x14ac:dyDescent="0.25">
      <c r="A6" s="117" t="s">
        <v>529</v>
      </c>
      <c r="B6" s="117" t="str">
        <f>VLOOKUP(A6,Tableau26[[#All],[Code client]:[Libellé]],2,0)</f>
        <v>CAISSE DE CREDIT MUTUEL</v>
      </c>
      <c r="C6" s="124" t="s">
        <v>1438</v>
      </c>
      <c r="D6" s="54"/>
    </row>
    <row r="7" spans="1:4" ht="30" x14ac:dyDescent="0.25">
      <c r="A7" s="117" t="s">
        <v>534</v>
      </c>
      <c r="B7" s="117" t="str">
        <f>VLOOKUP(A7,Tableau26[[#All],[Code client]:[Libellé]],2,0)</f>
        <v>CAISSE REGIONALE DU CREDIT</v>
      </c>
      <c r="C7" s="124" t="s">
        <v>1431</v>
      </c>
      <c r="D7" s="54"/>
    </row>
    <row r="8" spans="1:4" x14ac:dyDescent="0.25">
      <c r="A8" s="117" t="s">
        <v>588</v>
      </c>
      <c r="B8" s="117" t="str">
        <f>VLOOKUP(A8,Tableau26[[#All],[Code client]:[Libellé]],2,0)</f>
        <v>CAISSE DE CREDIT MUTUEL</v>
      </c>
      <c r="C8" s="125" t="s">
        <v>1439</v>
      </c>
      <c r="D8" s="54"/>
    </row>
    <row r="9" spans="1:4" x14ac:dyDescent="0.25">
      <c r="A9" s="117" t="s">
        <v>591</v>
      </c>
      <c r="B9" s="117" t="e">
        <f>VLOOKUP(A9,Tableau26[[#All],[Code client]:[Libellé]],2,0)</f>
        <v>#N/A</v>
      </c>
      <c r="C9" s="124">
        <v>120805535</v>
      </c>
      <c r="D9" s="54"/>
    </row>
    <row r="10" spans="1:4" x14ac:dyDescent="0.25">
      <c r="A10" s="117" t="s">
        <v>679</v>
      </c>
      <c r="B10" s="117" t="str">
        <f>VLOOKUP(A10,Tableau26[[#All],[Code client]:[Libellé]],2,0)</f>
        <v>TARGO AKADEMIE GMBH</v>
      </c>
      <c r="C10" s="124">
        <v>150900182</v>
      </c>
      <c r="D10" s="54"/>
    </row>
    <row r="11" spans="1:4" ht="30" x14ac:dyDescent="0.25">
      <c r="A11" s="117" t="s">
        <v>592</v>
      </c>
      <c r="B11" s="117" t="str">
        <f>VLOOKUP(A11,Tableau26[[#All],[Code client]:[Libellé]],2,0)</f>
        <v>CAISSE REGIONALE DU CREDIT</v>
      </c>
      <c r="C11" s="124" t="s">
        <v>1432</v>
      </c>
      <c r="D11" s="54"/>
    </row>
    <row r="12" spans="1:4" x14ac:dyDescent="0.25">
      <c r="A12" s="117" t="s">
        <v>598</v>
      </c>
      <c r="B12" s="117" t="str">
        <f>VLOOKUP(A12,Tableau26[[#All],[Code client]:[Libellé]],2,0)</f>
        <v>Crédit mutuel enseignant</v>
      </c>
      <c r="C12" s="124">
        <v>131208777</v>
      </c>
      <c r="D12" s="54"/>
    </row>
    <row r="13" spans="1:4" x14ac:dyDescent="0.25">
      <c r="A13" s="117" t="s">
        <v>602</v>
      </c>
      <c r="B13" s="117" t="str">
        <f>VLOOKUP(A13,Tableau26[[#All],[Code client]:[Libellé]],2,0)</f>
        <v>CAISSE DE CREDIT MUTUEL</v>
      </c>
      <c r="C13" s="125" t="s">
        <v>1433</v>
      </c>
      <c r="D13" s="54"/>
    </row>
    <row r="14" spans="1:4" x14ac:dyDescent="0.25">
      <c r="A14" s="117" t="s">
        <v>607</v>
      </c>
      <c r="B14" s="117" t="str">
        <f>VLOOKUP(A14,Tableau26[[#All],[Code client]:[Libellé]],2,0)</f>
        <v>CAISSE REGIONALE CMMC</v>
      </c>
      <c r="C14" s="124">
        <v>140908847</v>
      </c>
      <c r="D14" s="54"/>
    </row>
    <row r="15" spans="1:4" x14ac:dyDescent="0.25">
      <c r="A15" s="117" t="s">
        <v>615</v>
      </c>
      <c r="B15" s="117" t="str">
        <f>VLOOKUP(A15,Tableau26[[#All],[Code client]:[Libellé]],2,0)</f>
        <v>CM-CIC SECURITIES</v>
      </c>
      <c r="C15" s="124" t="s">
        <v>1434</v>
      </c>
      <c r="D15" s="54"/>
    </row>
    <row r="16" spans="1:4" x14ac:dyDescent="0.25">
      <c r="A16" s="117" t="s">
        <v>618</v>
      </c>
      <c r="B16" s="117" t="str">
        <f>VLOOKUP(A16,Tableau26[[#All],[Code client]:[Libellé]],2,0)</f>
        <v>CAISSE REGIONALE CM CENTRE</v>
      </c>
      <c r="C16" s="125" t="s">
        <v>1435</v>
      </c>
      <c r="D16" s="54"/>
    </row>
    <row r="17" spans="1:4" x14ac:dyDescent="0.25">
      <c r="A17" s="117" t="s">
        <v>621</v>
      </c>
      <c r="B17" s="117" t="str">
        <f>VLOOKUP(A17,Tableau26[[#All],[Code client]:[Libellé]],2,0)</f>
        <v>BANQUE TRANSATLANTIQUE</v>
      </c>
      <c r="C17" s="124" t="s">
        <v>1436</v>
      </c>
      <c r="D17" s="54"/>
    </row>
    <row r="18" spans="1:4" x14ac:dyDescent="0.25">
      <c r="A18" s="117" t="s">
        <v>623</v>
      </c>
      <c r="B18" s="117" t="str">
        <f>VLOOKUP(A18,Tableau26[[#All],[Code client]:[Libellé]],2,0)</f>
        <v>CAISSE DE CREDIT MUTUEL ares</v>
      </c>
      <c r="C18" s="124" t="s">
        <v>1437</v>
      </c>
      <c r="D18" s="54"/>
    </row>
    <row r="19" spans="1:4" x14ac:dyDescent="0.25">
      <c r="A19" s="117" t="s">
        <v>627</v>
      </c>
      <c r="B19" s="117" t="str">
        <f>VLOOKUP(A19,Tableau26[[#All],[Code client]:[Libellé]],2,0)</f>
        <v>CASH ANJOU ANGERS</v>
      </c>
      <c r="C19" s="124">
        <v>161207090</v>
      </c>
      <c r="D19" s="54"/>
    </row>
    <row r="20" spans="1:4" x14ac:dyDescent="0.25">
      <c r="A20" s="117" t="s">
        <v>629</v>
      </c>
      <c r="B20" s="117" t="str">
        <f>VLOOKUP(A20,Tableau26[[#All],[Code client]:[Libellé]],2,0)</f>
        <v>CAISSE DE CREDIT MUTUEL terrasson</v>
      </c>
      <c r="C20" s="124">
        <v>140506480</v>
      </c>
      <c r="D20" s="54"/>
    </row>
    <row r="21" spans="1:4" x14ac:dyDescent="0.25">
      <c r="A21" s="122" t="s">
        <v>631</v>
      </c>
      <c r="B21" s="117" t="str">
        <f>VLOOKUP(A21,Tableau26[[#All],[Code client]:[Libellé]],2,0)</f>
        <v>CAISSE DE CREDIT MUTUEL 00589</v>
      </c>
      <c r="C21" s="124">
        <v>130205859</v>
      </c>
      <c r="D21" s="54"/>
    </row>
    <row r="22" spans="1:4" x14ac:dyDescent="0.25">
      <c r="A22" s="122" t="s">
        <v>637</v>
      </c>
      <c r="B22" s="117" t="str">
        <f>VLOOKUP(A22,Tableau26[[#All],[Code client]:[Libellé]],2,0)</f>
        <v>ABBEVILLE</v>
      </c>
      <c r="C22" s="124">
        <v>140303539</v>
      </c>
      <c r="D22" s="54"/>
    </row>
    <row r="23" spans="1:4" x14ac:dyDescent="0.25">
      <c r="A23" s="117" t="s">
        <v>633</v>
      </c>
      <c r="B23" s="117" t="s">
        <v>1555</v>
      </c>
      <c r="C23" s="117">
        <v>150206749</v>
      </c>
      <c r="D23" s="117"/>
    </row>
  </sheetData>
  <mergeCells count="1">
    <mergeCell ref="A1:C1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7030A0"/>
  </sheetPr>
  <dimension ref="A1:N619"/>
  <sheetViews>
    <sheetView showGridLines="0" tabSelected="1" zoomScale="66" zoomScaleNormal="66" workbookViewId="0">
      <pane ySplit="1" topLeftCell="A2" activePane="bottomLeft" state="frozen"/>
      <selection pane="bottomLeft" activeCell="D4" sqref="D4"/>
    </sheetView>
  </sheetViews>
  <sheetFormatPr baseColWidth="10" defaultRowHeight="15" x14ac:dyDescent="0.25"/>
  <cols>
    <col min="1" max="1" width="18.140625" customWidth="1"/>
    <col min="2" max="2" width="39.85546875" customWidth="1"/>
    <col min="3" max="3" width="16.42578125" customWidth="1"/>
    <col min="4" max="4" width="49.7109375" customWidth="1"/>
    <col min="5" max="5" width="63.140625" style="25" customWidth="1"/>
    <col min="6" max="6" width="61.28515625" style="177" customWidth="1"/>
    <col min="7" max="7" width="55.85546875" style="25" customWidth="1"/>
    <col min="8" max="8" width="23" customWidth="1"/>
    <col min="9" max="9" width="19.5703125" style="5" customWidth="1"/>
    <col min="10" max="10" width="21.42578125" style="17" customWidth="1"/>
    <col min="11" max="11" width="19.28515625" customWidth="1"/>
    <col min="14" max="14" width="22.28515625" customWidth="1"/>
  </cols>
  <sheetData>
    <row r="1" spans="1:14" ht="56.25" customHeight="1" thickBot="1" x14ac:dyDescent="0.3">
      <c r="A1" s="66" t="s">
        <v>0</v>
      </c>
      <c r="B1" s="67" t="s">
        <v>1</v>
      </c>
      <c r="C1" s="67" t="s">
        <v>27</v>
      </c>
      <c r="D1" s="67" t="s">
        <v>745</v>
      </c>
      <c r="E1" s="67" t="s">
        <v>11</v>
      </c>
      <c r="F1" s="181" t="s">
        <v>12</v>
      </c>
      <c r="G1" s="67" t="s">
        <v>13</v>
      </c>
      <c r="H1" s="68" t="s">
        <v>14</v>
      </c>
      <c r="I1" s="91" t="s">
        <v>1485</v>
      </c>
      <c r="J1" s="68" t="s">
        <v>9</v>
      </c>
      <c r="K1" s="69" t="s">
        <v>744</v>
      </c>
    </row>
    <row r="2" spans="1:14" x14ac:dyDescent="0.25">
      <c r="A2" s="87" t="s">
        <v>32</v>
      </c>
      <c r="B2" s="87" t="s">
        <v>929</v>
      </c>
      <c r="C2" s="87" t="s">
        <v>478</v>
      </c>
      <c r="D2" s="87" t="s">
        <v>1038</v>
      </c>
      <c r="E2" s="88" t="s">
        <v>394</v>
      </c>
      <c r="F2" s="182"/>
      <c r="G2" s="88" t="s">
        <v>427</v>
      </c>
      <c r="H2" s="87"/>
      <c r="I2" s="89">
        <v>-671.52</v>
      </c>
      <c r="J2" s="90" t="s">
        <v>452</v>
      </c>
      <c r="K2" s="90">
        <v>1</v>
      </c>
    </row>
    <row r="3" spans="1:14" ht="30" x14ac:dyDescent="0.25">
      <c r="A3" s="82" t="s">
        <v>33</v>
      </c>
      <c r="B3" s="82" t="s">
        <v>930</v>
      </c>
      <c r="C3" s="82" t="s">
        <v>478</v>
      </c>
      <c r="D3" s="82" t="s">
        <v>1039</v>
      </c>
      <c r="E3" s="83" t="s">
        <v>395</v>
      </c>
      <c r="F3" s="183"/>
      <c r="G3" s="83" t="s">
        <v>427</v>
      </c>
      <c r="H3" s="82" t="s">
        <v>450</v>
      </c>
      <c r="I3" s="84" t="s">
        <v>452</v>
      </c>
      <c r="J3" s="85" t="s">
        <v>452</v>
      </c>
      <c r="K3" s="85">
        <v>1</v>
      </c>
    </row>
    <row r="4" spans="1:14" x14ac:dyDescent="0.25">
      <c r="A4" s="82" t="s">
        <v>34</v>
      </c>
      <c r="B4" s="82" t="s">
        <v>931</v>
      </c>
      <c r="C4" s="82" t="s">
        <v>478</v>
      </c>
      <c r="D4" s="82" t="s">
        <v>1040</v>
      </c>
      <c r="E4" s="83" t="s">
        <v>396</v>
      </c>
      <c r="F4" s="183"/>
      <c r="G4" s="83" t="s">
        <v>427</v>
      </c>
      <c r="H4" s="82"/>
      <c r="I4" s="84">
        <v>-33.43</v>
      </c>
      <c r="J4" s="85" t="s">
        <v>452</v>
      </c>
      <c r="K4" s="85">
        <v>1</v>
      </c>
    </row>
    <row r="5" spans="1:14" x14ac:dyDescent="0.25">
      <c r="A5" s="82" t="s">
        <v>35</v>
      </c>
      <c r="B5" s="86" t="s">
        <v>932</v>
      </c>
      <c r="C5" s="86" t="s">
        <v>478</v>
      </c>
      <c r="D5" s="86"/>
      <c r="E5" s="83"/>
      <c r="F5" s="183"/>
      <c r="G5" s="83"/>
      <c r="H5" s="82"/>
      <c r="I5" s="84" t="s">
        <v>452</v>
      </c>
      <c r="J5" s="85" t="s">
        <v>452</v>
      </c>
      <c r="K5" s="85">
        <v>1</v>
      </c>
    </row>
    <row r="6" spans="1:14" x14ac:dyDescent="0.25">
      <c r="A6" s="82" t="s">
        <v>36</v>
      </c>
      <c r="B6" s="82" t="s">
        <v>933</v>
      </c>
      <c r="C6" s="82" t="s">
        <v>478</v>
      </c>
      <c r="D6" s="82" t="s">
        <v>1041</v>
      </c>
      <c r="E6" s="83" t="s">
        <v>397</v>
      </c>
      <c r="F6" s="183"/>
      <c r="G6" s="83" t="s">
        <v>428</v>
      </c>
      <c r="H6" s="82" t="s">
        <v>451</v>
      </c>
      <c r="I6" s="84">
        <v>-57.61</v>
      </c>
      <c r="J6" s="85" t="s">
        <v>452</v>
      </c>
      <c r="K6" s="85">
        <v>1</v>
      </c>
    </row>
    <row r="7" spans="1:14" ht="15.75" x14ac:dyDescent="0.25">
      <c r="A7" s="82" t="s">
        <v>37</v>
      </c>
      <c r="B7" s="82" t="s">
        <v>934</v>
      </c>
      <c r="C7" s="82" t="s">
        <v>478</v>
      </c>
      <c r="D7" s="82" t="s">
        <v>1042</v>
      </c>
      <c r="E7" s="83" t="s">
        <v>398</v>
      </c>
      <c r="F7" s="183"/>
      <c r="G7" s="83" t="s">
        <v>428</v>
      </c>
      <c r="H7" s="82"/>
      <c r="I7" s="84">
        <v>-33.43</v>
      </c>
      <c r="J7" s="85" t="s">
        <v>452</v>
      </c>
      <c r="K7" s="85">
        <v>1</v>
      </c>
      <c r="M7" s="133" t="s">
        <v>1415</v>
      </c>
      <c r="N7" s="134">
        <f>SUM(I2:I618)</f>
        <v>-128431.17999999989</v>
      </c>
    </row>
    <row r="8" spans="1:14" x14ac:dyDescent="0.25">
      <c r="A8" s="82" t="s">
        <v>38</v>
      </c>
      <c r="B8" s="82" t="s">
        <v>935</v>
      </c>
      <c r="C8" s="82" t="s">
        <v>478</v>
      </c>
      <c r="D8" s="82"/>
      <c r="E8" s="83"/>
      <c r="F8" s="183"/>
      <c r="G8" s="83" t="s">
        <v>429</v>
      </c>
      <c r="H8" s="82"/>
      <c r="I8" s="84" t="s">
        <v>452</v>
      </c>
      <c r="J8" s="85" t="s">
        <v>452</v>
      </c>
      <c r="K8" s="85">
        <v>1</v>
      </c>
    </row>
    <row r="9" spans="1:14" x14ac:dyDescent="0.25">
      <c r="A9" s="82" t="s">
        <v>39</v>
      </c>
      <c r="B9" s="82" t="s">
        <v>936</v>
      </c>
      <c r="C9" s="82" t="s">
        <v>478</v>
      </c>
      <c r="D9" s="82" t="s">
        <v>1043</v>
      </c>
      <c r="E9" s="83" t="s">
        <v>397</v>
      </c>
      <c r="F9" s="183"/>
      <c r="G9" s="83" t="s">
        <v>429</v>
      </c>
      <c r="H9" s="82"/>
      <c r="I9" s="84" t="s">
        <v>452</v>
      </c>
      <c r="J9" s="85" t="s">
        <v>452</v>
      </c>
      <c r="K9" s="85">
        <v>1</v>
      </c>
    </row>
    <row r="10" spans="1:14" x14ac:dyDescent="0.25">
      <c r="A10" s="82" t="s">
        <v>40</v>
      </c>
      <c r="B10" s="82" t="s">
        <v>937</v>
      </c>
      <c r="C10" s="82" t="s">
        <v>478</v>
      </c>
      <c r="D10" s="82" t="s">
        <v>1044</v>
      </c>
      <c r="E10" s="83" t="s">
        <v>399</v>
      </c>
      <c r="F10" s="183"/>
      <c r="G10" s="83" t="s">
        <v>430</v>
      </c>
      <c r="H10" s="82" t="s">
        <v>452</v>
      </c>
      <c r="I10" s="84">
        <v>-33.43</v>
      </c>
      <c r="J10" s="85" t="s">
        <v>452</v>
      </c>
      <c r="K10" s="85">
        <v>1</v>
      </c>
    </row>
    <row r="11" spans="1:14" x14ac:dyDescent="0.25">
      <c r="A11" s="82" t="s">
        <v>41</v>
      </c>
      <c r="B11" s="82" t="s">
        <v>797</v>
      </c>
      <c r="C11" s="82" t="s">
        <v>478</v>
      </c>
      <c r="D11" s="82"/>
      <c r="E11" s="83" t="s">
        <v>400</v>
      </c>
      <c r="F11" s="183"/>
      <c r="G11" s="83" t="s">
        <v>430</v>
      </c>
      <c r="H11" s="82"/>
      <c r="I11" s="84">
        <v>-33.520000000000003</v>
      </c>
      <c r="J11" s="85" t="s">
        <v>452</v>
      </c>
      <c r="K11" s="85">
        <v>1</v>
      </c>
    </row>
    <row r="12" spans="1:14" x14ac:dyDescent="0.25">
      <c r="A12" s="82" t="s">
        <v>42</v>
      </c>
      <c r="B12" s="82" t="s">
        <v>938</v>
      </c>
      <c r="C12" s="82" t="s">
        <v>478</v>
      </c>
      <c r="D12" s="82" t="s">
        <v>1045</v>
      </c>
      <c r="E12" s="83" t="s">
        <v>397</v>
      </c>
      <c r="F12" s="183"/>
      <c r="G12" s="83" t="s">
        <v>431</v>
      </c>
      <c r="H12" s="82"/>
      <c r="I12" s="84">
        <v>-28.9</v>
      </c>
      <c r="J12" s="85" t="s">
        <v>452</v>
      </c>
      <c r="K12" s="85">
        <v>1</v>
      </c>
    </row>
    <row r="13" spans="1:14" x14ac:dyDescent="0.25">
      <c r="A13" s="82" t="s">
        <v>43</v>
      </c>
      <c r="B13" s="82" t="s">
        <v>939</v>
      </c>
      <c r="C13" s="82" t="s">
        <v>478</v>
      </c>
      <c r="D13" s="82" t="s">
        <v>1046</v>
      </c>
      <c r="E13" s="83" t="s">
        <v>397</v>
      </c>
      <c r="F13" s="183"/>
      <c r="G13" s="83" t="s">
        <v>427</v>
      </c>
      <c r="H13" s="82" t="s">
        <v>451</v>
      </c>
      <c r="I13" s="84">
        <v>-104.77</v>
      </c>
      <c r="J13" s="85" t="s">
        <v>452</v>
      </c>
      <c r="K13" s="85">
        <v>1</v>
      </c>
    </row>
    <row r="14" spans="1:14" x14ac:dyDescent="0.25">
      <c r="A14" s="82" t="s">
        <v>44</v>
      </c>
      <c r="B14" s="82" t="s">
        <v>940</v>
      </c>
      <c r="C14" s="82" t="s">
        <v>478</v>
      </c>
      <c r="D14" s="82"/>
      <c r="E14" s="83"/>
      <c r="F14" s="183"/>
      <c r="G14" s="83"/>
      <c r="H14" s="82"/>
      <c r="I14" s="84" t="s">
        <v>474</v>
      </c>
      <c r="J14" s="85" t="s">
        <v>452</v>
      </c>
      <c r="K14" s="85">
        <v>1</v>
      </c>
    </row>
    <row r="15" spans="1:14" x14ac:dyDescent="0.25">
      <c r="A15" s="82" t="s">
        <v>45</v>
      </c>
      <c r="B15" s="82" t="s">
        <v>941</v>
      </c>
      <c r="C15" s="82" t="s">
        <v>478</v>
      </c>
      <c r="D15" s="82" t="s">
        <v>1047</v>
      </c>
      <c r="E15" s="83" t="s">
        <v>397</v>
      </c>
      <c r="F15" s="183"/>
      <c r="G15" s="83" t="s">
        <v>427</v>
      </c>
      <c r="H15" s="82"/>
      <c r="I15" s="84" t="s">
        <v>452</v>
      </c>
      <c r="J15" s="85" t="s">
        <v>452</v>
      </c>
      <c r="K15" s="85">
        <v>1</v>
      </c>
    </row>
    <row r="16" spans="1:14" x14ac:dyDescent="0.25">
      <c r="A16" s="82" t="s">
        <v>46</v>
      </c>
      <c r="B16" s="82" t="s">
        <v>942</v>
      </c>
      <c r="C16" s="82" t="s">
        <v>478</v>
      </c>
      <c r="D16" s="82" t="s">
        <v>1048</v>
      </c>
      <c r="E16" s="83" t="s">
        <v>397</v>
      </c>
      <c r="F16" s="183"/>
      <c r="G16" s="83" t="s">
        <v>427</v>
      </c>
      <c r="H16" s="82" t="s">
        <v>453</v>
      </c>
      <c r="I16" s="84">
        <v>-34.03</v>
      </c>
      <c r="J16" s="85" t="s">
        <v>452</v>
      </c>
      <c r="K16" s="85">
        <v>1</v>
      </c>
    </row>
    <row r="17" spans="1:11" x14ac:dyDescent="0.25">
      <c r="A17" s="82" t="s">
        <v>47</v>
      </c>
      <c r="B17" s="82" t="s">
        <v>943</v>
      </c>
      <c r="C17" s="82" t="s">
        <v>478</v>
      </c>
      <c r="D17" s="82" t="s">
        <v>1049</v>
      </c>
      <c r="E17" s="83" t="s">
        <v>398</v>
      </c>
      <c r="F17" s="183"/>
      <c r="G17" s="83" t="s">
        <v>427</v>
      </c>
      <c r="H17" s="82"/>
      <c r="I17" s="84">
        <v>-33.43</v>
      </c>
      <c r="J17" s="85" t="s">
        <v>452</v>
      </c>
      <c r="K17" s="85">
        <v>1</v>
      </c>
    </row>
    <row r="18" spans="1:11" x14ac:dyDescent="0.25">
      <c r="A18" s="82" t="s">
        <v>48</v>
      </c>
      <c r="B18" s="82" t="s">
        <v>944</v>
      </c>
      <c r="C18" s="82" t="s">
        <v>478</v>
      </c>
      <c r="D18" s="82" t="s">
        <v>1050</v>
      </c>
      <c r="E18" s="83" t="s">
        <v>397</v>
      </c>
      <c r="F18" s="183"/>
      <c r="G18" s="83" t="s">
        <v>427</v>
      </c>
      <c r="H18" s="82" t="s">
        <v>451</v>
      </c>
      <c r="I18" s="84">
        <v>-34.03</v>
      </c>
      <c r="J18" s="85" t="s">
        <v>452</v>
      </c>
      <c r="K18" s="85">
        <v>1</v>
      </c>
    </row>
    <row r="19" spans="1:11" x14ac:dyDescent="0.25">
      <c r="A19" s="82" t="s">
        <v>49</v>
      </c>
      <c r="B19" s="82" t="s">
        <v>945</v>
      </c>
      <c r="C19" s="82" t="s">
        <v>478</v>
      </c>
      <c r="D19" s="82"/>
      <c r="E19" s="83"/>
      <c r="F19" s="183"/>
      <c r="G19" s="83"/>
      <c r="H19" s="82"/>
      <c r="I19" s="84" t="s">
        <v>452</v>
      </c>
      <c r="J19" s="85" t="s">
        <v>452</v>
      </c>
      <c r="K19" s="85">
        <v>1</v>
      </c>
    </row>
    <row r="20" spans="1:11" x14ac:dyDescent="0.25">
      <c r="A20" s="82" t="s">
        <v>50</v>
      </c>
      <c r="B20" s="82" t="s">
        <v>946</v>
      </c>
      <c r="C20" s="82" t="s">
        <v>478</v>
      </c>
      <c r="D20" s="82" t="s">
        <v>1051</v>
      </c>
      <c r="E20" s="83" t="s">
        <v>397</v>
      </c>
      <c r="F20" s="183"/>
      <c r="G20" s="83" t="s">
        <v>428</v>
      </c>
      <c r="H20" s="82"/>
      <c r="I20" s="84">
        <v>-28.98</v>
      </c>
      <c r="J20" s="85" t="s">
        <v>452</v>
      </c>
      <c r="K20" s="85">
        <v>1</v>
      </c>
    </row>
    <row r="21" spans="1:11" ht="30" x14ac:dyDescent="0.25">
      <c r="A21" s="82" t="s">
        <v>51</v>
      </c>
      <c r="B21" s="82" t="s">
        <v>947</v>
      </c>
      <c r="C21" s="82" t="s">
        <v>478</v>
      </c>
      <c r="D21" s="82" t="s">
        <v>1052</v>
      </c>
      <c r="E21" s="83" t="s">
        <v>401</v>
      </c>
      <c r="F21" s="183"/>
      <c r="G21" s="83"/>
      <c r="H21" s="82"/>
      <c r="I21" s="84">
        <v>-3634.98</v>
      </c>
      <c r="J21" s="85" t="s">
        <v>452</v>
      </c>
      <c r="K21" s="85">
        <v>1</v>
      </c>
    </row>
    <row r="22" spans="1:11" ht="30" customHeight="1" x14ac:dyDescent="0.25">
      <c r="A22" s="82" t="s">
        <v>52</v>
      </c>
      <c r="B22" s="82" t="s">
        <v>948</v>
      </c>
      <c r="C22" s="82" t="s">
        <v>478</v>
      </c>
      <c r="D22" s="82" t="s">
        <v>1053</v>
      </c>
      <c r="E22" s="83" t="s">
        <v>402</v>
      </c>
      <c r="F22" s="183"/>
      <c r="G22" s="83" t="s">
        <v>427</v>
      </c>
      <c r="H22" s="82" t="s">
        <v>454</v>
      </c>
      <c r="I22" s="84">
        <v>-122.27</v>
      </c>
      <c r="J22" s="85" t="s">
        <v>452</v>
      </c>
      <c r="K22" s="85">
        <v>1</v>
      </c>
    </row>
    <row r="23" spans="1:11" x14ac:dyDescent="0.25">
      <c r="A23" s="82" t="s">
        <v>53</v>
      </c>
      <c r="B23" s="82" t="s">
        <v>949</v>
      </c>
      <c r="C23" s="82" t="s">
        <v>478</v>
      </c>
      <c r="D23" s="82" t="s">
        <v>1054</v>
      </c>
      <c r="E23" s="83" t="s">
        <v>403</v>
      </c>
      <c r="F23" s="183"/>
      <c r="G23" s="83" t="s">
        <v>427</v>
      </c>
      <c r="H23" s="82"/>
      <c r="I23" s="84">
        <v>-28.98</v>
      </c>
      <c r="J23" s="85" t="s">
        <v>452</v>
      </c>
      <c r="K23" s="85">
        <v>1</v>
      </c>
    </row>
    <row r="24" spans="1:11" x14ac:dyDescent="0.25">
      <c r="A24" s="82" t="s">
        <v>54</v>
      </c>
      <c r="B24" s="82" t="s">
        <v>950</v>
      </c>
      <c r="C24" s="82" t="s">
        <v>478</v>
      </c>
      <c r="D24" s="82" t="s">
        <v>1055</v>
      </c>
      <c r="E24" s="83" t="s">
        <v>398</v>
      </c>
      <c r="F24" s="183"/>
      <c r="G24" s="83" t="s">
        <v>427</v>
      </c>
      <c r="H24" s="82"/>
      <c r="I24" s="84" t="s">
        <v>452</v>
      </c>
      <c r="J24" s="85" t="s">
        <v>452</v>
      </c>
      <c r="K24" s="85">
        <v>1</v>
      </c>
    </row>
    <row r="25" spans="1:11" x14ac:dyDescent="0.25">
      <c r="A25" s="82" t="s">
        <v>55</v>
      </c>
      <c r="B25" s="82" t="s">
        <v>951</v>
      </c>
      <c r="C25" s="82" t="s">
        <v>478</v>
      </c>
      <c r="D25" s="82" t="s">
        <v>1056</v>
      </c>
      <c r="E25" s="83" t="s">
        <v>398</v>
      </c>
      <c r="F25" s="183"/>
      <c r="G25" s="83" t="s">
        <v>427</v>
      </c>
      <c r="H25" s="82" t="s">
        <v>451</v>
      </c>
      <c r="I25" s="84">
        <v>-28.98</v>
      </c>
      <c r="J25" s="85" t="s">
        <v>452</v>
      </c>
      <c r="K25" s="85">
        <v>1</v>
      </c>
    </row>
    <row r="26" spans="1:11" x14ac:dyDescent="0.25">
      <c r="A26" s="82" t="s">
        <v>56</v>
      </c>
      <c r="B26" s="82" t="s">
        <v>952</v>
      </c>
      <c r="C26" s="82" t="s">
        <v>478</v>
      </c>
      <c r="D26" s="82" t="s">
        <v>1057</v>
      </c>
      <c r="E26" s="83" t="s">
        <v>404</v>
      </c>
      <c r="F26" s="183"/>
      <c r="G26" s="83" t="s">
        <v>427</v>
      </c>
      <c r="H26" s="82"/>
      <c r="I26" s="84" t="s">
        <v>452</v>
      </c>
      <c r="J26" s="85" t="s">
        <v>452</v>
      </c>
      <c r="K26" s="85">
        <v>1</v>
      </c>
    </row>
    <row r="27" spans="1:11" x14ac:dyDescent="0.25">
      <c r="A27" s="82" t="s">
        <v>57</v>
      </c>
      <c r="B27" s="82" t="s">
        <v>953</v>
      </c>
      <c r="C27" s="82" t="s">
        <v>478</v>
      </c>
      <c r="D27" s="82" t="s">
        <v>1058</v>
      </c>
      <c r="E27" s="83" t="s">
        <v>405</v>
      </c>
      <c r="F27" s="183"/>
      <c r="G27" s="83" t="s">
        <v>427</v>
      </c>
      <c r="H27" s="82" t="s">
        <v>451</v>
      </c>
      <c r="I27" s="84">
        <v>-56.41</v>
      </c>
      <c r="J27" s="85" t="s">
        <v>452</v>
      </c>
      <c r="K27" s="85">
        <v>1</v>
      </c>
    </row>
    <row r="28" spans="1:11" x14ac:dyDescent="0.25">
      <c r="A28" s="82" t="s">
        <v>58</v>
      </c>
      <c r="B28" s="82" t="s">
        <v>945</v>
      </c>
      <c r="C28" s="82" t="s">
        <v>478</v>
      </c>
      <c r="D28" s="82" t="s">
        <v>1059</v>
      </c>
      <c r="E28" s="83" t="s">
        <v>405</v>
      </c>
      <c r="F28" s="183"/>
      <c r="G28" s="83" t="s">
        <v>427</v>
      </c>
      <c r="H28" s="82" t="s">
        <v>455</v>
      </c>
      <c r="I28" s="84">
        <v>-47.32</v>
      </c>
      <c r="J28" s="85" t="s">
        <v>452</v>
      </c>
      <c r="K28" s="85">
        <v>1</v>
      </c>
    </row>
    <row r="29" spans="1:11" x14ac:dyDescent="0.25">
      <c r="A29" s="82" t="s">
        <v>59</v>
      </c>
      <c r="B29" s="82" t="s">
        <v>954</v>
      </c>
      <c r="C29" s="82" t="s">
        <v>478</v>
      </c>
      <c r="D29" s="82" t="s">
        <v>1060</v>
      </c>
      <c r="E29" s="83" t="s">
        <v>406</v>
      </c>
      <c r="F29" s="183"/>
      <c r="G29" s="83" t="s">
        <v>427</v>
      </c>
      <c r="H29" s="82" t="s">
        <v>455</v>
      </c>
      <c r="I29" s="84">
        <v>-68.06</v>
      </c>
      <c r="J29" s="85" t="s">
        <v>452</v>
      </c>
      <c r="K29" s="85">
        <v>1</v>
      </c>
    </row>
    <row r="30" spans="1:11" x14ac:dyDescent="0.25">
      <c r="A30" s="82" t="s">
        <v>60</v>
      </c>
      <c r="B30" s="82" t="s">
        <v>955</v>
      </c>
      <c r="C30" s="82" t="s">
        <v>478</v>
      </c>
      <c r="D30" s="82" t="s">
        <v>1061</v>
      </c>
      <c r="E30" s="83" t="s">
        <v>407</v>
      </c>
      <c r="F30" s="183"/>
      <c r="G30" s="83" t="s">
        <v>432</v>
      </c>
      <c r="H30" s="82" t="s">
        <v>451</v>
      </c>
      <c r="I30" s="84">
        <v>-33.43</v>
      </c>
      <c r="J30" s="85" t="s">
        <v>452</v>
      </c>
      <c r="K30" s="85">
        <v>1</v>
      </c>
    </row>
    <row r="31" spans="1:11" x14ac:dyDescent="0.25">
      <c r="A31" s="82" t="s">
        <v>61</v>
      </c>
      <c r="B31" s="82" t="s">
        <v>956</v>
      </c>
      <c r="C31" s="82" t="s">
        <v>478</v>
      </c>
      <c r="D31" s="82" t="s">
        <v>1062</v>
      </c>
      <c r="E31" s="83" t="s">
        <v>406</v>
      </c>
      <c r="F31" s="183"/>
      <c r="G31" s="83" t="s">
        <v>427</v>
      </c>
      <c r="H31" s="82"/>
      <c r="I31" s="84">
        <v>-33.43</v>
      </c>
      <c r="J31" s="85" t="s">
        <v>452</v>
      </c>
      <c r="K31" s="85">
        <v>1</v>
      </c>
    </row>
    <row r="32" spans="1:11" x14ac:dyDescent="0.25">
      <c r="A32" s="82" t="s">
        <v>62</v>
      </c>
      <c r="B32" s="82" t="s">
        <v>957</v>
      </c>
      <c r="C32" s="82" t="s">
        <v>478</v>
      </c>
      <c r="D32" s="82" t="s">
        <v>1063</v>
      </c>
      <c r="E32" s="83" t="s">
        <v>407</v>
      </c>
      <c r="F32" s="183"/>
      <c r="G32" s="83" t="s">
        <v>433</v>
      </c>
      <c r="H32" s="82" t="s">
        <v>455</v>
      </c>
      <c r="I32" s="84">
        <v>-33.43</v>
      </c>
      <c r="J32" s="85" t="s">
        <v>452</v>
      </c>
      <c r="K32" s="85">
        <v>1</v>
      </c>
    </row>
    <row r="33" spans="1:11" x14ac:dyDescent="0.25">
      <c r="A33" s="82" t="s">
        <v>63</v>
      </c>
      <c r="B33" s="82" t="s">
        <v>958</v>
      </c>
      <c r="C33" s="82" t="s">
        <v>478</v>
      </c>
      <c r="D33" s="82"/>
      <c r="E33" s="83"/>
      <c r="F33" s="183"/>
      <c r="G33" s="83"/>
      <c r="H33" s="82"/>
      <c r="I33" s="84">
        <v>-68.06</v>
      </c>
      <c r="J33" s="85" t="s">
        <v>452</v>
      </c>
      <c r="K33" s="85">
        <v>1</v>
      </c>
    </row>
    <row r="34" spans="1:11" x14ac:dyDescent="0.25">
      <c r="A34" s="82" t="s">
        <v>64</v>
      </c>
      <c r="B34" s="82" t="s">
        <v>959</v>
      </c>
      <c r="C34" s="82" t="s">
        <v>478</v>
      </c>
      <c r="D34" s="82"/>
      <c r="E34" s="83"/>
      <c r="F34" s="183"/>
      <c r="G34" s="83"/>
      <c r="H34" s="82"/>
      <c r="I34" s="84">
        <v>-28.98</v>
      </c>
      <c r="J34" s="85" t="s">
        <v>452</v>
      </c>
      <c r="K34" s="85">
        <v>1</v>
      </c>
    </row>
    <row r="35" spans="1:11" x14ac:dyDescent="0.25">
      <c r="A35" s="82" t="s">
        <v>65</v>
      </c>
      <c r="B35" s="82" t="s">
        <v>960</v>
      </c>
      <c r="C35" s="82" t="s">
        <v>478</v>
      </c>
      <c r="D35" s="82"/>
      <c r="E35" s="83"/>
      <c r="F35" s="183"/>
      <c r="G35" s="83"/>
      <c r="H35" s="82"/>
      <c r="I35" s="84" t="s">
        <v>452</v>
      </c>
      <c r="J35" s="85" t="s">
        <v>452</v>
      </c>
      <c r="K35" s="85">
        <v>1</v>
      </c>
    </row>
    <row r="36" spans="1:11" x14ac:dyDescent="0.25">
      <c r="A36" s="82" t="s">
        <v>66</v>
      </c>
      <c r="B36" s="82" t="s">
        <v>961</v>
      </c>
      <c r="C36" s="82" t="s">
        <v>478</v>
      </c>
      <c r="D36" s="82" t="s">
        <v>1064</v>
      </c>
      <c r="E36" s="83" t="s">
        <v>408</v>
      </c>
      <c r="F36" s="183"/>
      <c r="G36" s="83"/>
      <c r="H36" s="82" t="s">
        <v>455</v>
      </c>
      <c r="I36" s="84">
        <v>-272.49</v>
      </c>
      <c r="J36" s="85" t="s">
        <v>452</v>
      </c>
      <c r="K36" s="85">
        <v>1</v>
      </c>
    </row>
    <row r="37" spans="1:11" x14ac:dyDescent="0.25">
      <c r="A37" s="82" t="s">
        <v>67</v>
      </c>
      <c r="B37" s="82" t="s">
        <v>877</v>
      </c>
      <c r="C37" s="82" t="s">
        <v>478</v>
      </c>
      <c r="D37" s="82" t="s">
        <v>995</v>
      </c>
      <c r="E37" s="83" t="s">
        <v>398</v>
      </c>
      <c r="F37" s="183"/>
      <c r="G37" s="83"/>
      <c r="H37" s="82"/>
      <c r="I37" s="84">
        <v>-60.21</v>
      </c>
      <c r="J37" s="85" t="s">
        <v>452</v>
      </c>
      <c r="K37" s="85">
        <v>1</v>
      </c>
    </row>
    <row r="38" spans="1:11" ht="30" x14ac:dyDescent="0.25">
      <c r="A38" s="82" t="s">
        <v>68</v>
      </c>
      <c r="B38" s="82" t="s">
        <v>962</v>
      </c>
      <c r="C38" s="82" t="s">
        <v>478</v>
      </c>
      <c r="D38" s="82" t="s">
        <v>1065</v>
      </c>
      <c r="E38" s="83" t="s">
        <v>409</v>
      </c>
      <c r="F38" s="183"/>
      <c r="G38" s="83" t="s">
        <v>433</v>
      </c>
      <c r="H38" s="82" t="s">
        <v>456</v>
      </c>
      <c r="I38" s="84"/>
      <c r="J38" s="85" t="s">
        <v>452</v>
      </c>
      <c r="K38" s="85">
        <v>1</v>
      </c>
    </row>
    <row r="39" spans="1:11" x14ac:dyDescent="0.25">
      <c r="A39" s="82" t="s">
        <v>69</v>
      </c>
      <c r="B39" s="82" t="s">
        <v>963</v>
      </c>
      <c r="C39" s="82" t="s">
        <v>478</v>
      </c>
      <c r="D39" s="82" t="s">
        <v>1066</v>
      </c>
      <c r="E39" s="83" t="s">
        <v>407</v>
      </c>
      <c r="F39" s="183"/>
      <c r="G39" s="83" t="s">
        <v>435</v>
      </c>
      <c r="H39" s="82" t="s">
        <v>455</v>
      </c>
      <c r="I39" s="84">
        <v>-33.43</v>
      </c>
      <c r="J39" s="85" t="s">
        <v>452</v>
      </c>
      <c r="K39" s="85">
        <v>1</v>
      </c>
    </row>
    <row r="40" spans="1:11" x14ac:dyDescent="0.25">
      <c r="A40" s="82" t="s">
        <v>70</v>
      </c>
      <c r="B40" s="82" t="s">
        <v>964</v>
      </c>
      <c r="C40" s="82" t="s">
        <v>478</v>
      </c>
      <c r="D40" s="82" t="s">
        <v>1067</v>
      </c>
      <c r="E40" s="83" t="s">
        <v>410</v>
      </c>
      <c r="F40" s="183"/>
      <c r="G40" s="83" t="s">
        <v>436</v>
      </c>
      <c r="H40" s="82" t="s">
        <v>457</v>
      </c>
      <c r="I40" s="84">
        <v>-56.41</v>
      </c>
      <c r="J40" s="85" t="s">
        <v>452</v>
      </c>
      <c r="K40" s="85">
        <v>1</v>
      </c>
    </row>
    <row r="41" spans="1:11" x14ac:dyDescent="0.25">
      <c r="A41" s="82" t="s">
        <v>71</v>
      </c>
      <c r="B41" s="82" t="s">
        <v>965</v>
      </c>
      <c r="C41" s="82" t="s">
        <v>478</v>
      </c>
      <c r="D41" s="82" t="s">
        <v>1068</v>
      </c>
      <c r="E41" s="83" t="s">
        <v>410</v>
      </c>
      <c r="F41" s="183"/>
      <c r="G41" s="83" t="s">
        <v>437</v>
      </c>
      <c r="H41" s="82" t="s">
        <v>451</v>
      </c>
      <c r="I41" s="84">
        <v>-33.43</v>
      </c>
      <c r="J41" s="85" t="s">
        <v>452</v>
      </c>
      <c r="K41" s="85">
        <v>1</v>
      </c>
    </row>
    <row r="42" spans="1:11" x14ac:dyDescent="0.25">
      <c r="A42" s="82" t="s">
        <v>72</v>
      </c>
      <c r="B42" s="82" t="s">
        <v>966</v>
      </c>
      <c r="C42" s="82" t="s">
        <v>478</v>
      </c>
      <c r="D42" s="82" t="s">
        <v>1069</v>
      </c>
      <c r="E42" s="83" t="s">
        <v>411</v>
      </c>
      <c r="F42" s="183"/>
      <c r="G42" s="83" t="s">
        <v>438</v>
      </c>
      <c r="H42" s="82" t="s">
        <v>458</v>
      </c>
      <c r="I42" s="84">
        <v>-364.08</v>
      </c>
      <c r="J42" s="85" t="s">
        <v>452</v>
      </c>
      <c r="K42" s="85">
        <v>1</v>
      </c>
    </row>
    <row r="43" spans="1:11" x14ac:dyDescent="0.25">
      <c r="A43" s="82" t="s">
        <v>73</v>
      </c>
      <c r="B43" s="82" t="s">
        <v>967</v>
      </c>
      <c r="C43" s="82" t="s">
        <v>478</v>
      </c>
      <c r="D43" s="82" t="s">
        <v>1070</v>
      </c>
      <c r="E43" s="83" t="s">
        <v>410</v>
      </c>
      <c r="F43" s="183"/>
      <c r="G43" s="83"/>
      <c r="H43" s="82" t="s">
        <v>459</v>
      </c>
      <c r="I43" s="84">
        <v>-33.43</v>
      </c>
      <c r="J43" s="85" t="s">
        <v>452</v>
      </c>
      <c r="K43" s="85">
        <v>1</v>
      </c>
    </row>
    <row r="44" spans="1:11" x14ac:dyDescent="0.25">
      <c r="A44" s="82" t="s">
        <v>135</v>
      </c>
      <c r="B44" s="82" t="s">
        <v>968</v>
      </c>
      <c r="C44" s="82" t="s">
        <v>478</v>
      </c>
      <c r="D44" s="82" t="s">
        <v>1071</v>
      </c>
      <c r="E44" s="83" t="s">
        <v>412</v>
      </c>
      <c r="F44" s="183"/>
      <c r="G44" s="83" t="s">
        <v>441</v>
      </c>
      <c r="H44" s="82" t="s">
        <v>452</v>
      </c>
      <c r="I44" s="84">
        <v>-33.43</v>
      </c>
      <c r="J44" s="85" t="s">
        <v>452</v>
      </c>
      <c r="K44" s="85">
        <v>1</v>
      </c>
    </row>
    <row r="45" spans="1:11" ht="30" x14ac:dyDescent="0.25">
      <c r="A45" s="82" t="s">
        <v>215</v>
      </c>
      <c r="B45" s="82" t="s">
        <v>969</v>
      </c>
      <c r="C45" s="82" t="s">
        <v>478</v>
      </c>
      <c r="D45" s="82" t="s">
        <v>1065</v>
      </c>
      <c r="E45" s="83" t="s">
        <v>409</v>
      </c>
      <c r="F45" s="183"/>
      <c r="G45" s="83" t="s">
        <v>433</v>
      </c>
      <c r="H45" s="82" t="s">
        <v>456</v>
      </c>
      <c r="I45" s="84">
        <v>-81.19</v>
      </c>
      <c r="J45" s="85" t="s">
        <v>452</v>
      </c>
      <c r="K45" s="85">
        <v>1</v>
      </c>
    </row>
    <row r="46" spans="1:11" ht="30" x14ac:dyDescent="0.25">
      <c r="A46" s="82" t="s">
        <v>233</v>
      </c>
      <c r="B46" s="82" t="s">
        <v>949</v>
      </c>
      <c r="C46" s="82" t="s">
        <v>478</v>
      </c>
      <c r="D46" s="82" t="s">
        <v>1054</v>
      </c>
      <c r="E46" s="83" t="s">
        <v>420</v>
      </c>
      <c r="F46" s="183"/>
      <c r="G46" s="83" t="s">
        <v>427</v>
      </c>
      <c r="H46" s="82" t="s">
        <v>463</v>
      </c>
      <c r="I46" s="84">
        <v>-56.57</v>
      </c>
      <c r="J46" s="85" t="s">
        <v>452</v>
      </c>
      <c r="K46" s="85">
        <v>2</v>
      </c>
    </row>
    <row r="47" spans="1:11" x14ac:dyDescent="0.25">
      <c r="A47" s="82" t="s">
        <v>234</v>
      </c>
      <c r="B47" s="82" t="s">
        <v>962</v>
      </c>
      <c r="C47" s="82" t="s">
        <v>478</v>
      </c>
      <c r="D47" s="82"/>
      <c r="E47" s="83" t="s">
        <v>665</v>
      </c>
      <c r="F47" s="183" t="s">
        <v>666</v>
      </c>
      <c r="G47" s="83" t="s">
        <v>434</v>
      </c>
      <c r="H47" s="82" t="s">
        <v>451</v>
      </c>
      <c r="I47" s="84">
        <v>-427.33</v>
      </c>
      <c r="J47" s="85" t="s">
        <v>452</v>
      </c>
      <c r="K47" s="85">
        <v>2</v>
      </c>
    </row>
    <row r="48" spans="1:11" x14ac:dyDescent="0.25">
      <c r="A48" s="82" t="s">
        <v>235</v>
      </c>
      <c r="B48" s="82" t="s">
        <v>949</v>
      </c>
      <c r="C48" s="82" t="s">
        <v>478</v>
      </c>
      <c r="D48" s="82" t="s">
        <v>1054</v>
      </c>
      <c r="E48" s="83" t="s">
        <v>421</v>
      </c>
      <c r="F48" s="183"/>
      <c r="G48" s="83" t="s">
        <v>427</v>
      </c>
      <c r="H48" s="82" t="s">
        <v>458</v>
      </c>
      <c r="I48" s="84">
        <v>-28.79</v>
      </c>
      <c r="J48" s="85" t="s">
        <v>452</v>
      </c>
      <c r="K48" s="85">
        <v>2</v>
      </c>
    </row>
    <row r="49" spans="1:11" x14ac:dyDescent="0.25">
      <c r="A49" s="82" t="s">
        <v>255</v>
      </c>
      <c r="B49" s="82" t="s">
        <v>877</v>
      </c>
      <c r="C49" s="82" t="s">
        <v>478</v>
      </c>
      <c r="D49" s="82" t="s">
        <v>995</v>
      </c>
      <c r="E49" s="83" t="s">
        <v>398</v>
      </c>
      <c r="F49" s="183"/>
      <c r="G49" s="83"/>
      <c r="H49" s="82"/>
      <c r="I49" s="84">
        <v>-35.17</v>
      </c>
      <c r="J49" s="85" t="s">
        <v>452</v>
      </c>
      <c r="K49" s="85">
        <v>1</v>
      </c>
    </row>
    <row r="50" spans="1:11" x14ac:dyDescent="0.25">
      <c r="A50" s="82" t="s">
        <v>264</v>
      </c>
      <c r="B50" s="82" t="s">
        <v>877</v>
      </c>
      <c r="C50" s="82" t="s">
        <v>478</v>
      </c>
      <c r="D50" s="82" t="s">
        <v>995</v>
      </c>
      <c r="E50" s="83" t="s">
        <v>398</v>
      </c>
      <c r="F50" s="183"/>
      <c r="G50" s="83"/>
      <c r="H50" s="82"/>
      <c r="I50" s="84">
        <v>-22.81</v>
      </c>
      <c r="J50" s="85" t="s">
        <v>452</v>
      </c>
      <c r="K50" s="85">
        <v>1</v>
      </c>
    </row>
    <row r="51" spans="1:11" x14ac:dyDescent="0.25">
      <c r="A51" s="82" t="s">
        <v>300</v>
      </c>
      <c r="B51" s="82" t="s">
        <v>970</v>
      </c>
      <c r="C51" s="82" t="s">
        <v>478</v>
      </c>
      <c r="D51" s="82" t="s">
        <v>1054</v>
      </c>
      <c r="E51" s="83" t="s">
        <v>426</v>
      </c>
      <c r="F51" s="183"/>
      <c r="G51" s="83"/>
      <c r="H51" s="82" t="s">
        <v>471</v>
      </c>
      <c r="I51" s="84">
        <v>-28.98</v>
      </c>
      <c r="J51" s="85" t="s">
        <v>452</v>
      </c>
      <c r="K51" s="85">
        <v>2</v>
      </c>
    </row>
    <row r="52" spans="1:11" x14ac:dyDescent="0.25">
      <c r="A52" s="82" t="s">
        <v>484</v>
      </c>
      <c r="B52" s="82" t="s">
        <v>971</v>
      </c>
      <c r="C52" s="82" t="s">
        <v>478</v>
      </c>
      <c r="D52" s="82" t="s">
        <v>1054</v>
      </c>
      <c r="E52" s="83" t="s">
        <v>505</v>
      </c>
      <c r="F52" s="183"/>
      <c r="G52" s="83" t="s">
        <v>506</v>
      </c>
      <c r="H52" s="82" t="s">
        <v>507</v>
      </c>
      <c r="I52" s="84">
        <v>-28.67</v>
      </c>
      <c r="J52" s="85" t="s">
        <v>452</v>
      </c>
      <c r="K52" s="85">
        <v>2</v>
      </c>
    </row>
    <row r="53" spans="1:11" x14ac:dyDescent="0.25">
      <c r="A53" s="82" t="s">
        <v>489</v>
      </c>
      <c r="B53" s="82" t="s">
        <v>949</v>
      </c>
      <c r="C53" s="82" t="s">
        <v>478</v>
      </c>
      <c r="D53" s="82" t="s">
        <v>1054</v>
      </c>
      <c r="E53" s="83" t="s">
        <v>505</v>
      </c>
      <c r="F53" s="183"/>
      <c r="G53" s="83" t="s">
        <v>506</v>
      </c>
      <c r="H53" s="82" t="s">
        <v>507</v>
      </c>
      <c r="I53" s="84">
        <v>-43.91</v>
      </c>
      <c r="J53" s="85" t="s">
        <v>452</v>
      </c>
      <c r="K53" s="85">
        <v>2</v>
      </c>
    </row>
    <row r="54" spans="1:11" x14ac:dyDescent="0.25">
      <c r="A54" s="82" t="s">
        <v>493</v>
      </c>
      <c r="B54" s="82" t="s">
        <v>972</v>
      </c>
      <c r="C54" s="82" t="s">
        <v>478</v>
      </c>
      <c r="D54" s="82" t="s">
        <v>1054</v>
      </c>
      <c r="E54" s="83" t="s">
        <v>505</v>
      </c>
      <c r="F54" s="183"/>
      <c r="G54" s="83" t="s">
        <v>506</v>
      </c>
      <c r="H54" s="82" t="s">
        <v>507</v>
      </c>
      <c r="I54" s="84">
        <v>-28.67</v>
      </c>
      <c r="J54" s="85" t="s">
        <v>452</v>
      </c>
      <c r="K54" s="85">
        <v>2</v>
      </c>
    </row>
    <row r="55" spans="1:11" ht="45" x14ac:dyDescent="0.25">
      <c r="A55" s="82" t="s">
        <v>532</v>
      </c>
      <c r="B55" s="82" t="s">
        <v>1092</v>
      </c>
      <c r="C55" s="82"/>
      <c r="D55" s="82" t="s">
        <v>1078</v>
      </c>
      <c r="E55" s="83" t="s">
        <v>549</v>
      </c>
      <c r="F55" s="183" t="s">
        <v>569</v>
      </c>
      <c r="G55" s="83" t="s">
        <v>570</v>
      </c>
      <c r="H55" s="82" t="s">
        <v>571</v>
      </c>
      <c r="I55" s="84">
        <v>-20899.43</v>
      </c>
      <c r="J55" s="85" t="s">
        <v>452</v>
      </c>
      <c r="K55" s="85">
        <v>1</v>
      </c>
    </row>
    <row r="56" spans="1:11" ht="30" x14ac:dyDescent="0.25">
      <c r="A56" s="82" t="s">
        <v>573</v>
      </c>
      <c r="B56" s="82"/>
      <c r="C56" s="82"/>
      <c r="D56" s="82" t="s">
        <v>1093</v>
      </c>
      <c r="E56" s="83" t="s">
        <v>652</v>
      </c>
      <c r="F56" s="183" t="s">
        <v>689</v>
      </c>
      <c r="G56" s="83"/>
      <c r="H56" s="82"/>
      <c r="I56" s="84">
        <v>-18044.760000000002</v>
      </c>
      <c r="J56" s="85" t="s">
        <v>452</v>
      </c>
      <c r="K56" s="85">
        <v>1</v>
      </c>
    </row>
    <row r="57" spans="1:11" ht="30" x14ac:dyDescent="0.25">
      <c r="A57" s="82" t="s">
        <v>518</v>
      </c>
      <c r="B57" s="82" t="s">
        <v>1094</v>
      </c>
      <c r="C57" s="82"/>
      <c r="D57" s="82" t="s">
        <v>1095</v>
      </c>
      <c r="E57" s="83" t="s">
        <v>543</v>
      </c>
      <c r="F57" s="183"/>
      <c r="G57" s="83" t="s">
        <v>561</v>
      </c>
      <c r="H57" s="82"/>
      <c r="I57" s="84">
        <v>-17076.16</v>
      </c>
      <c r="J57" s="85" t="s">
        <v>452</v>
      </c>
      <c r="K57" s="85">
        <v>1</v>
      </c>
    </row>
    <row r="58" spans="1:11" ht="45" x14ac:dyDescent="0.25">
      <c r="A58" s="82" t="s">
        <v>577</v>
      </c>
      <c r="B58" s="82"/>
      <c r="C58" s="82"/>
      <c r="D58" s="82" t="s">
        <v>1096</v>
      </c>
      <c r="E58" s="83" t="s">
        <v>654</v>
      </c>
      <c r="F58" s="183" t="s">
        <v>658</v>
      </c>
      <c r="G58" s="83" t="s">
        <v>660</v>
      </c>
      <c r="H58" s="82" t="s">
        <v>662</v>
      </c>
      <c r="I58" s="84">
        <v>-8272.98</v>
      </c>
      <c r="J58" s="85" t="s">
        <v>452</v>
      </c>
      <c r="K58" s="85">
        <v>1</v>
      </c>
    </row>
    <row r="59" spans="1:11" x14ac:dyDescent="0.25">
      <c r="A59" s="82" t="s">
        <v>579</v>
      </c>
      <c r="B59" s="82"/>
      <c r="C59" s="82"/>
      <c r="D59" s="82" t="s">
        <v>1097</v>
      </c>
      <c r="E59" s="83" t="s">
        <v>655</v>
      </c>
      <c r="F59" s="183"/>
      <c r="G59" s="83"/>
      <c r="H59" s="82"/>
      <c r="I59" s="84">
        <v>-6644.59</v>
      </c>
      <c r="J59" s="85" t="s">
        <v>452</v>
      </c>
      <c r="K59" s="85">
        <v>1</v>
      </c>
    </row>
    <row r="60" spans="1:11" ht="75" x14ac:dyDescent="0.25">
      <c r="A60" s="82" t="s">
        <v>508</v>
      </c>
      <c r="B60" s="82" t="s">
        <v>1098</v>
      </c>
      <c r="C60" s="82"/>
      <c r="D60" s="82" t="s">
        <v>1099</v>
      </c>
      <c r="E60" s="83" t="s">
        <v>540</v>
      </c>
      <c r="F60" s="183" t="s">
        <v>556</v>
      </c>
      <c r="G60" s="83" t="s">
        <v>557</v>
      </c>
      <c r="H60" s="82" t="s">
        <v>558</v>
      </c>
      <c r="I60" s="84">
        <v>-4987.2299999999996</v>
      </c>
      <c r="J60" s="85" t="s">
        <v>452</v>
      </c>
      <c r="K60" s="85">
        <v>1</v>
      </c>
    </row>
    <row r="61" spans="1:11" ht="60" x14ac:dyDescent="0.25">
      <c r="A61" s="82" t="s">
        <v>521</v>
      </c>
      <c r="B61" s="82" t="s">
        <v>1100</v>
      </c>
      <c r="C61" s="82"/>
      <c r="D61" s="82" t="s">
        <v>1101</v>
      </c>
      <c r="E61" s="83" t="s">
        <v>544</v>
      </c>
      <c r="F61" s="183" t="s">
        <v>563</v>
      </c>
      <c r="G61" s="83" t="s">
        <v>564</v>
      </c>
      <c r="H61" s="82" t="s">
        <v>565</v>
      </c>
      <c r="I61" s="84">
        <v>-4934.6200000000008</v>
      </c>
      <c r="J61" s="85" t="s">
        <v>452</v>
      </c>
      <c r="K61" s="85">
        <v>1</v>
      </c>
    </row>
    <row r="62" spans="1:11" ht="30" x14ac:dyDescent="0.25">
      <c r="A62" s="82" t="s">
        <v>574</v>
      </c>
      <c r="B62" s="82" t="s">
        <v>1092</v>
      </c>
      <c r="C62" s="82"/>
      <c r="D62" s="82" t="s">
        <v>1078</v>
      </c>
      <c r="E62" s="83" t="s">
        <v>670</v>
      </c>
      <c r="F62" s="183" t="s">
        <v>671</v>
      </c>
      <c r="G62" s="83" t="s">
        <v>673</v>
      </c>
      <c r="H62" s="82" t="s">
        <v>672</v>
      </c>
      <c r="I62" s="84">
        <v>-107.58000000000001</v>
      </c>
      <c r="J62" s="85" t="s">
        <v>452</v>
      </c>
      <c r="K62" s="85">
        <v>1</v>
      </c>
    </row>
    <row r="63" spans="1:11" x14ac:dyDescent="0.25">
      <c r="A63" s="82" t="s">
        <v>483</v>
      </c>
      <c r="B63" s="82" t="s">
        <v>753</v>
      </c>
      <c r="C63" s="82" t="s">
        <v>478</v>
      </c>
      <c r="D63" s="82" t="s">
        <v>697</v>
      </c>
      <c r="E63" s="83"/>
      <c r="F63" s="183"/>
      <c r="G63" s="83"/>
      <c r="H63" s="82"/>
      <c r="I63" s="84">
        <v>-33.43</v>
      </c>
      <c r="J63" s="85" t="s">
        <v>452</v>
      </c>
      <c r="K63" s="85"/>
    </row>
    <row r="64" spans="1:11" x14ac:dyDescent="0.25">
      <c r="A64" s="82" t="s">
        <v>487</v>
      </c>
      <c r="B64" s="82" t="s">
        <v>758</v>
      </c>
      <c r="C64" s="82" t="s">
        <v>478</v>
      </c>
      <c r="D64" s="82"/>
      <c r="E64" s="83"/>
      <c r="F64" s="183"/>
      <c r="G64" s="83"/>
      <c r="H64" s="82"/>
      <c r="I64" s="84">
        <v>-33.43</v>
      </c>
      <c r="J64" s="85" t="s">
        <v>452</v>
      </c>
      <c r="K64" s="85"/>
    </row>
    <row r="65" spans="1:11" x14ac:dyDescent="0.25">
      <c r="A65" s="82" t="s">
        <v>685</v>
      </c>
      <c r="B65" s="82" t="s">
        <v>759</v>
      </c>
      <c r="C65" s="82" t="s">
        <v>478</v>
      </c>
      <c r="D65" s="82"/>
      <c r="E65" s="83"/>
      <c r="F65" s="183"/>
      <c r="G65" s="83"/>
      <c r="H65" s="82"/>
      <c r="I65" s="84">
        <v>-44.15</v>
      </c>
      <c r="J65" s="85" t="s">
        <v>452</v>
      </c>
      <c r="K65" s="85"/>
    </row>
    <row r="66" spans="1:11" x14ac:dyDescent="0.25">
      <c r="A66" s="82" t="s">
        <v>491</v>
      </c>
      <c r="B66" s="82" t="s">
        <v>762</v>
      </c>
      <c r="C66" s="82" t="s">
        <v>478</v>
      </c>
      <c r="D66" s="82" t="s">
        <v>700</v>
      </c>
      <c r="E66" s="83"/>
      <c r="F66" s="183"/>
      <c r="G66" s="83"/>
      <c r="H66" s="82"/>
      <c r="I66" s="84">
        <v>-33.43</v>
      </c>
      <c r="J66" s="85" t="s">
        <v>452</v>
      </c>
      <c r="K66" s="85"/>
    </row>
    <row r="67" spans="1:11" x14ac:dyDescent="0.25">
      <c r="A67" s="82" t="s">
        <v>492</v>
      </c>
      <c r="B67" s="82" t="s">
        <v>763</v>
      </c>
      <c r="C67" s="82" t="s">
        <v>478</v>
      </c>
      <c r="D67" s="82"/>
      <c r="E67" s="83"/>
      <c r="F67" s="183"/>
      <c r="G67" s="83"/>
      <c r="H67" s="82"/>
      <c r="I67" s="84">
        <v>-33.43</v>
      </c>
      <c r="J67" s="85" t="s">
        <v>452</v>
      </c>
      <c r="K67" s="85"/>
    </row>
    <row r="68" spans="1:11" x14ac:dyDescent="0.25">
      <c r="A68" s="82" t="s">
        <v>494</v>
      </c>
      <c r="B68" s="82" t="s">
        <v>765</v>
      </c>
      <c r="C68" s="82" t="s">
        <v>478</v>
      </c>
      <c r="D68" s="82"/>
      <c r="E68" s="83"/>
      <c r="F68" s="183"/>
      <c r="G68" s="83"/>
      <c r="H68" s="82"/>
      <c r="I68" s="84">
        <v>-33.43</v>
      </c>
      <c r="J68" s="85" t="s">
        <v>452</v>
      </c>
      <c r="K68" s="85"/>
    </row>
    <row r="69" spans="1:11" x14ac:dyDescent="0.25">
      <c r="A69" s="82" t="s">
        <v>498</v>
      </c>
      <c r="B69" s="82" t="s">
        <v>769</v>
      </c>
      <c r="C69" s="82" t="s">
        <v>478</v>
      </c>
      <c r="D69" s="82"/>
      <c r="E69" s="83"/>
      <c r="F69" s="183"/>
      <c r="G69" s="83"/>
      <c r="H69" s="82"/>
      <c r="I69" s="84">
        <v>-33.43</v>
      </c>
      <c r="J69" s="85" t="s">
        <v>452</v>
      </c>
      <c r="K69" s="85"/>
    </row>
    <row r="70" spans="1:11" x14ac:dyDescent="0.25">
      <c r="A70" s="82" t="s">
        <v>232</v>
      </c>
      <c r="B70" s="82" t="s">
        <v>863</v>
      </c>
      <c r="C70" s="82" t="s">
        <v>478</v>
      </c>
      <c r="D70" s="82"/>
      <c r="E70" s="83"/>
      <c r="F70" s="183"/>
      <c r="G70" s="83"/>
      <c r="H70" s="82"/>
      <c r="I70" s="84">
        <v>-28.98</v>
      </c>
      <c r="J70" s="85" t="s">
        <v>452</v>
      </c>
      <c r="K70" s="85"/>
    </row>
    <row r="71" spans="1:11" x14ac:dyDescent="0.25">
      <c r="A71" s="82" t="s">
        <v>296</v>
      </c>
      <c r="B71" s="82" t="s">
        <v>875</v>
      </c>
      <c r="C71" s="82" t="s">
        <v>478</v>
      </c>
      <c r="D71" s="82" t="s">
        <v>994</v>
      </c>
      <c r="E71" s="83" t="s">
        <v>410</v>
      </c>
      <c r="F71" s="183"/>
      <c r="G71" s="83" t="s">
        <v>449</v>
      </c>
      <c r="H71" s="82" t="s">
        <v>456</v>
      </c>
      <c r="I71" s="84">
        <v>-56.41</v>
      </c>
      <c r="J71" s="85" t="s">
        <v>452</v>
      </c>
      <c r="K71" s="85">
        <v>1</v>
      </c>
    </row>
    <row r="72" spans="1:11" x14ac:dyDescent="0.25">
      <c r="A72" s="82" t="s">
        <v>501</v>
      </c>
      <c r="B72" s="82" t="s">
        <v>1173</v>
      </c>
      <c r="C72" s="82" t="s">
        <v>478</v>
      </c>
      <c r="D72" s="82"/>
      <c r="E72" s="83"/>
      <c r="F72" s="183"/>
      <c r="G72" s="83"/>
      <c r="H72" s="82"/>
      <c r="I72" s="84">
        <v>-56.41</v>
      </c>
      <c r="J72" s="85" t="s">
        <v>452</v>
      </c>
      <c r="K72" s="85"/>
    </row>
    <row r="73" spans="1:11" x14ac:dyDescent="0.25">
      <c r="A73" s="82" t="s">
        <v>482</v>
      </c>
      <c r="B73" s="82" t="s">
        <v>876</v>
      </c>
      <c r="C73" s="82" t="s">
        <v>478</v>
      </c>
      <c r="D73" s="82"/>
      <c r="E73" s="83" t="s">
        <v>696</v>
      </c>
      <c r="F73" s="183" t="s">
        <v>703</v>
      </c>
      <c r="G73" s="83" t="s">
        <v>702</v>
      </c>
      <c r="H73" s="82"/>
      <c r="I73" s="84">
        <v>-929.65</v>
      </c>
      <c r="J73" s="85" t="s">
        <v>452</v>
      </c>
      <c r="K73" s="85">
        <v>1</v>
      </c>
    </row>
    <row r="74" spans="1:11" x14ac:dyDescent="0.25">
      <c r="A74" s="82" t="s">
        <v>688</v>
      </c>
      <c r="B74" s="82" t="s">
        <v>878</v>
      </c>
      <c r="C74" s="82" t="s">
        <v>478</v>
      </c>
      <c r="D74" s="82" t="s">
        <v>995</v>
      </c>
      <c r="E74" s="83" t="s">
        <v>716</v>
      </c>
      <c r="F74" s="183"/>
      <c r="G74" s="83"/>
      <c r="H74" s="82"/>
      <c r="I74" s="84">
        <v>-19.62</v>
      </c>
      <c r="J74" s="85" t="s">
        <v>452</v>
      </c>
      <c r="K74" s="85">
        <v>1</v>
      </c>
    </row>
    <row r="75" spans="1:11" x14ac:dyDescent="0.25">
      <c r="A75" s="82" t="s">
        <v>262</v>
      </c>
      <c r="B75" s="82" t="s">
        <v>899</v>
      </c>
      <c r="C75" s="82" t="s">
        <v>478</v>
      </c>
      <c r="D75" s="82" t="s">
        <v>995</v>
      </c>
      <c r="E75" s="83" t="s">
        <v>712</v>
      </c>
      <c r="F75" s="183"/>
      <c r="G75" s="83"/>
      <c r="H75" s="82"/>
      <c r="I75" s="84">
        <v>-49.87</v>
      </c>
      <c r="J75" s="85" t="s">
        <v>452</v>
      </c>
      <c r="K75" s="85">
        <v>2</v>
      </c>
    </row>
    <row r="76" spans="1:11" x14ac:dyDescent="0.25">
      <c r="A76" s="82" t="s">
        <v>280</v>
      </c>
      <c r="B76" s="82" t="s">
        <v>906</v>
      </c>
      <c r="C76" s="82" t="s">
        <v>478</v>
      </c>
      <c r="D76" s="82" t="s">
        <v>1017</v>
      </c>
      <c r="E76" s="83" t="s">
        <v>718</v>
      </c>
      <c r="F76" s="183"/>
      <c r="G76" s="83"/>
      <c r="H76" s="82" t="s">
        <v>466</v>
      </c>
      <c r="I76" s="84">
        <v>-254.64</v>
      </c>
      <c r="J76" s="85" t="s">
        <v>452</v>
      </c>
      <c r="K76" s="85">
        <v>2</v>
      </c>
    </row>
    <row r="77" spans="1:11" x14ac:dyDescent="0.25">
      <c r="A77" s="82" t="s">
        <v>302</v>
      </c>
      <c r="B77" s="82" t="s">
        <v>924</v>
      </c>
      <c r="C77" s="82" t="s">
        <v>478</v>
      </c>
      <c r="D77" s="82" t="s">
        <v>1035</v>
      </c>
      <c r="E77" s="83" t="s">
        <v>721</v>
      </c>
      <c r="F77" s="183" t="s">
        <v>727</v>
      </c>
      <c r="G77" s="83" t="s">
        <v>447</v>
      </c>
      <c r="H77" s="82" t="s">
        <v>472</v>
      </c>
      <c r="I77" s="84">
        <v>-266.88</v>
      </c>
      <c r="J77" s="85" t="s">
        <v>452</v>
      </c>
      <c r="K77" s="85">
        <v>2</v>
      </c>
    </row>
    <row r="78" spans="1:11" ht="60" x14ac:dyDescent="0.25">
      <c r="A78" s="82" t="s">
        <v>511</v>
      </c>
      <c r="B78" s="82" t="s">
        <v>1077</v>
      </c>
      <c r="C78" s="82"/>
      <c r="D78" s="82" t="s">
        <v>1078</v>
      </c>
      <c r="E78" s="83" t="s">
        <v>668</v>
      </c>
      <c r="F78" s="183" t="s">
        <v>669</v>
      </c>
      <c r="G78" s="83" t="s">
        <v>559</v>
      </c>
      <c r="H78" s="82" t="s">
        <v>560</v>
      </c>
      <c r="I78" s="84">
        <v>-4750.6400000000003</v>
      </c>
      <c r="J78" s="85" t="s">
        <v>452</v>
      </c>
      <c r="K78" s="85">
        <v>2</v>
      </c>
    </row>
    <row r="79" spans="1:11" ht="30" x14ac:dyDescent="0.25">
      <c r="A79" s="82" t="s">
        <v>580</v>
      </c>
      <c r="B79" s="82"/>
      <c r="C79" s="82"/>
      <c r="D79" s="82" t="s">
        <v>1083</v>
      </c>
      <c r="E79" s="83" t="s">
        <v>656</v>
      </c>
      <c r="F79" s="183" t="s">
        <v>659</v>
      </c>
      <c r="G79" s="83" t="s">
        <v>661</v>
      </c>
      <c r="H79" s="82"/>
      <c r="I79" s="84">
        <v>-3293.68</v>
      </c>
      <c r="J79" s="85" t="s">
        <v>452</v>
      </c>
      <c r="K79" s="85">
        <v>1</v>
      </c>
    </row>
    <row r="80" spans="1:11" x14ac:dyDescent="0.25">
      <c r="A80" s="82" t="s">
        <v>480</v>
      </c>
      <c r="B80" s="82" t="s">
        <v>750</v>
      </c>
      <c r="C80" s="82" t="s">
        <v>478</v>
      </c>
      <c r="D80" s="82"/>
      <c r="E80" s="83"/>
      <c r="F80" s="183" t="s">
        <v>460</v>
      </c>
      <c r="G80" s="83"/>
      <c r="H80" s="82" t="s">
        <v>456</v>
      </c>
      <c r="I80" s="84">
        <v>-56.41</v>
      </c>
      <c r="J80" s="85" t="s">
        <v>452</v>
      </c>
      <c r="K80" s="85"/>
    </row>
    <row r="81" spans="1:11" x14ac:dyDescent="0.25">
      <c r="A81" s="82" t="s">
        <v>257</v>
      </c>
      <c r="B81" s="82" t="s">
        <v>877</v>
      </c>
      <c r="C81" s="82" t="s">
        <v>478</v>
      </c>
      <c r="D81" s="82" t="s">
        <v>995</v>
      </c>
      <c r="E81" s="83" t="s">
        <v>712</v>
      </c>
      <c r="F81" s="183"/>
      <c r="G81" s="83"/>
      <c r="H81" s="82"/>
      <c r="I81" s="84">
        <v>-200.84999999999997</v>
      </c>
      <c r="J81" s="85" t="s">
        <v>452</v>
      </c>
      <c r="K81" s="85">
        <v>2</v>
      </c>
    </row>
    <row r="82" spans="1:11" ht="30" x14ac:dyDescent="0.25">
      <c r="A82" s="82" t="s">
        <v>275</v>
      </c>
      <c r="B82" s="82" t="s">
        <v>918</v>
      </c>
      <c r="C82" s="82" t="s">
        <v>478</v>
      </c>
      <c r="D82" s="82" t="s">
        <v>1029</v>
      </c>
      <c r="E82" s="83" t="s">
        <v>740</v>
      </c>
      <c r="F82" s="183" t="s">
        <v>739</v>
      </c>
      <c r="G82" s="83" t="s">
        <v>741</v>
      </c>
      <c r="H82" s="82" t="s">
        <v>455</v>
      </c>
      <c r="I82" s="84">
        <v>-33.43</v>
      </c>
      <c r="J82" s="85" t="s">
        <v>1230</v>
      </c>
      <c r="K82" s="85">
        <v>2</v>
      </c>
    </row>
    <row r="83" spans="1:11" x14ac:dyDescent="0.25">
      <c r="A83" s="82" t="s">
        <v>219</v>
      </c>
      <c r="B83" s="82" t="s">
        <v>850</v>
      </c>
      <c r="C83" s="82" t="s">
        <v>478</v>
      </c>
      <c r="D83" s="82"/>
      <c r="E83" s="83"/>
      <c r="F83" s="183"/>
      <c r="G83" s="83"/>
      <c r="H83" s="82"/>
      <c r="I83" s="84">
        <v>-102.37</v>
      </c>
      <c r="J83" s="85" t="s">
        <v>452</v>
      </c>
      <c r="K83" s="85"/>
    </row>
    <row r="84" spans="1:11" x14ac:dyDescent="0.25">
      <c r="A84" s="82" t="s">
        <v>228</v>
      </c>
      <c r="B84" s="82" t="s">
        <v>859</v>
      </c>
      <c r="C84" s="82" t="s">
        <v>478</v>
      </c>
      <c r="D84" s="82"/>
      <c r="E84" s="83"/>
      <c r="F84" s="183"/>
      <c r="G84" s="83"/>
      <c r="H84" s="82"/>
      <c r="I84" s="84">
        <v>-299.45</v>
      </c>
      <c r="J84" s="85" t="s">
        <v>452</v>
      </c>
      <c r="K84" s="85"/>
    </row>
    <row r="85" spans="1:11" x14ac:dyDescent="0.25">
      <c r="A85" s="82" t="s">
        <v>1142</v>
      </c>
      <c r="B85" s="82" t="s">
        <v>1176</v>
      </c>
      <c r="C85" s="82" t="s">
        <v>478</v>
      </c>
      <c r="D85" s="82"/>
      <c r="E85" s="83"/>
      <c r="F85" s="183"/>
      <c r="G85" s="83"/>
      <c r="H85" s="82"/>
      <c r="I85" s="84">
        <v>-15.88</v>
      </c>
      <c r="J85" s="85" t="s">
        <v>452</v>
      </c>
      <c r="K85" s="85"/>
    </row>
    <row r="86" spans="1:11" x14ac:dyDescent="0.25">
      <c r="A86" s="82" t="s">
        <v>1144</v>
      </c>
      <c r="B86" s="82" t="s">
        <v>1178</v>
      </c>
      <c r="C86" s="82" t="s">
        <v>478</v>
      </c>
      <c r="D86" s="82"/>
      <c r="E86" s="83"/>
      <c r="F86" s="183"/>
      <c r="G86" s="83"/>
      <c r="H86" s="82"/>
      <c r="I86" s="84">
        <v>-57.1</v>
      </c>
      <c r="J86" s="85" t="s">
        <v>452</v>
      </c>
      <c r="K86" s="85"/>
    </row>
    <row r="87" spans="1:11" x14ac:dyDescent="0.25">
      <c r="A87" s="82" t="s">
        <v>1147</v>
      </c>
      <c r="B87" s="82" t="s">
        <v>1183</v>
      </c>
      <c r="C87" s="82" t="s">
        <v>478</v>
      </c>
      <c r="D87" s="82" t="s">
        <v>1184</v>
      </c>
      <c r="E87" s="83"/>
      <c r="F87" s="183"/>
      <c r="G87" s="83"/>
      <c r="H87" s="82"/>
      <c r="I87" s="84">
        <v>-33.520000000000003</v>
      </c>
      <c r="J87" s="85" t="s">
        <v>452</v>
      </c>
      <c r="K87" s="85"/>
    </row>
    <row r="88" spans="1:11" x14ac:dyDescent="0.25">
      <c r="A88" s="85" t="s">
        <v>1149</v>
      </c>
      <c r="B88" s="85" t="s">
        <v>1186</v>
      </c>
      <c r="C88" s="82" t="s">
        <v>478</v>
      </c>
      <c r="D88" s="85"/>
      <c r="E88" s="85"/>
      <c r="F88" s="184"/>
      <c r="G88" s="85"/>
      <c r="H88" s="85"/>
      <c r="I88" s="116">
        <v>-56.41</v>
      </c>
      <c r="J88" s="85" t="s">
        <v>452</v>
      </c>
      <c r="K88" s="85"/>
    </row>
    <row r="89" spans="1:11" x14ac:dyDescent="0.25">
      <c r="A89" s="85" t="s">
        <v>1150</v>
      </c>
      <c r="B89" s="85" t="s">
        <v>1187</v>
      </c>
      <c r="C89" s="82" t="s">
        <v>478</v>
      </c>
      <c r="D89" s="85"/>
      <c r="E89" s="85"/>
      <c r="F89" s="184"/>
      <c r="G89" s="85"/>
      <c r="H89" s="85"/>
      <c r="I89" s="116">
        <v>-81.95</v>
      </c>
      <c r="J89" s="85" t="s">
        <v>452</v>
      </c>
      <c r="K89" s="85"/>
    </row>
    <row r="90" spans="1:11" x14ac:dyDescent="0.25">
      <c r="A90" s="85" t="s">
        <v>1151</v>
      </c>
      <c r="B90" s="85" t="s">
        <v>1188</v>
      </c>
      <c r="C90" s="82" t="s">
        <v>478</v>
      </c>
      <c r="D90" s="85"/>
      <c r="E90" s="85"/>
      <c r="F90" s="184"/>
      <c r="G90" s="85"/>
      <c r="H90" s="85"/>
      <c r="I90" s="116">
        <v>-28.98</v>
      </c>
      <c r="J90" s="85" t="s">
        <v>452</v>
      </c>
      <c r="K90" s="85"/>
    </row>
    <row r="91" spans="1:11" x14ac:dyDescent="0.25">
      <c r="A91" s="85" t="s">
        <v>1155</v>
      </c>
      <c r="B91" s="85" t="s">
        <v>1193</v>
      </c>
      <c r="C91" s="82" t="s">
        <v>478</v>
      </c>
      <c r="D91" s="85"/>
      <c r="E91" s="85"/>
      <c r="F91" s="184"/>
      <c r="G91" s="85"/>
      <c r="H91" s="85"/>
      <c r="I91" s="116">
        <v>-137</v>
      </c>
      <c r="J91" s="85" t="s">
        <v>452</v>
      </c>
      <c r="K91" s="85"/>
    </row>
    <row r="92" spans="1:11" x14ac:dyDescent="0.25">
      <c r="A92" s="85" t="s">
        <v>1157</v>
      </c>
      <c r="B92" s="85" t="s">
        <v>1195</v>
      </c>
      <c r="C92" s="82" t="s">
        <v>478</v>
      </c>
      <c r="D92" s="85"/>
      <c r="E92" s="85"/>
      <c r="F92" s="184"/>
      <c r="G92" s="85"/>
      <c r="H92" s="85"/>
      <c r="I92" s="116">
        <v>-33.43</v>
      </c>
      <c r="J92" s="85" t="s">
        <v>452</v>
      </c>
      <c r="K92" s="85"/>
    </row>
    <row r="93" spans="1:11" x14ac:dyDescent="0.25">
      <c r="A93" s="85" t="s">
        <v>1168</v>
      </c>
      <c r="B93" s="85" t="s">
        <v>1207</v>
      </c>
      <c r="C93" s="82" t="s">
        <v>478</v>
      </c>
      <c r="D93" s="85"/>
      <c r="E93" s="85"/>
      <c r="F93" s="184"/>
      <c r="G93" s="85"/>
      <c r="H93" s="85"/>
      <c r="I93" s="116">
        <v>-48.58</v>
      </c>
      <c r="J93" s="85" t="s">
        <v>452</v>
      </c>
      <c r="K93" s="85"/>
    </row>
    <row r="94" spans="1:11" x14ac:dyDescent="0.25">
      <c r="A94" s="85" t="s">
        <v>1171</v>
      </c>
      <c r="B94" s="85" t="s">
        <v>1211</v>
      </c>
      <c r="C94" s="82" t="s">
        <v>478</v>
      </c>
      <c r="D94" s="85"/>
      <c r="E94" s="85"/>
      <c r="F94" s="184"/>
      <c r="G94" s="85"/>
      <c r="H94" s="85"/>
      <c r="I94" s="116">
        <v>-79.39</v>
      </c>
      <c r="J94" s="85" t="s">
        <v>452</v>
      </c>
      <c r="K94" s="85"/>
    </row>
    <row r="95" spans="1:11" ht="45" x14ac:dyDescent="0.25">
      <c r="A95" s="85" t="s">
        <v>253</v>
      </c>
      <c r="B95" s="85" t="s">
        <v>892</v>
      </c>
      <c r="C95" s="82" t="s">
        <v>478</v>
      </c>
      <c r="D95" s="85" t="s">
        <v>1004</v>
      </c>
      <c r="E95" s="96" t="s">
        <v>1216</v>
      </c>
      <c r="F95" s="185" t="s">
        <v>1219</v>
      </c>
      <c r="G95" s="85" t="s">
        <v>1131</v>
      </c>
      <c r="H95" s="85"/>
      <c r="I95" s="116">
        <v>-81.62</v>
      </c>
      <c r="J95" s="85" t="s">
        <v>452</v>
      </c>
      <c r="K95" s="85">
        <v>3</v>
      </c>
    </row>
    <row r="96" spans="1:11" x14ac:dyDescent="0.25">
      <c r="A96" s="85" t="s">
        <v>291</v>
      </c>
      <c r="B96" s="85" t="s">
        <v>909</v>
      </c>
      <c r="C96" s="82" t="s">
        <v>478</v>
      </c>
      <c r="D96" s="85" t="s">
        <v>1022</v>
      </c>
      <c r="E96" s="85" t="s">
        <v>721</v>
      </c>
      <c r="F96" s="184" t="s">
        <v>460</v>
      </c>
      <c r="G96" s="85"/>
      <c r="H96" s="85" t="s">
        <v>1136</v>
      </c>
      <c r="I96" s="116">
        <v>-28.98</v>
      </c>
      <c r="J96" s="85" t="s">
        <v>452</v>
      </c>
      <c r="K96" s="85">
        <v>2</v>
      </c>
    </row>
    <row r="97" spans="1:11" x14ac:dyDescent="0.25">
      <c r="A97" s="85" t="s">
        <v>83</v>
      </c>
      <c r="B97" s="85" t="s">
        <v>913</v>
      </c>
      <c r="C97" s="82" t="s">
        <v>478</v>
      </c>
      <c r="D97" s="85"/>
      <c r="E97" s="85" t="s">
        <v>1133</v>
      </c>
      <c r="F97" s="184"/>
      <c r="G97" s="85" t="s">
        <v>1132</v>
      </c>
      <c r="H97" s="85"/>
      <c r="I97" s="116">
        <v>-10.45</v>
      </c>
      <c r="J97" s="85" t="s">
        <v>452</v>
      </c>
      <c r="K97" s="85">
        <v>1</v>
      </c>
    </row>
    <row r="98" spans="1:11" x14ac:dyDescent="0.25">
      <c r="A98" s="85" t="s">
        <v>74</v>
      </c>
      <c r="B98" s="85" t="s">
        <v>973</v>
      </c>
      <c r="C98" s="82" t="s">
        <v>478</v>
      </c>
      <c r="D98" s="85"/>
      <c r="E98" s="85"/>
      <c r="F98" s="184"/>
      <c r="G98" s="85"/>
      <c r="H98" s="85"/>
      <c r="I98" s="116">
        <v>-34.03</v>
      </c>
      <c r="J98" s="85" t="s">
        <v>452</v>
      </c>
      <c r="K98" s="85"/>
    </row>
    <row r="99" spans="1:11" x14ac:dyDescent="0.25">
      <c r="A99" s="85" t="s">
        <v>84</v>
      </c>
      <c r="B99" s="85" t="s">
        <v>982</v>
      </c>
      <c r="C99" s="82" t="s">
        <v>478</v>
      </c>
      <c r="D99" s="85"/>
      <c r="E99" s="85"/>
      <c r="F99" s="184"/>
      <c r="G99" s="85"/>
      <c r="H99" s="85"/>
      <c r="I99" s="116">
        <v>-33.43</v>
      </c>
      <c r="J99" s="85" t="s">
        <v>452</v>
      </c>
      <c r="K99" s="85"/>
    </row>
    <row r="100" spans="1:11" x14ac:dyDescent="0.25">
      <c r="A100" s="85" t="s">
        <v>132</v>
      </c>
      <c r="B100" s="85"/>
      <c r="C100" s="85" t="s">
        <v>1239</v>
      </c>
      <c r="D100" s="85"/>
      <c r="E100" s="85"/>
      <c r="F100" s="184"/>
      <c r="G100" s="85"/>
      <c r="H100" s="85"/>
      <c r="I100" s="116">
        <v>-503.62</v>
      </c>
      <c r="J100" s="85" t="s">
        <v>452</v>
      </c>
      <c r="K100" s="85"/>
    </row>
    <row r="101" spans="1:11" x14ac:dyDescent="0.25">
      <c r="A101" s="85" t="s">
        <v>644</v>
      </c>
      <c r="B101" s="85" t="s">
        <v>1292</v>
      </c>
      <c r="C101" s="85"/>
      <c r="D101" s="85"/>
      <c r="E101" s="85" t="s">
        <v>734</v>
      </c>
      <c r="F101" s="184"/>
      <c r="G101" s="85"/>
      <c r="H101" s="85"/>
      <c r="I101" s="116" t="s">
        <v>452</v>
      </c>
      <c r="J101" s="85" t="s">
        <v>452</v>
      </c>
      <c r="K101" s="85"/>
    </row>
    <row r="102" spans="1:11" x14ac:dyDescent="0.25">
      <c r="A102" s="85" t="s">
        <v>1139</v>
      </c>
      <c r="B102" s="85" t="s">
        <v>1215</v>
      </c>
      <c r="C102" s="85"/>
      <c r="D102" s="85"/>
      <c r="E102" s="85" t="s">
        <v>734</v>
      </c>
      <c r="F102" s="184"/>
      <c r="G102" s="85"/>
      <c r="H102" s="85"/>
      <c r="I102" s="116" t="s">
        <v>452</v>
      </c>
      <c r="J102" s="85" t="s">
        <v>452</v>
      </c>
      <c r="K102" s="85"/>
    </row>
    <row r="103" spans="1:11" x14ac:dyDescent="0.25">
      <c r="A103" s="85" t="s">
        <v>481</v>
      </c>
      <c r="B103" s="85" t="s">
        <v>752</v>
      </c>
      <c r="C103" s="82" t="s">
        <v>478</v>
      </c>
      <c r="D103" s="85" t="s">
        <v>1221</v>
      </c>
      <c r="E103" s="85" t="s">
        <v>1222</v>
      </c>
      <c r="F103" s="184" t="s">
        <v>1331</v>
      </c>
      <c r="G103" s="85" t="s">
        <v>1223</v>
      </c>
      <c r="H103" s="85" t="s">
        <v>458</v>
      </c>
      <c r="I103" s="116">
        <v>-34.03</v>
      </c>
      <c r="J103" s="85" t="s">
        <v>452</v>
      </c>
      <c r="K103" s="85">
        <v>1</v>
      </c>
    </row>
    <row r="104" spans="1:11" x14ac:dyDescent="0.25">
      <c r="A104" s="85" t="s">
        <v>496</v>
      </c>
      <c r="B104" s="85" t="s">
        <v>767</v>
      </c>
      <c r="C104" s="82" t="s">
        <v>478</v>
      </c>
      <c r="D104" s="85"/>
      <c r="E104" s="85"/>
      <c r="F104" s="184"/>
      <c r="G104" s="85"/>
      <c r="H104" s="85"/>
      <c r="I104" s="116">
        <v>-56.41</v>
      </c>
      <c r="J104" s="85" t="s">
        <v>452</v>
      </c>
      <c r="K104" s="85"/>
    </row>
    <row r="105" spans="1:11" x14ac:dyDescent="0.25">
      <c r="A105" s="85" t="s">
        <v>504</v>
      </c>
      <c r="B105" s="85" t="s">
        <v>774</v>
      </c>
      <c r="C105" s="82" t="s">
        <v>478</v>
      </c>
      <c r="D105" s="85"/>
      <c r="E105" s="85"/>
      <c r="F105" s="184"/>
      <c r="G105" s="85"/>
      <c r="H105" s="85"/>
      <c r="I105" s="116">
        <v>-171.31</v>
      </c>
      <c r="J105" s="85" t="s">
        <v>452</v>
      </c>
      <c r="K105" s="85"/>
    </row>
    <row r="106" spans="1:11" x14ac:dyDescent="0.25">
      <c r="A106" s="85" t="s">
        <v>1145</v>
      </c>
      <c r="B106" s="85" t="s">
        <v>1179</v>
      </c>
      <c r="C106" s="82" t="s">
        <v>478</v>
      </c>
      <c r="D106" s="85"/>
      <c r="E106" s="96"/>
      <c r="F106" s="185"/>
      <c r="G106" s="85"/>
      <c r="H106" s="85"/>
      <c r="I106" s="116">
        <v>-204.42</v>
      </c>
      <c r="J106" s="85" t="s">
        <v>452</v>
      </c>
      <c r="K106" s="85"/>
    </row>
    <row r="107" spans="1:11" x14ac:dyDescent="0.25">
      <c r="A107" s="85" t="s">
        <v>1148</v>
      </c>
      <c r="B107" s="85" t="s">
        <v>1185</v>
      </c>
      <c r="C107" s="82" t="s">
        <v>478</v>
      </c>
      <c r="D107" s="85"/>
      <c r="E107" s="85"/>
      <c r="F107" s="184"/>
      <c r="G107" s="85"/>
      <c r="H107" s="85"/>
      <c r="I107" s="116">
        <v>-125.35</v>
      </c>
      <c r="J107" s="85" t="s">
        <v>452</v>
      </c>
      <c r="K107" s="85"/>
    </row>
    <row r="108" spans="1:11" x14ac:dyDescent="0.25">
      <c r="A108" s="85" t="s">
        <v>1153</v>
      </c>
      <c r="B108" s="85" t="s">
        <v>1190</v>
      </c>
      <c r="C108" s="82" t="s">
        <v>478</v>
      </c>
      <c r="D108" s="85"/>
      <c r="E108" s="85"/>
      <c r="F108" s="184" t="s">
        <v>725</v>
      </c>
      <c r="G108" s="85"/>
      <c r="H108" s="85"/>
      <c r="I108" s="116">
        <v>-387.84</v>
      </c>
      <c r="J108" s="85" t="s">
        <v>452</v>
      </c>
      <c r="K108" s="85"/>
    </row>
    <row r="109" spans="1:11" x14ac:dyDescent="0.25">
      <c r="A109" s="85" t="s">
        <v>1162</v>
      </c>
      <c r="B109" s="85" t="s">
        <v>1200</v>
      </c>
      <c r="C109" s="82" t="s">
        <v>478</v>
      </c>
      <c r="D109" s="85"/>
      <c r="E109" s="85"/>
      <c r="F109" s="184" t="s">
        <v>725</v>
      </c>
      <c r="G109" s="85"/>
      <c r="H109" s="85"/>
      <c r="I109" s="116">
        <v>-56.41</v>
      </c>
      <c r="J109" s="85" t="s">
        <v>452</v>
      </c>
      <c r="K109" s="85"/>
    </row>
    <row r="110" spans="1:11" x14ac:dyDescent="0.25">
      <c r="A110" s="85" t="s">
        <v>246</v>
      </c>
      <c r="B110" s="85" t="s">
        <v>748</v>
      </c>
      <c r="C110" s="82" t="s">
        <v>478</v>
      </c>
      <c r="D110" s="85" t="s">
        <v>1327</v>
      </c>
      <c r="E110" s="85" t="s">
        <v>1389</v>
      </c>
      <c r="F110" s="184"/>
      <c r="G110" s="85"/>
      <c r="H110" s="85" t="s">
        <v>1392</v>
      </c>
      <c r="I110" s="116">
        <v>-57.61</v>
      </c>
      <c r="J110" s="85" t="s">
        <v>452</v>
      </c>
      <c r="K110" s="85">
        <v>1</v>
      </c>
    </row>
    <row r="111" spans="1:11" x14ac:dyDescent="0.25">
      <c r="A111" s="85" t="s">
        <v>221</v>
      </c>
      <c r="B111" s="85" t="s">
        <v>852</v>
      </c>
      <c r="C111" s="82" t="s">
        <v>478</v>
      </c>
      <c r="D111" s="85" t="s">
        <v>992</v>
      </c>
      <c r="E111" s="85" t="s">
        <v>1235</v>
      </c>
      <c r="F111" s="184"/>
      <c r="G111" s="85" t="s">
        <v>1299</v>
      </c>
      <c r="H111" s="85" t="s">
        <v>458</v>
      </c>
      <c r="I111" s="116">
        <v>-28.88</v>
      </c>
      <c r="J111" s="85" t="s">
        <v>452</v>
      </c>
      <c r="K111" s="85">
        <v>1</v>
      </c>
    </row>
    <row r="112" spans="1:11" x14ac:dyDescent="0.25">
      <c r="A112" s="85" t="s">
        <v>271</v>
      </c>
      <c r="B112" s="85" t="s">
        <v>865</v>
      </c>
      <c r="C112" s="85" t="s">
        <v>478</v>
      </c>
      <c r="D112" s="85" t="s">
        <v>1226</v>
      </c>
      <c r="E112" s="85" t="s">
        <v>1227</v>
      </c>
      <c r="F112" s="184" t="s">
        <v>1329</v>
      </c>
      <c r="G112" s="85"/>
      <c r="H112" s="85" t="s">
        <v>458</v>
      </c>
      <c r="I112" s="116">
        <v>-66.27</v>
      </c>
      <c r="J112" s="85" t="s">
        <v>452</v>
      </c>
      <c r="K112" s="85">
        <v>2</v>
      </c>
    </row>
    <row r="113" spans="1:11" x14ac:dyDescent="0.25">
      <c r="A113" s="85" t="s">
        <v>277</v>
      </c>
      <c r="B113" s="85" t="s">
        <v>868</v>
      </c>
      <c r="C113" s="85" t="s">
        <v>478</v>
      </c>
      <c r="D113" s="85" t="s">
        <v>1226</v>
      </c>
      <c r="E113" s="85" t="s">
        <v>1227</v>
      </c>
      <c r="F113" s="184" t="s">
        <v>1329</v>
      </c>
      <c r="G113" s="85"/>
      <c r="H113" s="85" t="s">
        <v>458</v>
      </c>
      <c r="I113" s="116">
        <v>-56.41</v>
      </c>
      <c r="J113" s="85" t="s">
        <v>452</v>
      </c>
      <c r="K113" s="85">
        <v>2</v>
      </c>
    </row>
    <row r="114" spans="1:11" x14ac:dyDescent="0.25">
      <c r="A114" s="85" t="s">
        <v>281</v>
      </c>
      <c r="B114" s="85" t="s">
        <v>869</v>
      </c>
      <c r="C114" s="82" t="s">
        <v>478</v>
      </c>
      <c r="D114" s="85" t="s">
        <v>1226</v>
      </c>
      <c r="E114" s="85" t="s">
        <v>1227</v>
      </c>
      <c r="F114" s="184" t="s">
        <v>1329</v>
      </c>
      <c r="G114" s="85"/>
      <c r="H114" s="85" t="s">
        <v>458</v>
      </c>
      <c r="I114" s="116">
        <v>-137</v>
      </c>
      <c r="J114" s="85" t="s">
        <v>452</v>
      </c>
      <c r="K114" s="85">
        <v>2</v>
      </c>
    </row>
    <row r="115" spans="1:11" x14ac:dyDescent="0.25">
      <c r="A115" s="85" t="s">
        <v>282</v>
      </c>
      <c r="B115" s="85" t="s">
        <v>870</v>
      </c>
      <c r="C115" s="82" t="s">
        <v>478</v>
      </c>
      <c r="D115" s="85" t="s">
        <v>1226</v>
      </c>
      <c r="E115" s="85" t="s">
        <v>1227</v>
      </c>
      <c r="F115" s="184" t="s">
        <v>1329</v>
      </c>
      <c r="G115" s="85"/>
      <c r="H115" s="85" t="s">
        <v>458</v>
      </c>
      <c r="I115" s="116">
        <v>-423.49</v>
      </c>
      <c r="J115" s="85" t="s">
        <v>452</v>
      </c>
      <c r="K115" s="85">
        <v>2</v>
      </c>
    </row>
    <row r="116" spans="1:11" x14ac:dyDescent="0.25">
      <c r="A116" s="85" t="s">
        <v>283</v>
      </c>
      <c r="B116" s="85" t="s">
        <v>871</v>
      </c>
      <c r="C116" s="82" t="s">
        <v>478</v>
      </c>
      <c r="D116" s="85" t="s">
        <v>1226</v>
      </c>
      <c r="E116" s="85" t="s">
        <v>1227</v>
      </c>
      <c r="F116" s="184" t="s">
        <v>1329</v>
      </c>
      <c r="G116" s="85"/>
      <c r="H116" s="85" t="s">
        <v>458</v>
      </c>
      <c r="I116" s="116">
        <v>-181.7</v>
      </c>
      <c r="J116" s="85" t="s">
        <v>452</v>
      </c>
      <c r="K116" s="85">
        <v>2</v>
      </c>
    </row>
    <row r="117" spans="1:11" ht="30" x14ac:dyDescent="0.25">
      <c r="A117" s="85" t="s">
        <v>284</v>
      </c>
      <c r="B117" s="85" t="s">
        <v>872</v>
      </c>
      <c r="C117" s="82" t="s">
        <v>478</v>
      </c>
      <c r="D117" s="85" t="s">
        <v>1226</v>
      </c>
      <c r="E117" s="96" t="s">
        <v>1227</v>
      </c>
      <c r="F117" s="185" t="s">
        <v>1329</v>
      </c>
      <c r="G117" s="85"/>
      <c r="H117" s="85" t="s">
        <v>458</v>
      </c>
      <c r="I117" s="116">
        <v>-204.74</v>
      </c>
      <c r="J117" s="85" t="s">
        <v>452</v>
      </c>
      <c r="K117" s="85">
        <v>2</v>
      </c>
    </row>
    <row r="118" spans="1:11" x14ac:dyDescent="0.25">
      <c r="A118" s="85" t="s">
        <v>285</v>
      </c>
      <c r="B118" s="85" t="s">
        <v>873</v>
      </c>
      <c r="C118" s="82" t="s">
        <v>478</v>
      </c>
      <c r="D118" s="85" t="s">
        <v>1226</v>
      </c>
      <c r="E118" s="85" t="s">
        <v>1227</v>
      </c>
      <c r="F118" s="184" t="s">
        <v>1329</v>
      </c>
      <c r="G118" s="85"/>
      <c r="H118" s="85" t="s">
        <v>458</v>
      </c>
      <c r="I118" s="116">
        <v>-135.80000000000001</v>
      </c>
      <c r="J118" s="85" t="s">
        <v>452</v>
      </c>
      <c r="K118" s="85">
        <v>2</v>
      </c>
    </row>
    <row r="119" spans="1:11" x14ac:dyDescent="0.25">
      <c r="A119" s="85" t="s">
        <v>259</v>
      </c>
      <c r="B119" s="85" t="s">
        <v>897</v>
      </c>
      <c r="C119" s="82" t="s">
        <v>478</v>
      </c>
      <c r="D119" s="85" t="s">
        <v>1009</v>
      </c>
      <c r="E119" s="85" t="s">
        <v>1326</v>
      </c>
      <c r="F119" s="184" t="s">
        <v>1324</v>
      </c>
      <c r="G119" s="85"/>
      <c r="H119" s="85" t="s">
        <v>1325</v>
      </c>
      <c r="I119" s="116">
        <v>-63.07</v>
      </c>
      <c r="J119" s="85" t="s">
        <v>452</v>
      </c>
      <c r="K119" s="85">
        <v>2</v>
      </c>
    </row>
    <row r="120" spans="1:11" x14ac:dyDescent="0.25">
      <c r="A120" s="85" t="s">
        <v>263</v>
      </c>
      <c r="B120" s="85" t="s">
        <v>897</v>
      </c>
      <c r="C120" s="82" t="s">
        <v>478</v>
      </c>
      <c r="D120" s="85" t="s">
        <v>1009</v>
      </c>
      <c r="E120" s="85" t="s">
        <v>1326</v>
      </c>
      <c r="F120" s="184" t="s">
        <v>1324</v>
      </c>
      <c r="G120" s="85"/>
      <c r="H120" s="85" t="s">
        <v>1325</v>
      </c>
      <c r="I120" s="116">
        <v>-34.03</v>
      </c>
      <c r="J120" s="85" t="s">
        <v>452</v>
      </c>
      <c r="K120" s="85">
        <v>2</v>
      </c>
    </row>
    <row r="121" spans="1:11" x14ac:dyDescent="0.25">
      <c r="A121" s="85" t="s">
        <v>265</v>
      </c>
      <c r="B121" s="85" t="s">
        <v>900</v>
      </c>
      <c r="C121" s="82" t="s">
        <v>478</v>
      </c>
      <c r="D121" s="85" t="s">
        <v>1011</v>
      </c>
      <c r="E121" s="85" t="s">
        <v>715</v>
      </c>
      <c r="F121" s="184"/>
      <c r="G121" s="85"/>
      <c r="H121" s="85"/>
      <c r="I121" s="116">
        <v>-27.78</v>
      </c>
      <c r="J121" s="85" t="s">
        <v>452</v>
      </c>
      <c r="K121" s="85">
        <v>2</v>
      </c>
    </row>
    <row r="122" spans="1:11" x14ac:dyDescent="0.25">
      <c r="A122" s="85" t="s">
        <v>290</v>
      </c>
      <c r="B122" s="85" t="s">
        <v>767</v>
      </c>
      <c r="C122" s="82" t="s">
        <v>478</v>
      </c>
      <c r="D122" s="85" t="s">
        <v>1021</v>
      </c>
      <c r="E122" s="85" t="s">
        <v>722</v>
      </c>
      <c r="F122" s="184"/>
      <c r="G122" s="85"/>
      <c r="H122" s="85" t="s">
        <v>458</v>
      </c>
      <c r="I122" s="116">
        <v>-28.98</v>
      </c>
      <c r="J122" s="85" t="s">
        <v>452</v>
      </c>
      <c r="K122" s="85">
        <v>2</v>
      </c>
    </row>
    <row r="123" spans="1:11" x14ac:dyDescent="0.25">
      <c r="A123" s="85" t="s">
        <v>180</v>
      </c>
      <c r="B123" s="85" t="s">
        <v>814</v>
      </c>
      <c r="C123" s="82" t="s">
        <v>478</v>
      </c>
      <c r="D123" s="85"/>
      <c r="E123" s="85" t="s">
        <v>1311</v>
      </c>
      <c r="F123" s="184"/>
      <c r="G123" s="85" t="s">
        <v>1310</v>
      </c>
      <c r="H123" s="85" t="s">
        <v>1312</v>
      </c>
      <c r="I123" s="116">
        <v>-33.43</v>
      </c>
      <c r="J123" s="85" t="s">
        <v>452</v>
      </c>
      <c r="K123" s="85">
        <v>1</v>
      </c>
    </row>
    <row r="124" spans="1:11" x14ac:dyDescent="0.25">
      <c r="A124" s="85" t="s">
        <v>576</v>
      </c>
      <c r="B124" s="85" t="s">
        <v>1251</v>
      </c>
      <c r="C124" s="85"/>
      <c r="D124" s="85" t="s">
        <v>1088</v>
      </c>
      <c r="E124" s="85" t="s">
        <v>653</v>
      </c>
      <c r="F124" s="184" t="s">
        <v>725</v>
      </c>
      <c r="G124" s="85"/>
      <c r="H124" s="85"/>
      <c r="I124" s="116">
        <v>-410.12</v>
      </c>
      <c r="J124" s="85" t="s">
        <v>452</v>
      </c>
      <c r="K124" s="85">
        <v>1</v>
      </c>
    </row>
    <row r="125" spans="1:11" x14ac:dyDescent="0.25">
      <c r="A125" s="85" t="s">
        <v>639</v>
      </c>
      <c r="B125" s="85" t="s">
        <v>1289</v>
      </c>
      <c r="C125" s="82"/>
      <c r="D125" s="85"/>
      <c r="E125" s="85"/>
      <c r="F125" s="184"/>
      <c r="G125" s="85"/>
      <c r="H125" s="85"/>
      <c r="I125" s="116">
        <v>-26.94</v>
      </c>
      <c r="J125" s="85" t="s">
        <v>452</v>
      </c>
      <c r="K125" s="85"/>
    </row>
    <row r="126" spans="1:11" x14ac:dyDescent="0.25">
      <c r="A126" s="82" t="s">
        <v>173</v>
      </c>
      <c r="B126" s="82" t="s">
        <v>808</v>
      </c>
      <c r="C126" s="82" t="s">
        <v>478</v>
      </c>
      <c r="D126" s="82"/>
      <c r="E126" s="83"/>
      <c r="F126" s="183"/>
      <c r="G126" s="83"/>
      <c r="H126" s="82"/>
      <c r="I126" s="84">
        <v>-37.96</v>
      </c>
      <c r="J126" s="85" t="s">
        <v>452</v>
      </c>
      <c r="K126" s="82"/>
    </row>
    <row r="127" spans="1:11" x14ac:dyDescent="0.25">
      <c r="A127" s="82" t="s">
        <v>1146</v>
      </c>
      <c r="B127" s="82" t="s">
        <v>1182</v>
      </c>
      <c r="C127" s="82" t="s">
        <v>478</v>
      </c>
      <c r="D127" s="82" t="s">
        <v>1416</v>
      </c>
      <c r="E127" s="83" t="s">
        <v>725</v>
      </c>
      <c r="F127" s="183"/>
      <c r="G127" s="83"/>
      <c r="H127" s="82"/>
      <c r="I127" s="84">
        <v>-151.93</v>
      </c>
      <c r="J127" s="85" t="s">
        <v>452</v>
      </c>
      <c r="K127" s="82">
        <v>1</v>
      </c>
    </row>
    <row r="128" spans="1:11" x14ac:dyDescent="0.25">
      <c r="A128" s="82" t="s">
        <v>1160</v>
      </c>
      <c r="B128" s="82" t="s">
        <v>1198</v>
      </c>
      <c r="C128" s="82" t="s">
        <v>478</v>
      </c>
      <c r="D128" s="82"/>
      <c r="E128" s="83"/>
      <c r="F128" s="183"/>
      <c r="G128" s="83"/>
      <c r="H128" s="82"/>
      <c r="I128" s="84">
        <v>-28.98</v>
      </c>
      <c r="J128" s="85" t="s">
        <v>452</v>
      </c>
      <c r="K128" s="82"/>
    </row>
    <row r="129" spans="1:11" x14ac:dyDescent="0.25">
      <c r="A129" s="82" t="s">
        <v>1161</v>
      </c>
      <c r="B129" s="82" t="s">
        <v>1199</v>
      </c>
      <c r="C129" s="82" t="s">
        <v>478</v>
      </c>
      <c r="D129" s="82"/>
      <c r="E129" s="83"/>
      <c r="F129" s="183"/>
      <c r="G129" s="83"/>
      <c r="H129" s="82"/>
      <c r="I129" s="84">
        <v>-128.35</v>
      </c>
      <c r="J129" s="85" t="s">
        <v>452</v>
      </c>
      <c r="K129" s="82"/>
    </row>
    <row r="130" spans="1:11" x14ac:dyDescent="0.25">
      <c r="A130" s="82" t="s">
        <v>1163</v>
      </c>
      <c r="B130" s="82" t="s">
        <v>1201</v>
      </c>
      <c r="C130" s="82" t="s">
        <v>478</v>
      </c>
      <c r="D130" s="82"/>
      <c r="E130" s="83"/>
      <c r="F130" s="183"/>
      <c r="G130" s="83"/>
      <c r="H130" s="82"/>
      <c r="I130" s="84">
        <v>-28.98</v>
      </c>
      <c r="J130" s="85" t="s">
        <v>452</v>
      </c>
      <c r="K130" s="82"/>
    </row>
    <row r="131" spans="1:11" x14ac:dyDescent="0.25">
      <c r="A131" s="82" t="s">
        <v>1164</v>
      </c>
      <c r="B131" s="82" t="s">
        <v>1202</v>
      </c>
      <c r="C131" s="82" t="s">
        <v>478</v>
      </c>
      <c r="D131" s="82"/>
      <c r="E131" s="83"/>
      <c r="F131" s="183"/>
      <c r="G131" s="83"/>
      <c r="H131" s="82"/>
      <c r="I131" s="84">
        <v>-34.03</v>
      </c>
      <c r="J131" s="85" t="s">
        <v>452</v>
      </c>
      <c r="K131" s="82"/>
    </row>
    <row r="132" spans="1:11" x14ac:dyDescent="0.25">
      <c r="A132" s="82" t="s">
        <v>1169</v>
      </c>
      <c r="B132" s="82" t="s">
        <v>1208</v>
      </c>
      <c r="C132" s="82" t="s">
        <v>478</v>
      </c>
      <c r="D132" s="82" t="s">
        <v>992</v>
      </c>
      <c r="E132" s="83" t="s">
        <v>1417</v>
      </c>
      <c r="F132" s="183" t="s">
        <v>558</v>
      </c>
      <c r="G132" s="83" t="s">
        <v>1299</v>
      </c>
      <c r="H132" s="82" t="s">
        <v>458</v>
      </c>
      <c r="I132" s="84">
        <v>-21.98</v>
      </c>
      <c r="J132" s="85" t="s">
        <v>452</v>
      </c>
      <c r="K132" s="82">
        <v>2</v>
      </c>
    </row>
    <row r="133" spans="1:11" x14ac:dyDescent="0.25">
      <c r="A133" s="82" t="s">
        <v>206</v>
      </c>
      <c r="B133" s="82" t="s">
        <v>838</v>
      </c>
      <c r="C133" s="82" t="s">
        <v>478</v>
      </c>
      <c r="D133" s="82" t="s">
        <v>989</v>
      </c>
      <c r="E133" s="83" t="s">
        <v>1353</v>
      </c>
      <c r="F133" s="183"/>
      <c r="G133" s="83"/>
      <c r="H133" s="82"/>
      <c r="I133" s="84">
        <v>-199.09</v>
      </c>
      <c r="J133" s="85" t="s">
        <v>452</v>
      </c>
      <c r="K133" s="82">
        <v>1</v>
      </c>
    </row>
    <row r="134" spans="1:11" ht="30" x14ac:dyDescent="0.25">
      <c r="A134" s="82" t="s">
        <v>267</v>
      </c>
      <c r="B134" s="82" t="s">
        <v>901</v>
      </c>
      <c r="C134" s="82" t="s">
        <v>478</v>
      </c>
      <c r="D134" s="82" t="s">
        <v>1012</v>
      </c>
      <c r="E134" s="83" t="s">
        <v>1305</v>
      </c>
      <c r="F134" s="183" t="s">
        <v>1303</v>
      </c>
      <c r="G134" s="83" t="s">
        <v>1304</v>
      </c>
      <c r="H134" s="82"/>
      <c r="I134" s="84">
        <v>-774</v>
      </c>
      <c r="J134" s="85" t="s">
        <v>452</v>
      </c>
      <c r="K134" s="82">
        <v>3</v>
      </c>
    </row>
    <row r="135" spans="1:11" ht="30" x14ac:dyDescent="0.25">
      <c r="A135" s="82" t="s">
        <v>242</v>
      </c>
      <c r="B135" s="82" t="s">
        <v>917</v>
      </c>
      <c r="C135" s="82" t="s">
        <v>478</v>
      </c>
      <c r="D135" s="82" t="s">
        <v>1028</v>
      </c>
      <c r="E135" s="83" t="s">
        <v>707</v>
      </c>
      <c r="F135" s="183" t="s">
        <v>1454</v>
      </c>
      <c r="G135" s="83" t="s">
        <v>747</v>
      </c>
      <c r="H135" s="82" t="s">
        <v>458</v>
      </c>
      <c r="I135" s="84">
        <v>-34.03</v>
      </c>
      <c r="J135" s="85" t="s">
        <v>452</v>
      </c>
      <c r="K135" s="82">
        <v>2</v>
      </c>
    </row>
    <row r="136" spans="1:11" ht="30" x14ac:dyDescent="0.25">
      <c r="A136" s="82" t="s">
        <v>278</v>
      </c>
      <c r="B136" s="82" t="s">
        <v>919</v>
      </c>
      <c r="C136" s="82" t="s">
        <v>478</v>
      </c>
      <c r="D136" s="82" t="s">
        <v>1030</v>
      </c>
      <c r="E136" s="83" t="s">
        <v>718</v>
      </c>
      <c r="F136" s="183" t="s">
        <v>1418</v>
      </c>
      <c r="G136" s="83"/>
      <c r="H136" s="82" t="s">
        <v>465</v>
      </c>
      <c r="I136" s="84">
        <v>-33.43</v>
      </c>
      <c r="J136" s="85" t="s">
        <v>452</v>
      </c>
      <c r="K136" s="82">
        <v>2</v>
      </c>
    </row>
    <row r="137" spans="1:11" ht="30" x14ac:dyDescent="0.25">
      <c r="A137" s="82" t="s">
        <v>294</v>
      </c>
      <c r="B137" s="82" t="s">
        <v>922</v>
      </c>
      <c r="C137" s="82" t="s">
        <v>478</v>
      </c>
      <c r="D137" s="82" t="s">
        <v>1033</v>
      </c>
      <c r="E137" s="83" t="s">
        <v>735</v>
      </c>
      <c r="F137" s="183" t="s">
        <v>736</v>
      </c>
      <c r="G137" s="83"/>
      <c r="H137" s="82" t="s">
        <v>466</v>
      </c>
      <c r="I137" s="84">
        <v>-68.06</v>
      </c>
      <c r="J137" s="85" t="s">
        <v>452</v>
      </c>
      <c r="K137" s="82">
        <v>2</v>
      </c>
    </row>
    <row r="138" spans="1:11" x14ac:dyDescent="0.25">
      <c r="A138" s="82" t="s">
        <v>89</v>
      </c>
      <c r="B138" s="82"/>
      <c r="C138" s="82" t="s">
        <v>478</v>
      </c>
      <c r="D138" s="82"/>
      <c r="E138" s="83"/>
      <c r="F138" s="183"/>
      <c r="G138" s="83"/>
      <c r="H138" s="82" t="s">
        <v>1309</v>
      </c>
      <c r="I138" s="84">
        <v>-25.55</v>
      </c>
      <c r="J138" s="85" t="s">
        <v>452</v>
      </c>
      <c r="K138" s="82"/>
    </row>
    <row r="139" spans="1:11" x14ac:dyDescent="0.25">
      <c r="A139" s="82" t="s">
        <v>90</v>
      </c>
      <c r="B139" s="82"/>
      <c r="C139" s="82" t="s">
        <v>478</v>
      </c>
      <c r="D139" s="82"/>
      <c r="E139" s="83"/>
      <c r="F139" s="183"/>
      <c r="G139" s="83"/>
      <c r="H139" s="82" t="s">
        <v>1309</v>
      </c>
      <c r="I139" s="84">
        <v>-32.06</v>
      </c>
      <c r="J139" s="85" t="s">
        <v>452</v>
      </c>
      <c r="K139" s="82"/>
    </row>
    <row r="140" spans="1:11" x14ac:dyDescent="0.25">
      <c r="A140" s="82" t="s">
        <v>91</v>
      </c>
      <c r="B140" s="82"/>
      <c r="C140" s="82" t="s">
        <v>478</v>
      </c>
      <c r="D140" s="82"/>
      <c r="E140" s="83"/>
      <c r="F140" s="183"/>
      <c r="G140" s="83"/>
      <c r="H140" s="82" t="s">
        <v>1309</v>
      </c>
      <c r="I140" s="84">
        <v>-65.150000000000006</v>
      </c>
      <c r="J140" s="85" t="s">
        <v>452</v>
      </c>
      <c r="K140" s="82"/>
    </row>
    <row r="141" spans="1:11" x14ac:dyDescent="0.25">
      <c r="A141" s="82" t="s">
        <v>92</v>
      </c>
      <c r="B141" s="82"/>
      <c r="C141" s="82" t="s">
        <v>478</v>
      </c>
      <c r="D141" s="82"/>
      <c r="E141" s="83"/>
      <c r="F141" s="183"/>
      <c r="G141" s="83"/>
      <c r="H141" s="82" t="s">
        <v>1309</v>
      </c>
      <c r="I141" s="84">
        <v>-25.55</v>
      </c>
      <c r="J141" s="85" t="s">
        <v>452</v>
      </c>
      <c r="K141" s="82"/>
    </row>
    <row r="142" spans="1:11" x14ac:dyDescent="0.25">
      <c r="A142" s="82" t="s">
        <v>93</v>
      </c>
      <c r="B142" s="82"/>
      <c r="C142" s="82" t="s">
        <v>478</v>
      </c>
      <c r="D142" s="82"/>
      <c r="E142" s="83"/>
      <c r="F142" s="183"/>
      <c r="G142" s="83"/>
      <c r="H142" s="82" t="s">
        <v>1309</v>
      </c>
      <c r="I142" s="84">
        <v>-31.89</v>
      </c>
      <c r="J142" s="85" t="s">
        <v>452</v>
      </c>
      <c r="K142" s="82"/>
    </row>
    <row r="143" spans="1:11" x14ac:dyDescent="0.25">
      <c r="A143" s="82" t="s">
        <v>94</v>
      </c>
      <c r="B143" s="82"/>
      <c r="C143" s="82" t="s">
        <v>478</v>
      </c>
      <c r="D143" s="82"/>
      <c r="E143" s="83"/>
      <c r="F143" s="183"/>
      <c r="G143" s="83"/>
      <c r="H143" s="82" t="s">
        <v>1309</v>
      </c>
      <c r="I143" s="84">
        <v>-19.75</v>
      </c>
      <c r="J143" s="85" t="s">
        <v>452</v>
      </c>
      <c r="K143" s="82"/>
    </row>
    <row r="144" spans="1:11" x14ac:dyDescent="0.25">
      <c r="A144" s="82" t="s">
        <v>97</v>
      </c>
      <c r="B144" s="82"/>
      <c r="C144" s="82" t="s">
        <v>478</v>
      </c>
      <c r="D144" s="82"/>
      <c r="E144" s="83"/>
      <c r="F144" s="183"/>
      <c r="G144" s="83"/>
      <c r="H144" s="82" t="s">
        <v>1309</v>
      </c>
      <c r="I144" s="84">
        <v>-7762.27</v>
      </c>
      <c r="J144" s="85" t="s">
        <v>452</v>
      </c>
      <c r="K144" s="82"/>
    </row>
    <row r="145" spans="1:11" x14ac:dyDescent="0.25">
      <c r="A145" s="82" t="s">
        <v>98</v>
      </c>
      <c r="B145" s="82"/>
      <c r="C145" s="82" t="s">
        <v>478</v>
      </c>
      <c r="D145" s="82"/>
      <c r="E145" s="83"/>
      <c r="F145" s="183"/>
      <c r="G145" s="83"/>
      <c r="H145" s="82" t="s">
        <v>1309</v>
      </c>
      <c r="I145" s="84">
        <v>-32.06</v>
      </c>
      <c r="J145" s="85" t="s">
        <v>452</v>
      </c>
      <c r="K145" s="82"/>
    </row>
    <row r="146" spans="1:11" x14ac:dyDescent="0.25">
      <c r="A146" s="82" t="s">
        <v>99</v>
      </c>
      <c r="B146" s="82"/>
      <c r="C146" s="82" t="s">
        <v>478</v>
      </c>
      <c r="D146" s="82"/>
      <c r="E146" s="83"/>
      <c r="F146" s="183"/>
      <c r="G146" s="83"/>
      <c r="H146" s="82" t="s">
        <v>1309</v>
      </c>
      <c r="I146" s="84">
        <v>-29.25</v>
      </c>
      <c r="J146" s="85" t="s">
        <v>452</v>
      </c>
      <c r="K146" s="82"/>
    </row>
    <row r="147" spans="1:11" x14ac:dyDescent="0.25">
      <c r="A147" s="82" t="s">
        <v>100</v>
      </c>
      <c r="B147" s="82"/>
      <c r="C147" s="82" t="s">
        <v>478</v>
      </c>
      <c r="D147" s="82"/>
      <c r="E147" s="83"/>
      <c r="F147" s="183"/>
      <c r="G147" s="83"/>
      <c r="H147" s="82" t="s">
        <v>1309</v>
      </c>
      <c r="I147" s="84">
        <v>-32.53</v>
      </c>
      <c r="J147" s="85" t="s">
        <v>452</v>
      </c>
      <c r="K147" s="82"/>
    </row>
    <row r="148" spans="1:11" x14ac:dyDescent="0.25">
      <c r="A148" s="82" t="s">
        <v>101</v>
      </c>
      <c r="B148" s="82"/>
      <c r="C148" s="82" t="s">
        <v>478</v>
      </c>
      <c r="D148" s="82"/>
      <c r="E148" s="83"/>
      <c r="F148" s="183"/>
      <c r="G148" s="83"/>
      <c r="H148" s="82" t="s">
        <v>1309</v>
      </c>
      <c r="I148" s="84">
        <v>-143.66</v>
      </c>
      <c r="J148" s="85" t="s">
        <v>452</v>
      </c>
      <c r="K148" s="82"/>
    </row>
    <row r="149" spans="1:11" x14ac:dyDescent="0.25">
      <c r="A149" s="82" t="s">
        <v>102</v>
      </c>
      <c r="B149" s="82"/>
      <c r="C149" s="82" t="s">
        <v>478</v>
      </c>
      <c r="D149" s="82"/>
      <c r="E149" s="83"/>
      <c r="F149" s="183"/>
      <c r="G149" s="83"/>
      <c r="H149" s="82" t="s">
        <v>1309</v>
      </c>
      <c r="I149" s="84">
        <v>-192.39</v>
      </c>
      <c r="J149" s="85" t="s">
        <v>452</v>
      </c>
      <c r="K149" s="82"/>
    </row>
    <row r="150" spans="1:11" x14ac:dyDescent="0.25">
      <c r="A150" s="82" t="s">
        <v>103</v>
      </c>
      <c r="B150" s="82"/>
      <c r="C150" s="82" t="s">
        <v>478</v>
      </c>
      <c r="D150" s="82"/>
      <c r="E150" s="83"/>
      <c r="F150" s="183"/>
      <c r="G150" s="83"/>
      <c r="H150" s="82" t="s">
        <v>1309</v>
      </c>
      <c r="I150" s="84">
        <v>-77.25</v>
      </c>
      <c r="J150" s="85" t="s">
        <v>452</v>
      </c>
      <c r="K150" s="82"/>
    </row>
    <row r="151" spans="1:11" x14ac:dyDescent="0.25">
      <c r="A151" s="82" t="s">
        <v>117</v>
      </c>
      <c r="B151" s="82"/>
      <c r="C151" s="82" t="s">
        <v>478</v>
      </c>
      <c r="D151" s="82"/>
      <c r="E151" s="83"/>
      <c r="F151" s="183"/>
      <c r="G151" s="83"/>
      <c r="H151" s="82" t="s">
        <v>1309</v>
      </c>
      <c r="I151" s="84">
        <v>-293.02</v>
      </c>
      <c r="J151" s="85" t="s">
        <v>452</v>
      </c>
      <c r="K151" s="82"/>
    </row>
    <row r="152" spans="1:11" x14ac:dyDescent="0.25">
      <c r="A152" s="82" t="s">
        <v>120</v>
      </c>
      <c r="B152" s="82"/>
      <c r="C152" s="82" t="s">
        <v>478</v>
      </c>
      <c r="D152" s="82"/>
      <c r="E152" s="83"/>
      <c r="F152" s="183"/>
      <c r="G152" s="83"/>
      <c r="H152" s="82" t="s">
        <v>1309</v>
      </c>
      <c r="I152" s="84">
        <v>-54.97</v>
      </c>
      <c r="J152" s="85" t="s">
        <v>452</v>
      </c>
      <c r="K152" s="82"/>
    </row>
    <row r="153" spans="1:11" x14ac:dyDescent="0.25">
      <c r="A153" s="82" t="s">
        <v>121</v>
      </c>
      <c r="B153" s="82"/>
      <c r="C153" s="82" t="s">
        <v>478</v>
      </c>
      <c r="D153" s="82"/>
      <c r="E153" s="83"/>
      <c r="F153" s="183"/>
      <c r="G153" s="83"/>
      <c r="H153" s="82" t="s">
        <v>1309</v>
      </c>
      <c r="I153" s="84">
        <v>-26.01</v>
      </c>
      <c r="J153" s="85" t="s">
        <v>452</v>
      </c>
      <c r="K153" s="82"/>
    </row>
    <row r="154" spans="1:11" ht="30" x14ac:dyDescent="0.25">
      <c r="A154" s="82" t="s">
        <v>517</v>
      </c>
      <c r="B154" s="82" t="s">
        <v>1106</v>
      </c>
      <c r="C154" s="82"/>
      <c r="D154" s="82" t="s">
        <v>1470</v>
      </c>
      <c r="E154" s="83" t="s">
        <v>1452</v>
      </c>
      <c r="F154" s="183" t="s">
        <v>1472</v>
      </c>
      <c r="G154" s="83" t="s">
        <v>1223</v>
      </c>
      <c r="H154" s="82" t="s">
        <v>1471</v>
      </c>
      <c r="I154" s="84">
        <v>-5701.84</v>
      </c>
      <c r="J154" s="85" t="s">
        <v>452</v>
      </c>
      <c r="K154" s="82">
        <v>1</v>
      </c>
    </row>
    <row r="155" spans="1:11" x14ac:dyDescent="0.25">
      <c r="A155" s="82" t="s">
        <v>537</v>
      </c>
      <c r="B155" s="82" t="s">
        <v>1079</v>
      </c>
      <c r="C155" s="82"/>
      <c r="D155" s="82"/>
      <c r="E155" s="83" t="s">
        <v>552</v>
      </c>
      <c r="F155" s="183"/>
      <c r="G155" s="83"/>
      <c r="H155" s="82" t="s">
        <v>1424</v>
      </c>
      <c r="I155" s="84">
        <v>-2403.23</v>
      </c>
      <c r="J155" s="85" t="s">
        <v>452</v>
      </c>
      <c r="K155" s="82"/>
    </row>
    <row r="156" spans="1:11" ht="90" x14ac:dyDescent="0.25">
      <c r="A156" s="82" t="s">
        <v>509</v>
      </c>
      <c r="B156" s="82" t="s">
        <v>1082</v>
      </c>
      <c r="C156" s="82"/>
      <c r="D156" s="82" t="s">
        <v>1246</v>
      </c>
      <c r="E156" s="83" t="s">
        <v>1245</v>
      </c>
      <c r="F156" s="183" t="s">
        <v>1244</v>
      </c>
      <c r="G156" s="83" t="s">
        <v>664</v>
      </c>
      <c r="H156" s="82" t="s">
        <v>558</v>
      </c>
      <c r="I156" s="84">
        <v>-2141.1799999999998</v>
      </c>
      <c r="J156" s="85" t="s">
        <v>452</v>
      </c>
      <c r="K156" s="82">
        <v>2</v>
      </c>
    </row>
    <row r="157" spans="1:11" x14ac:dyDescent="0.25">
      <c r="A157" s="82" t="s">
        <v>586</v>
      </c>
      <c r="B157" s="82" t="s">
        <v>1233</v>
      </c>
      <c r="C157" s="82"/>
      <c r="D157" s="82" t="s">
        <v>568</v>
      </c>
      <c r="E157" s="83"/>
      <c r="F157" s="183"/>
      <c r="G157" s="83" t="s">
        <v>568</v>
      </c>
      <c r="H157" s="82" t="s">
        <v>1424</v>
      </c>
      <c r="I157" s="84">
        <v>-932.59999999999991</v>
      </c>
      <c r="J157" s="85" t="s">
        <v>452</v>
      </c>
      <c r="K157" s="82"/>
    </row>
    <row r="158" spans="1:11" x14ac:dyDescent="0.25">
      <c r="A158" s="82" t="s">
        <v>1307</v>
      </c>
      <c r="B158" s="82" t="s">
        <v>1348</v>
      </c>
      <c r="C158" s="82"/>
      <c r="D158" s="82" t="s">
        <v>1347</v>
      </c>
      <c r="E158" s="83" t="s">
        <v>1349</v>
      </c>
      <c r="F158" s="183"/>
      <c r="G158" s="83"/>
      <c r="H158" s="82" t="s">
        <v>1424</v>
      </c>
      <c r="I158" s="84">
        <v>-556.74</v>
      </c>
      <c r="J158" s="85" t="s">
        <v>452</v>
      </c>
      <c r="K158" s="82">
        <v>1</v>
      </c>
    </row>
    <row r="159" spans="1:11" x14ac:dyDescent="0.25">
      <c r="A159" s="82" t="s">
        <v>1308</v>
      </c>
      <c r="B159" s="82" t="s">
        <v>1103</v>
      </c>
      <c r="C159" s="82"/>
      <c r="D159" s="82"/>
      <c r="E159" s="83"/>
      <c r="F159" s="183"/>
      <c r="G159" s="83"/>
      <c r="H159" s="82" t="s">
        <v>1424</v>
      </c>
      <c r="I159" s="84">
        <v>-446.96000000000004</v>
      </c>
      <c r="J159" s="85" t="s">
        <v>452</v>
      </c>
      <c r="K159" s="82"/>
    </row>
    <row r="160" spans="1:11" x14ac:dyDescent="0.25">
      <c r="A160" s="82" t="s">
        <v>603</v>
      </c>
      <c r="B160" s="82" t="s">
        <v>1259</v>
      </c>
      <c r="C160" s="82"/>
      <c r="D160" s="82" t="s">
        <v>1344</v>
      </c>
      <c r="E160" s="83" t="s">
        <v>1345</v>
      </c>
      <c r="F160" s="183"/>
      <c r="G160" s="83"/>
      <c r="H160" s="82"/>
      <c r="I160" s="84">
        <v>-422.18</v>
      </c>
      <c r="J160" s="85" t="s">
        <v>452</v>
      </c>
      <c r="K160" s="82">
        <v>1</v>
      </c>
    </row>
    <row r="161" spans="1:11" x14ac:dyDescent="0.25">
      <c r="A161" s="82" t="s">
        <v>606</v>
      </c>
      <c r="B161" s="82" t="s">
        <v>1247</v>
      </c>
      <c r="C161" s="82"/>
      <c r="D161" s="82" t="s">
        <v>1249</v>
      </c>
      <c r="E161" s="83" t="s">
        <v>1248</v>
      </c>
      <c r="F161" s="183"/>
      <c r="G161" s="83"/>
      <c r="H161" s="82"/>
      <c r="I161" s="84">
        <v>-340.61</v>
      </c>
      <c r="J161" s="85" t="s">
        <v>452</v>
      </c>
      <c r="K161" s="82">
        <v>1</v>
      </c>
    </row>
    <row r="162" spans="1:11" x14ac:dyDescent="0.25">
      <c r="A162" s="82" t="s">
        <v>609</v>
      </c>
      <c r="B162" s="82" t="s">
        <v>1266</v>
      </c>
      <c r="C162" s="82"/>
      <c r="D162" s="82" t="s">
        <v>1357</v>
      </c>
      <c r="E162" s="83" t="s">
        <v>1339</v>
      </c>
      <c r="F162" s="183"/>
      <c r="G162" s="83"/>
      <c r="H162" s="82"/>
      <c r="I162" s="84">
        <v>-284.78999999999996</v>
      </c>
      <c r="J162" s="85" t="s">
        <v>452</v>
      </c>
      <c r="K162" s="82">
        <v>1</v>
      </c>
    </row>
    <row r="163" spans="1:11" x14ac:dyDescent="0.25">
      <c r="A163" s="82" t="s">
        <v>611</v>
      </c>
      <c r="B163" s="82" t="s">
        <v>1120</v>
      </c>
      <c r="C163" s="82"/>
      <c r="D163" s="82" t="s">
        <v>568</v>
      </c>
      <c r="E163" s="83"/>
      <c r="F163" s="183"/>
      <c r="G163" s="83" t="s">
        <v>568</v>
      </c>
      <c r="H163" s="82" t="s">
        <v>1424</v>
      </c>
      <c r="I163" s="84">
        <v>-227.48</v>
      </c>
      <c r="J163" s="85" t="s">
        <v>452</v>
      </c>
      <c r="K163" s="82"/>
    </row>
    <row r="164" spans="1:11" ht="30" x14ac:dyDescent="0.25">
      <c r="A164" s="82" t="s">
        <v>625</v>
      </c>
      <c r="B164" s="82" t="s">
        <v>1124</v>
      </c>
      <c r="C164" s="82"/>
      <c r="D164" s="82" t="s">
        <v>1372</v>
      </c>
      <c r="E164" s="83" t="s">
        <v>1373</v>
      </c>
      <c r="F164" s="183" t="s">
        <v>1421</v>
      </c>
      <c r="G164" s="83"/>
      <c r="H164" s="82" t="s">
        <v>1422</v>
      </c>
      <c r="I164" s="84">
        <v>-83.16</v>
      </c>
      <c r="J164" s="85" t="s">
        <v>452</v>
      </c>
      <c r="K164" s="82">
        <v>1</v>
      </c>
    </row>
    <row r="165" spans="1:11" ht="30" x14ac:dyDescent="0.25">
      <c r="A165" s="82" t="s">
        <v>630</v>
      </c>
      <c r="B165" s="82" t="s">
        <v>1114</v>
      </c>
      <c r="C165" s="82"/>
      <c r="D165" s="82" t="s">
        <v>1377</v>
      </c>
      <c r="E165" s="83" t="s">
        <v>1378</v>
      </c>
      <c r="F165" s="183" t="s">
        <v>1423</v>
      </c>
      <c r="G165" s="83"/>
      <c r="H165" s="82" t="s">
        <v>1397</v>
      </c>
      <c r="I165" s="84">
        <v>-44.28</v>
      </c>
      <c r="J165" s="85" t="s">
        <v>452</v>
      </c>
      <c r="K165" s="82">
        <v>1</v>
      </c>
    </row>
    <row r="166" spans="1:11" ht="30" x14ac:dyDescent="0.25">
      <c r="A166" s="82" t="s">
        <v>595</v>
      </c>
      <c r="B166" s="82" t="s">
        <v>1262</v>
      </c>
      <c r="C166" s="82"/>
      <c r="D166" s="82" t="s">
        <v>1350</v>
      </c>
      <c r="E166" s="83" t="s">
        <v>1385</v>
      </c>
      <c r="F166" s="183" t="s">
        <v>1384</v>
      </c>
      <c r="G166" s="83"/>
      <c r="H166" s="82" t="s">
        <v>455</v>
      </c>
      <c r="I166" s="84">
        <v>-336.15</v>
      </c>
      <c r="J166" s="85" t="s">
        <v>452</v>
      </c>
      <c r="K166" s="82">
        <v>1</v>
      </c>
    </row>
    <row r="167" spans="1:11" x14ac:dyDescent="0.25">
      <c r="A167" s="82" t="s">
        <v>601</v>
      </c>
      <c r="B167" s="82" t="s">
        <v>1263</v>
      </c>
      <c r="C167" s="82"/>
      <c r="D167" s="82" t="s">
        <v>1351</v>
      </c>
      <c r="E167" s="83" t="s">
        <v>1352</v>
      </c>
      <c r="F167" s="183"/>
      <c r="G167" s="83"/>
      <c r="H167" s="82"/>
      <c r="I167" s="84">
        <v>-332.23</v>
      </c>
      <c r="J167" s="85" t="s">
        <v>452</v>
      </c>
      <c r="K167" s="82">
        <v>1</v>
      </c>
    </row>
    <row r="168" spans="1:11" x14ac:dyDescent="0.25">
      <c r="A168" s="82" t="s">
        <v>204</v>
      </c>
      <c r="B168" s="82" t="s">
        <v>836</v>
      </c>
      <c r="C168" s="82" t="s">
        <v>478</v>
      </c>
      <c r="D168" s="82" t="s">
        <v>1226</v>
      </c>
      <c r="E168" s="83" t="s">
        <v>1229</v>
      </c>
      <c r="F168" s="183" t="s">
        <v>1328</v>
      </c>
      <c r="G168" s="83" t="s">
        <v>1316</v>
      </c>
      <c r="H168" s="82"/>
      <c r="I168" s="84">
        <v>-54.56</v>
      </c>
      <c r="J168" s="85" t="s">
        <v>452</v>
      </c>
      <c r="K168" s="82"/>
    </row>
    <row r="169" spans="1:11" x14ac:dyDescent="0.25">
      <c r="A169" s="82" t="s">
        <v>88</v>
      </c>
      <c r="B169" s="82"/>
      <c r="C169" s="82" t="s">
        <v>478</v>
      </c>
      <c r="D169" s="82"/>
      <c r="E169" s="83"/>
      <c r="F169" s="183"/>
      <c r="G169" s="83"/>
      <c r="H169" s="82" t="s">
        <v>1309</v>
      </c>
      <c r="I169" s="84" t="s">
        <v>452</v>
      </c>
      <c r="J169" s="85" t="s">
        <v>452</v>
      </c>
      <c r="K169" s="82"/>
    </row>
    <row r="170" spans="1:11" x14ac:dyDescent="0.25">
      <c r="A170" s="82" t="s">
        <v>95</v>
      </c>
      <c r="B170" s="82"/>
      <c r="C170" s="82" t="s">
        <v>478</v>
      </c>
      <c r="D170" s="82"/>
      <c r="E170" s="83"/>
      <c r="F170" s="183"/>
      <c r="G170" s="83"/>
      <c r="H170" s="82" t="s">
        <v>1309</v>
      </c>
      <c r="I170" s="84" t="s">
        <v>452</v>
      </c>
      <c r="J170" s="85" t="s">
        <v>452</v>
      </c>
      <c r="K170" s="82"/>
    </row>
    <row r="171" spans="1:11" x14ac:dyDescent="0.25">
      <c r="A171" s="82" t="s">
        <v>96</v>
      </c>
      <c r="B171" s="82"/>
      <c r="C171" s="82" t="s">
        <v>478</v>
      </c>
      <c r="D171" s="82"/>
      <c r="E171" s="83"/>
      <c r="F171" s="183"/>
      <c r="G171" s="83"/>
      <c r="H171" s="82" t="s">
        <v>1309</v>
      </c>
      <c r="I171" s="84" t="s">
        <v>452</v>
      </c>
      <c r="J171" s="85" t="s">
        <v>452</v>
      </c>
      <c r="K171" s="82"/>
    </row>
    <row r="172" spans="1:11" x14ac:dyDescent="0.25">
      <c r="A172" s="82" t="s">
        <v>104</v>
      </c>
      <c r="B172" s="82"/>
      <c r="C172" s="82" t="s">
        <v>478</v>
      </c>
      <c r="D172" s="82"/>
      <c r="E172" s="83"/>
      <c r="F172" s="183"/>
      <c r="G172" s="83"/>
      <c r="H172" s="82" t="s">
        <v>1309</v>
      </c>
      <c r="I172" s="84" t="s">
        <v>452</v>
      </c>
      <c r="J172" s="85" t="s">
        <v>452</v>
      </c>
      <c r="K172" s="82"/>
    </row>
    <row r="173" spans="1:11" x14ac:dyDescent="0.25">
      <c r="A173" s="82" t="s">
        <v>105</v>
      </c>
      <c r="B173" s="82"/>
      <c r="C173" s="82" t="s">
        <v>478</v>
      </c>
      <c r="D173" s="82"/>
      <c r="E173" s="83"/>
      <c r="F173" s="183"/>
      <c r="G173" s="83"/>
      <c r="H173" s="82" t="s">
        <v>1309</v>
      </c>
      <c r="I173" s="84" t="s">
        <v>452</v>
      </c>
      <c r="J173" s="85" t="s">
        <v>452</v>
      </c>
      <c r="K173" s="82"/>
    </row>
    <row r="174" spans="1:11" x14ac:dyDescent="0.25">
      <c r="A174" s="82" t="s">
        <v>106</v>
      </c>
      <c r="B174" s="82"/>
      <c r="C174" s="82" t="s">
        <v>478</v>
      </c>
      <c r="D174" s="82"/>
      <c r="E174" s="83"/>
      <c r="F174" s="183"/>
      <c r="G174" s="83"/>
      <c r="H174" s="82" t="s">
        <v>1309</v>
      </c>
      <c r="I174" s="84" t="s">
        <v>452</v>
      </c>
      <c r="J174" s="85" t="s">
        <v>452</v>
      </c>
      <c r="K174" s="82"/>
    </row>
    <row r="175" spans="1:11" x14ac:dyDescent="0.25">
      <c r="A175" s="82" t="s">
        <v>107</v>
      </c>
      <c r="B175" s="82"/>
      <c r="C175" s="82" t="s">
        <v>478</v>
      </c>
      <c r="D175" s="82"/>
      <c r="E175" s="83"/>
      <c r="F175" s="183"/>
      <c r="G175" s="83"/>
      <c r="H175" s="82" t="s">
        <v>1309</v>
      </c>
      <c r="I175" s="84" t="s">
        <v>452</v>
      </c>
      <c r="J175" s="85" t="s">
        <v>452</v>
      </c>
      <c r="K175" s="82"/>
    </row>
    <row r="176" spans="1:11" x14ac:dyDescent="0.25">
      <c r="A176" s="82" t="s">
        <v>108</v>
      </c>
      <c r="B176" s="82"/>
      <c r="C176" s="82" t="s">
        <v>478</v>
      </c>
      <c r="D176" s="82"/>
      <c r="E176" s="83"/>
      <c r="F176" s="183"/>
      <c r="G176" s="83"/>
      <c r="H176" s="82" t="s">
        <v>1309</v>
      </c>
      <c r="I176" s="84" t="s">
        <v>452</v>
      </c>
      <c r="J176" s="85" t="s">
        <v>452</v>
      </c>
      <c r="K176" s="82"/>
    </row>
    <row r="177" spans="1:11" x14ac:dyDescent="0.25">
      <c r="A177" s="82" t="s">
        <v>109</v>
      </c>
      <c r="B177" s="82"/>
      <c r="C177" s="82" t="s">
        <v>478</v>
      </c>
      <c r="D177" s="82"/>
      <c r="E177" s="83"/>
      <c r="F177" s="183"/>
      <c r="G177" s="83"/>
      <c r="H177" s="82" t="s">
        <v>1309</v>
      </c>
      <c r="I177" s="84" t="s">
        <v>452</v>
      </c>
      <c r="J177" s="85" t="s">
        <v>452</v>
      </c>
      <c r="K177" s="82"/>
    </row>
    <row r="178" spans="1:11" x14ac:dyDescent="0.25">
      <c r="A178" s="82" t="s">
        <v>110</v>
      </c>
      <c r="B178" s="82"/>
      <c r="C178" s="82" t="s">
        <v>478</v>
      </c>
      <c r="D178" s="82"/>
      <c r="E178" s="83"/>
      <c r="F178" s="183"/>
      <c r="G178" s="83"/>
      <c r="H178" s="82" t="s">
        <v>1309</v>
      </c>
      <c r="I178" s="84" t="s">
        <v>452</v>
      </c>
      <c r="J178" s="85" t="s">
        <v>452</v>
      </c>
      <c r="K178" s="82"/>
    </row>
    <row r="179" spans="1:11" x14ac:dyDescent="0.25">
      <c r="A179" s="82" t="s">
        <v>111</v>
      </c>
      <c r="B179" s="82"/>
      <c r="C179" s="82" t="s">
        <v>478</v>
      </c>
      <c r="D179" s="82"/>
      <c r="E179" s="83"/>
      <c r="F179" s="183"/>
      <c r="G179" s="83"/>
      <c r="H179" s="82" t="s">
        <v>1309</v>
      </c>
      <c r="I179" s="84" t="s">
        <v>452</v>
      </c>
      <c r="J179" s="85" t="s">
        <v>452</v>
      </c>
      <c r="K179" s="82"/>
    </row>
    <row r="180" spans="1:11" x14ac:dyDescent="0.25">
      <c r="A180" s="82" t="s">
        <v>112</v>
      </c>
      <c r="B180" s="82"/>
      <c r="C180" s="82" t="s">
        <v>478</v>
      </c>
      <c r="D180" s="82"/>
      <c r="E180" s="83"/>
      <c r="F180" s="183"/>
      <c r="G180" s="83"/>
      <c r="H180" s="82" t="s">
        <v>1309</v>
      </c>
      <c r="I180" s="84" t="s">
        <v>452</v>
      </c>
      <c r="J180" s="85" t="s">
        <v>452</v>
      </c>
      <c r="K180" s="82"/>
    </row>
    <row r="181" spans="1:11" x14ac:dyDescent="0.25">
      <c r="A181" s="82" t="s">
        <v>113</v>
      </c>
      <c r="B181" s="82"/>
      <c r="C181" s="82" t="s">
        <v>478</v>
      </c>
      <c r="D181" s="82"/>
      <c r="E181" s="83"/>
      <c r="F181" s="183"/>
      <c r="G181" s="83"/>
      <c r="H181" s="82" t="s">
        <v>1309</v>
      </c>
      <c r="I181" s="84" t="s">
        <v>452</v>
      </c>
      <c r="J181" s="85" t="s">
        <v>452</v>
      </c>
      <c r="K181" s="82"/>
    </row>
    <row r="182" spans="1:11" x14ac:dyDescent="0.25">
      <c r="A182" s="82" t="s">
        <v>114</v>
      </c>
      <c r="B182" s="82"/>
      <c r="C182" s="82" t="s">
        <v>478</v>
      </c>
      <c r="D182" s="82"/>
      <c r="E182" s="83"/>
      <c r="F182" s="183"/>
      <c r="G182" s="83"/>
      <c r="H182" s="82" t="s">
        <v>1309</v>
      </c>
      <c r="I182" s="84" t="s">
        <v>452</v>
      </c>
      <c r="J182" s="85" t="s">
        <v>452</v>
      </c>
      <c r="K182" s="82"/>
    </row>
    <row r="183" spans="1:11" x14ac:dyDescent="0.25">
      <c r="A183" s="82" t="s">
        <v>115</v>
      </c>
      <c r="B183" s="82"/>
      <c r="C183" s="82" t="s">
        <v>478</v>
      </c>
      <c r="D183" s="82"/>
      <c r="E183" s="83"/>
      <c r="F183" s="183"/>
      <c r="G183" s="83"/>
      <c r="H183" s="82" t="s">
        <v>1309</v>
      </c>
      <c r="I183" s="84" t="s">
        <v>452</v>
      </c>
      <c r="J183" s="85" t="s">
        <v>452</v>
      </c>
      <c r="K183" s="82"/>
    </row>
    <row r="184" spans="1:11" x14ac:dyDescent="0.25">
      <c r="A184" s="82" t="s">
        <v>116</v>
      </c>
      <c r="B184" s="82"/>
      <c r="C184" s="82" t="s">
        <v>478</v>
      </c>
      <c r="D184" s="82"/>
      <c r="E184" s="83"/>
      <c r="F184" s="183"/>
      <c r="G184" s="83"/>
      <c r="H184" s="82" t="s">
        <v>1309</v>
      </c>
      <c r="I184" s="84" t="s">
        <v>452</v>
      </c>
      <c r="J184" s="85" t="s">
        <v>452</v>
      </c>
      <c r="K184" s="82"/>
    </row>
    <row r="185" spans="1:11" x14ac:dyDescent="0.25">
      <c r="A185" s="82" t="s">
        <v>118</v>
      </c>
      <c r="B185" s="82"/>
      <c r="C185" s="82" t="s">
        <v>478</v>
      </c>
      <c r="D185" s="82"/>
      <c r="E185" s="83"/>
      <c r="F185" s="183"/>
      <c r="G185" s="83"/>
      <c r="H185" s="82" t="s">
        <v>1309</v>
      </c>
      <c r="I185" s="84" t="s">
        <v>452</v>
      </c>
      <c r="J185" s="85" t="s">
        <v>452</v>
      </c>
      <c r="K185" s="82"/>
    </row>
    <row r="186" spans="1:11" x14ac:dyDescent="0.25">
      <c r="A186" s="82" t="s">
        <v>119</v>
      </c>
      <c r="B186" s="82"/>
      <c r="C186" s="82" t="s">
        <v>478</v>
      </c>
      <c r="D186" s="82"/>
      <c r="E186" s="83"/>
      <c r="F186" s="183"/>
      <c r="G186" s="83"/>
      <c r="H186" s="82" t="s">
        <v>1309</v>
      </c>
      <c r="I186" s="84" t="s">
        <v>452</v>
      </c>
      <c r="J186" s="85" t="s">
        <v>452</v>
      </c>
      <c r="K186" s="82"/>
    </row>
    <row r="187" spans="1:11" x14ac:dyDescent="0.25">
      <c r="A187" s="82" t="s">
        <v>122</v>
      </c>
      <c r="B187" s="82"/>
      <c r="C187" s="82" t="s">
        <v>478</v>
      </c>
      <c r="D187" s="82"/>
      <c r="E187" s="83"/>
      <c r="F187" s="183"/>
      <c r="G187" s="83"/>
      <c r="H187" s="82" t="s">
        <v>1309</v>
      </c>
      <c r="I187" s="84" t="s">
        <v>452</v>
      </c>
      <c r="J187" s="85" t="s">
        <v>452</v>
      </c>
      <c r="K187" s="82"/>
    </row>
    <row r="188" spans="1:11" x14ac:dyDescent="0.25">
      <c r="A188" s="82" t="s">
        <v>123</v>
      </c>
      <c r="B188" s="82"/>
      <c r="C188" s="82" t="s">
        <v>478</v>
      </c>
      <c r="D188" s="82"/>
      <c r="E188" s="83"/>
      <c r="F188" s="183"/>
      <c r="G188" s="83"/>
      <c r="H188" s="82" t="s">
        <v>1309</v>
      </c>
      <c r="I188" s="84" t="s">
        <v>452</v>
      </c>
      <c r="J188" s="85" t="s">
        <v>452</v>
      </c>
      <c r="K188" s="82"/>
    </row>
    <row r="189" spans="1:11" x14ac:dyDescent="0.25">
      <c r="A189" s="82" t="s">
        <v>124</v>
      </c>
      <c r="B189" s="82"/>
      <c r="C189" s="82" t="s">
        <v>478</v>
      </c>
      <c r="D189" s="82"/>
      <c r="E189" s="83"/>
      <c r="F189" s="183"/>
      <c r="G189" s="83"/>
      <c r="H189" s="82" t="s">
        <v>1309</v>
      </c>
      <c r="I189" s="84" t="s">
        <v>452</v>
      </c>
      <c r="J189" s="85" t="s">
        <v>452</v>
      </c>
      <c r="K189" s="82"/>
    </row>
    <row r="190" spans="1:11" x14ac:dyDescent="0.25">
      <c r="A190" s="82" t="s">
        <v>126</v>
      </c>
      <c r="B190" s="82"/>
      <c r="C190" s="82" t="s">
        <v>478</v>
      </c>
      <c r="D190" s="82"/>
      <c r="E190" s="83"/>
      <c r="F190" s="183"/>
      <c r="G190" s="83"/>
      <c r="H190" s="82" t="s">
        <v>1309</v>
      </c>
      <c r="I190" s="84" t="s">
        <v>452</v>
      </c>
      <c r="J190" s="85" t="s">
        <v>452</v>
      </c>
      <c r="K190" s="82"/>
    </row>
    <row r="191" spans="1:11" x14ac:dyDescent="0.25">
      <c r="A191" s="82" t="s">
        <v>127</v>
      </c>
      <c r="B191" s="82"/>
      <c r="C191" s="82" t="s">
        <v>478</v>
      </c>
      <c r="D191" s="82"/>
      <c r="E191" s="83"/>
      <c r="F191" s="183"/>
      <c r="G191" s="83"/>
      <c r="H191" s="82" t="s">
        <v>1309</v>
      </c>
      <c r="I191" s="84" t="s">
        <v>452</v>
      </c>
      <c r="J191" s="85" t="s">
        <v>452</v>
      </c>
      <c r="K191" s="82"/>
    </row>
    <row r="192" spans="1:11" x14ac:dyDescent="0.25">
      <c r="A192" s="82" t="s">
        <v>128</v>
      </c>
      <c r="B192" s="82"/>
      <c r="C192" s="82" t="s">
        <v>478</v>
      </c>
      <c r="D192" s="82"/>
      <c r="E192" s="83"/>
      <c r="F192" s="183"/>
      <c r="G192" s="83"/>
      <c r="H192" s="82" t="s">
        <v>1309</v>
      </c>
      <c r="I192" s="84" t="s">
        <v>452</v>
      </c>
      <c r="J192" s="85" t="s">
        <v>452</v>
      </c>
      <c r="K192" s="82"/>
    </row>
    <row r="193" spans="1:11" x14ac:dyDescent="0.25">
      <c r="A193" s="82" t="s">
        <v>129</v>
      </c>
      <c r="B193" s="82"/>
      <c r="C193" s="82" t="s">
        <v>478</v>
      </c>
      <c r="D193" s="82"/>
      <c r="E193" s="83"/>
      <c r="F193" s="183"/>
      <c r="G193" s="83"/>
      <c r="H193" s="82" t="s">
        <v>1309</v>
      </c>
      <c r="I193" s="84" t="s">
        <v>452</v>
      </c>
      <c r="J193" s="85" t="s">
        <v>452</v>
      </c>
      <c r="K193" s="82"/>
    </row>
    <row r="194" spans="1:11" x14ac:dyDescent="0.25">
      <c r="A194" s="82" t="s">
        <v>130</v>
      </c>
      <c r="B194" s="82"/>
      <c r="C194" s="82" t="s">
        <v>478</v>
      </c>
      <c r="D194" s="82"/>
      <c r="E194" s="83"/>
      <c r="F194" s="183"/>
      <c r="G194" s="83"/>
      <c r="H194" s="82" t="s">
        <v>1309</v>
      </c>
      <c r="I194" s="84" t="s">
        <v>452</v>
      </c>
      <c r="J194" s="85" t="s">
        <v>452</v>
      </c>
      <c r="K194" s="82"/>
    </row>
    <row r="195" spans="1:11" x14ac:dyDescent="0.25">
      <c r="A195" s="82" t="s">
        <v>131</v>
      </c>
      <c r="B195" s="82"/>
      <c r="C195" s="82" t="s">
        <v>478</v>
      </c>
      <c r="D195" s="82"/>
      <c r="E195" s="83"/>
      <c r="F195" s="183"/>
      <c r="G195" s="83"/>
      <c r="H195" s="82" t="s">
        <v>1309</v>
      </c>
      <c r="I195" s="84" t="s">
        <v>452</v>
      </c>
      <c r="J195" s="85" t="s">
        <v>452</v>
      </c>
      <c r="K195" s="82"/>
    </row>
    <row r="196" spans="1:11" x14ac:dyDescent="0.25">
      <c r="A196" s="82" t="s">
        <v>636</v>
      </c>
      <c r="B196" s="82" t="s">
        <v>1286</v>
      </c>
      <c r="C196" s="82"/>
      <c r="D196" s="82"/>
      <c r="E196" s="83" t="s">
        <v>553</v>
      </c>
      <c r="F196" s="183"/>
      <c r="G196" s="83"/>
      <c r="H196" s="82"/>
      <c r="I196" s="84">
        <v>-29.41</v>
      </c>
      <c r="J196" s="85" t="s">
        <v>452</v>
      </c>
      <c r="K196" s="82"/>
    </row>
    <row r="197" spans="1:11" x14ac:dyDescent="0.25">
      <c r="A197" s="82" t="s">
        <v>640</v>
      </c>
      <c r="B197" s="82" t="s">
        <v>1290</v>
      </c>
      <c r="C197" s="82"/>
      <c r="D197" s="82"/>
      <c r="E197" s="83" t="s">
        <v>553</v>
      </c>
      <c r="F197" s="183"/>
      <c r="G197" s="83"/>
      <c r="H197" s="82"/>
      <c r="I197" s="84">
        <v>-26.18</v>
      </c>
      <c r="J197" s="85" t="s">
        <v>452</v>
      </c>
      <c r="K197" s="82"/>
    </row>
    <row r="198" spans="1:11" x14ac:dyDescent="0.25">
      <c r="A198" s="82" t="s">
        <v>591</v>
      </c>
      <c r="B198" s="82" t="s">
        <v>1119</v>
      </c>
      <c r="C198" s="82"/>
      <c r="D198" s="82" t="s">
        <v>568</v>
      </c>
      <c r="E198" s="83"/>
      <c r="F198" s="183"/>
      <c r="G198" s="83" t="s">
        <v>568</v>
      </c>
      <c r="H198" s="82"/>
      <c r="I198" s="84">
        <v>-841.29</v>
      </c>
      <c r="J198" s="85" t="s">
        <v>452</v>
      </c>
      <c r="K198" s="82"/>
    </row>
    <row r="199" spans="1:11" ht="30" x14ac:dyDescent="0.25">
      <c r="A199" s="82" t="s">
        <v>645</v>
      </c>
      <c r="B199" s="82" t="s">
        <v>1292</v>
      </c>
      <c r="C199" s="82"/>
      <c r="D199" s="82" t="s">
        <v>1448</v>
      </c>
      <c r="E199" s="83" t="s">
        <v>1449</v>
      </c>
      <c r="F199" s="183" t="s">
        <v>1525</v>
      </c>
      <c r="G199" s="83" t="s">
        <v>1528</v>
      </c>
      <c r="H199" s="82"/>
      <c r="I199" s="84">
        <v>-11.32</v>
      </c>
      <c r="J199" s="85" t="s">
        <v>452</v>
      </c>
      <c r="K199" s="82">
        <v>1</v>
      </c>
    </row>
    <row r="200" spans="1:11" ht="30" x14ac:dyDescent="0.25">
      <c r="A200" s="82" t="s">
        <v>646</v>
      </c>
      <c r="B200" s="82" t="s">
        <v>1292</v>
      </c>
      <c r="C200" s="82"/>
      <c r="D200" s="82" t="s">
        <v>1383</v>
      </c>
      <c r="E200" s="83" t="s">
        <v>1450</v>
      </c>
      <c r="F200" s="183" t="s">
        <v>1526</v>
      </c>
      <c r="G200" s="83" t="s">
        <v>1528</v>
      </c>
      <c r="H200" s="82"/>
      <c r="I200" s="84">
        <v>-11.32</v>
      </c>
      <c r="J200" s="85" t="s">
        <v>452</v>
      </c>
      <c r="K200" s="82">
        <v>1</v>
      </c>
    </row>
    <row r="201" spans="1:11" ht="30" x14ac:dyDescent="0.25">
      <c r="A201" s="82" t="s">
        <v>647</v>
      </c>
      <c r="B201" s="82" t="s">
        <v>1292</v>
      </c>
      <c r="C201" s="82"/>
      <c r="D201" s="82" t="s">
        <v>1383</v>
      </c>
      <c r="E201" s="83" t="s">
        <v>1450</v>
      </c>
      <c r="F201" s="183" t="s">
        <v>1527</v>
      </c>
      <c r="G201" s="83" t="s">
        <v>1528</v>
      </c>
      <c r="H201" s="82"/>
      <c r="I201" s="84">
        <v>-11.32</v>
      </c>
      <c r="J201" s="85" t="s">
        <v>452</v>
      </c>
      <c r="K201" s="82">
        <v>1</v>
      </c>
    </row>
    <row r="202" spans="1:11" x14ac:dyDescent="0.25">
      <c r="A202" s="82" t="s">
        <v>1399</v>
      </c>
      <c r="B202" s="82" t="s">
        <v>877</v>
      </c>
      <c r="C202" s="82" t="s">
        <v>304</v>
      </c>
      <c r="D202" s="82"/>
      <c r="E202" s="83"/>
      <c r="F202" s="183"/>
      <c r="G202" s="83"/>
      <c r="H202" s="82"/>
      <c r="I202" s="84" t="s">
        <v>452</v>
      </c>
      <c r="J202" s="85" t="s">
        <v>452</v>
      </c>
      <c r="K202" s="82"/>
    </row>
    <row r="203" spans="1:11" x14ac:dyDescent="0.25">
      <c r="A203" s="82" t="s">
        <v>1409</v>
      </c>
      <c r="B203" s="82" t="s">
        <v>1503</v>
      </c>
      <c r="C203" s="82" t="s">
        <v>304</v>
      </c>
      <c r="D203" s="82" t="s">
        <v>1504</v>
      </c>
      <c r="E203" s="83"/>
      <c r="F203" s="183"/>
      <c r="G203" s="83"/>
      <c r="H203" s="82"/>
      <c r="I203" s="84" t="s">
        <v>452</v>
      </c>
      <c r="J203" s="85" t="s">
        <v>452</v>
      </c>
      <c r="K203" s="82"/>
    </row>
    <row r="204" spans="1:11" ht="30" x14ac:dyDescent="0.25">
      <c r="A204" s="82" t="s">
        <v>1143</v>
      </c>
      <c r="B204" s="82" t="s">
        <v>1177</v>
      </c>
      <c r="C204" s="82" t="s">
        <v>304</v>
      </c>
      <c r="D204" s="82" t="s">
        <v>1327</v>
      </c>
      <c r="E204" s="83" t="s">
        <v>1388</v>
      </c>
      <c r="F204" s="183"/>
      <c r="G204" s="83"/>
      <c r="H204" s="82" t="s">
        <v>1392</v>
      </c>
      <c r="I204" s="84" t="s">
        <v>452</v>
      </c>
      <c r="J204" s="85" t="s">
        <v>452</v>
      </c>
      <c r="K204" s="82"/>
    </row>
    <row r="205" spans="1:11" x14ac:dyDescent="0.25">
      <c r="A205" s="82" t="s">
        <v>295</v>
      </c>
      <c r="B205" s="82" t="s">
        <v>910</v>
      </c>
      <c r="C205" s="82" t="s">
        <v>304</v>
      </c>
      <c r="D205" s="82" t="s">
        <v>1023</v>
      </c>
      <c r="E205" s="83" t="s">
        <v>721</v>
      </c>
      <c r="F205" s="183"/>
      <c r="G205" s="83"/>
      <c r="H205" s="82" t="s">
        <v>469</v>
      </c>
      <c r="I205" s="84" t="s">
        <v>743</v>
      </c>
      <c r="J205" s="85" t="s">
        <v>452</v>
      </c>
      <c r="K205" s="82"/>
    </row>
    <row r="206" spans="1:11" x14ac:dyDescent="0.25">
      <c r="A206" s="82" t="s">
        <v>1400</v>
      </c>
      <c r="B206" s="82" t="s">
        <v>1486</v>
      </c>
      <c r="C206" s="82" t="s">
        <v>304</v>
      </c>
      <c r="D206" s="82" t="s">
        <v>1487</v>
      </c>
      <c r="E206" s="83" t="s">
        <v>1488</v>
      </c>
      <c r="F206" s="183"/>
      <c r="G206" s="83"/>
      <c r="H206" s="82" t="s">
        <v>456</v>
      </c>
      <c r="I206" s="84" t="s">
        <v>452</v>
      </c>
      <c r="J206" s="85" t="s">
        <v>452</v>
      </c>
      <c r="K206" s="82"/>
    </row>
    <row r="207" spans="1:11" x14ac:dyDescent="0.25">
      <c r="A207" s="82" t="s">
        <v>1156</v>
      </c>
      <c r="B207" s="82" t="s">
        <v>1194</v>
      </c>
      <c r="C207" s="82" t="s">
        <v>478</v>
      </c>
      <c r="D207" s="82"/>
      <c r="E207" s="83"/>
      <c r="F207" s="183"/>
      <c r="G207" s="83"/>
      <c r="H207" s="82"/>
      <c r="I207" s="84" t="s">
        <v>452</v>
      </c>
      <c r="J207" s="85" t="s">
        <v>452</v>
      </c>
      <c r="K207" s="82"/>
    </row>
    <row r="208" spans="1:11" x14ac:dyDescent="0.25">
      <c r="A208" s="82" t="s">
        <v>681</v>
      </c>
      <c r="B208" s="82" t="s">
        <v>751</v>
      </c>
      <c r="C208" s="82"/>
      <c r="D208" s="82"/>
      <c r="E208" s="83"/>
      <c r="F208" s="183"/>
      <c r="G208" s="83" t="s">
        <v>695</v>
      </c>
      <c r="H208" s="82"/>
      <c r="I208" s="84" t="s">
        <v>1309</v>
      </c>
      <c r="J208" s="85" t="s">
        <v>452</v>
      </c>
      <c r="K208" s="82"/>
    </row>
    <row r="209" spans="1:11" x14ac:dyDescent="0.25">
      <c r="A209" s="82"/>
      <c r="B209" s="82"/>
      <c r="C209" s="82"/>
      <c r="D209" s="82"/>
      <c r="E209" s="83"/>
      <c r="F209" s="183"/>
      <c r="G209" s="83"/>
      <c r="H209" s="82"/>
      <c r="I209" s="84"/>
      <c r="J209" s="85"/>
      <c r="K209" s="82"/>
    </row>
    <row r="210" spans="1:11" x14ac:dyDescent="0.25">
      <c r="A210" s="82"/>
      <c r="B210" s="82"/>
      <c r="C210" s="82"/>
      <c r="D210" s="82"/>
      <c r="E210" s="83"/>
      <c r="F210" s="183"/>
      <c r="G210" s="83"/>
      <c r="H210" s="82"/>
      <c r="I210" s="84"/>
      <c r="J210" s="85"/>
      <c r="K210" s="82"/>
    </row>
    <row r="211" spans="1:11" x14ac:dyDescent="0.25">
      <c r="A211" s="82"/>
      <c r="B211" s="82"/>
      <c r="C211" s="82"/>
      <c r="D211" s="82"/>
      <c r="E211" s="83"/>
      <c r="F211" s="183"/>
      <c r="G211" s="83"/>
      <c r="H211" s="82"/>
      <c r="I211" s="84"/>
      <c r="J211" s="85"/>
      <c r="K211" s="82"/>
    </row>
    <row r="212" spans="1:11" x14ac:dyDescent="0.25">
      <c r="A212" s="82"/>
      <c r="B212" s="82"/>
      <c r="C212" s="82"/>
      <c r="D212" s="82"/>
      <c r="E212" s="83"/>
      <c r="F212" s="183"/>
      <c r="G212" s="83"/>
      <c r="H212" s="82"/>
      <c r="I212" s="84"/>
      <c r="J212" s="85"/>
      <c r="K212" s="82"/>
    </row>
    <row r="213" spans="1:11" x14ac:dyDescent="0.25">
      <c r="A213" s="82"/>
      <c r="B213" s="82"/>
      <c r="C213" s="82"/>
      <c r="D213" s="82"/>
      <c r="E213" s="83"/>
      <c r="F213" s="183"/>
      <c r="G213" s="83"/>
      <c r="H213" s="82"/>
      <c r="I213" s="84"/>
      <c r="J213" s="85"/>
      <c r="K213" s="82"/>
    </row>
    <row r="214" spans="1:11" x14ac:dyDescent="0.25">
      <c r="A214" s="82"/>
      <c r="B214" s="82"/>
      <c r="C214" s="82"/>
      <c r="D214" s="82"/>
      <c r="E214" s="83"/>
      <c r="F214" s="183"/>
      <c r="G214" s="83"/>
      <c r="H214" s="82"/>
      <c r="I214" s="84"/>
      <c r="J214" s="85"/>
      <c r="K214" s="82"/>
    </row>
    <row r="215" spans="1:11" x14ac:dyDescent="0.25">
      <c r="A215" s="82"/>
      <c r="B215" s="82"/>
      <c r="C215" s="82"/>
      <c r="D215" s="82"/>
      <c r="E215" s="83"/>
      <c r="F215" s="183"/>
      <c r="G215" s="83"/>
      <c r="H215" s="82"/>
      <c r="I215" s="84"/>
      <c r="J215" s="85"/>
      <c r="K215" s="82"/>
    </row>
    <row r="216" spans="1:11" x14ac:dyDescent="0.25">
      <c r="A216" s="82"/>
      <c r="B216" s="82"/>
      <c r="C216" s="82"/>
      <c r="D216" s="82"/>
      <c r="E216" s="83"/>
      <c r="F216" s="183"/>
      <c r="G216" s="83"/>
      <c r="H216" s="82"/>
      <c r="I216" s="84"/>
      <c r="J216" s="85"/>
      <c r="K216" s="82"/>
    </row>
    <row r="217" spans="1:11" x14ac:dyDescent="0.25">
      <c r="A217" s="82"/>
      <c r="B217" s="82"/>
      <c r="C217" s="82"/>
      <c r="D217" s="82"/>
      <c r="E217" s="83"/>
      <c r="F217" s="183"/>
      <c r="G217" s="83"/>
      <c r="H217" s="82"/>
      <c r="I217" s="84"/>
      <c r="J217" s="85"/>
      <c r="K217" s="82"/>
    </row>
    <row r="218" spans="1:11" x14ac:dyDescent="0.25">
      <c r="A218" s="82"/>
      <c r="B218" s="82"/>
      <c r="C218" s="82"/>
      <c r="D218" s="82"/>
      <c r="E218" s="83"/>
      <c r="F218" s="183"/>
      <c r="G218" s="83"/>
      <c r="H218" s="82"/>
      <c r="I218" s="84"/>
      <c r="J218" s="85"/>
      <c r="K218" s="82"/>
    </row>
    <row r="219" spans="1:11" x14ac:dyDescent="0.25">
      <c r="A219" s="82"/>
      <c r="B219" s="82"/>
      <c r="C219" s="82"/>
      <c r="D219" s="82"/>
      <c r="E219" s="83"/>
      <c r="F219" s="183"/>
      <c r="G219" s="83"/>
      <c r="H219" s="82"/>
      <c r="I219" s="84"/>
      <c r="J219" s="85"/>
      <c r="K219" s="82"/>
    </row>
    <row r="220" spans="1:11" x14ac:dyDescent="0.25">
      <c r="A220" s="82"/>
      <c r="B220" s="82"/>
      <c r="C220" s="82"/>
      <c r="D220" s="82"/>
      <c r="E220" s="83"/>
      <c r="F220" s="183"/>
      <c r="G220" s="83"/>
      <c r="H220" s="82"/>
      <c r="I220" s="84"/>
      <c r="J220" s="85"/>
      <c r="K220" s="82"/>
    </row>
    <row r="221" spans="1:11" x14ac:dyDescent="0.25">
      <c r="A221" s="82"/>
      <c r="B221" s="82"/>
      <c r="C221" s="82"/>
      <c r="D221" s="82"/>
      <c r="E221" s="83"/>
      <c r="F221" s="183"/>
      <c r="G221" s="83"/>
      <c r="H221" s="82"/>
      <c r="I221" s="84"/>
      <c r="J221" s="85"/>
      <c r="K221" s="82"/>
    </row>
    <row r="222" spans="1:11" x14ac:dyDescent="0.25">
      <c r="A222" s="82"/>
      <c r="B222" s="82"/>
      <c r="C222" s="82"/>
      <c r="D222" s="82"/>
      <c r="E222" s="83"/>
      <c r="F222" s="183"/>
      <c r="G222" s="83"/>
      <c r="H222" s="82"/>
      <c r="I222" s="84"/>
      <c r="J222" s="85"/>
      <c r="K222" s="82"/>
    </row>
    <row r="223" spans="1:11" x14ac:dyDescent="0.25">
      <c r="A223" s="82"/>
      <c r="B223" s="82"/>
      <c r="C223" s="82"/>
      <c r="D223" s="82"/>
      <c r="E223" s="83"/>
      <c r="F223" s="183"/>
      <c r="G223" s="83"/>
      <c r="H223" s="82"/>
      <c r="I223" s="84"/>
      <c r="J223" s="85"/>
      <c r="K223" s="82"/>
    </row>
    <row r="224" spans="1:11" x14ac:dyDescent="0.25">
      <c r="A224" s="82"/>
      <c r="B224" s="82"/>
      <c r="C224" s="82"/>
      <c r="D224" s="82"/>
      <c r="E224" s="83"/>
      <c r="F224" s="183"/>
      <c r="G224" s="83"/>
      <c r="H224" s="82"/>
      <c r="I224" s="84"/>
      <c r="J224" s="85"/>
      <c r="K224" s="82"/>
    </row>
    <row r="225" spans="1:11" x14ac:dyDescent="0.25">
      <c r="A225" s="82"/>
      <c r="B225" s="82"/>
      <c r="C225" s="82"/>
      <c r="D225" s="82"/>
      <c r="E225" s="83"/>
      <c r="F225" s="183"/>
      <c r="G225" s="83"/>
      <c r="H225" s="82"/>
      <c r="I225" s="84"/>
      <c r="J225" s="85"/>
      <c r="K225" s="82"/>
    </row>
    <row r="226" spans="1:11" x14ac:dyDescent="0.25">
      <c r="A226" s="82"/>
      <c r="B226" s="82"/>
      <c r="C226" s="82"/>
      <c r="D226" s="82"/>
      <c r="E226" s="83"/>
      <c r="F226" s="183"/>
      <c r="G226" s="83"/>
      <c r="H226" s="82"/>
      <c r="I226" s="84"/>
      <c r="J226" s="85"/>
      <c r="K226" s="82"/>
    </row>
    <row r="227" spans="1:11" x14ac:dyDescent="0.25">
      <c r="A227" s="82"/>
      <c r="B227" s="82"/>
      <c r="C227" s="82"/>
      <c r="D227" s="82"/>
      <c r="E227" s="83"/>
      <c r="F227" s="183"/>
      <c r="G227" s="83"/>
      <c r="H227" s="82"/>
      <c r="I227" s="84"/>
      <c r="J227" s="85"/>
      <c r="K227" s="82"/>
    </row>
    <row r="228" spans="1:11" x14ac:dyDescent="0.25">
      <c r="A228" s="82"/>
      <c r="B228" s="82"/>
      <c r="C228" s="82"/>
      <c r="D228" s="82"/>
      <c r="E228" s="83"/>
      <c r="F228" s="183"/>
      <c r="G228" s="83"/>
      <c r="H228" s="82"/>
      <c r="I228" s="84"/>
      <c r="J228" s="85"/>
      <c r="K228" s="82"/>
    </row>
    <row r="229" spans="1:11" x14ac:dyDescent="0.25">
      <c r="A229" s="82"/>
      <c r="B229" s="82"/>
      <c r="C229" s="82"/>
      <c r="D229" s="82"/>
      <c r="E229" s="83"/>
      <c r="F229" s="183"/>
      <c r="G229" s="83"/>
      <c r="H229" s="82"/>
      <c r="I229" s="84"/>
      <c r="J229" s="85"/>
      <c r="K229" s="82"/>
    </row>
    <row r="230" spans="1:11" x14ac:dyDescent="0.25">
      <c r="A230" s="82"/>
      <c r="B230" s="82"/>
      <c r="C230" s="82"/>
      <c r="D230" s="82"/>
      <c r="E230" s="83"/>
      <c r="F230" s="183"/>
      <c r="G230" s="83"/>
      <c r="H230" s="82"/>
      <c r="I230" s="84"/>
      <c r="J230" s="85"/>
      <c r="K230" s="82"/>
    </row>
    <row r="231" spans="1:11" x14ac:dyDescent="0.25">
      <c r="A231" s="82"/>
      <c r="B231" s="82"/>
      <c r="C231" s="82"/>
      <c r="D231" s="82"/>
      <c r="E231" s="83"/>
      <c r="F231" s="183"/>
      <c r="G231" s="83"/>
      <c r="H231" s="82"/>
      <c r="I231" s="84"/>
      <c r="J231" s="85"/>
      <c r="K231" s="82"/>
    </row>
    <row r="232" spans="1:11" x14ac:dyDescent="0.25">
      <c r="A232" s="82"/>
      <c r="B232" s="82"/>
      <c r="C232" s="82"/>
      <c r="D232" s="82"/>
      <c r="E232" s="83"/>
      <c r="F232" s="183"/>
      <c r="G232" s="83"/>
      <c r="H232" s="82"/>
      <c r="I232" s="84"/>
      <c r="J232" s="85"/>
      <c r="K232" s="82"/>
    </row>
    <row r="233" spans="1:11" x14ac:dyDescent="0.25">
      <c r="A233" s="82"/>
      <c r="B233" s="82"/>
      <c r="C233" s="82"/>
      <c r="D233" s="82"/>
      <c r="E233" s="83"/>
      <c r="F233" s="183"/>
      <c r="G233" s="83"/>
      <c r="H233" s="82"/>
      <c r="I233" s="84"/>
      <c r="J233" s="85"/>
      <c r="K233" s="82"/>
    </row>
    <row r="234" spans="1:11" x14ac:dyDescent="0.25">
      <c r="A234" s="82"/>
      <c r="B234" s="82"/>
      <c r="C234" s="82"/>
      <c r="D234" s="82"/>
      <c r="E234" s="83"/>
      <c r="F234" s="183"/>
      <c r="G234" s="83"/>
      <c r="H234" s="82"/>
      <c r="I234" s="84"/>
      <c r="J234" s="85"/>
      <c r="K234" s="82"/>
    </row>
    <row r="235" spans="1:11" x14ac:dyDescent="0.25">
      <c r="A235" s="82"/>
      <c r="B235" s="82"/>
      <c r="C235" s="82"/>
      <c r="D235" s="82"/>
      <c r="E235" s="83"/>
      <c r="F235" s="183"/>
      <c r="G235" s="83"/>
      <c r="H235" s="82"/>
      <c r="I235" s="84"/>
      <c r="J235" s="85"/>
      <c r="K235" s="82"/>
    </row>
    <row r="236" spans="1:11" x14ac:dyDescent="0.25">
      <c r="A236" s="82"/>
      <c r="B236" s="82"/>
      <c r="C236" s="82"/>
      <c r="D236" s="82"/>
      <c r="E236" s="83"/>
      <c r="F236" s="183"/>
      <c r="G236" s="83"/>
      <c r="H236" s="82"/>
      <c r="I236" s="84"/>
      <c r="J236" s="85"/>
      <c r="K236" s="82"/>
    </row>
    <row r="237" spans="1:11" x14ac:dyDescent="0.25">
      <c r="A237" s="82"/>
      <c r="B237" s="82"/>
      <c r="C237" s="82"/>
      <c r="D237" s="82"/>
      <c r="E237" s="83"/>
      <c r="F237" s="183"/>
      <c r="G237" s="83"/>
      <c r="H237" s="82"/>
      <c r="I237" s="84"/>
      <c r="J237" s="85"/>
      <c r="K237" s="82"/>
    </row>
    <row r="238" spans="1:11" x14ac:dyDescent="0.25">
      <c r="A238" s="82"/>
      <c r="B238" s="82"/>
      <c r="C238" s="82"/>
      <c r="D238" s="82"/>
      <c r="E238" s="83"/>
      <c r="F238" s="183"/>
      <c r="G238" s="83"/>
      <c r="H238" s="82"/>
      <c r="I238" s="84"/>
      <c r="J238" s="85"/>
      <c r="K238" s="82"/>
    </row>
    <row r="239" spans="1:11" x14ac:dyDescent="0.25">
      <c r="A239" s="82"/>
      <c r="B239" s="82"/>
      <c r="C239" s="82"/>
      <c r="D239" s="82"/>
      <c r="E239" s="83"/>
      <c r="F239" s="183"/>
      <c r="G239" s="83"/>
      <c r="H239" s="82"/>
      <c r="I239" s="84"/>
      <c r="J239" s="85"/>
      <c r="K239" s="82"/>
    </row>
    <row r="240" spans="1:11" x14ac:dyDescent="0.25">
      <c r="A240" s="82"/>
      <c r="B240" s="82"/>
      <c r="C240" s="82"/>
      <c r="D240" s="82"/>
      <c r="E240" s="83"/>
      <c r="F240" s="183"/>
      <c r="G240" s="83"/>
      <c r="H240" s="82"/>
      <c r="I240" s="84"/>
      <c r="J240" s="85"/>
      <c r="K240" s="82"/>
    </row>
    <row r="241" spans="1:11" x14ac:dyDescent="0.25">
      <c r="A241" s="82"/>
      <c r="B241" s="82"/>
      <c r="C241" s="82"/>
      <c r="D241" s="82"/>
      <c r="E241" s="83"/>
      <c r="F241" s="183"/>
      <c r="G241" s="83"/>
      <c r="H241" s="82"/>
      <c r="I241" s="84"/>
      <c r="J241" s="85"/>
      <c r="K241" s="82"/>
    </row>
    <row r="242" spans="1:11" x14ac:dyDescent="0.25">
      <c r="A242" s="82"/>
      <c r="B242" s="82"/>
      <c r="C242" s="82"/>
      <c r="D242" s="82"/>
      <c r="E242" s="83"/>
      <c r="F242" s="183"/>
      <c r="G242" s="83"/>
      <c r="H242" s="82"/>
      <c r="I242" s="84"/>
      <c r="J242" s="85"/>
      <c r="K242" s="82"/>
    </row>
    <row r="243" spans="1:11" x14ac:dyDescent="0.25">
      <c r="A243" s="82"/>
      <c r="B243" s="82"/>
      <c r="C243" s="82"/>
      <c r="D243" s="82"/>
      <c r="E243" s="83"/>
      <c r="F243" s="183"/>
      <c r="G243" s="83"/>
      <c r="H243" s="82"/>
      <c r="I243" s="84"/>
      <c r="J243" s="85"/>
      <c r="K243" s="82"/>
    </row>
    <row r="244" spans="1:11" x14ac:dyDescent="0.25">
      <c r="A244" s="82"/>
      <c r="B244" s="82"/>
      <c r="C244" s="82"/>
      <c r="D244" s="82"/>
      <c r="E244" s="83"/>
      <c r="F244" s="183"/>
      <c r="G244" s="83"/>
      <c r="H244" s="82"/>
      <c r="I244" s="84"/>
      <c r="J244" s="85"/>
      <c r="K244" s="82"/>
    </row>
    <row r="245" spans="1:11" x14ac:dyDescent="0.25">
      <c r="A245" s="82"/>
      <c r="B245" s="82"/>
      <c r="C245" s="82"/>
      <c r="D245" s="82"/>
      <c r="E245" s="83"/>
      <c r="F245" s="183"/>
      <c r="G245" s="83"/>
      <c r="H245" s="82"/>
      <c r="I245" s="84"/>
      <c r="J245" s="85"/>
      <c r="K245" s="82"/>
    </row>
    <row r="246" spans="1:11" x14ac:dyDescent="0.25">
      <c r="A246" s="82"/>
      <c r="B246" s="82"/>
      <c r="C246" s="82"/>
      <c r="D246" s="82"/>
      <c r="E246" s="83"/>
      <c r="F246" s="183"/>
      <c r="G246" s="83"/>
      <c r="H246" s="82"/>
      <c r="I246" s="84"/>
      <c r="J246" s="85"/>
      <c r="K246" s="82"/>
    </row>
    <row r="247" spans="1:11" x14ac:dyDescent="0.25">
      <c r="A247" s="82"/>
      <c r="B247" s="82"/>
      <c r="C247" s="82"/>
      <c r="D247" s="82"/>
      <c r="E247" s="83"/>
      <c r="F247" s="183"/>
      <c r="G247" s="83"/>
      <c r="H247" s="82"/>
      <c r="I247" s="84"/>
      <c r="J247" s="85"/>
      <c r="K247" s="82"/>
    </row>
    <row r="248" spans="1:11" x14ac:dyDescent="0.25">
      <c r="A248" s="82"/>
      <c r="B248" s="82"/>
      <c r="C248" s="82"/>
      <c r="D248" s="82"/>
      <c r="E248" s="83"/>
      <c r="F248" s="183"/>
      <c r="G248" s="83"/>
      <c r="H248" s="82"/>
      <c r="I248" s="84"/>
      <c r="J248" s="85"/>
      <c r="K248" s="82"/>
    </row>
    <row r="249" spans="1:11" x14ac:dyDescent="0.25">
      <c r="A249" s="82"/>
      <c r="B249" s="82"/>
      <c r="C249" s="82"/>
      <c r="D249" s="82"/>
      <c r="E249" s="83"/>
      <c r="F249" s="183"/>
      <c r="G249" s="83"/>
      <c r="H249" s="82"/>
      <c r="I249" s="84"/>
      <c r="J249" s="85"/>
      <c r="K249" s="82"/>
    </row>
    <row r="250" spans="1:11" x14ac:dyDescent="0.25">
      <c r="A250" s="82"/>
      <c r="B250" s="82"/>
      <c r="C250" s="82"/>
      <c r="D250" s="82"/>
      <c r="E250" s="83"/>
      <c r="F250" s="183"/>
      <c r="G250" s="83"/>
      <c r="H250" s="82"/>
      <c r="I250" s="84"/>
      <c r="J250" s="85"/>
      <c r="K250" s="82"/>
    </row>
    <row r="251" spans="1:11" x14ac:dyDescent="0.25">
      <c r="A251" s="82"/>
      <c r="B251" s="82"/>
      <c r="C251" s="82"/>
      <c r="D251" s="82"/>
      <c r="E251" s="83"/>
      <c r="F251" s="183"/>
      <c r="G251" s="83"/>
      <c r="H251" s="82"/>
      <c r="I251" s="84"/>
      <c r="J251" s="85"/>
      <c r="K251" s="82"/>
    </row>
    <row r="252" spans="1:11" x14ac:dyDescent="0.25">
      <c r="A252" s="82"/>
      <c r="B252" s="82"/>
      <c r="C252" s="82"/>
      <c r="D252" s="82"/>
      <c r="E252" s="83"/>
      <c r="F252" s="183"/>
      <c r="G252" s="83"/>
      <c r="H252" s="82"/>
      <c r="I252" s="84"/>
      <c r="J252" s="85"/>
      <c r="K252" s="82"/>
    </row>
    <row r="253" spans="1:11" x14ac:dyDescent="0.25">
      <c r="A253" s="82"/>
      <c r="B253" s="82"/>
      <c r="C253" s="82"/>
      <c r="D253" s="82"/>
      <c r="E253" s="83"/>
      <c r="F253" s="183"/>
      <c r="G253" s="83"/>
      <c r="H253" s="82"/>
      <c r="I253" s="84"/>
      <c r="J253" s="85"/>
      <c r="K253" s="82"/>
    </row>
    <row r="254" spans="1:11" x14ac:dyDescent="0.25">
      <c r="A254" s="82"/>
      <c r="B254" s="82"/>
      <c r="C254" s="82"/>
      <c r="D254" s="82"/>
      <c r="E254" s="83"/>
      <c r="F254" s="183"/>
      <c r="G254" s="83"/>
      <c r="H254" s="82"/>
      <c r="I254" s="84"/>
      <c r="J254" s="85"/>
      <c r="K254" s="82"/>
    </row>
    <row r="255" spans="1:11" x14ac:dyDescent="0.25">
      <c r="A255" s="82"/>
      <c r="B255" s="82"/>
      <c r="C255" s="82"/>
      <c r="D255" s="82"/>
      <c r="E255" s="83"/>
      <c r="F255" s="183"/>
      <c r="G255" s="83"/>
      <c r="H255" s="82"/>
      <c r="I255" s="84"/>
      <c r="J255" s="85"/>
      <c r="K255" s="82"/>
    </row>
    <row r="256" spans="1:11" x14ac:dyDescent="0.25">
      <c r="A256" s="82"/>
      <c r="B256" s="82"/>
      <c r="C256" s="82"/>
      <c r="D256" s="82"/>
      <c r="E256" s="83"/>
      <c r="F256" s="183"/>
      <c r="G256" s="83"/>
      <c r="H256" s="82"/>
      <c r="I256" s="84"/>
      <c r="J256" s="85"/>
      <c r="K256" s="82"/>
    </row>
    <row r="257" spans="1:11" x14ac:dyDescent="0.25">
      <c r="A257" s="82"/>
      <c r="B257" s="82"/>
      <c r="C257" s="82"/>
      <c r="D257" s="82"/>
      <c r="E257" s="83"/>
      <c r="F257" s="183"/>
      <c r="G257" s="83"/>
      <c r="H257" s="82"/>
      <c r="I257" s="84"/>
      <c r="J257" s="85"/>
      <c r="K257" s="82"/>
    </row>
    <row r="258" spans="1:11" x14ac:dyDescent="0.25">
      <c r="A258" s="82"/>
      <c r="B258" s="82"/>
      <c r="C258" s="82"/>
      <c r="D258" s="82"/>
      <c r="E258" s="83"/>
      <c r="F258" s="183"/>
      <c r="G258" s="83"/>
      <c r="H258" s="82"/>
      <c r="I258" s="84"/>
      <c r="J258" s="85"/>
      <c r="K258" s="82"/>
    </row>
    <row r="259" spans="1:11" x14ac:dyDescent="0.25">
      <c r="A259" s="82"/>
      <c r="B259" s="82"/>
      <c r="C259" s="82"/>
      <c r="D259" s="82"/>
      <c r="E259" s="83"/>
      <c r="F259" s="183"/>
      <c r="G259" s="83"/>
      <c r="H259" s="82"/>
      <c r="I259" s="84"/>
      <c r="J259" s="85"/>
      <c r="K259" s="82"/>
    </row>
    <row r="260" spans="1:11" x14ac:dyDescent="0.25">
      <c r="A260" s="82"/>
      <c r="B260" s="82"/>
      <c r="C260" s="82"/>
      <c r="D260" s="82"/>
      <c r="E260" s="83"/>
      <c r="F260" s="183"/>
      <c r="G260" s="83"/>
      <c r="H260" s="82"/>
      <c r="I260" s="84"/>
      <c r="J260" s="85"/>
      <c r="K260" s="82"/>
    </row>
    <row r="261" spans="1:11" x14ac:dyDescent="0.25">
      <c r="A261" s="82"/>
      <c r="B261" s="82"/>
      <c r="C261" s="82"/>
      <c r="D261" s="82"/>
      <c r="E261" s="83"/>
      <c r="F261" s="183"/>
      <c r="G261" s="83"/>
      <c r="H261" s="82"/>
      <c r="I261" s="84"/>
      <c r="J261" s="85"/>
      <c r="K261" s="82"/>
    </row>
    <row r="262" spans="1:11" x14ac:dyDescent="0.25">
      <c r="A262" s="82"/>
      <c r="B262" s="82"/>
      <c r="C262" s="82"/>
      <c r="D262" s="82"/>
      <c r="E262" s="83"/>
      <c r="F262" s="183"/>
      <c r="G262" s="83"/>
      <c r="H262" s="82"/>
      <c r="I262" s="84"/>
      <c r="J262" s="85"/>
      <c r="K262" s="82"/>
    </row>
    <row r="263" spans="1:11" x14ac:dyDescent="0.25">
      <c r="A263" s="82"/>
      <c r="B263" s="82"/>
      <c r="C263" s="82"/>
      <c r="D263" s="82"/>
      <c r="E263" s="83"/>
      <c r="F263" s="183"/>
      <c r="G263" s="83"/>
      <c r="H263" s="82"/>
      <c r="I263" s="84"/>
      <c r="J263" s="85"/>
      <c r="K263" s="82"/>
    </row>
    <row r="264" spans="1:11" x14ac:dyDescent="0.25">
      <c r="A264" s="82"/>
      <c r="B264" s="82"/>
      <c r="C264" s="82"/>
      <c r="D264" s="82"/>
      <c r="E264" s="83"/>
      <c r="F264" s="183"/>
      <c r="G264" s="83"/>
      <c r="H264" s="82"/>
      <c r="I264" s="84"/>
      <c r="J264" s="85"/>
      <c r="K264" s="82"/>
    </row>
    <row r="265" spans="1:11" x14ac:dyDescent="0.25">
      <c r="A265" s="82"/>
      <c r="B265" s="82"/>
      <c r="C265" s="82"/>
      <c r="D265" s="82"/>
      <c r="E265" s="83"/>
      <c r="F265" s="183"/>
      <c r="G265" s="83"/>
      <c r="H265" s="82"/>
      <c r="I265" s="84"/>
      <c r="J265" s="85"/>
      <c r="K265" s="82"/>
    </row>
    <row r="266" spans="1:11" x14ac:dyDescent="0.25">
      <c r="A266" s="82"/>
      <c r="B266" s="82"/>
      <c r="C266" s="82"/>
      <c r="D266" s="82"/>
      <c r="E266" s="83"/>
      <c r="F266" s="183"/>
      <c r="G266" s="83"/>
      <c r="H266" s="82"/>
      <c r="I266" s="84"/>
      <c r="J266" s="85"/>
      <c r="K266" s="82"/>
    </row>
    <row r="267" spans="1:11" x14ac:dyDescent="0.25">
      <c r="A267" s="82"/>
      <c r="B267" s="82"/>
      <c r="C267" s="82"/>
      <c r="D267" s="82"/>
      <c r="E267" s="83"/>
      <c r="F267" s="183"/>
      <c r="G267" s="83"/>
      <c r="H267" s="82"/>
      <c r="I267" s="84"/>
      <c r="J267" s="85"/>
      <c r="K267" s="82"/>
    </row>
    <row r="268" spans="1:11" x14ac:dyDescent="0.25">
      <c r="A268" s="82"/>
      <c r="B268" s="82"/>
      <c r="C268" s="82"/>
      <c r="D268" s="82"/>
      <c r="E268" s="83"/>
      <c r="F268" s="183"/>
      <c r="G268" s="83"/>
      <c r="H268" s="82"/>
      <c r="I268" s="84"/>
      <c r="J268" s="85"/>
      <c r="K268" s="82"/>
    </row>
    <row r="269" spans="1:11" x14ac:dyDescent="0.25">
      <c r="A269" s="82"/>
      <c r="B269" s="82"/>
      <c r="C269" s="82"/>
      <c r="D269" s="82"/>
      <c r="E269" s="83"/>
      <c r="F269" s="183"/>
      <c r="G269" s="83"/>
      <c r="H269" s="82"/>
      <c r="I269" s="84"/>
      <c r="J269" s="85"/>
      <c r="K269" s="82"/>
    </row>
    <row r="270" spans="1:11" x14ac:dyDescent="0.25">
      <c r="A270" s="82"/>
      <c r="B270" s="82"/>
      <c r="C270" s="82"/>
      <c r="D270" s="82"/>
      <c r="E270" s="83"/>
      <c r="F270" s="183"/>
      <c r="G270" s="83"/>
      <c r="H270" s="82"/>
      <c r="I270" s="84"/>
      <c r="J270" s="85"/>
      <c r="K270" s="82"/>
    </row>
    <row r="271" spans="1:11" x14ac:dyDescent="0.25">
      <c r="A271" s="82"/>
      <c r="B271" s="82"/>
      <c r="C271" s="82"/>
      <c r="D271" s="82"/>
      <c r="E271" s="83"/>
      <c r="F271" s="183"/>
      <c r="G271" s="83"/>
      <c r="H271" s="82"/>
      <c r="I271" s="84"/>
      <c r="J271" s="85"/>
      <c r="K271" s="82"/>
    </row>
    <row r="272" spans="1:11" x14ac:dyDescent="0.25">
      <c r="A272" s="82"/>
      <c r="B272" s="82"/>
      <c r="C272" s="82"/>
      <c r="D272" s="82"/>
      <c r="E272" s="83"/>
      <c r="F272" s="183"/>
      <c r="G272" s="83"/>
      <c r="H272" s="82"/>
      <c r="I272" s="84"/>
      <c r="J272" s="85"/>
      <c r="K272" s="82"/>
    </row>
    <row r="273" spans="1:11" x14ac:dyDescent="0.25">
      <c r="A273" s="82"/>
      <c r="B273" s="82"/>
      <c r="C273" s="82"/>
      <c r="D273" s="82"/>
      <c r="E273" s="83"/>
      <c r="F273" s="183"/>
      <c r="G273" s="83"/>
      <c r="H273" s="82"/>
      <c r="I273" s="84"/>
      <c r="J273" s="85"/>
      <c r="K273" s="82"/>
    </row>
    <row r="274" spans="1:11" x14ac:dyDescent="0.25">
      <c r="A274" s="82"/>
      <c r="B274" s="82"/>
      <c r="C274" s="82"/>
      <c r="D274" s="82"/>
      <c r="E274" s="83"/>
      <c r="F274" s="183"/>
      <c r="G274" s="83"/>
      <c r="H274" s="82"/>
      <c r="I274" s="84"/>
      <c r="J274" s="85"/>
      <c r="K274" s="82"/>
    </row>
    <row r="275" spans="1:11" x14ac:dyDescent="0.25">
      <c r="A275" s="82"/>
      <c r="B275" s="82"/>
      <c r="C275" s="82"/>
      <c r="D275" s="82"/>
      <c r="E275" s="83"/>
      <c r="F275" s="183"/>
      <c r="G275" s="83"/>
      <c r="H275" s="82"/>
      <c r="I275" s="84"/>
      <c r="J275" s="85"/>
      <c r="K275" s="82"/>
    </row>
    <row r="276" spans="1:11" x14ac:dyDescent="0.25">
      <c r="A276" s="82"/>
      <c r="B276" s="82"/>
      <c r="C276" s="82"/>
      <c r="D276" s="82"/>
      <c r="E276" s="83"/>
      <c r="F276" s="183"/>
      <c r="G276" s="83"/>
      <c r="H276" s="82"/>
      <c r="I276" s="84"/>
      <c r="J276" s="85"/>
      <c r="K276" s="82"/>
    </row>
    <row r="277" spans="1:11" x14ac:dyDescent="0.25">
      <c r="A277" s="82"/>
      <c r="B277" s="82"/>
      <c r="C277" s="82"/>
      <c r="D277" s="82"/>
      <c r="E277" s="83"/>
      <c r="F277" s="183"/>
      <c r="G277" s="83"/>
      <c r="H277" s="82"/>
      <c r="I277" s="84"/>
      <c r="J277" s="85"/>
      <c r="K277" s="82"/>
    </row>
    <row r="278" spans="1:11" x14ac:dyDescent="0.25">
      <c r="A278" s="82"/>
      <c r="B278" s="82"/>
      <c r="C278" s="82"/>
      <c r="D278" s="82"/>
      <c r="E278" s="83"/>
      <c r="F278" s="183"/>
      <c r="G278" s="83"/>
      <c r="H278" s="82"/>
      <c r="I278" s="84"/>
      <c r="J278" s="85"/>
      <c r="K278" s="82"/>
    </row>
    <row r="279" spans="1:11" x14ac:dyDescent="0.25">
      <c r="A279" s="82"/>
      <c r="B279" s="82"/>
      <c r="C279" s="82"/>
      <c r="D279" s="82"/>
      <c r="E279" s="83"/>
      <c r="F279" s="183"/>
      <c r="G279" s="83"/>
      <c r="H279" s="82"/>
      <c r="I279" s="84"/>
      <c r="J279" s="85"/>
      <c r="K279" s="82"/>
    </row>
    <row r="280" spans="1:11" x14ac:dyDescent="0.25">
      <c r="A280" s="82"/>
      <c r="B280" s="82"/>
      <c r="C280" s="82"/>
      <c r="D280" s="82"/>
      <c r="E280" s="83"/>
      <c r="F280" s="183"/>
      <c r="G280" s="83"/>
      <c r="H280" s="82"/>
      <c r="I280" s="84"/>
      <c r="J280" s="85"/>
      <c r="K280" s="82"/>
    </row>
    <row r="281" spans="1:11" x14ac:dyDescent="0.25">
      <c r="A281" s="82"/>
      <c r="B281" s="82"/>
      <c r="C281" s="82"/>
      <c r="D281" s="82"/>
      <c r="E281" s="83"/>
      <c r="F281" s="183"/>
      <c r="G281" s="83"/>
      <c r="H281" s="82"/>
      <c r="I281" s="84"/>
      <c r="J281" s="85"/>
      <c r="K281" s="82"/>
    </row>
    <row r="282" spans="1:11" x14ac:dyDescent="0.25">
      <c r="A282" s="82"/>
      <c r="B282" s="82"/>
      <c r="C282" s="82"/>
      <c r="D282" s="82"/>
      <c r="E282" s="83"/>
      <c r="F282" s="183"/>
      <c r="G282" s="83"/>
      <c r="H282" s="82"/>
      <c r="I282" s="84"/>
      <c r="J282" s="85"/>
      <c r="K282" s="82"/>
    </row>
    <row r="283" spans="1:11" x14ac:dyDescent="0.25">
      <c r="A283" s="82"/>
      <c r="B283" s="82"/>
      <c r="C283" s="82"/>
      <c r="D283" s="82"/>
      <c r="E283" s="83"/>
      <c r="F283" s="183"/>
      <c r="G283" s="83"/>
      <c r="H283" s="82"/>
      <c r="I283" s="84"/>
      <c r="J283" s="85"/>
      <c r="K283" s="82"/>
    </row>
    <row r="284" spans="1:11" x14ac:dyDescent="0.25">
      <c r="A284" s="82"/>
      <c r="B284" s="82"/>
      <c r="C284" s="82"/>
      <c r="D284" s="82"/>
      <c r="E284" s="83"/>
      <c r="F284" s="183"/>
      <c r="G284" s="83"/>
      <c r="H284" s="82"/>
      <c r="I284" s="84"/>
      <c r="J284" s="85"/>
      <c r="K284" s="82"/>
    </row>
    <row r="285" spans="1:11" x14ac:dyDescent="0.25">
      <c r="A285" s="82"/>
      <c r="B285" s="82"/>
      <c r="C285" s="82"/>
      <c r="D285" s="82"/>
      <c r="E285" s="83"/>
      <c r="F285" s="183"/>
      <c r="G285" s="83"/>
      <c r="H285" s="82"/>
      <c r="I285" s="84"/>
      <c r="J285" s="85"/>
      <c r="K285" s="82"/>
    </row>
    <row r="286" spans="1:11" x14ac:dyDescent="0.25">
      <c r="A286" s="82"/>
      <c r="B286" s="82"/>
      <c r="C286" s="82"/>
      <c r="D286" s="82"/>
      <c r="E286" s="83"/>
      <c r="F286" s="183"/>
      <c r="G286" s="83"/>
      <c r="H286" s="82"/>
      <c r="I286" s="84"/>
      <c r="J286" s="85"/>
      <c r="K286" s="82"/>
    </row>
    <row r="287" spans="1:11" x14ac:dyDescent="0.25">
      <c r="A287" s="82"/>
      <c r="B287" s="82"/>
      <c r="C287" s="82"/>
      <c r="D287" s="82"/>
      <c r="E287" s="83"/>
      <c r="F287" s="183"/>
      <c r="G287" s="83"/>
      <c r="H287" s="82"/>
      <c r="I287" s="84"/>
      <c r="J287" s="85"/>
      <c r="K287" s="82"/>
    </row>
    <row r="288" spans="1:11" x14ac:dyDescent="0.25">
      <c r="A288" s="82"/>
      <c r="B288" s="82"/>
      <c r="C288" s="82"/>
      <c r="D288" s="82"/>
      <c r="E288" s="83"/>
      <c r="F288" s="183"/>
      <c r="G288" s="83"/>
      <c r="H288" s="82"/>
      <c r="I288" s="84"/>
      <c r="J288" s="85"/>
      <c r="K288" s="82"/>
    </row>
    <row r="289" spans="1:11" x14ac:dyDescent="0.25">
      <c r="A289" s="82"/>
      <c r="B289" s="82"/>
      <c r="C289" s="82"/>
      <c r="D289" s="82"/>
      <c r="E289" s="83"/>
      <c r="F289" s="183"/>
      <c r="G289" s="83"/>
      <c r="H289" s="82"/>
      <c r="I289" s="84"/>
      <c r="J289" s="85"/>
      <c r="K289" s="82"/>
    </row>
    <row r="290" spans="1:11" x14ac:dyDescent="0.25">
      <c r="A290" s="82"/>
      <c r="B290" s="82"/>
      <c r="C290" s="82"/>
      <c r="D290" s="82"/>
      <c r="E290" s="83"/>
      <c r="F290" s="183"/>
      <c r="G290" s="83"/>
      <c r="H290" s="82"/>
      <c r="I290" s="84"/>
      <c r="J290" s="85"/>
      <c r="K290" s="82"/>
    </row>
    <row r="291" spans="1:11" x14ac:dyDescent="0.25">
      <c r="A291" s="82"/>
      <c r="B291" s="82"/>
      <c r="C291" s="82"/>
      <c r="D291" s="82"/>
      <c r="E291" s="83"/>
      <c r="F291" s="183"/>
      <c r="G291" s="83"/>
      <c r="H291" s="82"/>
      <c r="I291" s="84"/>
      <c r="J291" s="85"/>
      <c r="K291" s="82"/>
    </row>
    <row r="292" spans="1:11" x14ac:dyDescent="0.25">
      <c r="A292" s="82"/>
      <c r="B292" s="82"/>
      <c r="C292" s="82"/>
      <c r="D292" s="82"/>
      <c r="E292" s="83"/>
      <c r="F292" s="183"/>
      <c r="G292" s="83"/>
      <c r="H292" s="82"/>
      <c r="I292" s="84"/>
      <c r="J292" s="85"/>
      <c r="K292" s="82"/>
    </row>
    <row r="293" spans="1:11" x14ac:dyDescent="0.25">
      <c r="A293" s="82"/>
      <c r="B293" s="82"/>
      <c r="C293" s="82"/>
      <c r="D293" s="82"/>
      <c r="E293" s="83"/>
      <c r="F293" s="183"/>
      <c r="G293" s="83"/>
      <c r="H293" s="82"/>
      <c r="I293" s="84"/>
      <c r="J293" s="85"/>
      <c r="K293" s="82"/>
    </row>
    <row r="294" spans="1:11" x14ac:dyDescent="0.25">
      <c r="A294" s="82"/>
      <c r="B294" s="82"/>
      <c r="C294" s="82"/>
      <c r="D294" s="82"/>
      <c r="E294" s="83"/>
      <c r="F294" s="183"/>
      <c r="G294" s="83"/>
      <c r="H294" s="82"/>
      <c r="I294" s="84"/>
      <c r="J294" s="85"/>
      <c r="K294" s="82"/>
    </row>
    <row r="295" spans="1:11" x14ac:dyDescent="0.25">
      <c r="A295" s="82"/>
      <c r="B295" s="82"/>
      <c r="C295" s="82"/>
      <c r="D295" s="82"/>
      <c r="E295" s="83"/>
      <c r="F295" s="183"/>
      <c r="G295" s="83"/>
      <c r="H295" s="82"/>
      <c r="I295" s="84"/>
      <c r="J295" s="85"/>
      <c r="K295" s="82"/>
    </row>
    <row r="296" spans="1:11" x14ac:dyDescent="0.25">
      <c r="A296" s="82"/>
      <c r="B296" s="82"/>
      <c r="C296" s="82"/>
      <c r="D296" s="82"/>
      <c r="E296" s="83"/>
      <c r="F296" s="183"/>
      <c r="G296" s="83"/>
      <c r="H296" s="82"/>
      <c r="I296" s="84"/>
      <c r="J296" s="85"/>
      <c r="K296" s="82"/>
    </row>
    <row r="297" spans="1:11" x14ac:dyDescent="0.25">
      <c r="A297" s="82"/>
      <c r="B297" s="82"/>
      <c r="C297" s="82"/>
      <c r="D297" s="82"/>
      <c r="E297" s="83"/>
      <c r="F297" s="183"/>
      <c r="G297" s="83"/>
      <c r="H297" s="82"/>
      <c r="I297" s="84"/>
      <c r="J297" s="85"/>
      <c r="K297" s="82"/>
    </row>
    <row r="298" spans="1:11" x14ac:dyDescent="0.25">
      <c r="A298" s="82"/>
      <c r="B298" s="82"/>
      <c r="C298" s="82"/>
      <c r="D298" s="82"/>
      <c r="E298" s="83"/>
      <c r="F298" s="183"/>
      <c r="G298" s="83"/>
      <c r="H298" s="82"/>
      <c r="I298" s="84"/>
      <c r="J298" s="85"/>
      <c r="K298" s="82"/>
    </row>
    <row r="299" spans="1:11" x14ac:dyDescent="0.25">
      <c r="A299" s="82"/>
      <c r="B299" s="82"/>
      <c r="C299" s="82"/>
      <c r="D299" s="82"/>
      <c r="E299" s="83"/>
      <c r="F299" s="183"/>
      <c r="G299" s="83"/>
      <c r="H299" s="82"/>
      <c r="I299" s="84"/>
      <c r="J299" s="85"/>
      <c r="K299" s="82"/>
    </row>
    <row r="300" spans="1:11" x14ac:dyDescent="0.25">
      <c r="A300" s="82"/>
      <c r="B300" s="82"/>
      <c r="C300" s="82"/>
      <c r="D300" s="82"/>
      <c r="E300" s="83"/>
      <c r="F300" s="183"/>
      <c r="G300" s="83"/>
      <c r="H300" s="82"/>
      <c r="I300" s="84"/>
      <c r="J300" s="85"/>
      <c r="K300" s="82"/>
    </row>
    <row r="301" spans="1:11" x14ac:dyDescent="0.25">
      <c r="A301" s="82"/>
      <c r="B301" s="82"/>
      <c r="C301" s="82"/>
      <c r="D301" s="82"/>
      <c r="E301" s="83"/>
      <c r="F301" s="183"/>
      <c r="G301" s="83"/>
      <c r="H301" s="82"/>
      <c r="I301" s="84"/>
      <c r="J301" s="85"/>
      <c r="K301" s="82"/>
    </row>
    <row r="302" spans="1:11" x14ac:dyDescent="0.25">
      <c r="A302" s="82"/>
      <c r="B302" s="82"/>
      <c r="C302" s="82"/>
      <c r="D302" s="82"/>
      <c r="E302" s="83"/>
      <c r="F302" s="183"/>
      <c r="G302" s="83"/>
      <c r="H302" s="82"/>
      <c r="I302" s="84"/>
      <c r="J302" s="85"/>
      <c r="K302" s="82"/>
    </row>
    <row r="303" spans="1:11" x14ac:dyDescent="0.25">
      <c r="A303" s="82"/>
      <c r="B303" s="82"/>
      <c r="C303" s="82"/>
      <c r="D303" s="82"/>
      <c r="E303" s="83"/>
      <c r="F303" s="183"/>
      <c r="G303" s="83"/>
      <c r="H303" s="82"/>
      <c r="I303" s="84"/>
      <c r="J303" s="85"/>
      <c r="K303" s="82"/>
    </row>
    <row r="304" spans="1:11" x14ac:dyDescent="0.25">
      <c r="A304" s="82"/>
      <c r="B304" s="82"/>
      <c r="C304" s="82"/>
      <c r="D304" s="82"/>
      <c r="E304" s="83"/>
      <c r="F304" s="183"/>
      <c r="G304" s="83"/>
      <c r="H304" s="82"/>
      <c r="I304" s="84"/>
      <c r="J304" s="85"/>
      <c r="K304" s="82"/>
    </row>
    <row r="305" spans="1:11" x14ac:dyDescent="0.25">
      <c r="A305" s="82"/>
      <c r="B305" s="82"/>
      <c r="C305" s="82"/>
      <c r="D305" s="82"/>
      <c r="E305" s="83"/>
      <c r="F305" s="183"/>
      <c r="G305" s="83"/>
      <c r="H305" s="82"/>
      <c r="I305" s="84"/>
      <c r="J305" s="85"/>
      <c r="K305" s="82"/>
    </row>
    <row r="306" spans="1:11" x14ac:dyDescent="0.25">
      <c r="A306" s="82"/>
      <c r="B306" s="82"/>
      <c r="C306" s="82"/>
      <c r="D306" s="82"/>
      <c r="E306" s="83"/>
      <c r="F306" s="183"/>
      <c r="G306" s="83"/>
      <c r="H306" s="82"/>
      <c r="I306" s="84"/>
      <c r="J306" s="85"/>
      <c r="K306" s="82"/>
    </row>
    <row r="307" spans="1:11" x14ac:dyDescent="0.25">
      <c r="A307" s="82"/>
      <c r="B307" s="82"/>
      <c r="C307" s="82"/>
      <c r="D307" s="82"/>
      <c r="E307" s="83"/>
      <c r="F307" s="183"/>
      <c r="G307" s="83"/>
      <c r="H307" s="82"/>
      <c r="I307" s="84"/>
      <c r="J307" s="85"/>
      <c r="K307" s="82"/>
    </row>
    <row r="308" spans="1:11" x14ac:dyDescent="0.25">
      <c r="A308" s="82"/>
      <c r="B308" s="82"/>
      <c r="C308" s="82"/>
      <c r="D308" s="82"/>
      <c r="E308" s="83"/>
      <c r="F308" s="183"/>
      <c r="G308" s="83"/>
      <c r="H308" s="82"/>
      <c r="I308" s="84"/>
      <c r="J308" s="85"/>
      <c r="K308" s="82"/>
    </row>
    <row r="309" spans="1:11" x14ac:dyDescent="0.25">
      <c r="A309" s="82"/>
      <c r="B309" s="82"/>
      <c r="C309" s="82"/>
      <c r="D309" s="82"/>
      <c r="E309" s="83"/>
      <c r="F309" s="183"/>
      <c r="G309" s="83"/>
      <c r="H309" s="82"/>
      <c r="I309" s="84"/>
      <c r="J309" s="85"/>
      <c r="K309" s="82"/>
    </row>
    <row r="310" spans="1:11" x14ac:dyDescent="0.25">
      <c r="A310" s="82"/>
      <c r="B310" s="82"/>
      <c r="C310" s="82"/>
      <c r="D310" s="82"/>
      <c r="E310" s="83"/>
      <c r="F310" s="183"/>
      <c r="G310" s="83"/>
      <c r="H310" s="82"/>
      <c r="I310" s="84"/>
      <c r="J310" s="85"/>
      <c r="K310" s="82"/>
    </row>
    <row r="311" spans="1:11" x14ac:dyDescent="0.25">
      <c r="A311" s="82"/>
      <c r="B311" s="82"/>
      <c r="C311" s="82"/>
      <c r="D311" s="82"/>
      <c r="E311" s="83"/>
      <c r="F311" s="183"/>
      <c r="G311" s="83"/>
      <c r="H311" s="82"/>
      <c r="I311" s="84"/>
      <c r="J311" s="85"/>
      <c r="K311" s="82"/>
    </row>
    <row r="312" spans="1:11" x14ac:dyDescent="0.25">
      <c r="A312" s="82"/>
      <c r="B312" s="82"/>
      <c r="C312" s="82"/>
      <c r="D312" s="82"/>
      <c r="E312" s="83"/>
      <c r="F312" s="183"/>
      <c r="G312" s="83"/>
      <c r="H312" s="82"/>
      <c r="I312" s="84"/>
      <c r="J312" s="85"/>
      <c r="K312" s="82"/>
    </row>
    <row r="313" spans="1:11" x14ac:dyDescent="0.25">
      <c r="A313" s="82"/>
      <c r="B313" s="82"/>
      <c r="C313" s="82"/>
      <c r="D313" s="82"/>
      <c r="E313" s="83"/>
      <c r="F313" s="183"/>
      <c r="G313" s="83"/>
      <c r="H313" s="82"/>
      <c r="I313" s="84"/>
      <c r="J313" s="85"/>
      <c r="K313" s="82"/>
    </row>
    <row r="314" spans="1:11" x14ac:dyDescent="0.25">
      <c r="A314" s="82"/>
      <c r="B314" s="82"/>
      <c r="C314" s="82"/>
      <c r="D314" s="82"/>
      <c r="E314" s="83"/>
      <c r="F314" s="183"/>
      <c r="G314" s="83"/>
      <c r="H314" s="82"/>
      <c r="I314" s="84"/>
      <c r="J314" s="85"/>
      <c r="K314" s="82"/>
    </row>
    <row r="315" spans="1:11" x14ac:dyDescent="0.25">
      <c r="A315" s="82"/>
      <c r="B315" s="82"/>
      <c r="C315" s="82"/>
      <c r="D315" s="82"/>
      <c r="E315" s="83"/>
      <c r="F315" s="183"/>
      <c r="G315" s="83"/>
      <c r="H315" s="82"/>
      <c r="I315" s="84"/>
      <c r="J315" s="85"/>
      <c r="K315" s="82"/>
    </row>
    <row r="316" spans="1:11" x14ac:dyDescent="0.25">
      <c r="A316" s="82"/>
      <c r="B316" s="82"/>
      <c r="C316" s="82"/>
      <c r="D316" s="82"/>
      <c r="E316" s="83"/>
      <c r="F316" s="183"/>
      <c r="G316" s="83"/>
      <c r="H316" s="82"/>
      <c r="I316" s="84"/>
      <c r="J316" s="85"/>
      <c r="K316" s="82"/>
    </row>
    <row r="317" spans="1:11" x14ac:dyDescent="0.25">
      <c r="A317" s="82"/>
      <c r="B317" s="82"/>
      <c r="C317" s="82"/>
      <c r="D317" s="82"/>
      <c r="E317" s="83"/>
      <c r="F317" s="183"/>
      <c r="G317" s="83"/>
      <c r="H317" s="82"/>
      <c r="I317" s="84"/>
      <c r="J317" s="85"/>
      <c r="K317" s="82"/>
    </row>
    <row r="318" spans="1:11" x14ac:dyDescent="0.25">
      <c r="A318" s="82"/>
      <c r="B318" s="82"/>
      <c r="C318" s="82"/>
      <c r="D318" s="82"/>
      <c r="E318" s="83"/>
      <c r="F318" s="183"/>
      <c r="G318" s="83"/>
      <c r="H318" s="82"/>
      <c r="I318" s="84"/>
      <c r="J318" s="85"/>
      <c r="K318" s="82"/>
    </row>
    <row r="319" spans="1:11" x14ac:dyDescent="0.25">
      <c r="A319" s="82"/>
      <c r="B319" s="82"/>
      <c r="C319" s="82"/>
      <c r="D319" s="82"/>
      <c r="E319" s="83"/>
      <c r="F319" s="183"/>
      <c r="G319" s="83"/>
      <c r="H319" s="82"/>
      <c r="I319" s="84"/>
      <c r="J319" s="85"/>
      <c r="K319" s="82"/>
    </row>
    <row r="320" spans="1:11" x14ac:dyDescent="0.25">
      <c r="A320" s="82"/>
      <c r="B320" s="82"/>
      <c r="C320" s="82"/>
      <c r="D320" s="82"/>
      <c r="E320" s="83"/>
      <c r="F320" s="183"/>
      <c r="G320" s="83"/>
      <c r="H320" s="82"/>
      <c r="I320" s="84"/>
      <c r="J320" s="85"/>
      <c r="K320" s="82"/>
    </row>
    <row r="321" spans="1:11" x14ac:dyDescent="0.25">
      <c r="A321" s="82"/>
      <c r="B321" s="82"/>
      <c r="C321" s="82"/>
      <c r="D321" s="82"/>
      <c r="E321" s="83"/>
      <c r="F321" s="183"/>
      <c r="G321" s="83"/>
      <c r="H321" s="82"/>
      <c r="I321" s="84"/>
      <c r="J321" s="85"/>
      <c r="K321" s="82"/>
    </row>
    <row r="322" spans="1:11" x14ac:dyDescent="0.25">
      <c r="A322" s="82"/>
      <c r="B322" s="82"/>
      <c r="C322" s="82"/>
      <c r="D322" s="82"/>
      <c r="E322" s="83"/>
      <c r="F322" s="183"/>
      <c r="G322" s="83"/>
      <c r="H322" s="82"/>
      <c r="I322" s="84"/>
      <c r="J322" s="85"/>
      <c r="K322" s="82"/>
    </row>
    <row r="323" spans="1:11" x14ac:dyDescent="0.25">
      <c r="A323" s="82"/>
      <c r="B323" s="82"/>
      <c r="C323" s="82"/>
      <c r="D323" s="82"/>
      <c r="E323" s="83"/>
      <c r="F323" s="183"/>
      <c r="G323" s="83"/>
      <c r="H323" s="82"/>
      <c r="I323" s="84"/>
      <c r="J323" s="85"/>
      <c r="K323" s="82"/>
    </row>
    <row r="324" spans="1:11" x14ac:dyDescent="0.25">
      <c r="A324" s="82"/>
      <c r="B324" s="82"/>
      <c r="C324" s="82"/>
      <c r="D324" s="82"/>
      <c r="E324" s="83"/>
      <c r="F324" s="183"/>
      <c r="G324" s="83"/>
      <c r="H324" s="82"/>
      <c r="I324" s="84"/>
      <c r="J324" s="85"/>
      <c r="K324" s="82"/>
    </row>
    <row r="325" spans="1:11" x14ac:dyDescent="0.25">
      <c r="A325" s="82"/>
      <c r="B325" s="82"/>
      <c r="C325" s="82"/>
      <c r="D325" s="82"/>
      <c r="E325" s="83"/>
      <c r="F325" s="183"/>
      <c r="G325" s="83"/>
      <c r="H325" s="82"/>
      <c r="I325" s="84"/>
      <c r="J325" s="85"/>
      <c r="K325" s="82"/>
    </row>
    <row r="326" spans="1:11" x14ac:dyDescent="0.25">
      <c r="A326" s="82"/>
      <c r="B326" s="82"/>
      <c r="C326" s="82"/>
      <c r="D326" s="82"/>
      <c r="E326" s="83"/>
      <c r="F326" s="183"/>
      <c r="G326" s="83"/>
      <c r="H326" s="82"/>
      <c r="I326" s="84"/>
      <c r="J326" s="85"/>
      <c r="K326" s="82"/>
    </row>
    <row r="327" spans="1:11" x14ac:dyDescent="0.25">
      <c r="A327" s="82"/>
      <c r="B327" s="82"/>
      <c r="C327" s="82"/>
      <c r="D327" s="82"/>
      <c r="E327" s="83"/>
      <c r="F327" s="183"/>
      <c r="G327" s="83"/>
      <c r="H327" s="82"/>
      <c r="I327" s="84"/>
      <c r="J327" s="85"/>
      <c r="K327" s="82"/>
    </row>
    <row r="328" spans="1:11" x14ac:dyDescent="0.25">
      <c r="A328" s="82"/>
      <c r="B328" s="82"/>
      <c r="C328" s="82"/>
      <c r="D328" s="82"/>
      <c r="E328" s="83"/>
      <c r="F328" s="183"/>
      <c r="G328" s="83"/>
      <c r="H328" s="82"/>
      <c r="I328" s="84"/>
      <c r="J328" s="85"/>
      <c r="K328" s="82"/>
    </row>
    <row r="329" spans="1:11" x14ac:dyDescent="0.25">
      <c r="A329" s="82"/>
      <c r="B329" s="82"/>
      <c r="C329" s="82"/>
      <c r="D329" s="82"/>
      <c r="E329" s="83"/>
      <c r="F329" s="183"/>
      <c r="G329" s="83"/>
      <c r="H329" s="82"/>
      <c r="I329" s="84"/>
      <c r="J329" s="85"/>
      <c r="K329" s="82"/>
    </row>
    <row r="330" spans="1:11" x14ac:dyDescent="0.25">
      <c r="A330" s="82"/>
      <c r="B330" s="82"/>
      <c r="C330" s="82"/>
      <c r="D330" s="82"/>
      <c r="E330" s="83"/>
      <c r="F330" s="183"/>
      <c r="G330" s="83"/>
      <c r="H330" s="82"/>
      <c r="I330" s="84"/>
      <c r="J330" s="85"/>
      <c r="K330" s="82"/>
    </row>
    <row r="331" spans="1:11" x14ac:dyDescent="0.25">
      <c r="A331" s="82"/>
      <c r="B331" s="82"/>
      <c r="C331" s="82"/>
      <c r="D331" s="82"/>
      <c r="E331" s="83"/>
      <c r="F331" s="183"/>
      <c r="G331" s="83"/>
      <c r="H331" s="82"/>
      <c r="I331" s="84"/>
      <c r="J331" s="85"/>
      <c r="K331" s="82"/>
    </row>
    <row r="332" spans="1:11" x14ac:dyDescent="0.25">
      <c r="A332" s="82"/>
      <c r="B332" s="82"/>
      <c r="C332" s="82"/>
      <c r="D332" s="82"/>
      <c r="E332" s="83"/>
      <c r="F332" s="183"/>
      <c r="G332" s="83"/>
      <c r="H332" s="82"/>
      <c r="I332" s="84"/>
      <c r="J332" s="85"/>
      <c r="K332" s="82"/>
    </row>
    <row r="333" spans="1:11" x14ac:dyDescent="0.25">
      <c r="A333" s="82"/>
      <c r="B333" s="82"/>
      <c r="C333" s="82"/>
      <c r="D333" s="82"/>
      <c r="E333" s="83"/>
      <c r="F333" s="183"/>
      <c r="G333" s="83"/>
      <c r="H333" s="82"/>
      <c r="I333" s="84"/>
      <c r="J333" s="85"/>
      <c r="K333" s="82"/>
    </row>
    <row r="334" spans="1:11" x14ac:dyDescent="0.25">
      <c r="A334" s="82"/>
      <c r="B334" s="82"/>
      <c r="C334" s="82"/>
      <c r="D334" s="82"/>
      <c r="E334" s="83"/>
      <c r="F334" s="183"/>
      <c r="G334" s="83"/>
      <c r="H334" s="82"/>
      <c r="I334" s="84"/>
      <c r="J334" s="85"/>
      <c r="K334" s="82"/>
    </row>
    <row r="335" spans="1:11" x14ac:dyDescent="0.25">
      <c r="A335" s="82"/>
      <c r="B335" s="82"/>
      <c r="C335" s="82"/>
      <c r="D335" s="82"/>
      <c r="E335" s="83"/>
      <c r="F335" s="183"/>
      <c r="G335" s="83"/>
      <c r="H335" s="82"/>
      <c r="I335" s="84"/>
      <c r="J335" s="85"/>
      <c r="K335" s="82"/>
    </row>
    <row r="336" spans="1:11" x14ac:dyDescent="0.25">
      <c r="A336" s="82"/>
      <c r="B336" s="82"/>
      <c r="C336" s="82"/>
      <c r="D336" s="82"/>
      <c r="E336" s="83"/>
      <c r="F336" s="183"/>
      <c r="G336" s="83"/>
      <c r="H336" s="82"/>
      <c r="I336" s="84"/>
      <c r="J336" s="85"/>
      <c r="K336" s="82"/>
    </row>
    <row r="337" spans="1:11" x14ac:dyDescent="0.25">
      <c r="A337" s="82"/>
      <c r="B337" s="82"/>
      <c r="C337" s="82"/>
      <c r="D337" s="82"/>
      <c r="E337" s="83"/>
      <c r="F337" s="183"/>
      <c r="G337" s="83"/>
      <c r="H337" s="82"/>
      <c r="I337" s="84"/>
      <c r="J337" s="85"/>
      <c r="K337" s="82"/>
    </row>
    <row r="338" spans="1:11" x14ac:dyDescent="0.25">
      <c r="A338" s="82"/>
      <c r="B338" s="82"/>
      <c r="C338" s="82"/>
      <c r="D338" s="82"/>
      <c r="E338" s="83"/>
      <c r="F338" s="183"/>
      <c r="G338" s="83"/>
      <c r="H338" s="82"/>
      <c r="I338" s="84"/>
      <c r="J338" s="85"/>
      <c r="K338" s="82"/>
    </row>
    <row r="339" spans="1:11" x14ac:dyDescent="0.25">
      <c r="A339" s="82"/>
      <c r="B339" s="82"/>
      <c r="C339" s="82"/>
      <c r="D339" s="82"/>
      <c r="E339" s="83"/>
      <c r="F339" s="183"/>
      <c r="G339" s="83"/>
      <c r="H339" s="82"/>
      <c r="I339" s="84"/>
      <c r="J339" s="85"/>
      <c r="K339" s="82"/>
    </row>
    <row r="340" spans="1:11" x14ac:dyDescent="0.25">
      <c r="A340" s="82"/>
      <c r="B340" s="82"/>
      <c r="C340" s="82"/>
      <c r="D340" s="82"/>
      <c r="E340" s="83"/>
      <c r="F340" s="183"/>
      <c r="G340" s="83"/>
      <c r="H340" s="82"/>
      <c r="I340" s="84"/>
      <c r="J340" s="85"/>
      <c r="K340" s="82"/>
    </row>
    <row r="341" spans="1:11" x14ac:dyDescent="0.25">
      <c r="A341" s="82"/>
      <c r="B341" s="82"/>
      <c r="C341" s="82"/>
      <c r="D341" s="82"/>
      <c r="E341" s="83"/>
      <c r="F341" s="183"/>
      <c r="G341" s="83"/>
      <c r="H341" s="82"/>
      <c r="I341" s="84"/>
      <c r="J341" s="85"/>
      <c r="K341" s="82"/>
    </row>
    <row r="342" spans="1:11" x14ac:dyDescent="0.25">
      <c r="A342" s="82"/>
      <c r="B342" s="82"/>
      <c r="C342" s="82"/>
      <c r="D342" s="82"/>
      <c r="E342" s="83"/>
      <c r="F342" s="183"/>
      <c r="G342" s="83"/>
      <c r="H342" s="82"/>
      <c r="I342" s="84"/>
      <c r="J342" s="85"/>
      <c r="K342" s="82"/>
    </row>
    <row r="343" spans="1:11" x14ac:dyDescent="0.25">
      <c r="A343" s="82"/>
      <c r="B343" s="82"/>
      <c r="C343" s="82"/>
      <c r="D343" s="82"/>
      <c r="E343" s="83"/>
      <c r="F343" s="183"/>
      <c r="G343" s="83"/>
      <c r="H343" s="82"/>
      <c r="I343" s="84"/>
      <c r="J343" s="85"/>
      <c r="K343" s="82"/>
    </row>
    <row r="344" spans="1:11" x14ac:dyDescent="0.25">
      <c r="A344" s="82"/>
      <c r="B344" s="82"/>
      <c r="C344" s="82"/>
      <c r="D344" s="82"/>
      <c r="E344" s="83"/>
      <c r="F344" s="183"/>
      <c r="G344" s="83"/>
      <c r="H344" s="82"/>
      <c r="I344" s="84"/>
      <c r="J344" s="85"/>
      <c r="K344" s="82"/>
    </row>
    <row r="345" spans="1:11" x14ac:dyDescent="0.25">
      <c r="A345" s="82"/>
      <c r="B345" s="82"/>
      <c r="C345" s="82"/>
      <c r="D345" s="82"/>
      <c r="E345" s="83"/>
      <c r="F345" s="183"/>
      <c r="G345" s="83"/>
      <c r="H345" s="82"/>
      <c r="I345" s="84"/>
      <c r="J345" s="85"/>
      <c r="K345" s="82"/>
    </row>
    <row r="346" spans="1:11" x14ac:dyDescent="0.25">
      <c r="A346" s="82"/>
      <c r="B346" s="82"/>
      <c r="C346" s="82"/>
      <c r="D346" s="82"/>
      <c r="E346" s="83"/>
      <c r="F346" s="183"/>
      <c r="G346" s="83"/>
      <c r="H346" s="82"/>
      <c r="I346" s="84"/>
      <c r="J346" s="85"/>
      <c r="K346" s="82"/>
    </row>
    <row r="347" spans="1:11" x14ac:dyDescent="0.25">
      <c r="A347" s="82"/>
      <c r="B347" s="82"/>
      <c r="C347" s="82"/>
      <c r="D347" s="82"/>
      <c r="E347" s="83"/>
      <c r="F347" s="183"/>
      <c r="G347" s="83"/>
      <c r="H347" s="82"/>
      <c r="I347" s="84"/>
      <c r="J347" s="85"/>
      <c r="K347" s="82"/>
    </row>
    <row r="348" spans="1:11" x14ac:dyDescent="0.25">
      <c r="A348" s="82"/>
      <c r="B348" s="82"/>
      <c r="C348" s="82"/>
      <c r="D348" s="82"/>
      <c r="E348" s="83"/>
      <c r="F348" s="183"/>
      <c r="G348" s="83"/>
      <c r="H348" s="82"/>
      <c r="I348" s="84"/>
      <c r="J348" s="85"/>
      <c r="K348" s="82"/>
    </row>
    <row r="349" spans="1:11" x14ac:dyDescent="0.25">
      <c r="A349" s="82"/>
      <c r="B349" s="82"/>
      <c r="C349" s="82"/>
      <c r="D349" s="82"/>
      <c r="E349" s="83"/>
      <c r="F349" s="183"/>
      <c r="G349" s="83"/>
      <c r="H349" s="82"/>
      <c r="I349" s="84"/>
      <c r="J349" s="85"/>
      <c r="K349" s="82"/>
    </row>
    <row r="350" spans="1:11" x14ac:dyDescent="0.25">
      <c r="A350" s="82"/>
      <c r="B350" s="82"/>
      <c r="C350" s="82"/>
      <c r="D350" s="82"/>
      <c r="E350" s="83"/>
      <c r="F350" s="183"/>
      <c r="G350" s="83"/>
      <c r="H350" s="82"/>
      <c r="I350" s="84"/>
      <c r="J350" s="85"/>
      <c r="K350" s="82"/>
    </row>
    <row r="351" spans="1:11" x14ac:dyDescent="0.25">
      <c r="A351" s="82"/>
      <c r="B351" s="82"/>
      <c r="C351" s="82"/>
      <c r="D351" s="82"/>
      <c r="E351" s="83"/>
      <c r="F351" s="183"/>
      <c r="G351" s="83"/>
      <c r="H351" s="82"/>
      <c r="I351" s="84"/>
      <c r="J351" s="85"/>
      <c r="K351" s="82"/>
    </row>
    <row r="352" spans="1:11" x14ac:dyDescent="0.25">
      <c r="A352" s="82"/>
      <c r="B352" s="82"/>
      <c r="C352" s="82"/>
      <c r="D352" s="82"/>
      <c r="E352" s="83"/>
      <c r="F352" s="183"/>
      <c r="G352" s="83"/>
      <c r="H352" s="82"/>
      <c r="I352" s="84"/>
      <c r="J352" s="85"/>
      <c r="K352" s="82"/>
    </row>
    <row r="353" spans="1:11" x14ac:dyDescent="0.25">
      <c r="A353" s="82"/>
      <c r="B353" s="82"/>
      <c r="C353" s="82"/>
      <c r="D353" s="82"/>
      <c r="E353" s="83"/>
      <c r="F353" s="183"/>
      <c r="G353" s="83"/>
      <c r="H353" s="82"/>
      <c r="I353" s="84"/>
      <c r="J353" s="85"/>
      <c r="K353" s="82"/>
    </row>
    <row r="354" spans="1:11" x14ac:dyDescent="0.25">
      <c r="A354" s="82"/>
      <c r="B354" s="82"/>
      <c r="C354" s="82"/>
      <c r="D354" s="82"/>
      <c r="E354" s="83"/>
      <c r="F354" s="183"/>
      <c r="G354" s="83"/>
      <c r="H354" s="82"/>
      <c r="I354" s="84"/>
      <c r="J354" s="85"/>
      <c r="K354" s="82"/>
    </row>
    <row r="355" spans="1:11" x14ac:dyDescent="0.25">
      <c r="A355" s="82"/>
      <c r="B355" s="82"/>
      <c r="C355" s="82"/>
      <c r="D355" s="82"/>
      <c r="E355" s="83"/>
      <c r="F355" s="183"/>
      <c r="G355" s="83"/>
      <c r="H355" s="82"/>
      <c r="I355" s="84"/>
      <c r="J355" s="85"/>
      <c r="K355" s="82"/>
    </row>
    <row r="356" spans="1:11" x14ac:dyDescent="0.25">
      <c r="A356" s="82"/>
      <c r="B356" s="82"/>
      <c r="C356" s="82"/>
      <c r="D356" s="82"/>
      <c r="E356" s="83"/>
      <c r="F356" s="183"/>
      <c r="G356" s="83"/>
      <c r="H356" s="82"/>
      <c r="I356" s="84"/>
      <c r="J356" s="85"/>
      <c r="K356" s="82"/>
    </row>
    <row r="357" spans="1:11" x14ac:dyDescent="0.25">
      <c r="A357" s="82"/>
      <c r="B357" s="82"/>
      <c r="C357" s="82"/>
      <c r="D357" s="82"/>
      <c r="E357" s="83"/>
      <c r="F357" s="183"/>
      <c r="G357" s="83"/>
      <c r="H357" s="82"/>
      <c r="I357" s="84"/>
      <c r="J357" s="85"/>
      <c r="K357" s="82"/>
    </row>
    <row r="358" spans="1:11" x14ac:dyDescent="0.25">
      <c r="A358" s="82"/>
      <c r="B358" s="82"/>
      <c r="C358" s="82"/>
      <c r="D358" s="82"/>
      <c r="E358" s="83"/>
      <c r="F358" s="183"/>
      <c r="G358" s="83"/>
      <c r="H358" s="82"/>
      <c r="I358" s="84"/>
      <c r="J358" s="85"/>
      <c r="K358" s="82"/>
    </row>
    <row r="359" spans="1:11" x14ac:dyDescent="0.25">
      <c r="A359" s="82"/>
      <c r="B359" s="82"/>
      <c r="C359" s="82"/>
      <c r="D359" s="82"/>
      <c r="E359" s="83"/>
      <c r="F359" s="183"/>
      <c r="G359" s="83"/>
      <c r="H359" s="82"/>
      <c r="I359" s="84"/>
      <c r="J359" s="85"/>
      <c r="K359" s="82"/>
    </row>
    <row r="360" spans="1:11" x14ac:dyDescent="0.25">
      <c r="A360" s="82"/>
      <c r="B360" s="82"/>
      <c r="C360" s="82"/>
      <c r="D360" s="82"/>
      <c r="E360" s="83"/>
      <c r="F360" s="183"/>
      <c r="G360" s="83"/>
      <c r="H360" s="82"/>
      <c r="I360" s="84"/>
      <c r="J360" s="85"/>
      <c r="K360" s="82"/>
    </row>
    <row r="361" spans="1:11" x14ac:dyDescent="0.25">
      <c r="A361" s="82"/>
      <c r="B361" s="82"/>
      <c r="C361" s="82"/>
      <c r="D361" s="82"/>
      <c r="E361" s="83"/>
      <c r="F361" s="183"/>
      <c r="G361" s="83"/>
      <c r="H361" s="82"/>
      <c r="I361" s="84"/>
      <c r="J361" s="85"/>
      <c r="K361" s="82"/>
    </row>
    <row r="362" spans="1:11" x14ac:dyDescent="0.25">
      <c r="A362" s="82"/>
      <c r="B362" s="82"/>
      <c r="C362" s="82"/>
      <c r="D362" s="82"/>
      <c r="E362" s="83"/>
      <c r="F362" s="183"/>
      <c r="G362" s="83"/>
      <c r="H362" s="82"/>
      <c r="I362" s="84"/>
      <c r="J362" s="85"/>
      <c r="K362" s="82"/>
    </row>
    <row r="363" spans="1:11" x14ac:dyDescent="0.25">
      <c r="A363" s="82"/>
      <c r="B363" s="82"/>
      <c r="C363" s="82"/>
      <c r="D363" s="82"/>
      <c r="E363" s="83"/>
      <c r="F363" s="183"/>
      <c r="G363" s="83"/>
      <c r="H363" s="82"/>
      <c r="I363" s="84"/>
      <c r="J363" s="85"/>
      <c r="K363" s="82"/>
    </row>
    <row r="364" spans="1:11" x14ac:dyDescent="0.25">
      <c r="A364" s="82"/>
      <c r="B364" s="82"/>
      <c r="C364" s="82"/>
      <c r="D364" s="82"/>
      <c r="E364" s="83"/>
      <c r="F364" s="183"/>
      <c r="G364" s="83"/>
      <c r="H364" s="82"/>
      <c r="I364" s="84"/>
      <c r="J364" s="85"/>
      <c r="K364" s="82"/>
    </row>
    <row r="365" spans="1:11" x14ac:dyDescent="0.25">
      <c r="A365" s="82"/>
      <c r="B365" s="82"/>
      <c r="C365" s="82"/>
      <c r="D365" s="82"/>
      <c r="E365" s="83"/>
      <c r="F365" s="183"/>
      <c r="G365" s="83"/>
      <c r="H365" s="82"/>
      <c r="I365" s="84"/>
      <c r="J365" s="85"/>
      <c r="K365" s="82"/>
    </row>
    <row r="366" spans="1:11" x14ac:dyDescent="0.25">
      <c r="A366" s="82"/>
      <c r="B366" s="82"/>
      <c r="C366" s="82"/>
      <c r="D366" s="82"/>
      <c r="E366" s="83"/>
      <c r="F366" s="183"/>
      <c r="G366" s="83"/>
      <c r="H366" s="82"/>
      <c r="I366" s="84"/>
      <c r="J366" s="85"/>
      <c r="K366" s="82"/>
    </row>
    <row r="367" spans="1:11" x14ac:dyDescent="0.25">
      <c r="A367" s="82"/>
      <c r="B367" s="82"/>
      <c r="C367" s="82"/>
      <c r="D367" s="82"/>
      <c r="E367" s="83"/>
      <c r="F367" s="183"/>
      <c r="G367" s="83"/>
      <c r="H367" s="82"/>
      <c r="I367" s="84"/>
      <c r="J367" s="85"/>
      <c r="K367" s="82"/>
    </row>
    <row r="368" spans="1:11" x14ac:dyDescent="0.25">
      <c r="A368" s="82"/>
      <c r="B368" s="82"/>
      <c r="C368" s="82"/>
      <c r="D368" s="82"/>
      <c r="E368" s="83"/>
      <c r="F368" s="183"/>
      <c r="G368" s="83"/>
      <c r="H368" s="82"/>
      <c r="I368" s="84"/>
      <c r="J368" s="85"/>
      <c r="K368" s="82"/>
    </row>
    <row r="369" spans="1:11" x14ac:dyDescent="0.25">
      <c r="A369" s="82"/>
      <c r="B369" s="82"/>
      <c r="C369" s="82"/>
      <c r="D369" s="82"/>
      <c r="E369" s="83"/>
      <c r="F369" s="183"/>
      <c r="G369" s="83"/>
      <c r="H369" s="82"/>
      <c r="I369" s="84"/>
      <c r="J369" s="85"/>
      <c r="K369" s="82"/>
    </row>
    <row r="370" spans="1:11" x14ac:dyDescent="0.25">
      <c r="A370" s="82"/>
      <c r="B370" s="82"/>
      <c r="C370" s="82"/>
      <c r="D370" s="82"/>
      <c r="E370" s="83"/>
      <c r="F370" s="183"/>
      <c r="G370" s="83"/>
      <c r="H370" s="82"/>
      <c r="I370" s="84"/>
      <c r="J370" s="85"/>
      <c r="K370" s="82"/>
    </row>
    <row r="371" spans="1:11" x14ac:dyDescent="0.25">
      <c r="A371" s="82"/>
      <c r="B371" s="82"/>
      <c r="C371" s="82"/>
      <c r="D371" s="82"/>
      <c r="E371" s="83"/>
      <c r="F371" s="183"/>
      <c r="G371" s="83"/>
      <c r="H371" s="82"/>
      <c r="I371" s="84"/>
      <c r="J371" s="85"/>
      <c r="K371" s="82"/>
    </row>
    <row r="372" spans="1:11" x14ac:dyDescent="0.25">
      <c r="A372" s="82"/>
      <c r="B372" s="82"/>
      <c r="C372" s="82"/>
      <c r="D372" s="82"/>
      <c r="E372" s="83"/>
      <c r="F372" s="183"/>
      <c r="G372" s="83"/>
      <c r="H372" s="82"/>
      <c r="I372" s="84"/>
      <c r="J372" s="85"/>
      <c r="K372" s="82"/>
    </row>
    <row r="373" spans="1:11" x14ac:dyDescent="0.25">
      <c r="A373" s="82"/>
      <c r="B373" s="82"/>
      <c r="C373" s="82"/>
      <c r="D373" s="82"/>
      <c r="E373" s="83"/>
      <c r="F373" s="183"/>
      <c r="G373" s="83"/>
      <c r="H373" s="82"/>
      <c r="I373" s="84"/>
      <c r="J373" s="85"/>
      <c r="K373" s="82"/>
    </row>
    <row r="374" spans="1:11" x14ac:dyDescent="0.25">
      <c r="A374" s="82"/>
      <c r="B374" s="82"/>
      <c r="C374" s="82"/>
      <c r="D374" s="82"/>
      <c r="E374" s="83"/>
      <c r="F374" s="183"/>
      <c r="G374" s="83"/>
      <c r="H374" s="82"/>
      <c r="I374" s="84"/>
      <c r="J374" s="85"/>
      <c r="K374" s="82"/>
    </row>
    <row r="375" spans="1:11" x14ac:dyDescent="0.25">
      <c r="A375" s="82"/>
      <c r="B375" s="82"/>
      <c r="C375" s="82"/>
      <c r="D375" s="82"/>
      <c r="E375" s="83"/>
      <c r="F375" s="183"/>
      <c r="G375" s="83"/>
      <c r="H375" s="82"/>
      <c r="I375" s="84"/>
      <c r="J375" s="85"/>
      <c r="K375" s="82"/>
    </row>
    <row r="376" spans="1:11" x14ac:dyDescent="0.25">
      <c r="A376" s="82"/>
      <c r="B376" s="82"/>
      <c r="C376" s="82"/>
      <c r="D376" s="82"/>
      <c r="E376" s="83"/>
      <c r="F376" s="183"/>
      <c r="G376" s="83"/>
      <c r="H376" s="82"/>
      <c r="I376" s="84"/>
      <c r="J376" s="85"/>
      <c r="K376" s="82"/>
    </row>
    <row r="377" spans="1:11" x14ac:dyDescent="0.25">
      <c r="A377" s="82"/>
      <c r="B377" s="82"/>
      <c r="C377" s="82"/>
      <c r="D377" s="82"/>
      <c r="E377" s="83"/>
      <c r="F377" s="183"/>
      <c r="G377" s="83"/>
      <c r="H377" s="82"/>
      <c r="I377" s="84"/>
      <c r="J377" s="85"/>
      <c r="K377" s="82"/>
    </row>
    <row r="378" spans="1:11" x14ac:dyDescent="0.25">
      <c r="A378" s="82"/>
      <c r="B378" s="82"/>
      <c r="C378" s="82"/>
      <c r="D378" s="82"/>
      <c r="E378" s="83"/>
      <c r="F378" s="183"/>
      <c r="G378" s="83"/>
      <c r="H378" s="82"/>
      <c r="I378" s="84"/>
      <c r="J378" s="85"/>
      <c r="K378" s="82"/>
    </row>
    <row r="379" spans="1:11" x14ac:dyDescent="0.25">
      <c r="A379" s="82"/>
      <c r="B379" s="82"/>
      <c r="C379" s="82"/>
      <c r="D379" s="82"/>
      <c r="E379" s="83"/>
      <c r="F379" s="183"/>
      <c r="G379" s="83"/>
      <c r="H379" s="82"/>
      <c r="I379" s="84"/>
      <c r="J379" s="85"/>
      <c r="K379" s="82"/>
    </row>
    <row r="380" spans="1:11" x14ac:dyDescent="0.25">
      <c r="A380" s="82"/>
      <c r="B380" s="82"/>
      <c r="C380" s="82"/>
      <c r="D380" s="82"/>
      <c r="E380" s="83"/>
      <c r="F380" s="183"/>
      <c r="G380" s="83"/>
      <c r="H380" s="82"/>
      <c r="I380" s="84"/>
      <c r="J380" s="85"/>
      <c r="K380" s="82"/>
    </row>
    <row r="381" spans="1:11" x14ac:dyDescent="0.25">
      <c r="A381" s="82"/>
      <c r="B381" s="82"/>
      <c r="C381" s="82"/>
      <c r="D381" s="82"/>
      <c r="E381" s="83"/>
      <c r="F381" s="183"/>
      <c r="G381" s="83"/>
      <c r="H381" s="82"/>
      <c r="I381" s="84"/>
      <c r="J381" s="85"/>
      <c r="K381" s="82"/>
    </row>
    <row r="382" spans="1:11" x14ac:dyDescent="0.25">
      <c r="A382" s="82"/>
      <c r="B382" s="82"/>
      <c r="C382" s="82"/>
      <c r="D382" s="82"/>
      <c r="E382" s="83"/>
      <c r="F382" s="183"/>
      <c r="G382" s="83"/>
      <c r="H382" s="82"/>
      <c r="I382" s="84"/>
      <c r="J382" s="85"/>
      <c r="K382" s="82"/>
    </row>
    <row r="383" spans="1:11" x14ac:dyDescent="0.25">
      <c r="A383" s="82"/>
      <c r="B383" s="82"/>
      <c r="C383" s="82"/>
      <c r="D383" s="82"/>
      <c r="E383" s="83"/>
      <c r="F383" s="183"/>
      <c r="G383" s="83"/>
      <c r="H383" s="82"/>
      <c r="I383" s="84"/>
      <c r="J383" s="85"/>
      <c r="K383" s="82"/>
    </row>
    <row r="384" spans="1:11" x14ac:dyDescent="0.25">
      <c r="A384" s="82"/>
      <c r="B384" s="82"/>
      <c r="C384" s="82"/>
      <c r="D384" s="82"/>
      <c r="E384" s="83"/>
      <c r="F384" s="183"/>
      <c r="G384" s="83"/>
      <c r="H384" s="82"/>
      <c r="I384" s="84"/>
      <c r="J384" s="85"/>
      <c r="K384" s="82"/>
    </row>
    <row r="385" spans="1:11" x14ac:dyDescent="0.25">
      <c r="A385" s="82"/>
      <c r="B385" s="82"/>
      <c r="C385" s="82"/>
      <c r="D385" s="82"/>
      <c r="E385" s="83"/>
      <c r="F385" s="183"/>
      <c r="G385" s="83"/>
      <c r="H385" s="82"/>
      <c r="I385" s="84"/>
      <c r="J385" s="85"/>
      <c r="K385" s="82"/>
    </row>
    <row r="386" spans="1:11" x14ac:dyDescent="0.25">
      <c r="A386" s="82"/>
      <c r="B386" s="82"/>
      <c r="C386" s="82"/>
      <c r="D386" s="82"/>
      <c r="E386" s="83"/>
      <c r="F386" s="183"/>
      <c r="G386" s="83"/>
      <c r="H386" s="82"/>
      <c r="I386" s="84"/>
      <c r="J386" s="85"/>
      <c r="K386" s="82"/>
    </row>
    <row r="387" spans="1:11" x14ac:dyDescent="0.25">
      <c r="A387" s="82"/>
      <c r="B387" s="82"/>
      <c r="C387" s="82"/>
      <c r="D387" s="82"/>
      <c r="E387" s="83"/>
      <c r="F387" s="183"/>
      <c r="G387" s="83"/>
      <c r="H387" s="82"/>
      <c r="I387" s="84"/>
      <c r="J387" s="85"/>
      <c r="K387" s="82"/>
    </row>
    <row r="388" spans="1:11" x14ac:dyDescent="0.25">
      <c r="A388" s="82"/>
      <c r="B388" s="82"/>
      <c r="C388" s="82"/>
      <c r="D388" s="82"/>
      <c r="E388" s="83"/>
      <c r="F388" s="183"/>
      <c r="G388" s="83"/>
      <c r="H388" s="82"/>
      <c r="I388" s="84"/>
      <c r="J388" s="85"/>
      <c r="K388" s="82"/>
    </row>
    <row r="389" spans="1:11" x14ac:dyDescent="0.25">
      <c r="A389" s="82"/>
      <c r="B389" s="82"/>
      <c r="C389" s="82"/>
      <c r="D389" s="82"/>
      <c r="E389" s="83"/>
      <c r="F389" s="183"/>
      <c r="G389" s="83"/>
      <c r="H389" s="82"/>
      <c r="I389" s="84"/>
      <c r="J389" s="85"/>
      <c r="K389" s="82"/>
    </row>
    <row r="390" spans="1:11" x14ac:dyDescent="0.25">
      <c r="A390" s="82"/>
      <c r="B390" s="82"/>
      <c r="C390" s="82"/>
      <c r="D390" s="82"/>
      <c r="E390" s="83"/>
      <c r="F390" s="183"/>
      <c r="G390" s="83"/>
      <c r="H390" s="82"/>
      <c r="I390" s="84"/>
      <c r="J390" s="85"/>
      <c r="K390" s="82"/>
    </row>
    <row r="391" spans="1:11" x14ac:dyDescent="0.25">
      <c r="A391" s="82"/>
      <c r="B391" s="82"/>
      <c r="C391" s="82"/>
      <c r="D391" s="82"/>
      <c r="E391" s="83"/>
      <c r="F391" s="183"/>
      <c r="G391" s="83"/>
      <c r="H391" s="82"/>
      <c r="I391" s="84"/>
      <c r="J391" s="85"/>
      <c r="K391" s="82"/>
    </row>
    <row r="392" spans="1:11" x14ac:dyDescent="0.25">
      <c r="A392" s="82"/>
      <c r="B392" s="82"/>
      <c r="C392" s="82"/>
      <c r="D392" s="82"/>
      <c r="E392" s="83"/>
      <c r="F392" s="183"/>
      <c r="G392" s="83"/>
      <c r="H392" s="82"/>
      <c r="I392" s="84"/>
      <c r="J392" s="85"/>
      <c r="K392" s="82"/>
    </row>
    <row r="393" spans="1:11" x14ac:dyDescent="0.25">
      <c r="A393" s="82"/>
      <c r="B393" s="82"/>
      <c r="C393" s="82"/>
      <c r="D393" s="82"/>
      <c r="E393" s="83"/>
      <c r="F393" s="183"/>
      <c r="G393" s="83"/>
      <c r="H393" s="82"/>
      <c r="I393" s="84"/>
      <c r="J393" s="85"/>
      <c r="K393" s="82"/>
    </row>
    <row r="394" spans="1:11" x14ac:dyDescent="0.25">
      <c r="A394" s="82"/>
      <c r="B394" s="82"/>
      <c r="C394" s="82"/>
      <c r="D394" s="82"/>
      <c r="E394" s="83"/>
      <c r="F394" s="183"/>
      <c r="G394" s="83"/>
      <c r="H394" s="82"/>
      <c r="I394" s="84"/>
      <c r="J394" s="85"/>
      <c r="K394" s="82"/>
    </row>
    <row r="395" spans="1:11" x14ac:dyDescent="0.25">
      <c r="A395" s="82"/>
      <c r="B395" s="82"/>
      <c r="C395" s="82"/>
      <c r="D395" s="82"/>
      <c r="E395" s="83"/>
      <c r="F395" s="183"/>
      <c r="G395" s="83"/>
      <c r="H395" s="82"/>
      <c r="I395" s="84"/>
      <c r="J395" s="85"/>
      <c r="K395" s="82"/>
    </row>
    <row r="396" spans="1:11" x14ac:dyDescent="0.25">
      <c r="A396" s="82"/>
      <c r="B396" s="82"/>
      <c r="C396" s="82"/>
      <c r="D396" s="82"/>
      <c r="E396" s="83"/>
      <c r="F396" s="183"/>
      <c r="G396" s="83"/>
      <c r="H396" s="82"/>
      <c r="I396" s="84"/>
      <c r="J396" s="85"/>
      <c r="K396" s="82"/>
    </row>
    <row r="397" spans="1:11" x14ac:dyDescent="0.25">
      <c r="A397" s="82"/>
      <c r="B397" s="82"/>
      <c r="C397" s="82"/>
      <c r="D397" s="82"/>
      <c r="E397" s="83"/>
      <c r="F397" s="183"/>
      <c r="G397" s="83"/>
      <c r="H397" s="82"/>
      <c r="I397" s="84"/>
      <c r="J397" s="85"/>
      <c r="K397" s="82"/>
    </row>
    <row r="398" spans="1:11" x14ac:dyDescent="0.25">
      <c r="A398" s="82"/>
      <c r="B398" s="82"/>
      <c r="C398" s="82"/>
      <c r="D398" s="82"/>
      <c r="E398" s="83"/>
      <c r="F398" s="183"/>
      <c r="G398" s="83"/>
      <c r="H398" s="82"/>
      <c r="I398" s="84"/>
      <c r="J398" s="85"/>
      <c r="K398" s="82"/>
    </row>
    <row r="399" spans="1:11" x14ac:dyDescent="0.25">
      <c r="A399" s="82"/>
      <c r="B399" s="82"/>
      <c r="C399" s="82"/>
      <c r="D399" s="82"/>
      <c r="E399" s="83"/>
      <c r="F399" s="183"/>
      <c r="G399" s="83"/>
      <c r="H399" s="82"/>
      <c r="I399" s="84"/>
      <c r="J399" s="85"/>
      <c r="K399" s="82"/>
    </row>
    <row r="400" spans="1:11" x14ac:dyDescent="0.25">
      <c r="A400" s="82"/>
      <c r="B400" s="82"/>
      <c r="C400" s="82"/>
      <c r="D400" s="82"/>
      <c r="E400" s="83"/>
      <c r="F400" s="183"/>
      <c r="G400" s="83"/>
      <c r="H400" s="82"/>
      <c r="I400" s="84"/>
      <c r="J400" s="85"/>
      <c r="K400" s="82"/>
    </row>
    <row r="401" spans="1:11" x14ac:dyDescent="0.25">
      <c r="A401" s="82"/>
      <c r="B401" s="82"/>
      <c r="C401" s="82"/>
      <c r="D401" s="82"/>
      <c r="E401" s="83"/>
      <c r="F401" s="183"/>
      <c r="G401" s="83"/>
      <c r="H401" s="82"/>
      <c r="I401" s="84"/>
      <c r="J401" s="85"/>
      <c r="K401" s="82"/>
    </row>
    <row r="402" spans="1:11" x14ac:dyDescent="0.25">
      <c r="A402" s="82"/>
      <c r="B402" s="82"/>
      <c r="C402" s="82"/>
      <c r="D402" s="82"/>
      <c r="E402" s="83"/>
      <c r="F402" s="183"/>
      <c r="G402" s="83"/>
      <c r="H402" s="82"/>
      <c r="I402" s="84"/>
      <c r="J402" s="85"/>
      <c r="K402" s="82"/>
    </row>
    <row r="403" spans="1:11" x14ac:dyDescent="0.25">
      <c r="A403" s="82"/>
      <c r="B403" s="82"/>
      <c r="C403" s="82"/>
      <c r="D403" s="82"/>
      <c r="E403" s="83"/>
      <c r="F403" s="183"/>
      <c r="G403" s="83"/>
      <c r="H403" s="82"/>
      <c r="I403" s="84"/>
      <c r="J403" s="85"/>
      <c r="K403" s="82"/>
    </row>
    <row r="404" spans="1:11" x14ac:dyDescent="0.25">
      <c r="A404" s="82"/>
      <c r="B404" s="82"/>
      <c r="C404" s="82"/>
      <c r="D404" s="82"/>
      <c r="E404" s="83"/>
      <c r="F404" s="183"/>
      <c r="G404" s="83"/>
      <c r="H404" s="82"/>
      <c r="I404" s="84"/>
      <c r="J404" s="85"/>
      <c r="K404" s="82"/>
    </row>
    <row r="405" spans="1:11" x14ac:dyDescent="0.25">
      <c r="A405" s="82"/>
      <c r="B405" s="82"/>
      <c r="C405" s="82"/>
      <c r="D405" s="82"/>
      <c r="E405" s="83"/>
      <c r="F405" s="183"/>
      <c r="G405" s="83"/>
      <c r="H405" s="82"/>
      <c r="I405" s="84"/>
      <c r="J405" s="85"/>
      <c r="K405" s="82"/>
    </row>
    <row r="406" spans="1:11" x14ac:dyDescent="0.25">
      <c r="A406" s="82"/>
      <c r="B406" s="82"/>
      <c r="C406" s="82"/>
      <c r="D406" s="82"/>
      <c r="E406" s="83"/>
      <c r="F406" s="183"/>
      <c r="G406" s="83"/>
      <c r="H406" s="82"/>
      <c r="I406" s="84"/>
      <c r="J406" s="85"/>
      <c r="K406" s="82"/>
    </row>
    <row r="407" spans="1:11" x14ac:dyDescent="0.25">
      <c r="A407" s="82"/>
      <c r="B407" s="82"/>
      <c r="C407" s="82"/>
      <c r="D407" s="82"/>
      <c r="E407" s="83"/>
      <c r="F407" s="183"/>
      <c r="G407" s="83"/>
      <c r="H407" s="82"/>
      <c r="I407" s="84"/>
      <c r="J407" s="85"/>
      <c r="K407" s="82"/>
    </row>
    <row r="408" spans="1:11" x14ac:dyDescent="0.25">
      <c r="A408" s="82"/>
      <c r="B408" s="82"/>
      <c r="C408" s="82"/>
      <c r="D408" s="82"/>
      <c r="E408" s="83"/>
      <c r="F408" s="183"/>
      <c r="G408" s="83"/>
      <c r="H408" s="82"/>
      <c r="I408" s="84"/>
      <c r="J408" s="85"/>
      <c r="K408" s="82"/>
    </row>
    <row r="409" spans="1:11" x14ac:dyDescent="0.25">
      <c r="A409" s="82"/>
      <c r="B409" s="82"/>
      <c r="C409" s="82"/>
      <c r="D409" s="82"/>
      <c r="E409" s="83"/>
      <c r="F409" s="183"/>
      <c r="G409" s="83"/>
      <c r="H409" s="82"/>
      <c r="I409" s="84"/>
      <c r="J409" s="85"/>
      <c r="K409" s="82"/>
    </row>
    <row r="410" spans="1:11" x14ac:dyDescent="0.25">
      <c r="A410" s="82"/>
      <c r="B410" s="82"/>
      <c r="C410" s="82"/>
      <c r="D410" s="82"/>
      <c r="E410" s="83"/>
      <c r="F410" s="183"/>
      <c r="G410" s="83"/>
      <c r="H410" s="82"/>
      <c r="I410" s="84"/>
      <c r="J410" s="85"/>
      <c r="K410" s="82"/>
    </row>
    <row r="411" spans="1:11" x14ac:dyDescent="0.25">
      <c r="A411" s="82"/>
      <c r="B411" s="82"/>
      <c r="C411" s="82"/>
      <c r="D411" s="82"/>
      <c r="E411" s="83"/>
      <c r="F411" s="183"/>
      <c r="G411" s="83"/>
      <c r="H411" s="82"/>
      <c r="I411" s="84"/>
      <c r="J411" s="85"/>
      <c r="K411" s="82"/>
    </row>
    <row r="412" spans="1:11" x14ac:dyDescent="0.25">
      <c r="A412" s="82"/>
      <c r="B412" s="82"/>
      <c r="C412" s="82"/>
      <c r="D412" s="82"/>
      <c r="E412" s="83"/>
      <c r="F412" s="183"/>
      <c r="G412" s="83"/>
      <c r="H412" s="82"/>
      <c r="I412" s="84"/>
      <c r="J412" s="85"/>
      <c r="K412" s="82"/>
    </row>
    <row r="413" spans="1:11" x14ac:dyDescent="0.25">
      <c r="A413" s="82"/>
      <c r="B413" s="82"/>
      <c r="C413" s="82"/>
      <c r="D413" s="82"/>
      <c r="E413" s="83"/>
      <c r="F413" s="183"/>
      <c r="G413" s="83"/>
      <c r="H413" s="82"/>
      <c r="I413" s="84"/>
      <c r="J413" s="85"/>
      <c r="K413" s="82"/>
    </row>
    <row r="414" spans="1:11" x14ac:dyDescent="0.25">
      <c r="A414" s="82"/>
      <c r="B414" s="82"/>
      <c r="C414" s="82"/>
      <c r="D414" s="82"/>
      <c r="E414" s="83"/>
      <c r="F414" s="183"/>
      <c r="G414" s="83"/>
      <c r="H414" s="82"/>
      <c r="I414" s="84"/>
      <c r="J414" s="85"/>
      <c r="K414" s="82"/>
    </row>
    <row r="415" spans="1:11" x14ac:dyDescent="0.25">
      <c r="A415" s="82"/>
      <c r="B415" s="82"/>
      <c r="C415" s="82"/>
      <c r="D415" s="82"/>
      <c r="E415" s="83"/>
      <c r="F415" s="183"/>
      <c r="G415" s="83"/>
      <c r="H415" s="82"/>
      <c r="I415" s="84"/>
      <c r="J415" s="85"/>
      <c r="K415" s="82"/>
    </row>
    <row r="416" spans="1:11" x14ac:dyDescent="0.25">
      <c r="A416" s="82"/>
      <c r="B416" s="82"/>
      <c r="C416" s="82"/>
      <c r="D416" s="82"/>
      <c r="E416" s="83"/>
      <c r="F416" s="183"/>
      <c r="G416" s="83"/>
      <c r="H416" s="82"/>
      <c r="I416" s="84"/>
      <c r="J416" s="85"/>
      <c r="K416" s="82"/>
    </row>
    <row r="417" spans="1:11" x14ac:dyDescent="0.25">
      <c r="A417" s="82"/>
      <c r="B417" s="82"/>
      <c r="C417" s="82"/>
      <c r="D417" s="82"/>
      <c r="E417" s="83"/>
      <c r="F417" s="183"/>
      <c r="G417" s="83"/>
      <c r="H417" s="82"/>
      <c r="I417" s="84"/>
      <c r="J417" s="85"/>
      <c r="K417" s="82"/>
    </row>
    <row r="418" spans="1:11" x14ac:dyDescent="0.25">
      <c r="A418" s="82"/>
      <c r="B418" s="82"/>
      <c r="C418" s="82"/>
      <c r="D418" s="82"/>
      <c r="E418" s="83"/>
      <c r="F418" s="183"/>
      <c r="G418" s="83"/>
      <c r="H418" s="82"/>
      <c r="I418" s="84"/>
      <c r="J418" s="85"/>
      <c r="K418" s="82"/>
    </row>
    <row r="419" spans="1:11" x14ac:dyDescent="0.25">
      <c r="A419" s="82"/>
      <c r="B419" s="82"/>
      <c r="C419" s="82"/>
      <c r="D419" s="82"/>
      <c r="E419" s="83"/>
      <c r="F419" s="183"/>
      <c r="G419" s="83"/>
      <c r="H419" s="82"/>
      <c r="I419" s="84"/>
      <c r="J419" s="85"/>
      <c r="K419" s="82"/>
    </row>
    <row r="420" spans="1:11" x14ac:dyDescent="0.25">
      <c r="A420" s="82"/>
      <c r="B420" s="82"/>
      <c r="C420" s="82"/>
      <c r="D420" s="82"/>
      <c r="E420" s="83"/>
      <c r="F420" s="183"/>
      <c r="G420" s="83"/>
      <c r="H420" s="82"/>
      <c r="I420" s="84"/>
      <c r="J420" s="85"/>
      <c r="K420" s="82"/>
    </row>
    <row r="421" spans="1:11" x14ac:dyDescent="0.25">
      <c r="A421" s="82"/>
      <c r="B421" s="82"/>
      <c r="C421" s="82"/>
      <c r="D421" s="82"/>
      <c r="E421" s="83"/>
      <c r="F421" s="183"/>
      <c r="G421" s="83"/>
      <c r="H421" s="82"/>
      <c r="I421" s="84"/>
      <c r="J421" s="85"/>
      <c r="K421" s="82"/>
    </row>
    <row r="422" spans="1:11" x14ac:dyDescent="0.25">
      <c r="A422" s="82"/>
      <c r="B422" s="82"/>
      <c r="C422" s="82"/>
      <c r="D422" s="82"/>
      <c r="E422" s="83"/>
      <c r="F422" s="183"/>
      <c r="G422" s="83"/>
      <c r="H422" s="82"/>
      <c r="I422" s="84"/>
      <c r="J422" s="85"/>
      <c r="K422" s="82"/>
    </row>
    <row r="423" spans="1:11" x14ac:dyDescent="0.25">
      <c r="A423" s="82"/>
      <c r="B423" s="82"/>
      <c r="C423" s="82"/>
      <c r="D423" s="82"/>
      <c r="E423" s="83"/>
      <c r="F423" s="183"/>
      <c r="G423" s="83"/>
      <c r="H423" s="82"/>
      <c r="I423" s="84"/>
      <c r="J423" s="85"/>
      <c r="K423" s="82"/>
    </row>
    <row r="424" spans="1:11" x14ac:dyDescent="0.25">
      <c r="A424" s="82"/>
      <c r="B424" s="82"/>
      <c r="C424" s="82"/>
      <c r="D424" s="82"/>
      <c r="E424" s="83"/>
      <c r="F424" s="183"/>
      <c r="G424" s="83"/>
      <c r="H424" s="82"/>
      <c r="I424" s="84"/>
      <c r="J424" s="85"/>
      <c r="K424" s="82"/>
    </row>
    <row r="425" spans="1:11" x14ac:dyDescent="0.25">
      <c r="A425" s="82"/>
      <c r="B425" s="82"/>
      <c r="C425" s="82"/>
      <c r="D425" s="82"/>
      <c r="E425" s="83"/>
      <c r="F425" s="183"/>
      <c r="G425" s="83"/>
      <c r="H425" s="82"/>
      <c r="I425" s="84"/>
      <c r="J425" s="85"/>
      <c r="K425" s="82"/>
    </row>
    <row r="426" spans="1:11" x14ac:dyDescent="0.25">
      <c r="A426" s="82"/>
      <c r="B426" s="82"/>
      <c r="C426" s="82"/>
      <c r="D426" s="82"/>
      <c r="E426" s="83"/>
      <c r="F426" s="183"/>
      <c r="G426" s="83"/>
      <c r="H426" s="82"/>
      <c r="I426" s="84"/>
      <c r="J426" s="85"/>
      <c r="K426" s="82"/>
    </row>
    <row r="427" spans="1:11" x14ac:dyDescent="0.25">
      <c r="A427" s="82"/>
      <c r="B427" s="82"/>
      <c r="C427" s="82"/>
      <c r="D427" s="82"/>
      <c r="E427" s="83"/>
      <c r="F427" s="183"/>
      <c r="G427" s="83"/>
      <c r="H427" s="82"/>
      <c r="I427" s="84"/>
      <c r="J427" s="85"/>
      <c r="K427" s="82"/>
    </row>
    <row r="428" spans="1:11" x14ac:dyDescent="0.25">
      <c r="A428" s="82"/>
      <c r="B428" s="82"/>
      <c r="C428" s="82"/>
      <c r="D428" s="82"/>
      <c r="E428" s="83"/>
      <c r="F428" s="183"/>
      <c r="G428" s="83"/>
      <c r="H428" s="82"/>
      <c r="I428" s="84"/>
      <c r="J428" s="85"/>
      <c r="K428" s="82"/>
    </row>
    <row r="429" spans="1:11" x14ac:dyDescent="0.25">
      <c r="A429" s="82"/>
      <c r="B429" s="82"/>
      <c r="C429" s="82"/>
      <c r="D429" s="82"/>
      <c r="E429" s="83"/>
      <c r="F429" s="183"/>
      <c r="G429" s="83"/>
      <c r="H429" s="82"/>
      <c r="I429" s="84"/>
      <c r="J429" s="85"/>
      <c r="K429" s="82"/>
    </row>
    <row r="430" spans="1:11" x14ac:dyDescent="0.25">
      <c r="A430" s="82"/>
      <c r="B430" s="82"/>
      <c r="C430" s="82"/>
      <c r="D430" s="82"/>
      <c r="E430" s="83"/>
      <c r="F430" s="183"/>
      <c r="G430" s="83"/>
      <c r="H430" s="82"/>
      <c r="I430" s="84"/>
      <c r="J430" s="85"/>
      <c r="K430" s="82"/>
    </row>
    <row r="431" spans="1:11" x14ac:dyDescent="0.25">
      <c r="A431" s="82"/>
      <c r="B431" s="82"/>
      <c r="C431" s="82"/>
      <c r="D431" s="82"/>
      <c r="E431" s="83"/>
      <c r="F431" s="183"/>
      <c r="G431" s="83"/>
      <c r="H431" s="82"/>
      <c r="I431" s="84"/>
      <c r="J431" s="85"/>
      <c r="K431" s="82"/>
    </row>
    <row r="432" spans="1:11" x14ac:dyDescent="0.25">
      <c r="A432" s="82"/>
      <c r="B432" s="82"/>
      <c r="C432" s="82"/>
      <c r="D432" s="82"/>
      <c r="E432" s="83"/>
      <c r="F432" s="183"/>
      <c r="G432" s="83"/>
      <c r="H432" s="82"/>
      <c r="I432" s="84"/>
      <c r="J432" s="85"/>
      <c r="K432" s="82"/>
    </row>
    <row r="433" spans="1:11" x14ac:dyDescent="0.25">
      <c r="A433" s="82"/>
      <c r="B433" s="82"/>
      <c r="C433" s="82"/>
      <c r="D433" s="82"/>
      <c r="E433" s="83"/>
      <c r="F433" s="183"/>
      <c r="G433" s="83"/>
      <c r="H433" s="82"/>
      <c r="I433" s="84"/>
      <c r="J433" s="85"/>
      <c r="K433" s="82"/>
    </row>
    <row r="434" spans="1:11" x14ac:dyDescent="0.25">
      <c r="A434" s="82"/>
      <c r="B434" s="82"/>
      <c r="C434" s="82"/>
      <c r="D434" s="82"/>
      <c r="E434" s="83"/>
      <c r="F434" s="183"/>
      <c r="G434" s="83"/>
      <c r="H434" s="82"/>
      <c r="I434" s="84"/>
      <c r="J434" s="85"/>
      <c r="K434" s="82"/>
    </row>
    <row r="435" spans="1:11" x14ac:dyDescent="0.25">
      <c r="A435" s="82"/>
      <c r="B435" s="82"/>
      <c r="C435" s="82"/>
      <c r="D435" s="82"/>
      <c r="E435" s="83"/>
      <c r="F435" s="183"/>
      <c r="G435" s="83"/>
      <c r="H435" s="82"/>
      <c r="I435" s="84"/>
      <c r="J435" s="85"/>
      <c r="K435" s="82"/>
    </row>
    <row r="436" spans="1:11" x14ac:dyDescent="0.25">
      <c r="A436" s="82"/>
      <c r="B436" s="82"/>
      <c r="C436" s="82"/>
      <c r="D436" s="82"/>
      <c r="E436" s="83"/>
      <c r="F436" s="183"/>
      <c r="G436" s="83"/>
      <c r="H436" s="82"/>
      <c r="I436" s="84"/>
      <c r="J436" s="85"/>
      <c r="K436" s="82"/>
    </row>
    <row r="437" spans="1:11" x14ac:dyDescent="0.25">
      <c r="A437" s="82"/>
      <c r="B437" s="82"/>
      <c r="C437" s="82"/>
      <c r="D437" s="82"/>
      <c r="E437" s="83"/>
      <c r="F437" s="183"/>
      <c r="G437" s="83"/>
      <c r="H437" s="82"/>
      <c r="I437" s="84"/>
      <c r="J437" s="85"/>
      <c r="K437" s="82"/>
    </row>
    <row r="438" spans="1:11" x14ac:dyDescent="0.25">
      <c r="A438" s="82"/>
      <c r="B438" s="82"/>
      <c r="C438" s="82"/>
      <c r="D438" s="82"/>
      <c r="E438" s="83"/>
      <c r="F438" s="183"/>
      <c r="G438" s="83"/>
      <c r="H438" s="82"/>
      <c r="I438" s="84"/>
      <c r="J438" s="85"/>
      <c r="K438" s="82"/>
    </row>
    <row r="439" spans="1:11" x14ac:dyDescent="0.25">
      <c r="A439" s="82"/>
      <c r="B439" s="82"/>
      <c r="C439" s="82"/>
      <c r="D439" s="82"/>
      <c r="E439" s="83"/>
      <c r="F439" s="183"/>
      <c r="G439" s="83"/>
      <c r="H439" s="82"/>
      <c r="I439" s="84"/>
      <c r="J439" s="85"/>
      <c r="K439" s="82"/>
    </row>
    <row r="440" spans="1:11" x14ac:dyDescent="0.25">
      <c r="A440" s="82"/>
      <c r="B440" s="82"/>
      <c r="C440" s="82"/>
      <c r="D440" s="82"/>
      <c r="E440" s="83"/>
      <c r="F440" s="183"/>
      <c r="G440" s="83"/>
      <c r="H440" s="82"/>
      <c r="I440" s="84"/>
      <c r="J440" s="85"/>
      <c r="K440" s="82"/>
    </row>
    <row r="441" spans="1:11" x14ac:dyDescent="0.25">
      <c r="A441" s="82"/>
      <c r="B441" s="82"/>
      <c r="C441" s="82"/>
      <c r="D441" s="82"/>
      <c r="E441" s="83"/>
      <c r="F441" s="183"/>
      <c r="G441" s="83"/>
      <c r="H441" s="82"/>
      <c r="I441" s="84"/>
      <c r="J441" s="85"/>
      <c r="K441" s="82"/>
    </row>
    <row r="442" spans="1:11" x14ac:dyDescent="0.25">
      <c r="A442" s="82"/>
      <c r="B442" s="82"/>
      <c r="C442" s="82"/>
      <c r="D442" s="82"/>
      <c r="E442" s="83"/>
      <c r="F442" s="183"/>
      <c r="G442" s="83"/>
      <c r="H442" s="82"/>
      <c r="I442" s="84"/>
      <c r="J442" s="85"/>
      <c r="K442" s="82"/>
    </row>
    <row r="443" spans="1:11" x14ac:dyDescent="0.25">
      <c r="A443" s="82"/>
      <c r="B443" s="82"/>
      <c r="C443" s="82"/>
      <c r="D443" s="82"/>
      <c r="E443" s="83"/>
      <c r="F443" s="183"/>
      <c r="G443" s="83"/>
      <c r="H443" s="82"/>
      <c r="I443" s="84"/>
      <c r="J443" s="85"/>
      <c r="K443" s="82"/>
    </row>
    <row r="444" spans="1:11" x14ac:dyDescent="0.25">
      <c r="A444" s="82"/>
      <c r="B444" s="82"/>
      <c r="C444" s="82"/>
      <c r="D444" s="82"/>
      <c r="E444" s="83"/>
      <c r="F444" s="183"/>
      <c r="G444" s="83"/>
      <c r="H444" s="82"/>
      <c r="I444" s="84"/>
      <c r="J444" s="85"/>
      <c r="K444" s="82"/>
    </row>
    <row r="445" spans="1:11" x14ac:dyDescent="0.25">
      <c r="A445" s="82"/>
      <c r="B445" s="82"/>
      <c r="C445" s="82"/>
      <c r="D445" s="82"/>
      <c r="E445" s="83"/>
      <c r="F445" s="183"/>
      <c r="G445" s="83"/>
      <c r="H445" s="82"/>
      <c r="I445" s="84"/>
      <c r="J445" s="85"/>
      <c r="K445" s="82"/>
    </row>
    <row r="446" spans="1:11" x14ac:dyDescent="0.25">
      <c r="A446" s="82"/>
      <c r="B446" s="82"/>
      <c r="C446" s="82"/>
      <c r="D446" s="82"/>
      <c r="E446" s="83"/>
      <c r="F446" s="183"/>
      <c r="G446" s="83"/>
      <c r="H446" s="82"/>
      <c r="I446" s="84"/>
      <c r="J446" s="85"/>
      <c r="K446" s="82"/>
    </row>
    <row r="447" spans="1:11" x14ac:dyDescent="0.25">
      <c r="A447" s="82"/>
      <c r="B447" s="82"/>
      <c r="C447" s="82"/>
      <c r="D447" s="82"/>
      <c r="E447" s="83"/>
      <c r="F447" s="183"/>
      <c r="G447" s="83"/>
      <c r="H447" s="82"/>
      <c r="I447" s="84"/>
      <c r="J447" s="85"/>
      <c r="K447" s="82"/>
    </row>
    <row r="448" spans="1:11" x14ac:dyDescent="0.25">
      <c r="A448" s="82"/>
      <c r="B448" s="82"/>
      <c r="C448" s="82"/>
      <c r="D448" s="82"/>
      <c r="E448" s="83"/>
      <c r="F448" s="183"/>
      <c r="G448" s="83"/>
      <c r="H448" s="82"/>
      <c r="I448" s="84"/>
      <c r="J448" s="85"/>
      <c r="K448" s="82"/>
    </row>
    <row r="449" spans="1:11" x14ac:dyDescent="0.25">
      <c r="A449" s="82"/>
      <c r="B449" s="82"/>
      <c r="C449" s="82"/>
      <c r="D449" s="82"/>
      <c r="E449" s="83"/>
      <c r="F449" s="183"/>
      <c r="G449" s="83"/>
      <c r="H449" s="82"/>
      <c r="I449" s="84"/>
      <c r="J449" s="85"/>
      <c r="K449" s="82"/>
    </row>
    <row r="450" spans="1:11" x14ac:dyDescent="0.25">
      <c r="A450" s="82"/>
      <c r="B450" s="82"/>
      <c r="C450" s="82"/>
      <c r="D450" s="82"/>
      <c r="E450" s="83"/>
      <c r="F450" s="183"/>
      <c r="G450" s="83"/>
      <c r="H450" s="82"/>
      <c r="I450" s="84"/>
      <c r="J450" s="85"/>
      <c r="K450" s="82"/>
    </row>
    <row r="451" spans="1:11" x14ac:dyDescent="0.25">
      <c r="A451" s="82"/>
      <c r="B451" s="82"/>
      <c r="C451" s="82"/>
      <c r="D451" s="82"/>
      <c r="E451" s="83"/>
      <c r="F451" s="183"/>
      <c r="G451" s="83"/>
      <c r="H451" s="82"/>
      <c r="I451" s="84"/>
      <c r="J451" s="85"/>
      <c r="K451" s="82"/>
    </row>
    <row r="452" spans="1:11" x14ac:dyDescent="0.25">
      <c r="A452" s="82"/>
      <c r="B452" s="82"/>
      <c r="C452" s="82"/>
      <c r="D452" s="82"/>
      <c r="E452" s="83"/>
      <c r="F452" s="183"/>
      <c r="G452" s="83"/>
      <c r="H452" s="82"/>
      <c r="I452" s="84"/>
      <c r="J452" s="85"/>
      <c r="K452" s="82"/>
    </row>
    <row r="453" spans="1:11" x14ac:dyDescent="0.25">
      <c r="A453" s="82"/>
      <c r="B453" s="82"/>
      <c r="C453" s="82"/>
      <c r="D453" s="82"/>
      <c r="E453" s="83"/>
      <c r="F453" s="183"/>
      <c r="G453" s="83"/>
      <c r="H453" s="82"/>
      <c r="I453" s="84"/>
      <c r="J453" s="85"/>
      <c r="K453" s="82"/>
    </row>
    <row r="454" spans="1:11" x14ac:dyDescent="0.25">
      <c r="A454" s="82"/>
      <c r="B454" s="82"/>
      <c r="C454" s="82"/>
      <c r="D454" s="82"/>
      <c r="E454" s="83"/>
      <c r="F454" s="183"/>
      <c r="G454" s="83"/>
      <c r="H454" s="82"/>
      <c r="I454" s="84"/>
      <c r="J454" s="85"/>
      <c r="K454" s="82"/>
    </row>
    <row r="455" spans="1:11" x14ac:dyDescent="0.25">
      <c r="A455" s="82"/>
      <c r="B455" s="82"/>
      <c r="C455" s="82"/>
      <c r="D455" s="82"/>
      <c r="E455" s="83"/>
      <c r="F455" s="183"/>
      <c r="G455" s="83"/>
      <c r="H455" s="82"/>
      <c r="I455" s="84"/>
      <c r="J455" s="85"/>
      <c r="K455" s="82"/>
    </row>
    <row r="456" spans="1:11" x14ac:dyDescent="0.25">
      <c r="A456" s="82"/>
      <c r="B456" s="82"/>
      <c r="C456" s="82"/>
      <c r="D456" s="82"/>
      <c r="E456" s="83"/>
      <c r="F456" s="183"/>
      <c r="G456" s="83"/>
      <c r="H456" s="82"/>
      <c r="I456" s="84"/>
      <c r="J456" s="85"/>
      <c r="K456" s="82"/>
    </row>
    <row r="457" spans="1:11" x14ac:dyDescent="0.25">
      <c r="A457" s="82"/>
      <c r="B457" s="82"/>
      <c r="C457" s="82"/>
      <c r="D457" s="82"/>
      <c r="E457" s="83"/>
      <c r="F457" s="183"/>
      <c r="G457" s="83"/>
      <c r="H457" s="82"/>
      <c r="I457" s="84"/>
      <c r="J457" s="85"/>
      <c r="K457" s="82"/>
    </row>
    <row r="458" spans="1:11" x14ac:dyDescent="0.25">
      <c r="A458" s="82"/>
      <c r="B458" s="82"/>
      <c r="C458" s="82"/>
      <c r="D458" s="82"/>
      <c r="E458" s="83"/>
      <c r="F458" s="183"/>
      <c r="G458" s="83"/>
      <c r="H458" s="82"/>
      <c r="I458" s="84"/>
      <c r="J458" s="85"/>
      <c r="K458" s="82"/>
    </row>
    <row r="459" spans="1:11" x14ac:dyDescent="0.25">
      <c r="A459" s="82"/>
      <c r="B459" s="82"/>
      <c r="C459" s="82"/>
      <c r="D459" s="82"/>
      <c r="E459" s="83"/>
      <c r="F459" s="183"/>
      <c r="G459" s="83"/>
      <c r="H459" s="82"/>
      <c r="I459" s="84"/>
      <c r="J459" s="85"/>
      <c r="K459" s="82"/>
    </row>
    <row r="460" spans="1:11" x14ac:dyDescent="0.25">
      <c r="A460" s="82"/>
      <c r="B460" s="82"/>
      <c r="C460" s="82"/>
      <c r="D460" s="82"/>
      <c r="E460" s="83"/>
      <c r="F460" s="183"/>
      <c r="G460" s="83"/>
      <c r="H460" s="82"/>
      <c r="I460" s="84"/>
      <c r="J460" s="85"/>
      <c r="K460" s="82"/>
    </row>
    <row r="461" spans="1:11" x14ac:dyDescent="0.25">
      <c r="A461" s="82"/>
      <c r="B461" s="82"/>
      <c r="C461" s="82"/>
      <c r="D461" s="82"/>
      <c r="E461" s="83"/>
      <c r="F461" s="183"/>
      <c r="G461" s="83"/>
      <c r="H461" s="82"/>
      <c r="I461" s="84"/>
      <c r="J461" s="85"/>
      <c r="K461" s="82"/>
    </row>
    <row r="462" spans="1:11" x14ac:dyDescent="0.25">
      <c r="A462" s="82"/>
      <c r="B462" s="82"/>
      <c r="C462" s="82"/>
      <c r="D462" s="82"/>
      <c r="E462" s="83"/>
      <c r="F462" s="183"/>
      <c r="G462" s="83"/>
      <c r="H462" s="82"/>
      <c r="I462" s="84"/>
      <c r="J462" s="85"/>
      <c r="K462" s="82"/>
    </row>
    <row r="463" spans="1:11" x14ac:dyDescent="0.25">
      <c r="A463" s="82"/>
      <c r="B463" s="82"/>
      <c r="C463" s="82"/>
      <c r="D463" s="82"/>
      <c r="E463" s="83"/>
      <c r="F463" s="183"/>
      <c r="G463" s="83"/>
      <c r="H463" s="82"/>
      <c r="I463" s="84"/>
      <c r="J463" s="85"/>
      <c r="K463" s="82"/>
    </row>
    <row r="464" spans="1:11" x14ac:dyDescent="0.25">
      <c r="A464" s="82"/>
      <c r="B464" s="82"/>
      <c r="C464" s="82"/>
      <c r="D464" s="82"/>
      <c r="E464" s="83"/>
      <c r="F464" s="183"/>
      <c r="G464" s="83"/>
      <c r="H464" s="82"/>
      <c r="I464" s="84"/>
      <c r="J464" s="85"/>
      <c r="K464" s="82"/>
    </row>
    <row r="465" spans="1:11" x14ac:dyDescent="0.25">
      <c r="A465" s="82"/>
      <c r="B465" s="82"/>
      <c r="C465" s="82"/>
      <c r="D465" s="82"/>
      <c r="E465" s="83"/>
      <c r="F465" s="183"/>
      <c r="G465" s="83"/>
      <c r="H465" s="82"/>
      <c r="I465" s="84"/>
      <c r="J465" s="85"/>
      <c r="K465" s="82"/>
    </row>
    <row r="466" spans="1:11" x14ac:dyDescent="0.25">
      <c r="A466" s="82"/>
      <c r="B466" s="82"/>
      <c r="C466" s="82"/>
      <c r="D466" s="82"/>
      <c r="E466" s="83"/>
      <c r="F466" s="183"/>
      <c r="G466" s="83"/>
      <c r="H466" s="82"/>
      <c r="I466" s="84"/>
      <c r="J466" s="85"/>
      <c r="K466" s="82"/>
    </row>
    <row r="467" spans="1:11" x14ac:dyDescent="0.25">
      <c r="A467" s="82"/>
      <c r="B467" s="82"/>
      <c r="C467" s="82"/>
      <c r="D467" s="82"/>
      <c r="E467" s="83"/>
      <c r="F467" s="183"/>
      <c r="G467" s="83"/>
      <c r="H467" s="82"/>
      <c r="I467" s="84"/>
      <c r="J467" s="85"/>
      <c r="K467" s="82"/>
    </row>
    <row r="468" spans="1:11" x14ac:dyDescent="0.25">
      <c r="A468" s="82"/>
      <c r="B468" s="82"/>
      <c r="C468" s="82"/>
      <c r="D468" s="82"/>
      <c r="E468" s="83"/>
      <c r="F468" s="183"/>
      <c r="G468" s="83"/>
      <c r="H468" s="82"/>
      <c r="I468" s="84"/>
      <c r="J468" s="85"/>
      <c r="K468" s="82"/>
    </row>
    <row r="469" spans="1:11" x14ac:dyDescent="0.25">
      <c r="A469" s="82"/>
      <c r="B469" s="82"/>
      <c r="C469" s="82"/>
      <c r="D469" s="82"/>
      <c r="E469" s="83"/>
      <c r="F469" s="183"/>
      <c r="G469" s="83"/>
      <c r="H469" s="82"/>
      <c r="I469" s="84"/>
      <c r="J469" s="85"/>
      <c r="K469" s="82"/>
    </row>
    <row r="470" spans="1:11" x14ac:dyDescent="0.25">
      <c r="A470" s="82"/>
      <c r="B470" s="82"/>
      <c r="C470" s="82"/>
      <c r="D470" s="82"/>
      <c r="E470" s="83"/>
      <c r="F470" s="183"/>
      <c r="G470" s="83"/>
      <c r="H470" s="82"/>
      <c r="I470" s="84"/>
      <c r="J470" s="85"/>
      <c r="K470" s="82"/>
    </row>
    <row r="471" spans="1:11" x14ac:dyDescent="0.25">
      <c r="A471" s="82"/>
      <c r="B471" s="82"/>
      <c r="C471" s="82"/>
      <c r="D471" s="82"/>
      <c r="E471" s="83"/>
      <c r="F471" s="183"/>
      <c r="G471" s="83"/>
      <c r="H471" s="82"/>
      <c r="I471" s="84"/>
      <c r="J471" s="85"/>
      <c r="K471" s="82"/>
    </row>
    <row r="472" spans="1:11" x14ac:dyDescent="0.25">
      <c r="A472" s="82"/>
      <c r="B472" s="82"/>
      <c r="C472" s="82"/>
      <c r="D472" s="82"/>
      <c r="E472" s="83"/>
      <c r="F472" s="183"/>
      <c r="G472" s="83"/>
      <c r="H472" s="82"/>
      <c r="I472" s="84"/>
      <c r="J472" s="85"/>
      <c r="K472" s="82"/>
    </row>
    <row r="473" spans="1:11" x14ac:dyDescent="0.25">
      <c r="A473" s="82"/>
      <c r="B473" s="82"/>
      <c r="C473" s="82"/>
      <c r="D473" s="82"/>
      <c r="E473" s="83"/>
      <c r="F473" s="183"/>
      <c r="G473" s="83"/>
      <c r="H473" s="82"/>
      <c r="I473" s="84"/>
      <c r="J473" s="85"/>
      <c r="K473" s="82"/>
    </row>
    <row r="474" spans="1:11" x14ac:dyDescent="0.25">
      <c r="A474" s="82"/>
      <c r="B474" s="82"/>
      <c r="C474" s="82"/>
      <c r="D474" s="82"/>
      <c r="E474" s="83"/>
      <c r="F474" s="183"/>
      <c r="G474" s="83"/>
      <c r="H474" s="82"/>
      <c r="I474" s="84"/>
      <c r="J474" s="85"/>
      <c r="K474" s="82"/>
    </row>
    <row r="475" spans="1:11" x14ac:dyDescent="0.25">
      <c r="A475" s="82"/>
      <c r="B475" s="82"/>
      <c r="C475" s="82"/>
      <c r="D475" s="82"/>
      <c r="E475" s="83"/>
      <c r="F475" s="183"/>
      <c r="G475" s="83"/>
      <c r="H475" s="82"/>
      <c r="I475" s="84"/>
      <c r="J475" s="85"/>
      <c r="K475" s="82"/>
    </row>
    <row r="476" spans="1:11" x14ac:dyDescent="0.25">
      <c r="A476" s="82"/>
      <c r="B476" s="82"/>
      <c r="C476" s="82"/>
      <c r="D476" s="82"/>
      <c r="E476" s="83"/>
      <c r="F476" s="183"/>
      <c r="G476" s="83"/>
      <c r="H476" s="82"/>
      <c r="I476" s="84"/>
      <c r="J476" s="85"/>
      <c r="K476" s="82"/>
    </row>
    <row r="477" spans="1:11" x14ac:dyDescent="0.25">
      <c r="A477" s="82"/>
      <c r="B477" s="82"/>
      <c r="C477" s="82"/>
      <c r="D477" s="82"/>
      <c r="E477" s="83"/>
      <c r="F477" s="183"/>
      <c r="G477" s="83"/>
      <c r="H477" s="82"/>
      <c r="I477" s="84"/>
      <c r="J477" s="85"/>
      <c r="K477" s="82"/>
    </row>
    <row r="478" spans="1:11" x14ac:dyDescent="0.25">
      <c r="A478" s="82"/>
      <c r="B478" s="82"/>
      <c r="C478" s="82"/>
      <c r="D478" s="82"/>
      <c r="E478" s="83"/>
      <c r="F478" s="183"/>
      <c r="G478" s="83"/>
      <c r="H478" s="82"/>
      <c r="I478" s="84"/>
      <c r="J478" s="85"/>
      <c r="K478" s="82"/>
    </row>
    <row r="479" spans="1:11" x14ac:dyDescent="0.25">
      <c r="A479" s="82"/>
      <c r="B479" s="82"/>
      <c r="C479" s="82"/>
      <c r="D479" s="82"/>
      <c r="E479" s="83"/>
      <c r="F479" s="183"/>
      <c r="G479" s="83"/>
      <c r="H479" s="82"/>
      <c r="I479" s="84"/>
      <c r="J479" s="85"/>
      <c r="K479" s="82"/>
    </row>
    <row r="480" spans="1:11" x14ac:dyDescent="0.25">
      <c r="A480" s="82"/>
      <c r="B480" s="82"/>
      <c r="C480" s="82"/>
      <c r="D480" s="82"/>
      <c r="E480" s="83"/>
      <c r="F480" s="183"/>
      <c r="G480" s="83"/>
      <c r="H480" s="82"/>
      <c r="I480" s="84"/>
      <c r="J480" s="85"/>
      <c r="K480" s="82"/>
    </row>
    <row r="481" spans="1:11" x14ac:dyDescent="0.25">
      <c r="A481" s="82"/>
      <c r="B481" s="82"/>
      <c r="C481" s="82"/>
      <c r="D481" s="82"/>
      <c r="E481" s="83"/>
      <c r="F481" s="183"/>
      <c r="G481" s="83"/>
      <c r="H481" s="82"/>
      <c r="I481" s="84"/>
      <c r="J481" s="85"/>
      <c r="K481" s="82"/>
    </row>
    <row r="482" spans="1:11" x14ac:dyDescent="0.25">
      <c r="A482" s="82"/>
      <c r="B482" s="82"/>
      <c r="C482" s="82"/>
      <c r="D482" s="82"/>
      <c r="E482" s="83"/>
      <c r="F482" s="183"/>
      <c r="G482" s="83"/>
      <c r="H482" s="82"/>
      <c r="I482" s="84"/>
      <c r="J482" s="85"/>
      <c r="K482" s="82"/>
    </row>
    <row r="483" spans="1:11" x14ac:dyDescent="0.25">
      <c r="A483" s="82"/>
      <c r="B483" s="82"/>
      <c r="C483" s="82"/>
      <c r="D483" s="82"/>
      <c r="E483" s="83"/>
      <c r="F483" s="183"/>
      <c r="G483" s="83"/>
      <c r="H483" s="82"/>
      <c r="I483" s="84"/>
      <c r="J483" s="85"/>
      <c r="K483" s="82"/>
    </row>
    <row r="484" spans="1:11" x14ac:dyDescent="0.25">
      <c r="A484" s="82"/>
      <c r="B484" s="82"/>
      <c r="C484" s="82"/>
      <c r="D484" s="82"/>
      <c r="E484" s="83"/>
      <c r="F484" s="183"/>
      <c r="G484" s="83"/>
      <c r="H484" s="82"/>
      <c r="I484" s="84"/>
      <c r="J484" s="85"/>
      <c r="K484" s="82"/>
    </row>
    <row r="485" spans="1:11" x14ac:dyDescent="0.25">
      <c r="A485" s="82"/>
      <c r="B485" s="82"/>
      <c r="C485" s="82"/>
      <c r="D485" s="82"/>
      <c r="E485" s="83"/>
      <c r="F485" s="183"/>
      <c r="G485" s="83"/>
      <c r="H485" s="82"/>
      <c r="I485" s="84"/>
      <c r="J485" s="85"/>
      <c r="K485" s="82"/>
    </row>
    <row r="486" spans="1:11" x14ac:dyDescent="0.25">
      <c r="A486" s="82"/>
      <c r="B486" s="82"/>
      <c r="C486" s="82"/>
      <c r="D486" s="82"/>
      <c r="E486" s="83"/>
      <c r="F486" s="183"/>
      <c r="G486" s="83"/>
      <c r="H486" s="82"/>
      <c r="I486" s="84"/>
      <c r="J486" s="85"/>
      <c r="K486" s="82"/>
    </row>
    <row r="487" spans="1:11" x14ac:dyDescent="0.25">
      <c r="A487" s="82"/>
      <c r="B487" s="82"/>
      <c r="C487" s="82"/>
      <c r="D487" s="82"/>
      <c r="E487" s="83"/>
      <c r="F487" s="183"/>
      <c r="G487" s="83"/>
      <c r="H487" s="82"/>
      <c r="I487" s="84"/>
      <c r="J487" s="85"/>
      <c r="K487" s="82"/>
    </row>
    <row r="488" spans="1:11" x14ac:dyDescent="0.25">
      <c r="A488" s="82"/>
      <c r="B488" s="82"/>
      <c r="C488" s="82"/>
      <c r="D488" s="82"/>
      <c r="E488" s="83"/>
      <c r="F488" s="183"/>
      <c r="G488" s="83"/>
      <c r="H488" s="82"/>
      <c r="I488" s="84"/>
      <c r="J488" s="85"/>
      <c r="K488" s="82"/>
    </row>
    <row r="489" spans="1:11" x14ac:dyDescent="0.25">
      <c r="A489" s="82"/>
      <c r="B489" s="82"/>
      <c r="C489" s="82"/>
      <c r="D489" s="82"/>
      <c r="E489" s="83"/>
      <c r="F489" s="183"/>
      <c r="G489" s="83"/>
      <c r="H489" s="82"/>
      <c r="I489" s="84"/>
      <c r="J489" s="85"/>
      <c r="K489" s="82"/>
    </row>
    <row r="490" spans="1:11" x14ac:dyDescent="0.25">
      <c r="A490" s="82"/>
      <c r="B490" s="82"/>
      <c r="C490" s="82"/>
      <c r="D490" s="82"/>
      <c r="E490" s="83"/>
      <c r="F490" s="183"/>
      <c r="G490" s="83"/>
      <c r="H490" s="82"/>
      <c r="I490" s="84"/>
      <c r="J490" s="85"/>
      <c r="K490" s="82"/>
    </row>
    <row r="491" spans="1:11" x14ac:dyDescent="0.25">
      <c r="A491" s="82"/>
      <c r="B491" s="82"/>
      <c r="C491" s="82"/>
      <c r="D491" s="82"/>
      <c r="E491" s="83"/>
      <c r="F491" s="183"/>
      <c r="G491" s="83"/>
      <c r="H491" s="82"/>
      <c r="I491" s="84"/>
      <c r="J491" s="85"/>
      <c r="K491" s="82"/>
    </row>
    <row r="492" spans="1:11" x14ac:dyDescent="0.25">
      <c r="A492" s="82"/>
      <c r="B492" s="82"/>
      <c r="C492" s="82"/>
      <c r="D492" s="82"/>
      <c r="E492" s="83"/>
      <c r="F492" s="183"/>
      <c r="G492" s="83"/>
      <c r="H492" s="82"/>
      <c r="I492" s="84"/>
      <c r="J492" s="85"/>
      <c r="K492" s="82"/>
    </row>
    <row r="493" spans="1:11" x14ac:dyDescent="0.25">
      <c r="A493" s="82"/>
      <c r="B493" s="82"/>
      <c r="C493" s="82"/>
      <c r="D493" s="82"/>
      <c r="E493" s="83"/>
      <c r="F493" s="183"/>
      <c r="G493" s="83"/>
      <c r="H493" s="82"/>
      <c r="I493" s="84"/>
      <c r="J493" s="85"/>
      <c r="K493" s="82"/>
    </row>
    <row r="494" spans="1:11" x14ac:dyDescent="0.25">
      <c r="A494" s="82"/>
      <c r="B494" s="82"/>
      <c r="C494" s="82"/>
      <c r="D494" s="82"/>
      <c r="E494" s="83"/>
      <c r="F494" s="183"/>
      <c r="G494" s="83"/>
      <c r="H494" s="82"/>
      <c r="I494" s="84"/>
      <c r="J494" s="85"/>
      <c r="K494" s="82"/>
    </row>
    <row r="495" spans="1:11" x14ac:dyDescent="0.25">
      <c r="A495" s="82"/>
      <c r="B495" s="82"/>
      <c r="C495" s="82"/>
      <c r="D495" s="82"/>
      <c r="E495" s="83"/>
      <c r="F495" s="183"/>
      <c r="G495" s="83"/>
      <c r="H495" s="82"/>
      <c r="I495" s="84"/>
      <c r="J495" s="85"/>
      <c r="K495" s="82"/>
    </row>
    <row r="496" spans="1:11" x14ac:dyDescent="0.25">
      <c r="A496" s="82"/>
      <c r="B496" s="82"/>
      <c r="C496" s="82"/>
      <c r="D496" s="82"/>
      <c r="E496" s="83"/>
      <c r="F496" s="183"/>
      <c r="G496" s="83"/>
      <c r="H496" s="82"/>
      <c r="I496" s="84"/>
      <c r="J496" s="85"/>
      <c r="K496" s="82"/>
    </row>
    <row r="497" spans="1:11" x14ac:dyDescent="0.25">
      <c r="A497" s="82"/>
      <c r="B497" s="82"/>
      <c r="C497" s="82"/>
      <c r="D497" s="82"/>
      <c r="E497" s="83"/>
      <c r="F497" s="183"/>
      <c r="G497" s="83"/>
      <c r="H497" s="82"/>
      <c r="I497" s="84"/>
      <c r="J497" s="85"/>
      <c r="K497" s="82"/>
    </row>
    <row r="498" spans="1:11" x14ac:dyDescent="0.25">
      <c r="A498" s="82"/>
      <c r="B498" s="82"/>
      <c r="C498" s="82"/>
      <c r="D498" s="82"/>
      <c r="E498" s="83"/>
      <c r="F498" s="183"/>
      <c r="G498" s="83"/>
      <c r="H498" s="82"/>
      <c r="I498" s="84"/>
      <c r="J498" s="85"/>
      <c r="K498" s="82"/>
    </row>
    <row r="499" spans="1:11" x14ac:dyDescent="0.25">
      <c r="A499" s="82"/>
      <c r="B499" s="82"/>
      <c r="C499" s="82"/>
      <c r="D499" s="82"/>
      <c r="E499" s="83"/>
      <c r="F499" s="183"/>
      <c r="G499" s="83"/>
      <c r="H499" s="82"/>
      <c r="I499" s="84"/>
      <c r="J499" s="85"/>
      <c r="K499" s="82"/>
    </row>
    <row r="500" spans="1:11" x14ac:dyDescent="0.25">
      <c r="A500" s="82"/>
      <c r="B500" s="82"/>
      <c r="C500" s="82"/>
      <c r="D500" s="82"/>
      <c r="E500" s="83"/>
      <c r="F500" s="183"/>
      <c r="G500" s="83"/>
      <c r="H500" s="82"/>
      <c r="I500" s="84"/>
      <c r="J500" s="85"/>
      <c r="K500" s="82"/>
    </row>
    <row r="501" spans="1:11" x14ac:dyDescent="0.25">
      <c r="A501" s="82"/>
      <c r="B501" s="82"/>
      <c r="C501" s="82"/>
      <c r="D501" s="82"/>
      <c r="E501" s="83"/>
      <c r="F501" s="183"/>
      <c r="G501" s="83"/>
      <c r="H501" s="82"/>
      <c r="I501" s="84"/>
      <c r="J501" s="85"/>
      <c r="K501" s="82"/>
    </row>
    <row r="502" spans="1:11" x14ac:dyDescent="0.25">
      <c r="A502" s="82"/>
      <c r="B502" s="82"/>
      <c r="C502" s="82"/>
      <c r="D502" s="82"/>
      <c r="E502" s="83"/>
      <c r="F502" s="183"/>
      <c r="G502" s="83"/>
      <c r="H502" s="82"/>
      <c r="I502" s="84"/>
      <c r="J502" s="85"/>
      <c r="K502" s="82"/>
    </row>
    <row r="503" spans="1:11" x14ac:dyDescent="0.25">
      <c r="A503" s="82"/>
      <c r="B503" s="82"/>
      <c r="C503" s="82"/>
      <c r="D503" s="82"/>
      <c r="E503" s="83"/>
      <c r="F503" s="183"/>
      <c r="G503" s="83"/>
      <c r="H503" s="82"/>
      <c r="I503" s="84"/>
      <c r="J503" s="85"/>
      <c r="K503" s="82"/>
    </row>
    <row r="504" spans="1:11" x14ac:dyDescent="0.25">
      <c r="A504" s="82"/>
      <c r="B504" s="82"/>
      <c r="C504" s="82"/>
      <c r="D504" s="82"/>
      <c r="E504" s="83"/>
      <c r="F504" s="183"/>
      <c r="G504" s="83"/>
      <c r="H504" s="82"/>
      <c r="I504" s="84"/>
      <c r="J504" s="85"/>
      <c r="K504" s="82"/>
    </row>
    <row r="505" spans="1:11" x14ac:dyDescent="0.25">
      <c r="A505" s="82"/>
      <c r="B505" s="82"/>
      <c r="C505" s="82"/>
      <c r="D505" s="82"/>
      <c r="E505" s="83"/>
      <c r="F505" s="183"/>
      <c r="G505" s="83"/>
      <c r="H505" s="82"/>
      <c r="I505" s="84"/>
      <c r="J505" s="85"/>
      <c r="K505" s="82"/>
    </row>
    <row r="506" spans="1:11" x14ac:dyDescent="0.25">
      <c r="A506" s="82"/>
      <c r="B506" s="82"/>
      <c r="C506" s="82"/>
      <c r="D506" s="82"/>
      <c r="E506" s="83"/>
      <c r="F506" s="183"/>
      <c r="G506" s="83"/>
      <c r="H506" s="82"/>
      <c r="I506" s="84"/>
      <c r="J506" s="85"/>
      <c r="K506" s="82"/>
    </row>
    <row r="507" spans="1:11" x14ac:dyDescent="0.25">
      <c r="A507" s="82"/>
      <c r="B507" s="82"/>
      <c r="C507" s="82"/>
      <c r="D507" s="82"/>
      <c r="E507" s="83"/>
      <c r="F507" s="183"/>
      <c r="G507" s="83"/>
      <c r="H507" s="82"/>
      <c r="I507" s="84"/>
      <c r="J507" s="85"/>
      <c r="K507" s="82"/>
    </row>
    <row r="508" spans="1:11" x14ac:dyDescent="0.25">
      <c r="A508" s="82"/>
      <c r="B508" s="82"/>
      <c r="C508" s="82"/>
      <c r="D508" s="82"/>
      <c r="E508" s="83"/>
      <c r="F508" s="183"/>
      <c r="G508" s="83"/>
      <c r="H508" s="82"/>
      <c r="I508" s="84"/>
      <c r="J508" s="85"/>
      <c r="K508" s="82"/>
    </row>
    <row r="509" spans="1:11" x14ac:dyDescent="0.25">
      <c r="A509" s="82"/>
      <c r="B509" s="82"/>
      <c r="C509" s="82"/>
      <c r="D509" s="82"/>
      <c r="E509" s="83"/>
      <c r="F509" s="183"/>
      <c r="G509" s="83"/>
      <c r="H509" s="82"/>
      <c r="I509" s="84"/>
      <c r="J509" s="85"/>
      <c r="K509" s="82"/>
    </row>
    <row r="510" spans="1:11" x14ac:dyDescent="0.25">
      <c r="A510" s="82"/>
      <c r="B510" s="82"/>
      <c r="C510" s="82"/>
      <c r="D510" s="82"/>
      <c r="E510" s="83"/>
      <c r="F510" s="183"/>
      <c r="G510" s="83"/>
      <c r="H510" s="82"/>
      <c r="I510" s="84"/>
      <c r="J510" s="85"/>
      <c r="K510" s="82"/>
    </row>
    <row r="511" spans="1:11" x14ac:dyDescent="0.25">
      <c r="A511" s="82"/>
      <c r="B511" s="82"/>
      <c r="C511" s="82"/>
      <c r="D511" s="82"/>
      <c r="E511" s="83"/>
      <c r="F511" s="183"/>
      <c r="G511" s="83"/>
      <c r="H511" s="82"/>
      <c r="I511" s="84"/>
      <c r="J511" s="85"/>
      <c r="K511" s="82"/>
    </row>
    <row r="512" spans="1:11" x14ac:dyDescent="0.25">
      <c r="A512" s="82"/>
      <c r="B512" s="82"/>
      <c r="C512" s="82"/>
      <c r="D512" s="82"/>
      <c r="E512" s="83"/>
      <c r="F512" s="183"/>
      <c r="G512" s="83"/>
      <c r="H512" s="82"/>
      <c r="I512" s="84"/>
      <c r="J512" s="85"/>
      <c r="K512" s="82"/>
    </row>
    <row r="513" spans="1:11" x14ac:dyDescent="0.25">
      <c r="A513" s="82"/>
      <c r="B513" s="82"/>
      <c r="C513" s="82"/>
      <c r="D513" s="82"/>
      <c r="E513" s="83"/>
      <c r="F513" s="183"/>
      <c r="G513" s="83"/>
      <c r="H513" s="82"/>
      <c r="I513" s="84"/>
      <c r="J513" s="85"/>
      <c r="K513" s="82"/>
    </row>
    <row r="514" spans="1:11" x14ac:dyDescent="0.25">
      <c r="A514" s="82"/>
      <c r="B514" s="82"/>
      <c r="C514" s="82"/>
      <c r="D514" s="82"/>
      <c r="E514" s="83"/>
      <c r="F514" s="183"/>
      <c r="G514" s="83"/>
      <c r="H514" s="82"/>
      <c r="I514" s="84"/>
      <c r="J514" s="85"/>
      <c r="K514" s="82"/>
    </row>
    <row r="515" spans="1:11" x14ac:dyDescent="0.25">
      <c r="A515" s="82"/>
      <c r="B515" s="82"/>
      <c r="C515" s="82"/>
      <c r="D515" s="82"/>
      <c r="E515" s="83"/>
      <c r="F515" s="183"/>
      <c r="G515" s="83"/>
      <c r="H515" s="82"/>
      <c r="I515" s="84"/>
      <c r="J515" s="85"/>
      <c r="K515" s="82"/>
    </row>
    <row r="516" spans="1:11" x14ac:dyDescent="0.25">
      <c r="A516" s="82"/>
      <c r="B516" s="82"/>
      <c r="C516" s="82"/>
      <c r="D516" s="82"/>
      <c r="E516" s="83"/>
      <c r="F516" s="183"/>
      <c r="G516" s="83"/>
      <c r="H516" s="82"/>
      <c r="I516" s="84"/>
      <c r="J516" s="85"/>
      <c r="K516" s="82"/>
    </row>
    <row r="517" spans="1:11" x14ac:dyDescent="0.25">
      <c r="A517" s="82"/>
      <c r="B517" s="82"/>
      <c r="C517" s="82"/>
      <c r="D517" s="82"/>
      <c r="E517" s="83"/>
      <c r="F517" s="183"/>
      <c r="G517" s="83"/>
      <c r="H517" s="82"/>
      <c r="I517" s="84"/>
      <c r="J517" s="85"/>
      <c r="K517" s="82"/>
    </row>
    <row r="518" spans="1:11" x14ac:dyDescent="0.25">
      <c r="A518" s="82"/>
      <c r="B518" s="82"/>
      <c r="C518" s="82"/>
      <c r="D518" s="82"/>
      <c r="E518" s="83"/>
      <c r="F518" s="183"/>
      <c r="G518" s="83"/>
      <c r="H518" s="82"/>
      <c r="I518" s="84"/>
      <c r="J518" s="85"/>
      <c r="K518" s="82"/>
    </row>
    <row r="519" spans="1:11" x14ac:dyDescent="0.25">
      <c r="A519" s="82"/>
      <c r="B519" s="82"/>
      <c r="C519" s="82"/>
      <c r="D519" s="82"/>
      <c r="E519" s="83"/>
      <c r="F519" s="183"/>
      <c r="G519" s="83"/>
      <c r="H519" s="82"/>
      <c r="I519" s="84"/>
      <c r="J519" s="85"/>
      <c r="K519" s="82"/>
    </row>
    <row r="520" spans="1:11" x14ac:dyDescent="0.25">
      <c r="A520" s="82"/>
      <c r="B520" s="82"/>
      <c r="C520" s="82"/>
      <c r="D520" s="82"/>
      <c r="E520" s="83"/>
      <c r="F520" s="183"/>
      <c r="G520" s="83"/>
      <c r="H520" s="82"/>
      <c r="I520" s="84"/>
      <c r="J520" s="85"/>
      <c r="K520" s="82"/>
    </row>
    <row r="521" spans="1:11" x14ac:dyDescent="0.25">
      <c r="A521" s="82"/>
      <c r="B521" s="82"/>
      <c r="C521" s="82"/>
      <c r="D521" s="82"/>
      <c r="E521" s="83"/>
      <c r="F521" s="183"/>
      <c r="G521" s="83"/>
      <c r="H521" s="82"/>
      <c r="I521" s="84"/>
      <c r="J521" s="85"/>
      <c r="K521" s="82"/>
    </row>
    <row r="522" spans="1:11" x14ac:dyDescent="0.25">
      <c r="A522" s="82"/>
      <c r="B522" s="82"/>
      <c r="C522" s="82"/>
      <c r="D522" s="82"/>
      <c r="E522" s="83"/>
      <c r="F522" s="183"/>
      <c r="G522" s="83"/>
      <c r="H522" s="82"/>
      <c r="I522" s="84"/>
      <c r="J522" s="85"/>
      <c r="K522" s="82"/>
    </row>
    <row r="523" spans="1:11" x14ac:dyDescent="0.25">
      <c r="A523" s="82"/>
      <c r="B523" s="82"/>
      <c r="C523" s="82"/>
      <c r="D523" s="82"/>
      <c r="E523" s="83"/>
      <c r="F523" s="183"/>
      <c r="G523" s="83"/>
      <c r="H523" s="82"/>
      <c r="I523" s="84"/>
      <c r="J523" s="85"/>
      <c r="K523" s="82"/>
    </row>
    <row r="524" spans="1:11" x14ac:dyDescent="0.25">
      <c r="A524" s="82"/>
      <c r="B524" s="82"/>
      <c r="C524" s="82"/>
      <c r="D524" s="82"/>
      <c r="E524" s="83"/>
      <c r="F524" s="183"/>
      <c r="G524" s="83"/>
      <c r="H524" s="82"/>
      <c r="I524" s="84"/>
      <c r="J524" s="85"/>
      <c r="K524" s="82"/>
    </row>
    <row r="525" spans="1:11" x14ac:dyDescent="0.25">
      <c r="A525" s="82"/>
      <c r="B525" s="82"/>
      <c r="C525" s="82"/>
      <c r="D525" s="82"/>
      <c r="E525" s="83"/>
      <c r="F525" s="183"/>
      <c r="G525" s="83"/>
      <c r="H525" s="82"/>
      <c r="I525" s="84"/>
      <c r="J525" s="85"/>
      <c r="K525" s="82"/>
    </row>
    <row r="526" spans="1:11" x14ac:dyDescent="0.25">
      <c r="A526" s="82"/>
      <c r="B526" s="82"/>
      <c r="C526" s="82"/>
      <c r="D526" s="82"/>
      <c r="E526" s="83"/>
      <c r="F526" s="183"/>
      <c r="G526" s="83"/>
      <c r="H526" s="82"/>
      <c r="I526" s="84"/>
      <c r="J526" s="85"/>
      <c r="K526" s="82"/>
    </row>
    <row r="527" spans="1:11" x14ac:dyDescent="0.25">
      <c r="A527" s="82"/>
      <c r="B527" s="82"/>
      <c r="C527" s="82"/>
      <c r="D527" s="82"/>
      <c r="E527" s="83"/>
      <c r="F527" s="183"/>
      <c r="G527" s="83"/>
      <c r="H527" s="82"/>
      <c r="I527" s="84"/>
      <c r="J527" s="85"/>
      <c r="K527" s="82"/>
    </row>
    <row r="528" spans="1:11" x14ac:dyDescent="0.25">
      <c r="A528" s="82"/>
      <c r="B528" s="82"/>
      <c r="C528" s="82"/>
      <c r="D528" s="82"/>
      <c r="E528" s="83"/>
      <c r="F528" s="183"/>
      <c r="G528" s="83"/>
      <c r="H528" s="82"/>
      <c r="I528" s="84"/>
      <c r="J528" s="85"/>
      <c r="K528" s="82"/>
    </row>
    <row r="529" spans="1:11" x14ac:dyDescent="0.25">
      <c r="A529" s="82"/>
      <c r="B529" s="82"/>
      <c r="C529" s="82"/>
      <c r="D529" s="82"/>
      <c r="E529" s="83"/>
      <c r="F529" s="183"/>
      <c r="G529" s="83"/>
      <c r="H529" s="82"/>
      <c r="I529" s="84"/>
      <c r="J529" s="85"/>
      <c r="K529" s="82"/>
    </row>
    <row r="530" spans="1:11" x14ac:dyDescent="0.25">
      <c r="A530" s="82"/>
      <c r="B530" s="82"/>
      <c r="C530" s="82"/>
      <c r="D530" s="82"/>
      <c r="E530" s="83"/>
      <c r="F530" s="183"/>
      <c r="G530" s="83"/>
      <c r="H530" s="82"/>
      <c r="I530" s="84"/>
      <c r="J530" s="85"/>
      <c r="K530" s="82"/>
    </row>
    <row r="531" spans="1:11" x14ac:dyDescent="0.25">
      <c r="A531" s="82"/>
      <c r="B531" s="82"/>
      <c r="C531" s="82"/>
      <c r="D531" s="82"/>
      <c r="E531" s="83"/>
      <c r="F531" s="183"/>
      <c r="G531" s="83"/>
      <c r="H531" s="82"/>
      <c r="I531" s="84"/>
      <c r="J531" s="85"/>
      <c r="K531" s="82"/>
    </row>
    <row r="532" spans="1:11" x14ac:dyDescent="0.25">
      <c r="A532" s="82"/>
      <c r="B532" s="82"/>
      <c r="C532" s="82"/>
      <c r="D532" s="82"/>
      <c r="E532" s="83"/>
      <c r="F532" s="183"/>
      <c r="G532" s="83"/>
      <c r="H532" s="82"/>
      <c r="I532" s="84"/>
      <c r="J532" s="85"/>
      <c r="K532" s="82"/>
    </row>
    <row r="533" spans="1:11" x14ac:dyDescent="0.25">
      <c r="A533" s="82"/>
      <c r="B533" s="82"/>
      <c r="C533" s="82"/>
      <c r="D533" s="82"/>
      <c r="E533" s="83"/>
      <c r="F533" s="183"/>
      <c r="G533" s="83"/>
      <c r="H533" s="82"/>
      <c r="I533" s="84"/>
      <c r="J533" s="85"/>
      <c r="K533" s="82"/>
    </row>
    <row r="534" spans="1:11" x14ac:dyDescent="0.25">
      <c r="A534" s="82"/>
      <c r="B534" s="82"/>
      <c r="C534" s="82"/>
      <c r="D534" s="82"/>
      <c r="E534" s="83"/>
      <c r="F534" s="183"/>
      <c r="G534" s="83"/>
      <c r="H534" s="82"/>
      <c r="I534" s="84"/>
      <c r="J534" s="85"/>
      <c r="K534" s="82"/>
    </row>
    <row r="535" spans="1:11" x14ac:dyDescent="0.25">
      <c r="A535" s="82"/>
      <c r="B535" s="82"/>
      <c r="C535" s="82"/>
      <c r="D535" s="82"/>
      <c r="E535" s="83"/>
      <c r="F535" s="183"/>
      <c r="G535" s="83"/>
      <c r="H535" s="82"/>
      <c r="I535" s="84"/>
      <c r="J535" s="85"/>
      <c r="K535" s="82"/>
    </row>
    <row r="536" spans="1:11" x14ac:dyDescent="0.25">
      <c r="A536" s="82"/>
      <c r="B536" s="82"/>
      <c r="C536" s="82"/>
      <c r="D536" s="82"/>
      <c r="E536" s="83"/>
      <c r="F536" s="183"/>
      <c r="G536" s="83"/>
      <c r="H536" s="82"/>
      <c r="I536" s="84"/>
      <c r="J536" s="85"/>
      <c r="K536" s="82"/>
    </row>
    <row r="537" spans="1:11" x14ac:dyDescent="0.25">
      <c r="A537" s="82"/>
      <c r="B537" s="82"/>
      <c r="C537" s="82"/>
      <c r="D537" s="82"/>
      <c r="E537" s="83"/>
      <c r="F537" s="183"/>
      <c r="G537" s="83"/>
      <c r="H537" s="82"/>
      <c r="I537" s="84"/>
      <c r="J537" s="85"/>
      <c r="K537" s="82"/>
    </row>
    <row r="538" spans="1:11" x14ac:dyDescent="0.25">
      <c r="A538" s="82"/>
      <c r="B538" s="82"/>
      <c r="C538" s="82"/>
      <c r="D538" s="82"/>
      <c r="E538" s="83"/>
      <c r="F538" s="183"/>
      <c r="G538" s="83"/>
      <c r="H538" s="82"/>
      <c r="I538" s="84"/>
      <c r="J538" s="85"/>
      <c r="K538" s="82"/>
    </row>
    <row r="539" spans="1:11" x14ac:dyDescent="0.25">
      <c r="A539" s="82"/>
      <c r="B539" s="82"/>
      <c r="C539" s="82"/>
      <c r="D539" s="82"/>
      <c r="E539" s="83"/>
      <c r="F539" s="183"/>
      <c r="G539" s="83"/>
      <c r="H539" s="82"/>
      <c r="I539" s="84"/>
      <c r="J539" s="85"/>
      <c r="K539" s="82"/>
    </row>
    <row r="540" spans="1:11" x14ac:dyDescent="0.25">
      <c r="A540" s="82"/>
      <c r="B540" s="82"/>
      <c r="C540" s="82"/>
      <c r="D540" s="82"/>
      <c r="E540" s="83"/>
      <c r="F540" s="183"/>
      <c r="G540" s="83"/>
      <c r="H540" s="82"/>
      <c r="I540" s="84"/>
      <c r="J540" s="85"/>
      <c r="K540" s="82"/>
    </row>
    <row r="541" spans="1:11" x14ac:dyDescent="0.25">
      <c r="A541" s="82"/>
      <c r="B541" s="82"/>
      <c r="C541" s="82"/>
      <c r="D541" s="82"/>
      <c r="E541" s="83"/>
      <c r="F541" s="183"/>
      <c r="G541" s="83"/>
      <c r="H541" s="82"/>
      <c r="I541" s="84"/>
      <c r="J541" s="85"/>
      <c r="K541" s="82"/>
    </row>
    <row r="542" spans="1:11" x14ac:dyDescent="0.25">
      <c r="A542" s="82"/>
      <c r="B542" s="82"/>
      <c r="C542" s="82"/>
      <c r="D542" s="82"/>
      <c r="E542" s="83"/>
      <c r="F542" s="183"/>
      <c r="G542" s="83"/>
      <c r="H542" s="82"/>
      <c r="I542" s="84"/>
      <c r="J542" s="85"/>
      <c r="K542" s="82"/>
    </row>
    <row r="543" spans="1:11" x14ac:dyDescent="0.25">
      <c r="A543" s="82"/>
      <c r="B543" s="82"/>
      <c r="C543" s="82"/>
      <c r="D543" s="82"/>
      <c r="E543" s="83"/>
      <c r="F543" s="183"/>
      <c r="G543" s="83"/>
      <c r="H543" s="82"/>
      <c r="I543" s="84"/>
      <c r="J543" s="85"/>
      <c r="K543" s="82"/>
    </row>
    <row r="544" spans="1:11" x14ac:dyDescent="0.25">
      <c r="A544" s="82"/>
      <c r="B544" s="82"/>
      <c r="C544" s="82"/>
      <c r="D544" s="82"/>
      <c r="E544" s="83"/>
      <c r="F544" s="183"/>
      <c r="G544" s="83"/>
      <c r="H544" s="82"/>
      <c r="I544" s="84"/>
      <c r="J544" s="85"/>
      <c r="K544" s="82"/>
    </row>
    <row r="545" spans="1:11" x14ac:dyDescent="0.25">
      <c r="A545" s="82"/>
      <c r="B545" s="82"/>
      <c r="C545" s="82"/>
      <c r="D545" s="82"/>
      <c r="E545" s="83"/>
      <c r="F545" s="183"/>
      <c r="G545" s="83"/>
      <c r="H545" s="82"/>
      <c r="I545" s="84"/>
      <c r="J545" s="85"/>
      <c r="K545" s="82"/>
    </row>
    <row r="546" spans="1:11" x14ac:dyDescent="0.25">
      <c r="A546" s="82"/>
      <c r="B546" s="82"/>
      <c r="C546" s="82"/>
      <c r="D546" s="82"/>
      <c r="E546" s="83"/>
      <c r="F546" s="183"/>
      <c r="G546" s="83"/>
      <c r="H546" s="82"/>
      <c r="I546" s="84"/>
      <c r="J546" s="85"/>
      <c r="K546" s="82"/>
    </row>
    <row r="547" spans="1:11" x14ac:dyDescent="0.25">
      <c r="A547" s="82"/>
      <c r="B547" s="82"/>
      <c r="C547" s="82"/>
      <c r="D547" s="82"/>
      <c r="E547" s="83"/>
      <c r="F547" s="183"/>
      <c r="G547" s="83"/>
      <c r="H547" s="82"/>
      <c r="I547" s="84"/>
      <c r="J547" s="85"/>
      <c r="K547" s="82"/>
    </row>
    <row r="548" spans="1:11" x14ac:dyDescent="0.25">
      <c r="A548" s="82"/>
      <c r="B548" s="82"/>
      <c r="C548" s="82"/>
      <c r="D548" s="82"/>
      <c r="E548" s="83"/>
      <c r="F548" s="183"/>
      <c r="G548" s="83"/>
      <c r="H548" s="82"/>
      <c r="I548" s="84"/>
      <c r="J548" s="85"/>
      <c r="K548" s="82"/>
    </row>
    <row r="549" spans="1:11" x14ac:dyDescent="0.25">
      <c r="A549" s="82"/>
      <c r="B549" s="82"/>
      <c r="C549" s="82"/>
      <c r="D549" s="82"/>
      <c r="E549" s="83"/>
      <c r="F549" s="183"/>
      <c r="G549" s="83"/>
      <c r="H549" s="82"/>
      <c r="I549" s="84"/>
      <c r="J549" s="85"/>
      <c r="K549" s="82"/>
    </row>
    <row r="550" spans="1:11" x14ac:dyDescent="0.25">
      <c r="A550" s="82"/>
      <c r="B550" s="82"/>
      <c r="C550" s="82"/>
      <c r="D550" s="82"/>
      <c r="E550" s="83"/>
      <c r="F550" s="183"/>
      <c r="G550" s="83"/>
      <c r="H550" s="82"/>
      <c r="I550" s="84"/>
      <c r="J550" s="85"/>
      <c r="K550" s="82"/>
    </row>
    <row r="551" spans="1:11" x14ac:dyDescent="0.25">
      <c r="A551" s="82"/>
      <c r="B551" s="82"/>
      <c r="C551" s="82"/>
      <c r="D551" s="82"/>
      <c r="E551" s="83"/>
      <c r="F551" s="183"/>
      <c r="G551" s="83"/>
      <c r="H551" s="82"/>
      <c r="I551" s="84"/>
      <c r="J551" s="85"/>
      <c r="K551" s="82"/>
    </row>
    <row r="552" spans="1:11" x14ac:dyDescent="0.25">
      <c r="A552" s="82"/>
      <c r="B552" s="82"/>
      <c r="C552" s="82"/>
      <c r="D552" s="82"/>
      <c r="E552" s="83"/>
      <c r="F552" s="183"/>
      <c r="G552" s="83"/>
      <c r="H552" s="82"/>
      <c r="I552" s="84"/>
      <c r="J552" s="85"/>
      <c r="K552" s="82"/>
    </row>
    <row r="553" spans="1:11" x14ac:dyDescent="0.25">
      <c r="A553" s="82"/>
      <c r="B553" s="82"/>
      <c r="C553" s="82"/>
      <c r="D553" s="82"/>
      <c r="E553" s="83"/>
      <c r="F553" s="183"/>
      <c r="G553" s="83"/>
      <c r="H553" s="82"/>
      <c r="I553" s="84"/>
      <c r="J553" s="85"/>
      <c r="K553" s="82"/>
    </row>
    <row r="554" spans="1:11" x14ac:dyDescent="0.25">
      <c r="A554" s="82"/>
      <c r="B554" s="82"/>
      <c r="C554" s="82"/>
      <c r="D554" s="82"/>
      <c r="E554" s="83"/>
      <c r="F554" s="183"/>
      <c r="G554" s="83"/>
      <c r="H554" s="82"/>
      <c r="I554" s="84"/>
      <c r="J554" s="85"/>
      <c r="K554" s="82"/>
    </row>
    <row r="555" spans="1:11" x14ac:dyDescent="0.25">
      <c r="A555" s="82"/>
      <c r="B555" s="82"/>
      <c r="C555" s="82"/>
      <c r="D555" s="82"/>
      <c r="E555" s="83"/>
      <c r="F555" s="183"/>
      <c r="G555" s="83"/>
      <c r="H555" s="82"/>
      <c r="I555" s="84"/>
      <c r="J555" s="85"/>
      <c r="K555" s="82"/>
    </row>
    <row r="556" spans="1:11" x14ac:dyDescent="0.25">
      <c r="A556" s="82"/>
      <c r="B556" s="82"/>
      <c r="C556" s="82"/>
      <c r="D556" s="82"/>
      <c r="E556" s="83"/>
      <c r="F556" s="183"/>
      <c r="G556" s="83"/>
      <c r="H556" s="82"/>
      <c r="I556" s="84"/>
      <c r="J556" s="85"/>
      <c r="K556" s="82"/>
    </row>
    <row r="557" spans="1:11" x14ac:dyDescent="0.25">
      <c r="A557" s="82"/>
      <c r="B557" s="82"/>
      <c r="C557" s="82"/>
      <c r="D557" s="82"/>
      <c r="E557" s="83"/>
      <c r="F557" s="183"/>
      <c r="G557" s="83"/>
      <c r="H557" s="82"/>
      <c r="I557" s="84"/>
      <c r="J557" s="85"/>
      <c r="K557" s="82"/>
    </row>
    <row r="558" spans="1:11" x14ac:dyDescent="0.25">
      <c r="A558" s="82"/>
      <c r="B558" s="82"/>
      <c r="C558" s="82"/>
      <c r="D558" s="82"/>
      <c r="E558" s="83"/>
      <c r="F558" s="183"/>
      <c r="G558" s="83"/>
      <c r="H558" s="82"/>
      <c r="I558" s="84"/>
      <c r="J558" s="85"/>
      <c r="K558" s="82"/>
    </row>
    <row r="559" spans="1:11" x14ac:dyDescent="0.25">
      <c r="A559" s="82"/>
      <c r="B559" s="82"/>
      <c r="C559" s="82"/>
      <c r="D559" s="82"/>
      <c r="E559" s="83"/>
      <c r="F559" s="183"/>
      <c r="G559" s="83"/>
      <c r="H559" s="82"/>
      <c r="I559" s="84"/>
      <c r="J559" s="85"/>
      <c r="K559" s="82"/>
    </row>
    <row r="560" spans="1:11" x14ac:dyDescent="0.25">
      <c r="A560" s="82"/>
      <c r="B560" s="82"/>
      <c r="C560" s="82"/>
      <c r="D560" s="82"/>
      <c r="E560" s="83"/>
      <c r="F560" s="183"/>
      <c r="G560" s="83"/>
      <c r="H560" s="82"/>
      <c r="I560" s="84"/>
      <c r="J560" s="85"/>
      <c r="K560" s="82"/>
    </row>
    <row r="561" spans="1:11" x14ac:dyDescent="0.25">
      <c r="A561" s="82"/>
      <c r="B561" s="82"/>
      <c r="C561" s="82"/>
      <c r="D561" s="82"/>
      <c r="E561" s="83"/>
      <c r="F561" s="183"/>
      <c r="G561" s="83"/>
      <c r="H561" s="82"/>
      <c r="I561" s="84"/>
      <c r="J561" s="85"/>
      <c r="K561" s="82"/>
    </row>
    <row r="562" spans="1:11" x14ac:dyDescent="0.25">
      <c r="A562" s="82"/>
      <c r="B562" s="82"/>
      <c r="C562" s="82"/>
      <c r="D562" s="82"/>
      <c r="E562" s="83"/>
      <c r="F562" s="183"/>
      <c r="G562" s="83"/>
      <c r="H562" s="82"/>
      <c r="I562" s="84"/>
      <c r="J562" s="85"/>
      <c r="K562" s="82"/>
    </row>
    <row r="563" spans="1:11" x14ac:dyDescent="0.25">
      <c r="A563" s="82"/>
      <c r="B563" s="82"/>
      <c r="C563" s="82"/>
      <c r="D563" s="82"/>
      <c r="E563" s="83"/>
      <c r="F563" s="183"/>
      <c r="G563" s="83"/>
      <c r="H563" s="82"/>
      <c r="I563" s="84"/>
      <c r="J563" s="85"/>
      <c r="K563" s="82"/>
    </row>
    <row r="564" spans="1:11" x14ac:dyDescent="0.25">
      <c r="A564" s="82"/>
      <c r="B564" s="82"/>
      <c r="C564" s="82"/>
      <c r="D564" s="82"/>
      <c r="E564" s="83"/>
      <c r="F564" s="183"/>
      <c r="G564" s="83"/>
      <c r="H564" s="82"/>
      <c r="I564" s="84"/>
      <c r="J564" s="85"/>
      <c r="K564" s="82"/>
    </row>
    <row r="565" spans="1:11" x14ac:dyDescent="0.25">
      <c r="A565" s="82"/>
      <c r="B565" s="82"/>
      <c r="C565" s="82"/>
      <c r="D565" s="82"/>
      <c r="E565" s="83"/>
      <c r="F565" s="183"/>
      <c r="G565" s="83"/>
      <c r="H565" s="82"/>
      <c r="I565" s="84"/>
      <c r="J565" s="85"/>
      <c r="K565" s="82"/>
    </row>
    <row r="566" spans="1:11" x14ac:dyDescent="0.25">
      <c r="A566" s="82"/>
      <c r="B566" s="82"/>
      <c r="C566" s="82"/>
      <c r="D566" s="82"/>
      <c r="E566" s="83"/>
      <c r="F566" s="183"/>
      <c r="G566" s="83"/>
      <c r="H566" s="82"/>
      <c r="I566" s="84"/>
      <c r="J566" s="85"/>
      <c r="K566" s="82"/>
    </row>
    <row r="567" spans="1:11" x14ac:dyDescent="0.25">
      <c r="A567" s="82"/>
      <c r="B567" s="82"/>
      <c r="C567" s="82"/>
      <c r="D567" s="82"/>
      <c r="E567" s="83"/>
      <c r="F567" s="183"/>
      <c r="G567" s="83"/>
      <c r="H567" s="82"/>
      <c r="I567" s="84"/>
      <c r="J567" s="85"/>
      <c r="K567" s="82"/>
    </row>
    <row r="568" spans="1:11" x14ac:dyDescent="0.25">
      <c r="A568" s="82"/>
      <c r="B568" s="82"/>
      <c r="C568" s="82"/>
      <c r="D568" s="82"/>
      <c r="E568" s="83"/>
      <c r="F568" s="183"/>
      <c r="G568" s="83"/>
      <c r="H568" s="82"/>
      <c r="I568" s="84"/>
      <c r="J568" s="85"/>
      <c r="K568" s="82"/>
    </row>
    <row r="569" spans="1:11" x14ac:dyDescent="0.25">
      <c r="A569" s="82"/>
      <c r="B569" s="82"/>
      <c r="C569" s="82"/>
      <c r="D569" s="82"/>
      <c r="E569" s="83"/>
      <c r="F569" s="183"/>
      <c r="G569" s="83"/>
      <c r="H569" s="82"/>
      <c r="I569" s="84"/>
      <c r="J569" s="85"/>
      <c r="K569" s="82"/>
    </row>
    <row r="570" spans="1:11" x14ac:dyDescent="0.25">
      <c r="A570" s="82"/>
      <c r="B570" s="82"/>
      <c r="C570" s="82"/>
      <c r="D570" s="82"/>
      <c r="E570" s="83"/>
      <c r="F570" s="183"/>
      <c r="G570" s="83"/>
      <c r="H570" s="82"/>
      <c r="I570" s="84"/>
      <c r="J570" s="85"/>
      <c r="K570" s="82"/>
    </row>
    <row r="571" spans="1:11" x14ac:dyDescent="0.25">
      <c r="A571" s="82"/>
      <c r="B571" s="82"/>
      <c r="C571" s="82"/>
      <c r="D571" s="82"/>
      <c r="E571" s="83"/>
      <c r="F571" s="183"/>
      <c r="G571" s="83"/>
      <c r="H571" s="82"/>
      <c r="I571" s="84"/>
      <c r="J571" s="85"/>
      <c r="K571" s="82"/>
    </row>
    <row r="572" spans="1:11" x14ac:dyDescent="0.25">
      <c r="A572" s="82"/>
      <c r="B572" s="82"/>
      <c r="C572" s="82"/>
      <c r="D572" s="82"/>
      <c r="E572" s="83"/>
      <c r="F572" s="183"/>
      <c r="G572" s="83"/>
      <c r="H572" s="82"/>
      <c r="I572" s="84"/>
      <c r="J572" s="85"/>
      <c r="K572" s="82"/>
    </row>
    <row r="573" spans="1:11" x14ac:dyDescent="0.25">
      <c r="A573" s="82"/>
      <c r="B573" s="82"/>
      <c r="C573" s="82"/>
      <c r="D573" s="82"/>
      <c r="E573" s="83"/>
      <c r="F573" s="183"/>
      <c r="G573" s="83"/>
      <c r="H573" s="82"/>
      <c r="I573" s="84"/>
      <c r="J573" s="85"/>
      <c r="K573" s="82"/>
    </row>
    <row r="574" spans="1:11" x14ac:dyDescent="0.25">
      <c r="A574" s="82"/>
      <c r="B574" s="82"/>
      <c r="C574" s="82"/>
      <c r="D574" s="82"/>
      <c r="E574" s="83"/>
      <c r="F574" s="183"/>
      <c r="G574" s="83"/>
      <c r="H574" s="82"/>
      <c r="I574" s="84"/>
      <c r="J574" s="85"/>
      <c r="K574" s="82"/>
    </row>
    <row r="575" spans="1:11" x14ac:dyDescent="0.25">
      <c r="A575" s="82"/>
      <c r="B575" s="82"/>
      <c r="C575" s="82"/>
      <c r="D575" s="82"/>
      <c r="E575" s="83"/>
      <c r="F575" s="183"/>
      <c r="G575" s="83"/>
      <c r="H575" s="82"/>
      <c r="I575" s="84"/>
      <c r="J575" s="85"/>
      <c r="K575" s="82"/>
    </row>
    <row r="576" spans="1:11" x14ac:dyDescent="0.25">
      <c r="A576" s="82"/>
      <c r="B576" s="82"/>
      <c r="C576" s="82"/>
      <c r="D576" s="82"/>
      <c r="E576" s="83"/>
      <c r="F576" s="183"/>
      <c r="G576" s="83"/>
      <c r="H576" s="82"/>
      <c r="I576" s="84"/>
      <c r="J576" s="85"/>
      <c r="K576" s="82"/>
    </row>
    <row r="577" spans="1:11" x14ac:dyDescent="0.25">
      <c r="A577" s="82"/>
      <c r="B577" s="82"/>
      <c r="C577" s="82"/>
      <c r="D577" s="82"/>
      <c r="E577" s="83"/>
      <c r="F577" s="183"/>
      <c r="G577" s="83"/>
      <c r="H577" s="82"/>
      <c r="I577" s="84"/>
      <c r="J577" s="85"/>
      <c r="K577" s="82"/>
    </row>
    <row r="578" spans="1:11" x14ac:dyDescent="0.25">
      <c r="A578" s="82"/>
      <c r="B578" s="82"/>
      <c r="C578" s="82"/>
      <c r="D578" s="82"/>
      <c r="E578" s="83"/>
      <c r="F578" s="183"/>
      <c r="G578" s="83"/>
      <c r="H578" s="82"/>
      <c r="I578" s="84"/>
      <c r="J578" s="85"/>
      <c r="K578" s="82"/>
    </row>
    <row r="579" spans="1:11" x14ac:dyDescent="0.25">
      <c r="A579" s="82"/>
      <c r="B579" s="82"/>
      <c r="C579" s="82"/>
      <c r="D579" s="82"/>
      <c r="E579" s="83"/>
      <c r="F579" s="183"/>
      <c r="G579" s="83"/>
      <c r="H579" s="82"/>
      <c r="I579" s="84"/>
      <c r="J579" s="85"/>
      <c r="K579" s="82"/>
    </row>
    <row r="580" spans="1:11" x14ac:dyDescent="0.25">
      <c r="A580" s="82"/>
      <c r="B580" s="82"/>
      <c r="C580" s="82"/>
      <c r="D580" s="82"/>
      <c r="E580" s="83"/>
      <c r="F580" s="183"/>
      <c r="G580" s="83"/>
      <c r="H580" s="82"/>
      <c r="I580" s="84"/>
      <c r="J580" s="85"/>
      <c r="K580" s="82"/>
    </row>
    <row r="581" spans="1:11" x14ac:dyDescent="0.25">
      <c r="A581" s="82"/>
      <c r="B581" s="82"/>
      <c r="C581" s="82"/>
      <c r="D581" s="82"/>
      <c r="E581" s="83"/>
      <c r="F581" s="183"/>
      <c r="G581" s="83"/>
      <c r="H581" s="82"/>
      <c r="I581" s="84"/>
      <c r="J581" s="85"/>
      <c r="K581" s="82"/>
    </row>
    <row r="582" spans="1:11" x14ac:dyDescent="0.25">
      <c r="A582" s="82"/>
      <c r="B582" s="82"/>
      <c r="C582" s="82"/>
      <c r="D582" s="82"/>
      <c r="E582" s="83"/>
      <c r="F582" s="183"/>
      <c r="G582" s="83"/>
      <c r="H582" s="82"/>
      <c r="I582" s="84"/>
      <c r="J582" s="85"/>
      <c r="K582" s="82"/>
    </row>
    <row r="583" spans="1:11" x14ac:dyDescent="0.25">
      <c r="A583" s="82"/>
      <c r="B583" s="82"/>
      <c r="C583" s="82"/>
      <c r="D583" s="82"/>
      <c r="E583" s="83"/>
      <c r="F583" s="183"/>
      <c r="G583" s="83"/>
      <c r="H583" s="82"/>
      <c r="I583" s="84"/>
      <c r="J583" s="85"/>
      <c r="K583" s="82"/>
    </row>
    <row r="584" spans="1:11" x14ac:dyDescent="0.25">
      <c r="A584" s="82"/>
      <c r="B584" s="82"/>
      <c r="C584" s="82"/>
      <c r="D584" s="82"/>
      <c r="E584" s="83"/>
      <c r="F584" s="183"/>
      <c r="G584" s="83"/>
      <c r="H584" s="82"/>
      <c r="I584" s="84"/>
      <c r="J584" s="85"/>
      <c r="K584" s="82"/>
    </row>
    <row r="585" spans="1:11" x14ac:dyDescent="0.25">
      <c r="A585" s="82"/>
      <c r="B585" s="82"/>
      <c r="C585" s="82"/>
      <c r="D585" s="82"/>
      <c r="E585" s="83"/>
      <c r="F585" s="183"/>
      <c r="G585" s="83"/>
      <c r="H585" s="82"/>
      <c r="I585" s="84"/>
      <c r="J585" s="85"/>
      <c r="K585" s="82"/>
    </row>
    <row r="586" spans="1:11" x14ac:dyDescent="0.25">
      <c r="A586" s="82"/>
      <c r="B586" s="82"/>
      <c r="C586" s="82"/>
      <c r="D586" s="82"/>
      <c r="E586" s="83"/>
      <c r="F586" s="183"/>
      <c r="G586" s="83"/>
      <c r="H586" s="82"/>
      <c r="I586" s="84"/>
      <c r="J586" s="85"/>
      <c r="K586" s="82"/>
    </row>
    <row r="587" spans="1:11" x14ac:dyDescent="0.25">
      <c r="A587" s="82"/>
      <c r="B587" s="82"/>
      <c r="C587" s="82"/>
      <c r="D587" s="82"/>
      <c r="E587" s="83"/>
      <c r="F587" s="183"/>
      <c r="G587" s="83"/>
      <c r="H587" s="82"/>
      <c r="I587" s="84"/>
      <c r="J587" s="85"/>
      <c r="K587" s="82"/>
    </row>
    <row r="588" spans="1:11" x14ac:dyDescent="0.25">
      <c r="A588" s="82"/>
      <c r="B588" s="82"/>
      <c r="C588" s="82"/>
      <c r="D588" s="82"/>
      <c r="E588" s="83"/>
      <c r="F588" s="183"/>
      <c r="G588" s="83"/>
      <c r="H588" s="82"/>
      <c r="I588" s="84"/>
      <c r="J588" s="85"/>
      <c r="K588" s="82"/>
    </row>
    <row r="589" spans="1:11" x14ac:dyDescent="0.25">
      <c r="A589" s="82"/>
      <c r="B589" s="82"/>
      <c r="C589" s="82"/>
      <c r="D589" s="82"/>
      <c r="E589" s="83"/>
      <c r="F589" s="183"/>
      <c r="G589" s="83"/>
      <c r="H589" s="82"/>
      <c r="I589" s="84"/>
      <c r="J589" s="85"/>
      <c r="K589" s="82"/>
    </row>
    <row r="590" spans="1:11" x14ac:dyDescent="0.25">
      <c r="A590" s="82"/>
      <c r="B590" s="82"/>
      <c r="C590" s="82"/>
      <c r="D590" s="82"/>
      <c r="E590" s="83"/>
      <c r="F590" s="183"/>
      <c r="G590" s="83"/>
      <c r="H590" s="82"/>
      <c r="I590" s="84"/>
      <c r="J590" s="85"/>
      <c r="K590" s="82"/>
    </row>
    <row r="591" spans="1:11" x14ac:dyDescent="0.25">
      <c r="A591" s="82"/>
      <c r="B591" s="82"/>
      <c r="C591" s="82"/>
      <c r="D591" s="82"/>
      <c r="E591" s="83"/>
      <c r="F591" s="183"/>
      <c r="G591" s="83"/>
      <c r="H591" s="82"/>
      <c r="I591" s="84"/>
      <c r="J591" s="85"/>
      <c r="K591" s="82"/>
    </row>
    <row r="592" spans="1:11" x14ac:dyDescent="0.25">
      <c r="A592" s="82"/>
      <c r="B592" s="82"/>
      <c r="C592" s="82"/>
      <c r="D592" s="82"/>
      <c r="E592" s="83"/>
      <c r="F592" s="183"/>
      <c r="G592" s="83"/>
      <c r="H592" s="82"/>
      <c r="I592" s="84"/>
      <c r="J592" s="85"/>
      <c r="K592" s="82"/>
    </row>
    <row r="593" spans="1:11" x14ac:dyDescent="0.25">
      <c r="A593" s="82"/>
      <c r="B593" s="82"/>
      <c r="C593" s="82"/>
      <c r="D593" s="82"/>
      <c r="E593" s="83"/>
      <c r="F593" s="183"/>
      <c r="G593" s="83"/>
      <c r="H593" s="82"/>
      <c r="I593" s="84"/>
      <c r="J593" s="85"/>
      <c r="K593" s="82"/>
    </row>
    <row r="594" spans="1:11" x14ac:dyDescent="0.25">
      <c r="A594" s="82"/>
      <c r="B594" s="82"/>
      <c r="C594" s="82"/>
      <c r="D594" s="82"/>
      <c r="E594" s="83"/>
      <c r="F594" s="183"/>
      <c r="G594" s="83"/>
      <c r="H594" s="82"/>
      <c r="I594" s="84"/>
      <c r="J594" s="85"/>
      <c r="K594" s="82"/>
    </row>
    <row r="595" spans="1:11" x14ac:dyDescent="0.25">
      <c r="A595" s="82"/>
      <c r="B595" s="82"/>
      <c r="C595" s="82"/>
      <c r="D595" s="82"/>
      <c r="E595" s="83"/>
      <c r="F595" s="183"/>
      <c r="G595" s="83"/>
      <c r="H595" s="82"/>
      <c r="I595" s="84"/>
      <c r="J595" s="85"/>
      <c r="K595" s="82"/>
    </row>
    <row r="596" spans="1:11" x14ac:dyDescent="0.25">
      <c r="A596" s="82"/>
      <c r="B596" s="82"/>
      <c r="C596" s="82"/>
      <c r="D596" s="82"/>
      <c r="E596" s="83"/>
      <c r="F596" s="183"/>
      <c r="G596" s="83"/>
      <c r="H596" s="82"/>
      <c r="I596" s="84"/>
      <c r="J596" s="85"/>
      <c r="K596" s="82"/>
    </row>
    <row r="597" spans="1:11" x14ac:dyDescent="0.25">
      <c r="A597" s="82"/>
      <c r="B597" s="82"/>
      <c r="C597" s="82"/>
      <c r="D597" s="82"/>
      <c r="E597" s="83"/>
      <c r="F597" s="183"/>
      <c r="G597" s="83"/>
      <c r="H597" s="82"/>
      <c r="I597" s="84"/>
      <c r="J597" s="85"/>
      <c r="K597" s="82"/>
    </row>
    <row r="598" spans="1:11" x14ac:dyDescent="0.25">
      <c r="A598" s="82"/>
      <c r="B598" s="82"/>
      <c r="C598" s="82"/>
      <c r="D598" s="82"/>
      <c r="E598" s="83"/>
      <c r="F598" s="183"/>
      <c r="G598" s="83"/>
      <c r="H598" s="82"/>
      <c r="I598" s="84"/>
      <c r="J598" s="85"/>
      <c r="K598" s="82"/>
    </row>
    <row r="599" spans="1:11" x14ac:dyDescent="0.25">
      <c r="A599" s="82"/>
      <c r="B599" s="82"/>
      <c r="C599" s="82"/>
      <c r="D599" s="82"/>
      <c r="E599" s="83"/>
      <c r="F599" s="183"/>
      <c r="G599" s="83"/>
      <c r="H599" s="82"/>
      <c r="I599" s="84"/>
      <c r="J599" s="85"/>
      <c r="K599" s="82"/>
    </row>
    <row r="600" spans="1:11" x14ac:dyDescent="0.25">
      <c r="A600" s="82"/>
      <c r="B600" s="82"/>
      <c r="C600" s="82"/>
      <c r="D600" s="82"/>
      <c r="E600" s="83"/>
      <c r="F600" s="183"/>
      <c r="G600" s="83"/>
      <c r="H600" s="82"/>
      <c r="I600" s="84"/>
      <c r="J600" s="85"/>
      <c r="K600" s="82"/>
    </row>
    <row r="601" spans="1:11" x14ac:dyDescent="0.25">
      <c r="A601" s="82"/>
      <c r="B601" s="82"/>
      <c r="C601" s="82"/>
      <c r="D601" s="82"/>
      <c r="E601" s="83"/>
      <c r="F601" s="183"/>
      <c r="G601" s="83"/>
      <c r="H601" s="82"/>
      <c r="I601" s="84"/>
      <c r="J601" s="85"/>
      <c r="K601" s="82"/>
    </row>
    <row r="602" spans="1:11" x14ac:dyDescent="0.25">
      <c r="A602" s="82"/>
      <c r="B602" s="82"/>
      <c r="C602" s="82"/>
      <c r="D602" s="82"/>
      <c r="E602" s="83"/>
      <c r="F602" s="183"/>
      <c r="G602" s="83"/>
      <c r="H602" s="82"/>
      <c r="I602" s="84"/>
      <c r="J602" s="85"/>
      <c r="K602" s="82"/>
    </row>
    <row r="603" spans="1:11" x14ac:dyDescent="0.25">
      <c r="A603" s="82"/>
      <c r="B603" s="82"/>
      <c r="C603" s="82"/>
      <c r="D603" s="82"/>
      <c r="E603" s="83"/>
      <c r="F603" s="183"/>
      <c r="G603" s="83"/>
      <c r="H603" s="82"/>
      <c r="I603" s="84"/>
      <c r="J603" s="85"/>
      <c r="K603" s="82"/>
    </row>
    <row r="604" spans="1:11" x14ac:dyDescent="0.25">
      <c r="A604" s="82"/>
      <c r="B604" s="82"/>
      <c r="C604" s="82"/>
      <c r="D604" s="82"/>
      <c r="E604" s="83"/>
      <c r="F604" s="183"/>
      <c r="G604" s="83"/>
      <c r="H604" s="82"/>
      <c r="I604" s="84"/>
      <c r="J604" s="85"/>
      <c r="K604" s="82"/>
    </row>
    <row r="605" spans="1:11" x14ac:dyDescent="0.25">
      <c r="A605" s="82"/>
      <c r="B605" s="82"/>
      <c r="C605" s="82"/>
      <c r="D605" s="82"/>
      <c r="E605" s="83"/>
      <c r="F605" s="183"/>
      <c r="G605" s="83"/>
      <c r="H605" s="82"/>
      <c r="I605" s="84"/>
      <c r="J605" s="85"/>
      <c r="K605" s="82"/>
    </row>
    <row r="606" spans="1:11" x14ac:dyDescent="0.25">
      <c r="A606" s="82"/>
      <c r="B606" s="82"/>
      <c r="C606" s="82"/>
      <c r="D606" s="82"/>
      <c r="E606" s="83"/>
      <c r="F606" s="183"/>
      <c r="G606" s="83"/>
      <c r="H606" s="82"/>
      <c r="I606" s="84"/>
      <c r="J606" s="85"/>
      <c r="K606" s="82"/>
    </row>
    <row r="607" spans="1:11" x14ac:dyDescent="0.25">
      <c r="A607" s="82"/>
      <c r="B607" s="82"/>
      <c r="C607" s="82"/>
      <c r="D607" s="82"/>
      <c r="E607" s="83"/>
      <c r="F607" s="183"/>
      <c r="G607" s="83"/>
      <c r="H607" s="82"/>
      <c r="I607" s="84"/>
      <c r="J607" s="85"/>
      <c r="K607" s="82"/>
    </row>
    <row r="608" spans="1:11" x14ac:dyDescent="0.25">
      <c r="A608" s="82"/>
      <c r="B608" s="82"/>
      <c r="C608" s="82"/>
      <c r="D608" s="82"/>
      <c r="E608" s="83"/>
      <c r="F608" s="183"/>
      <c r="G608" s="83"/>
      <c r="H608" s="82"/>
      <c r="I608" s="84"/>
      <c r="J608" s="85"/>
      <c r="K608" s="82"/>
    </row>
    <row r="609" spans="1:11" x14ac:dyDescent="0.25">
      <c r="A609" s="82"/>
      <c r="B609" s="82"/>
      <c r="C609" s="82"/>
      <c r="D609" s="82"/>
      <c r="E609" s="83"/>
      <c r="F609" s="183"/>
      <c r="G609" s="83"/>
      <c r="H609" s="82"/>
      <c r="I609" s="84"/>
      <c r="J609" s="85"/>
      <c r="K609" s="82"/>
    </row>
    <row r="610" spans="1:11" x14ac:dyDescent="0.25">
      <c r="A610" s="82"/>
      <c r="B610" s="82"/>
      <c r="C610" s="82"/>
      <c r="D610" s="82"/>
      <c r="E610" s="83"/>
      <c r="F610" s="183"/>
      <c r="G610" s="83"/>
      <c r="H610" s="82"/>
      <c r="I610" s="84"/>
      <c r="J610" s="85"/>
      <c r="K610" s="82"/>
    </row>
    <row r="611" spans="1:11" x14ac:dyDescent="0.25">
      <c r="A611" s="82"/>
      <c r="B611" s="82"/>
      <c r="C611" s="82"/>
      <c r="D611" s="82"/>
      <c r="E611" s="83"/>
      <c r="F611" s="183"/>
      <c r="G611" s="83"/>
      <c r="H611" s="82"/>
      <c r="I611" s="84"/>
      <c r="J611" s="85"/>
      <c r="K611" s="82"/>
    </row>
    <row r="612" spans="1:11" x14ac:dyDescent="0.25">
      <c r="A612" s="82"/>
      <c r="B612" s="82"/>
      <c r="C612" s="82"/>
      <c r="D612" s="82"/>
      <c r="E612" s="83"/>
      <c r="F612" s="183"/>
      <c r="G612" s="83"/>
      <c r="H612" s="82"/>
      <c r="I612" s="84"/>
      <c r="J612" s="85"/>
      <c r="K612" s="82"/>
    </row>
    <row r="613" spans="1:11" x14ac:dyDescent="0.25">
      <c r="A613" s="82"/>
      <c r="B613" s="82"/>
      <c r="C613" s="82"/>
      <c r="D613" s="82"/>
      <c r="E613" s="83"/>
      <c r="F613" s="183"/>
      <c r="G613" s="83"/>
      <c r="H613" s="82"/>
      <c r="I613" s="84"/>
      <c r="J613" s="85"/>
      <c r="K613" s="82"/>
    </row>
    <row r="614" spans="1:11" x14ac:dyDescent="0.25">
      <c r="A614" s="82"/>
      <c r="B614" s="82"/>
      <c r="C614" s="82"/>
      <c r="D614" s="82"/>
      <c r="E614" s="83"/>
      <c r="F614" s="183"/>
      <c r="G614" s="83"/>
      <c r="H614" s="82"/>
      <c r="I614" s="84"/>
      <c r="J614" s="85"/>
      <c r="K614" s="82"/>
    </row>
    <row r="615" spans="1:11" x14ac:dyDescent="0.25">
      <c r="A615" s="82"/>
      <c r="B615" s="82"/>
      <c r="C615" s="82"/>
      <c r="D615" s="82"/>
      <c r="E615" s="83"/>
      <c r="F615" s="183"/>
      <c r="G615" s="83"/>
      <c r="H615" s="82"/>
      <c r="I615" s="84"/>
      <c r="J615" s="85"/>
      <c r="K615" s="82"/>
    </row>
    <row r="616" spans="1:11" x14ac:dyDescent="0.25">
      <c r="A616" s="82"/>
      <c r="B616" s="82"/>
      <c r="C616" s="82"/>
      <c r="D616" s="82"/>
      <c r="E616" s="83"/>
      <c r="F616" s="183"/>
      <c r="G616" s="83"/>
      <c r="H616" s="82"/>
      <c r="I616" s="84"/>
      <c r="J616" s="85"/>
      <c r="K616" s="82"/>
    </row>
    <row r="617" spans="1:11" x14ac:dyDescent="0.25">
      <c r="A617" s="82"/>
      <c r="B617" s="82"/>
      <c r="C617" s="82"/>
      <c r="D617" s="82"/>
      <c r="E617" s="83"/>
      <c r="F617" s="183"/>
      <c r="G617" s="83"/>
      <c r="H617" s="82"/>
      <c r="I617" s="84"/>
      <c r="J617" s="85"/>
      <c r="K617" s="82"/>
    </row>
    <row r="618" spans="1:11" x14ac:dyDescent="0.25">
      <c r="A618" s="82"/>
      <c r="B618" s="82"/>
      <c r="C618" s="82"/>
      <c r="D618" s="82"/>
      <c r="E618" s="83"/>
      <c r="F618" s="183"/>
      <c r="G618" s="83"/>
      <c r="H618" s="82"/>
      <c r="I618" s="84"/>
      <c r="J618" s="85"/>
      <c r="K618" s="82"/>
    </row>
    <row r="619" spans="1:11" x14ac:dyDescent="0.25">
      <c r="A619" s="82"/>
      <c r="B619" s="82"/>
      <c r="C619" s="82"/>
      <c r="D619" s="82"/>
      <c r="E619" s="83"/>
      <c r="F619" s="183"/>
      <c r="G619" s="83"/>
      <c r="H619" s="82"/>
      <c r="I619" s="84"/>
      <c r="J619" s="85"/>
      <c r="K619" s="82"/>
    </row>
  </sheetData>
  <autoFilter ref="A1:K167"/>
  <conditionalFormatting sqref="I1:K1">
    <cfRule type="containsBlanks" dxfId="0" priority="1">
      <formula>LEN(TRIM(I1))=0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acturesRéglées">
                <anchor moveWithCells="1" sizeWithCells="1">
                  <from>
                    <xdr:col>11</xdr:col>
                    <xdr:colOff>333375</xdr:colOff>
                    <xdr:row>2</xdr:row>
                    <xdr:rowOff>180975</xdr:rowOff>
                  </from>
                  <to>
                    <xdr:col>14</xdr:col>
                    <xdr:colOff>571500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A1:D364"/>
  <sheetViews>
    <sheetView showGridLines="0" zoomScale="91" zoomScaleNormal="91" workbookViewId="0">
      <pane ySplit="1" topLeftCell="A2" activePane="bottomLeft" state="frozen"/>
      <selection pane="bottomLeft" activeCell="B318" sqref="B318"/>
    </sheetView>
  </sheetViews>
  <sheetFormatPr baseColWidth="10" defaultRowHeight="15" x14ac:dyDescent="0.25"/>
  <cols>
    <col min="1" max="1" width="17.5703125" customWidth="1"/>
    <col min="2" max="2" width="15.140625" customWidth="1"/>
    <col min="3" max="3" width="14.7109375" customWidth="1"/>
    <col min="4" max="4" width="13.7109375" customWidth="1"/>
  </cols>
  <sheetData>
    <row r="1" spans="1:4" ht="15.75" x14ac:dyDescent="0.3">
      <c r="A1" s="49" t="s">
        <v>675</v>
      </c>
      <c r="B1" s="50" t="s">
        <v>663</v>
      </c>
      <c r="C1" t="s">
        <v>692</v>
      </c>
      <c r="D1" t="s">
        <v>693</v>
      </c>
    </row>
    <row r="2" spans="1:4" hidden="1" x14ac:dyDescent="0.25">
      <c r="A2" s="128" t="s">
        <v>605</v>
      </c>
      <c r="B2" s="5">
        <v>-387.72</v>
      </c>
      <c r="C2" t="e">
        <f>VLOOKUP(extraction!A2,Tableau2[[Code client]:[Libellé]],1,0)</f>
        <v>#N/A</v>
      </c>
      <c r="D2" t="str">
        <f>VLOOKUP(A2,Tableau26[[Code client]:[Libellé]],1,0)</f>
        <v>BAN01052</v>
      </c>
    </row>
    <row r="3" spans="1:4" hidden="1" x14ac:dyDescent="0.25">
      <c r="A3" s="128" t="s">
        <v>622</v>
      </c>
      <c r="B3" s="5">
        <v>-115.46000000000001</v>
      </c>
      <c r="C3" t="e">
        <f>VLOOKUP(extraction!A3,Tableau2[[Code client]:[Libellé]],1,0)</f>
        <v>#N/A</v>
      </c>
      <c r="D3" t="str">
        <f>VLOOKUP(A3,Tableau26[[Code client]:[Libellé]],1,0)</f>
        <v>BAN01077</v>
      </c>
    </row>
    <row r="4" spans="1:4" hidden="1" x14ac:dyDescent="0.25">
      <c r="A4" s="128" t="s">
        <v>628</v>
      </c>
      <c r="B4" s="5">
        <v>-45.51</v>
      </c>
      <c r="C4" t="e">
        <f>VLOOKUP(extraction!A4,Tableau2[[Code client]:[Libellé]],1,0)</f>
        <v>#N/A</v>
      </c>
      <c r="D4" t="str">
        <f>VLOOKUP(A4,Tableau26[[Code client]:[Libellé]],1,0)</f>
        <v>BAN01087</v>
      </c>
    </row>
    <row r="5" spans="1:4" hidden="1" x14ac:dyDescent="0.25">
      <c r="A5" s="128" t="s">
        <v>616</v>
      </c>
      <c r="B5" s="5">
        <v>-161.59</v>
      </c>
      <c r="C5" t="e">
        <f>VLOOKUP(extraction!A5,Tableau2[[Code client]:[Libellé]],1,0)</f>
        <v>#N/A</v>
      </c>
      <c r="D5" t="str">
        <f>VLOOKUP(A5,Tableau26[[Code client]:[Libellé]],1,0)</f>
        <v>BAN01239</v>
      </c>
    </row>
    <row r="6" spans="1:4" hidden="1" x14ac:dyDescent="0.25">
      <c r="A6" s="128" t="s">
        <v>510</v>
      </c>
      <c r="B6" s="5">
        <v>-63354.69000000001</v>
      </c>
      <c r="C6" t="e">
        <f>VLOOKUP(extraction!A6,Tableau2[[Code client]:[Libellé]],1,0)</f>
        <v>#N/A</v>
      </c>
      <c r="D6" t="str">
        <f>VLOOKUP(A6,Tableau26[[Code client]:[Libellé]],1,0)</f>
        <v>BAN01394</v>
      </c>
    </row>
    <row r="7" spans="1:4" hidden="1" x14ac:dyDescent="0.25">
      <c r="A7" s="128" t="s">
        <v>649</v>
      </c>
      <c r="B7" s="5">
        <v>-9.7200000000000006</v>
      </c>
      <c r="C7" t="e">
        <f>VLOOKUP(extraction!A7,Tableau2[[Code client]:[Libellé]],1,0)</f>
        <v>#N/A</v>
      </c>
      <c r="D7" t="str">
        <f>VLOOKUP(A7,Tableau26[[Code client]:[Libellé]],1,0)</f>
        <v>BAN01568</v>
      </c>
    </row>
    <row r="8" spans="1:4" hidden="1" x14ac:dyDescent="0.25">
      <c r="A8" s="128" t="s">
        <v>676</v>
      </c>
      <c r="B8" s="5">
        <v>-45.04</v>
      </c>
      <c r="C8" t="e">
        <f>VLOOKUP(extraction!A8,Tableau2[[Code client]:[Libellé]],1,0)</f>
        <v>#N/A</v>
      </c>
      <c r="D8" t="str">
        <f>VLOOKUP(A8,Tableau26[[Code client]:[Libellé]],1,0)</f>
        <v>BAN01612</v>
      </c>
    </row>
    <row r="9" spans="1:4" hidden="1" x14ac:dyDescent="0.25">
      <c r="A9" s="128" t="s">
        <v>599</v>
      </c>
      <c r="B9" s="5">
        <v>-518.55999999999983</v>
      </c>
      <c r="C9" t="e">
        <f>VLOOKUP(extraction!A9,Tableau2[[Code client]:[Libellé]],1,0)</f>
        <v>#N/A</v>
      </c>
      <c r="D9" t="str">
        <f>VLOOKUP(A9,Tableau26[[Code client]:[Libellé]],1,0)</f>
        <v>BAN01628</v>
      </c>
    </row>
    <row r="10" spans="1:4" hidden="1" x14ac:dyDescent="0.25">
      <c r="A10" s="128" t="s">
        <v>511</v>
      </c>
      <c r="B10" s="5">
        <v>-530.96</v>
      </c>
      <c r="C10" t="e">
        <f>VLOOKUP(extraction!A10,Tableau2[[Code client]:[Libellé]],1,0)</f>
        <v>#N/A</v>
      </c>
      <c r="D10" t="str">
        <f>VLOOKUP(A10,Tableau26[[Code client]:[Libellé]],1,0)</f>
        <v>BAN01636</v>
      </c>
    </row>
    <row r="11" spans="1:4" hidden="1" x14ac:dyDescent="0.25">
      <c r="A11" s="128" t="s">
        <v>581</v>
      </c>
      <c r="B11" s="5">
        <v>-683.89</v>
      </c>
      <c r="C11" t="e">
        <f>VLOOKUP(extraction!A11,Tableau2[[Code client]:[Libellé]],1,0)</f>
        <v>#N/A</v>
      </c>
      <c r="D11" t="str">
        <f>VLOOKUP(A11,Tableau26[[Code client]:[Libellé]],1,0)</f>
        <v>BAN01659</v>
      </c>
    </row>
    <row r="12" spans="1:4" hidden="1" x14ac:dyDescent="0.25">
      <c r="A12" s="128" t="s">
        <v>612</v>
      </c>
      <c r="B12" s="5">
        <v>-215.82</v>
      </c>
      <c r="C12" t="e">
        <f>VLOOKUP(extraction!A12,Tableau2[[Code client]:[Libellé]],1,0)</f>
        <v>#N/A</v>
      </c>
      <c r="D12" t="str">
        <f>VLOOKUP(A12,Tableau26[[Code client]:[Libellé]],1,0)</f>
        <v>BAN01835</v>
      </c>
    </row>
    <row r="13" spans="1:4" hidden="1" x14ac:dyDescent="0.25">
      <c r="A13" s="128" t="s">
        <v>512</v>
      </c>
      <c r="B13" s="5">
        <v>-6269.91</v>
      </c>
      <c r="C13" t="e">
        <f>VLOOKUP(extraction!A13,Tableau2[[Code client]:[Libellé]],1,0)</f>
        <v>#N/A</v>
      </c>
      <c r="D13" t="str">
        <f>VLOOKUP(A13,Tableau26[[Code client]:[Libellé]],1,0)</f>
        <v>BAN01877</v>
      </c>
    </row>
    <row r="14" spans="1:4" hidden="1" x14ac:dyDescent="0.25">
      <c r="A14" s="128" t="s">
        <v>583</v>
      </c>
      <c r="B14" s="5">
        <v>-377.87</v>
      </c>
      <c r="C14" t="e">
        <f>VLOOKUP(extraction!A14,Tableau2[[Code client]:[Libellé]],1,0)</f>
        <v>#N/A</v>
      </c>
      <c r="D14" t="str">
        <f>VLOOKUP(A14,Tableau26[[Code client]:[Libellé]],1,0)</f>
        <v>BAN01959</v>
      </c>
    </row>
    <row r="15" spans="1:4" hidden="1" x14ac:dyDescent="0.25">
      <c r="A15" s="128" t="s">
        <v>593</v>
      </c>
      <c r="B15" s="5">
        <v>-1155.94</v>
      </c>
      <c r="C15" t="e">
        <f>VLOOKUP(extraction!A15,Tableau2[[Code client]:[Libellé]],1,0)</f>
        <v>#N/A</v>
      </c>
      <c r="D15" t="str">
        <f>VLOOKUP(A15,Tableau26[[Code client]:[Libellé]],1,0)</f>
        <v>BAN01994</v>
      </c>
    </row>
    <row r="16" spans="1:4" hidden="1" x14ac:dyDescent="0.25">
      <c r="A16" s="128" t="s">
        <v>513</v>
      </c>
      <c r="B16" s="5">
        <v>-2058.17</v>
      </c>
      <c r="C16" t="e">
        <f>VLOOKUP(extraction!A16,Tableau2[[Code client]:[Libellé]],1,0)</f>
        <v>#N/A</v>
      </c>
      <c r="D16" t="str">
        <f>VLOOKUP(A16,Tableau26[[Code client]:[Libellé]],1,0)</f>
        <v>BAN02039</v>
      </c>
    </row>
    <row r="17" spans="1:4" hidden="1" x14ac:dyDescent="0.25">
      <c r="A17" s="128" t="s">
        <v>514</v>
      </c>
      <c r="B17" s="5">
        <v>-2557.4500000000003</v>
      </c>
      <c r="C17" t="e">
        <f>VLOOKUP(extraction!A17,Tableau2[[Code client]:[Libellé]],1,0)</f>
        <v>#N/A</v>
      </c>
      <c r="D17" t="str">
        <f>VLOOKUP(A17,Tableau26[[Code client]:[Libellé]],1,0)</f>
        <v>BAN02045</v>
      </c>
    </row>
    <row r="18" spans="1:4" hidden="1" x14ac:dyDescent="0.25">
      <c r="A18" s="128" t="s">
        <v>677</v>
      </c>
      <c r="B18" s="5">
        <v>-133.52000000000001</v>
      </c>
      <c r="C18" t="e">
        <f>VLOOKUP(extraction!A18,Tableau2[[Code client]:[Libellé]],1,0)</f>
        <v>#N/A</v>
      </c>
      <c r="D18" t="str">
        <f>VLOOKUP(A18,Tableau26[[Code client]:[Libellé]],1,0)</f>
        <v>BAN02069</v>
      </c>
    </row>
    <row r="19" spans="1:4" hidden="1" x14ac:dyDescent="0.25">
      <c r="A19" s="128" t="s">
        <v>614</v>
      </c>
      <c r="B19" s="5">
        <v>-205.26999999999998</v>
      </c>
      <c r="C19" t="e">
        <f>VLOOKUP(extraction!A19,Tableau2[[Code client]:[Libellé]],1,0)</f>
        <v>#N/A</v>
      </c>
      <c r="D19" t="str">
        <f>VLOOKUP(A19,Tableau26[[Code client]:[Libellé]],1,0)</f>
        <v>BAN02127</v>
      </c>
    </row>
    <row r="20" spans="1:4" hidden="1" x14ac:dyDescent="0.25">
      <c r="A20" s="128" t="s">
        <v>678</v>
      </c>
      <c r="B20" s="5">
        <v>-694.52</v>
      </c>
      <c r="C20" t="e">
        <f>VLOOKUP(extraction!A20,Tableau2[[Code client]:[Libellé]],1,0)</f>
        <v>#N/A</v>
      </c>
      <c r="D20" t="str">
        <f>VLOOKUP(A20,Tableau26[[Code client]:[Libellé]],1,0)</f>
        <v>BAN02133</v>
      </c>
    </row>
    <row r="21" spans="1:4" hidden="1" x14ac:dyDescent="0.25">
      <c r="A21" s="128" t="s">
        <v>515</v>
      </c>
      <c r="B21" s="5">
        <v>-31326.16</v>
      </c>
      <c r="C21" t="e">
        <f>VLOOKUP(extraction!A21,Tableau2[[Code client]:[Libellé]],1,0)</f>
        <v>#N/A</v>
      </c>
      <c r="D21" t="str">
        <f>VLOOKUP(A21,Tableau26[[Code client]:[Libellé]],1,0)</f>
        <v>BAN02204</v>
      </c>
    </row>
    <row r="22" spans="1:4" hidden="1" x14ac:dyDescent="0.25">
      <c r="A22" s="128" t="s">
        <v>516</v>
      </c>
      <c r="B22" s="5">
        <v>-2295.88</v>
      </c>
      <c r="C22" t="e">
        <f>VLOOKUP(extraction!A22,Tableau2[[Code client]:[Libellé]],1,0)</f>
        <v>#N/A</v>
      </c>
      <c r="D22" t="str">
        <f>VLOOKUP(A22,Tableau26[[Code client]:[Libellé]],1,0)</f>
        <v>BAN02224</v>
      </c>
    </row>
    <row r="23" spans="1:4" hidden="1" x14ac:dyDescent="0.25">
      <c r="A23" s="128" t="s">
        <v>679</v>
      </c>
      <c r="B23" s="5">
        <v>-776.46</v>
      </c>
      <c r="C23" t="e">
        <f>VLOOKUP(extraction!A23,Tableau2[[Code client]:[Libellé]],1,0)</f>
        <v>#N/A</v>
      </c>
      <c r="D23" t="str">
        <f>VLOOKUP(A23,Tableau26[[Code client]:[Libellé]],1,0)</f>
        <v>BAN02238</v>
      </c>
    </row>
    <row r="24" spans="1:4" hidden="1" x14ac:dyDescent="0.25">
      <c r="A24" s="128" t="s">
        <v>575</v>
      </c>
      <c r="B24" s="5">
        <v>-679.78000000000065</v>
      </c>
      <c r="C24" t="e">
        <f>VLOOKUP(extraction!A24,Tableau2[[Code client]:[Libellé]],1,0)</f>
        <v>#N/A</v>
      </c>
      <c r="D24" t="str">
        <f>VLOOKUP(A24,Tableau26[[Code client]:[Libellé]],1,0)</f>
        <v>BAN02240</v>
      </c>
    </row>
    <row r="25" spans="1:4" ht="13.5" hidden="1" customHeight="1" x14ac:dyDescent="0.25">
      <c r="A25" s="128" t="s">
        <v>577</v>
      </c>
      <c r="B25" s="5">
        <v>-933.4</v>
      </c>
      <c r="C25" t="e">
        <f>VLOOKUP(extraction!A25,Tableau2[[Code client]:[Libellé]],1,0)</f>
        <v>#N/A</v>
      </c>
      <c r="D25" t="str">
        <f>VLOOKUP(A25,Tableau26[[Code client]:[Libellé]],1,0)</f>
        <v>BAN02659</v>
      </c>
    </row>
    <row r="26" spans="1:4" hidden="1" x14ac:dyDescent="0.25">
      <c r="A26" s="128" t="s">
        <v>519</v>
      </c>
      <c r="B26" s="5">
        <v>-749.87</v>
      </c>
      <c r="C26" t="e">
        <f>VLOOKUP(extraction!A26,Tableau2[[Code client]:[Libellé]],1,0)</f>
        <v>#N/A</v>
      </c>
      <c r="D26" t="str">
        <f>VLOOKUP(A26,Tableau26[[Code client]:[Libellé]],1,0)</f>
        <v>BAN02674</v>
      </c>
    </row>
    <row r="27" spans="1:4" hidden="1" x14ac:dyDescent="0.25">
      <c r="A27" s="128" t="s">
        <v>520</v>
      </c>
      <c r="B27" s="5">
        <v>-2672.52</v>
      </c>
      <c r="C27" t="e">
        <f>VLOOKUP(extraction!A27,Tableau2[[Code client]:[Libellé]],1,0)</f>
        <v>#N/A</v>
      </c>
      <c r="D27" t="str">
        <f>VLOOKUP(A27,Tableau26[[Code client]:[Libellé]],1,0)</f>
        <v>BAN02804</v>
      </c>
    </row>
    <row r="28" spans="1:4" hidden="1" x14ac:dyDescent="0.25">
      <c r="A28" s="128" t="s">
        <v>521</v>
      </c>
      <c r="B28" s="5">
        <v>-52.54</v>
      </c>
      <c r="C28" t="e">
        <f>VLOOKUP(extraction!A28,Tableau2[[Code client]:[Libellé]],1,0)</f>
        <v>#N/A</v>
      </c>
      <c r="D28" t="str">
        <f>VLOOKUP(A28,Tableau26[[Code client]:[Libellé]],1,0)</f>
        <v>BAN10096</v>
      </c>
    </row>
    <row r="29" spans="1:4" hidden="1" x14ac:dyDescent="0.25">
      <c r="A29" s="128" t="s">
        <v>615</v>
      </c>
      <c r="B29" s="5">
        <v>-162.66</v>
      </c>
      <c r="C29" t="e">
        <f>VLOOKUP(extraction!A29,Tableau2[[Code client]:[Libellé]],1,0)</f>
        <v>#N/A</v>
      </c>
      <c r="D29" t="str">
        <f>VLOOKUP(A29,Tableau26[[Code client]:[Libellé]],1,0)</f>
        <v>BAN14860</v>
      </c>
    </row>
    <row r="30" spans="1:4" hidden="1" x14ac:dyDescent="0.25">
      <c r="A30" s="128" t="s">
        <v>626</v>
      </c>
      <c r="B30" s="5">
        <v>-57.240000000000009</v>
      </c>
      <c r="C30" t="e">
        <f>VLOOKUP(extraction!A30,Tableau2[[Code client]:[Libellé]],1,0)</f>
        <v>#N/A</v>
      </c>
      <c r="D30" t="str">
        <f>VLOOKUP(A30,Tableau26[[Code client]:[Libellé]],1,0)</f>
        <v>BAN16073</v>
      </c>
    </row>
    <row r="31" spans="1:4" hidden="1" x14ac:dyDescent="0.25">
      <c r="A31" s="128" t="s">
        <v>572</v>
      </c>
      <c r="B31" s="5">
        <v>-42506.720000000001</v>
      </c>
      <c r="C31" t="e">
        <f>VLOOKUP(extraction!A31,Tableau2[[Code client]:[Libellé]],1,0)</f>
        <v>#N/A</v>
      </c>
      <c r="D31" t="str">
        <f>VLOOKUP(A31,Tableau26[[Code client]:[Libellé]],1,0)</f>
        <v>BAN30066</v>
      </c>
    </row>
    <row r="32" spans="1:4" hidden="1" x14ac:dyDescent="0.25">
      <c r="A32" s="128" t="s">
        <v>621</v>
      </c>
      <c r="B32" s="5">
        <v>-117.2</v>
      </c>
      <c r="C32" t="e">
        <f>VLOOKUP(extraction!A32,Tableau2[[Code client]:[Libellé]],1,0)</f>
        <v>#N/A</v>
      </c>
      <c r="D32" t="str">
        <f>VLOOKUP(A32,Tableau26[[Code client]:[Libellé]],1,0)</f>
        <v>BAN30568</v>
      </c>
    </row>
    <row r="33" spans="1:4" hidden="1" x14ac:dyDescent="0.25">
      <c r="A33" s="128" t="s">
        <v>589</v>
      </c>
      <c r="B33" s="5">
        <v>-234.67999999999998</v>
      </c>
      <c r="C33" t="e">
        <f>VLOOKUP(extraction!A33,Tableau2[[Code client]:[Libellé]],1,0)</f>
        <v>#N/A</v>
      </c>
      <c r="D33" t="str">
        <f>VLOOKUP(A33,Tableau26[[Code client]:[Libellé]],1,0)</f>
        <v>BAN45539</v>
      </c>
    </row>
    <row r="34" spans="1:4" hidden="1" x14ac:dyDescent="0.25">
      <c r="A34" s="128" t="s">
        <v>522</v>
      </c>
      <c r="B34" s="5">
        <v>-3904.19</v>
      </c>
      <c r="C34" t="e">
        <f>VLOOKUP(extraction!A34,Tableau2[[Code client]:[Libellé]],1,0)</f>
        <v>#N/A</v>
      </c>
      <c r="D34" t="str">
        <f>VLOOKUP(A34,Tableau26[[Code client]:[Libellé]],1,0)</f>
        <v>GUI1027800111</v>
      </c>
    </row>
    <row r="35" spans="1:4" hidden="1" x14ac:dyDescent="0.25">
      <c r="A35" s="128" t="s">
        <v>618</v>
      </c>
      <c r="B35" s="5">
        <v>-215.22000000000003</v>
      </c>
      <c r="C35" t="e">
        <f>VLOOKUP(extraction!A35,Tableau2[[Code client]:[Libellé]],1,0)</f>
        <v>#N/A</v>
      </c>
      <c r="D35" t="str">
        <f>VLOOKUP(A35,Tableau26[[Code client]:[Libellé]],1,0)</f>
        <v>GUI1027800725</v>
      </c>
    </row>
    <row r="36" spans="1:4" hidden="1" x14ac:dyDescent="0.25">
      <c r="A36" s="128" t="s">
        <v>620</v>
      </c>
      <c r="B36" s="5">
        <v>-121.91</v>
      </c>
      <c r="C36" t="e">
        <f>VLOOKUP(extraction!A36,Tableau2[[Code client]:[Libellé]],1,0)</f>
        <v>#N/A</v>
      </c>
      <c r="D36" t="str">
        <f>VLOOKUP(A36,Tableau26[[Code client]:[Libellé]],1,0)</f>
        <v>GUI1027836810</v>
      </c>
    </row>
    <row r="37" spans="1:4" hidden="1" x14ac:dyDescent="0.25">
      <c r="A37" s="128" t="s">
        <v>594</v>
      </c>
      <c r="B37" s="5">
        <v>-82.44</v>
      </c>
      <c r="C37" t="e">
        <f>VLOOKUP(extraction!A37,Tableau2[[Code client]:[Libellé]],1,0)</f>
        <v>#N/A</v>
      </c>
      <c r="D37" t="str">
        <f>VLOOKUP(A37,Tableau26[[Code client]:[Libellé]],1,0)</f>
        <v>GUI1548900399</v>
      </c>
    </row>
    <row r="38" spans="1:4" hidden="1" x14ac:dyDescent="0.25">
      <c r="A38" s="128" t="s">
        <v>637</v>
      </c>
      <c r="B38" s="5">
        <v>-28.56</v>
      </c>
      <c r="C38" t="e">
        <f>VLOOKUP(extraction!A38,Tableau2[[Code client]:[Libellé]],1,0)</f>
        <v>#N/A</v>
      </c>
      <c r="D38" t="str">
        <f>VLOOKUP(A38,Tableau26[[Code client]:[Libellé]],1,0)</f>
        <v>GUI1562902601</v>
      </c>
    </row>
    <row r="39" spans="1:4" hidden="1" x14ac:dyDescent="0.25">
      <c r="A39" s="128" t="s">
        <v>523</v>
      </c>
      <c r="B39" s="5">
        <v>-45750</v>
      </c>
      <c r="C39" t="e">
        <f>VLOOKUP(extraction!A39,Tableau2[[Code client]:[Libellé]],1,0)</f>
        <v>#N/A</v>
      </c>
      <c r="D39" t="str">
        <f>VLOOKUP(A39,Tableau26[[Code client]:[Libellé]],1,0)</f>
        <v>GUI1615900350</v>
      </c>
    </row>
    <row r="40" spans="1:4" hidden="1" x14ac:dyDescent="0.25">
      <c r="A40" s="128" t="s">
        <v>1306</v>
      </c>
      <c r="B40" s="5">
        <v>-52.38</v>
      </c>
      <c r="C40" t="e">
        <f>VLOOKUP(extraction!A40,Tableau2[[Code client]:[Libellé]],1,0)</f>
        <v>#N/A</v>
      </c>
      <c r="D40" t="str">
        <f>VLOOKUP(A40,Tableau26[[Code client]:[Libellé]],1,0)</f>
        <v>SCT17S713000</v>
      </c>
    </row>
    <row r="41" spans="1:4" hidden="1" x14ac:dyDescent="0.25">
      <c r="A41" s="128" t="s">
        <v>524</v>
      </c>
      <c r="B41" s="5">
        <v>-22193.52</v>
      </c>
      <c r="C41" t="e">
        <f>VLOOKUP(extraction!A41,Tableau2[[Code client]:[Libellé]],1,0)</f>
        <v>#N/A</v>
      </c>
      <c r="D41" t="str">
        <f>VLOOKUP(A41,Tableau26[[Code client]:[Libellé]],1,0)</f>
        <v>SCT20S000001</v>
      </c>
    </row>
    <row r="42" spans="1:4" hidden="1" x14ac:dyDescent="0.25">
      <c r="A42" s="128" t="s">
        <v>590</v>
      </c>
      <c r="B42" s="5">
        <v>-845.03</v>
      </c>
      <c r="C42" t="e">
        <f>VLOOKUP(extraction!A42,Tableau2[[Code client]:[Libellé]],1,0)</f>
        <v>#N/A</v>
      </c>
      <c r="D42" t="str">
        <f>VLOOKUP(A42,Tableau26[[Code client]:[Libellé]],1,0)</f>
        <v>TIE100018</v>
      </c>
    </row>
    <row r="43" spans="1:4" hidden="1" x14ac:dyDescent="0.25">
      <c r="A43" s="128" t="s">
        <v>525</v>
      </c>
      <c r="B43" s="5">
        <v>-1659.89</v>
      </c>
      <c r="C43" t="e">
        <f>VLOOKUP(extraction!A43,Tableau2[[Code client]:[Libellé]],1,0)</f>
        <v>#N/A</v>
      </c>
      <c r="D43" t="str">
        <f>VLOOKUP(A43,Tableau26[[Code client]:[Libellé]],1,0)</f>
        <v>TIE100032</v>
      </c>
    </row>
    <row r="44" spans="1:4" hidden="1" x14ac:dyDescent="0.25">
      <c r="A44" s="128" t="s">
        <v>526</v>
      </c>
      <c r="B44" s="5">
        <v>-3905.22</v>
      </c>
      <c r="C44" t="e">
        <f>VLOOKUP(extraction!A44,Tableau2[[Code client]:[Libellé]],1,0)</f>
        <v>#N/A</v>
      </c>
      <c r="D44" t="str">
        <f>VLOOKUP(A44,Tableau26[[Code client]:[Libellé]],1,0)</f>
        <v>TIE100060</v>
      </c>
    </row>
    <row r="45" spans="1:4" hidden="1" x14ac:dyDescent="0.25">
      <c r="A45" s="128" t="s">
        <v>578</v>
      </c>
      <c r="B45" s="5">
        <v>-1228.74</v>
      </c>
      <c r="C45" t="e">
        <f>VLOOKUP(extraction!A45,Tableau2[[Code client]:[Libellé]],1,0)</f>
        <v>#N/A</v>
      </c>
      <c r="D45" t="str">
        <f>VLOOKUP(A45,Tableau26[[Code client]:[Libellé]],1,0)</f>
        <v>TIE100159</v>
      </c>
    </row>
    <row r="46" spans="1:4" hidden="1" x14ac:dyDescent="0.25">
      <c r="A46" s="128" t="s">
        <v>631</v>
      </c>
      <c r="B46" s="5">
        <v>-43.39</v>
      </c>
      <c r="C46" t="e">
        <f>VLOOKUP(extraction!A46,Tableau2[[Code client]:[Libellé]],1,0)</f>
        <v>#N/A</v>
      </c>
      <c r="D46" t="str">
        <f>VLOOKUP(A46,Tableau26[[Code client]:[Libellé]],1,0)</f>
        <v>TIE100732</v>
      </c>
    </row>
    <row r="47" spans="1:4" hidden="1" x14ac:dyDescent="0.25">
      <c r="A47" s="128" t="s">
        <v>527</v>
      </c>
      <c r="B47" s="5">
        <v>-1119.6300000000001</v>
      </c>
      <c r="C47" t="e">
        <f>VLOOKUP(extraction!A47,Tableau2[[Code client]:[Libellé]],1,0)</f>
        <v>#N/A</v>
      </c>
      <c r="D47" t="str">
        <f>VLOOKUP(A47,Tableau26[[Code client]:[Libellé]],1,0)</f>
        <v>TIE101882</v>
      </c>
    </row>
    <row r="48" spans="1:4" hidden="1" x14ac:dyDescent="0.25">
      <c r="A48" s="128" t="s">
        <v>528</v>
      </c>
      <c r="B48" s="5">
        <v>-1592.8200000000002</v>
      </c>
      <c r="C48" t="e">
        <f>VLOOKUP(extraction!A48,Tableau2[[Code client]:[Libellé]],1,0)</f>
        <v>#N/A</v>
      </c>
      <c r="D48" t="str">
        <f>VLOOKUP(A48,Tableau26[[Code client]:[Libellé]],1,0)</f>
        <v>TIE101883</v>
      </c>
    </row>
    <row r="49" spans="1:4" x14ac:dyDescent="0.25">
      <c r="A49" s="128" t="s">
        <v>1520</v>
      </c>
      <c r="B49" s="5">
        <v>-211.76</v>
      </c>
      <c r="C49" t="e">
        <f>VLOOKUP(extraction!A49,Tableau2[[Code client]:[Libellé]],1,0)</f>
        <v>#N/A</v>
      </c>
      <c r="D49" t="str">
        <f>VLOOKUP(A49,Tableau26[[Code client]:[Libellé]],1,0)</f>
        <v>TIE101892</v>
      </c>
    </row>
    <row r="50" spans="1:4" hidden="1" x14ac:dyDescent="0.25">
      <c r="A50" s="128" t="s">
        <v>529</v>
      </c>
      <c r="B50" s="5">
        <v>-513.67999999999995</v>
      </c>
      <c r="C50" t="e">
        <f>VLOOKUP(extraction!A50,Tableau2[[Code client]:[Libellé]],1,0)</f>
        <v>#N/A</v>
      </c>
      <c r="D50" t="str">
        <f>VLOOKUP(A50,Tableau26[[Code client]:[Libellé]],1,0)</f>
        <v>TIE101901</v>
      </c>
    </row>
    <row r="51" spans="1:4" hidden="1" x14ac:dyDescent="0.25">
      <c r="A51" s="128" t="s">
        <v>236</v>
      </c>
      <c r="B51" s="5">
        <v>-231.97000000000003</v>
      </c>
      <c r="C51" t="str">
        <f>VLOOKUP(extraction!A51,Tableau2[[Code client]:[Libellé]],1,0)</f>
        <v>TIE103106</v>
      </c>
      <c r="D51" t="e">
        <f>VLOOKUP(A51,Tableau26[[Code client]:[Libellé]],1,0)</f>
        <v>#N/A</v>
      </c>
    </row>
    <row r="52" spans="1:4" hidden="1" x14ac:dyDescent="0.25">
      <c r="A52" s="128" t="s">
        <v>530</v>
      </c>
      <c r="B52" s="5">
        <v>-1426.8100000000002</v>
      </c>
      <c r="C52" t="e">
        <f>VLOOKUP(extraction!A52,Tableau2[[Code client]:[Libellé]],1,0)</f>
        <v>#N/A</v>
      </c>
      <c r="D52" t="str">
        <f>VLOOKUP(A52,Tableau26[[Code client]:[Libellé]],1,0)</f>
        <v>TIE103111</v>
      </c>
    </row>
    <row r="53" spans="1:4" hidden="1" x14ac:dyDescent="0.25">
      <c r="A53" s="128" t="s">
        <v>613</v>
      </c>
      <c r="B53" s="5">
        <v>-196.67000000000002</v>
      </c>
      <c r="C53" t="e">
        <f>VLOOKUP(extraction!A53,Tableau2[[Code client]:[Libellé]],1,0)</f>
        <v>#N/A</v>
      </c>
      <c r="D53" t="str">
        <f>VLOOKUP(A53,Tableau26[[Code client]:[Libellé]],1,0)</f>
        <v>TIE103139</v>
      </c>
    </row>
    <row r="54" spans="1:4" hidden="1" x14ac:dyDescent="0.25">
      <c r="A54" s="128" t="s">
        <v>237</v>
      </c>
      <c r="B54" s="5">
        <v>-67.460000000000008</v>
      </c>
      <c r="C54" t="str">
        <f>VLOOKUP(extraction!A54,Tableau2[[Code client]:[Libellé]],1,0)</f>
        <v>TIE105814</v>
      </c>
      <c r="D54" t="e">
        <f>VLOOKUP(A54,Tableau26[[Code client]:[Libellé]],1,0)</f>
        <v>#N/A</v>
      </c>
    </row>
    <row r="55" spans="1:4" hidden="1" x14ac:dyDescent="0.25">
      <c r="A55" s="128" t="s">
        <v>238</v>
      </c>
      <c r="B55" s="5">
        <v>-166.86</v>
      </c>
      <c r="C55" t="str">
        <f>VLOOKUP(extraction!A55,Tableau2[[Code client]:[Libellé]],1,0)</f>
        <v>TIE105815</v>
      </c>
      <c r="D55" t="e">
        <f>VLOOKUP(A55,Tableau26[[Code client]:[Libellé]],1,0)</f>
        <v>#N/A</v>
      </c>
    </row>
    <row r="56" spans="1:4" hidden="1" x14ac:dyDescent="0.25">
      <c r="A56" s="128" t="s">
        <v>151</v>
      </c>
      <c r="B56" s="5">
        <v>-57.61</v>
      </c>
      <c r="C56" t="str">
        <f>VLOOKUP(extraction!A56,Tableau2[[Code client]:[Libellé]],1,0)</f>
        <v>TIE105816</v>
      </c>
      <c r="D56" t="e">
        <f>VLOOKUP(A56,Tableau26[[Code client]:[Libellé]],1,0)</f>
        <v>#N/A</v>
      </c>
    </row>
    <row r="57" spans="1:4" hidden="1" x14ac:dyDescent="0.25">
      <c r="A57" s="128" t="s">
        <v>239</v>
      </c>
      <c r="B57" s="5">
        <v>-204.32</v>
      </c>
      <c r="C57" t="str">
        <f>VLOOKUP(extraction!A57,Tableau2[[Code client]:[Libellé]],1,0)</f>
        <v>TIE105820</v>
      </c>
      <c r="D57" t="e">
        <f>VLOOKUP(A57,Tableau26[[Code client]:[Libellé]],1,0)</f>
        <v>#N/A</v>
      </c>
    </row>
    <row r="58" spans="1:4" hidden="1" x14ac:dyDescent="0.25">
      <c r="A58" s="128" t="s">
        <v>240</v>
      </c>
      <c r="B58" s="5">
        <v>-43.85</v>
      </c>
      <c r="C58" t="str">
        <f>VLOOKUP(extraction!A58,Tableau2[[Code client]:[Libellé]],1,0)</f>
        <v>TIE105821</v>
      </c>
      <c r="D58" t="e">
        <f>VLOOKUP(A58,Tableau26[[Code client]:[Libellé]],1,0)</f>
        <v>#N/A</v>
      </c>
    </row>
    <row r="59" spans="1:4" hidden="1" x14ac:dyDescent="0.25">
      <c r="A59" s="128" t="s">
        <v>241</v>
      </c>
      <c r="B59" s="5">
        <v>-33.43</v>
      </c>
      <c r="C59" t="str">
        <f>VLOOKUP(extraction!A59,Tableau2[[Code client]:[Libellé]],1,0)</f>
        <v>TIE105885</v>
      </c>
      <c r="D59" t="e">
        <f>VLOOKUP(A59,Tableau26[[Code client]:[Libellé]],1,0)</f>
        <v>#N/A</v>
      </c>
    </row>
    <row r="60" spans="1:4" hidden="1" x14ac:dyDescent="0.25">
      <c r="A60" s="128" t="s">
        <v>1141</v>
      </c>
      <c r="B60" s="5">
        <v>-56.58</v>
      </c>
      <c r="C60" t="str">
        <f>VLOOKUP(extraction!A60,Tableau2[[Code client]:[Libellé]],1,0)</f>
        <v>TIE107004</v>
      </c>
      <c r="D60" t="e">
        <f>VLOOKUP(A60,Tableau26[[Code client]:[Libellé]],1,0)</f>
        <v>#N/A</v>
      </c>
    </row>
    <row r="61" spans="1:4" hidden="1" x14ac:dyDescent="0.25">
      <c r="A61" s="128" t="s">
        <v>152</v>
      </c>
      <c r="B61" s="5">
        <v>-56.58</v>
      </c>
      <c r="C61" t="str">
        <f>VLOOKUP(extraction!A61,Tableau2[[Code client]:[Libellé]],1,0)</f>
        <v>TIE109846</v>
      </c>
      <c r="D61" t="e">
        <f>VLOOKUP(A61,Tableau26[[Code client]:[Libellé]],1,0)</f>
        <v>#N/A</v>
      </c>
    </row>
    <row r="62" spans="1:4" hidden="1" x14ac:dyDescent="0.25">
      <c r="A62" s="128" t="s">
        <v>531</v>
      </c>
      <c r="B62" s="5">
        <v>-156755.29</v>
      </c>
      <c r="C62" t="e">
        <f>VLOOKUP(extraction!A62,Tableau2[[Code client]:[Libellé]],1,0)</f>
        <v>#N/A</v>
      </c>
      <c r="D62" t="str">
        <f>VLOOKUP(A62,Tableau26[[Code client]:[Libellé]],1,0)</f>
        <v>TIE111914</v>
      </c>
    </row>
    <row r="63" spans="1:4" hidden="1" x14ac:dyDescent="0.25">
      <c r="A63" s="128" t="s">
        <v>680</v>
      </c>
      <c r="B63" s="5">
        <v>-21.98</v>
      </c>
      <c r="C63" t="str">
        <f>VLOOKUP(extraction!A63,Tableau2[[Code client]:[Libellé]],1,0)</f>
        <v>TIE112823</v>
      </c>
      <c r="D63" t="e">
        <f>VLOOKUP(A63,Tableau26[[Code client]:[Libellé]],1,0)</f>
        <v>#N/A</v>
      </c>
    </row>
    <row r="64" spans="1:4" hidden="1" x14ac:dyDescent="0.25">
      <c r="A64" s="128" t="s">
        <v>574</v>
      </c>
      <c r="B64" s="5">
        <v>-79.849999999999994</v>
      </c>
      <c r="C64" t="e">
        <f>VLOOKUP(extraction!A64,Tableau2[[Code client]:[Libellé]],1,0)</f>
        <v>#N/A</v>
      </c>
      <c r="D64" t="str">
        <f>VLOOKUP(A64,Tableau26[[Code client]:[Libellé]],1,0)</f>
        <v>TIE113244</v>
      </c>
    </row>
    <row r="65" spans="1:4" hidden="1" x14ac:dyDescent="0.25">
      <c r="A65" s="128" t="s">
        <v>133</v>
      </c>
      <c r="B65" s="5">
        <v>-45.05</v>
      </c>
      <c r="C65" t="str">
        <f>VLOOKUP(extraction!A65,Tableau2[[Code client]:[Libellé]],1,0)</f>
        <v>TIE113275</v>
      </c>
      <c r="D65" t="e">
        <f>VLOOKUP(A65,Tableau26[[Code client]:[Libellé]],1,0)</f>
        <v>#N/A</v>
      </c>
    </row>
    <row r="66" spans="1:4" hidden="1" x14ac:dyDescent="0.25">
      <c r="A66" s="128" t="s">
        <v>153</v>
      </c>
      <c r="B66" s="5">
        <v>-24.3</v>
      </c>
      <c r="C66" t="str">
        <f>VLOOKUP(extraction!A66,Tableau2[[Code client]:[Libellé]],1,0)</f>
        <v>TIE114149</v>
      </c>
      <c r="D66" t="e">
        <f>VLOOKUP(A66,Tableau26[[Code client]:[Libellé]],1,0)</f>
        <v>#N/A</v>
      </c>
    </row>
    <row r="67" spans="1:4" hidden="1" x14ac:dyDescent="0.25">
      <c r="A67" s="128" t="s">
        <v>643</v>
      </c>
      <c r="B67" s="5">
        <v>-11.6</v>
      </c>
      <c r="C67" t="e">
        <f>VLOOKUP(extraction!A67,Tableau2[[Code client]:[Libellé]],1,0)</f>
        <v>#N/A</v>
      </c>
      <c r="D67" t="str">
        <f>VLOOKUP(A67,Tableau26[[Code client]:[Libellé]],1,0)</f>
        <v>TIE117299</v>
      </c>
    </row>
    <row r="68" spans="1:4" hidden="1" x14ac:dyDescent="0.25">
      <c r="A68" s="128" t="s">
        <v>600</v>
      </c>
      <c r="B68" s="5">
        <v>-482.08</v>
      </c>
      <c r="C68" t="e">
        <f>VLOOKUP(extraction!A68,Tableau2[[Code client]:[Libellé]],1,0)</f>
        <v>#N/A</v>
      </c>
      <c r="D68" t="str">
        <f>VLOOKUP(A68,Tableau26[[Code client]:[Libellé]],1,0)</f>
        <v>TIE121921</v>
      </c>
    </row>
    <row r="69" spans="1:4" hidden="1" x14ac:dyDescent="0.25">
      <c r="A69" s="128" t="s">
        <v>140</v>
      </c>
      <c r="B69" s="5">
        <v>-33.43</v>
      </c>
      <c r="C69" t="str">
        <f>VLOOKUP(extraction!A69,Tableau2[[Code client]:[Libellé]],1,0)</f>
        <v>TIE124546</v>
      </c>
      <c r="D69" t="e">
        <f>VLOOKUP(A69,Tableau26[[Code client]:[Libellé]],1,0)</f>
        <v>#N/A</v>
      </c>
    </row>
    <row r="70" spans="1:4" hidden="1" x14ac:dyDescent="0.25">
      <c r="A70" s="128" t="s">
        <v>585</v>
      </c>
      <c r="B70" s="5">
        <v>-939.23</v>
      </c>
      <c r="C70" t="e">
        <f>VLOOKUP(extraction!A70,Tableau2[[Code client]:[Libellé]],1,0)</f>
        <v>#N/A</v>
      </c>
      <c r="D70" t="str">
        <f>VLOOKUP(A70,Tableau26[[Code client]:[Libellé]],1,0)</f>
        <v>TIE125107</v>
      </c>
    </row>
    <row r="71" spans="1:4" hidden="1" x14ac:dyDescent="0.25">
      <c r="A71" s="128" t="s">
        <v>243</v>
      </c>
      <c r="B71" s="5">
        <v>-66.86</v>
      </c>
      <c r="C71" t="str">
        <f>VLOOKUP(extraction!A71,Tableau2[[Code client]:[Libellé]],1,0)</f>
        <v>TIE127547</v>
      </c>
      <c r="D71" t="e">
        <f>VLOOKUP(A71,Tableau26[[Code client]:[Libellé]],1,0)</f>
        <v>#N/A</v>
      </c>
    </row>
    <row r="72" spans="1:4" hidden="1" x14ac:dyDescent="0.25">
      <c r="A72" s="128" t="s">
        <v>533</v>
      </c>
      <c r="B72" s="5">
        <v>-1736.06</v>
      </c>
      <c r="C72" t="e">
        <f>VLOOKUP(extraction!A72,Tableau2[[Code client]:[Libellé]],1,0)</f>
        <v>#N/A</v>
      </c>
      <c r="D72" t="str">
        <f>VLOOKUP(A72,Tableau26[[Code client]:[Libellé]],1,0)</f>
        <v>TIE129051</v>
      </c>
    </row>
    <row r="73" spans="1:4" hidden="1" x14ac:dyDescent="0.25">
      <c r="A73" s="128" t="s">
        <v>534</v>
      </c>
      <c r="B73" s="5">
        <v>-1073.75</v>
      </c>
      <c r="C73" t="e">
        <f>VLOOKUP(extraction!A73,Tableau2[[Code client]:[Libellé]],1,0)</f>
        <v>#N/A</v>
      </c>
      <c r="D73" t="str">
        <f>VLOOKUP(A73,Tableau26[[Code client]:[Libellé]],1,0)</f>
        <v>TIE129419</v>
      </c>
    </row>
    <row r="74" spans="1:4" hidden="1" x14ac:dyDescent="0.25">
      <c r="A74" s="128" t="s">
        <v>623</v>
      </c>
      <c r="B74" s="5">
        <v>-87.210000000000008</v>
      </c>
      <c r="C74" t="e">
        <f>VLOOKUP(extraction!A74,Tableau2[[Code client]:[Libellé]],1,0)</f>
        <v>#N/A</v>
      </c>
      <c r="D74" t="str">
        <f>VLOOKUP(A74,Tableau26[[Code client]:[Libellé]],1,0)</f>
        <v>TIE130912</v>
      </c>
    </row>
    <row r="75" spans="1:4" hidden="1" x14ac:dyDescent="0.25">
      <c r="A75" s="128" t="s">
        <v>602</v>
      </c>
      <c r="B75" s="5">
        <v>-878.06</v>
      </c>
      <c r="C75" t="e">
        <f>VLOOKUP(extraction!A75,Tableau2[[Code client]:[Libellé]],1,0)</f>
        <v>#N/A</v>
      </c>
      <c r="D75" t="str">
        <f>VLOOKUP(A75,Tableau26[[Code client]:[Libellé]],1,0)</f>
        <v>TIE130921</v>
      </c>
    </row>
    <row r="76" spans="1:4" x14ac:dyDescent="0.25">
      <c r="A76" s="128" t="s">
        <v>1521</v>
      </c>
      <c r="B76" s="5">
        <v>-0.05</v>
      </c>
      <c r="C76" t="e">
        <f>VLOOKUP(extraction!A76,Tableau2[[Code client]:[Libellé]],1,0)</f>
        <v>#N/A</v>
      </c>
      <c r="D76" t="e">
        <f>VLOOKUP(A76,Tableau26[[Code client]:[Libellé]],1,0)</f>
        <v>#N/A</v>
      </c>
    </row>
    <row r="77" spans="1:4" hidden="1" x14ac:dyDescent="0.25">
      <c r="A77" s="128" t="s">
        <v>598</v>
      </c>
      <c r="B77" s="5">
        <v>-187.25</v>
      </c>
      <c r="C77" t="e">
        <f>VLOOKUP(extraction!A77,Tableau2[[Code client]:[Libellé]],1,0)</f>
        <v>#N/A</v>
      </c>
      <c r="D77" t="str">
        <f>VLOOKUP(A77,Tableau26[[Code client]:[Libellé]],1,0)</f>
        <v>TIE130947</v>
      </c>
    </row>
    <row r="78" spans="1:4" hidden="1" x14ac:dyDescent="0.25">
      <c r="A78" s="128" t="s">
        <v>629</v>
      </c>
      <c r="B78" s="5">
        <v>-44.74</v>
      </c>
      <c r="C78" t="e">
        <f>VLOOKUP(extraction!A78,Tableau2[[Code client]:[Libellé]],1,0)</f>
        <v>#N/A</v>
      </c>
      <c r="D78" t="str">
        <f>VLOOKUP(A78,Tableau26[[Code client]:[Libellé]],1,0)</f>
        <v>TIE130953</v>
      </c>
    </row>
    <row r="79" spans="1:4" hidden="1" x14ac:dyDescent="0.25">
      <c r="A79" s="128" t="s">
        <v>617</v>
      </c>
      <c r="B79" s="5">
        <v>-152.02999999999997</v>
      </c>
      <c r="C79" t="e">
        <f>VLOOKUP(extraction!A79,Tableau2[[Code client]:[Libellé]],1,0)</f>
        <v>#N/A</v>
      </c>
      <c r="D79" t="str">
        <f>VLOOKUP(A79,Tableau26[[Code client]:[Libellé]],1,0)</f>
        <v>TIE130957</v>
      </c>
    </row>
    <row r="80" spans="1:4" hidden="1" x14ac:dyDescent="0.25">
      <c r="A80" s="128" t="s">
        <v>1401</v>
      </c>
      <c r="B80" s="5">
        <v>-79.64</v>
      </c>
      <c r="C80" t="str">
        <f>VLOOKUP(extraction!A80,Tableau2[[Code client]:[Libellé]],1,0)</f>
        <v>TIE131066</v>
      </c>
      <c r="D80" t="e">
        <f>VLOOKUP(A80,Tableau26[[Code client]:[Libellé]],1,0)</f>
        <v>#N/A</v>
      </c>
    </row>
    <row r="81" spans="1:4" hidden="1" x14ac:dyDescent="0.25">
      <c r="A81" s="128" t="s">
        <v>244</v>
      </c>
      <c r="B81" s="5">
        <v>-33.43</v>
      </c>
      <c r="C81" t="str">
        <f>VLOOKUP(extraction!A81,Tableau2[[Code client]:[Libellé]],1,0)</f>
        <v>TIE132045</v>
      </c>
      <c r="D81" t="e">
        <f>VLOOKUP(A81,Tableau26[[Code client]:[Libellé]],1,0)</f>
        <v>#N/A</v>
      </c>
    </row>
    <row r="82" spans="1:4" hidden="1" x14ac:dyDescent="0.25">
      <c r="A82" s="128" t="s">
        <v>134</v>
      </c>
      <c r="B82" s="5">
        <v>-33.24</v>
      </c>
      <c r="C82" t="str">
        <f>VLOOKUP(extraction!A82,Tableau2[[Code client]:[Libellé]],1,0)</f>
        <v>TIE133135</v>
      </c>
      <c r="D82" t="e">
        <f>VLOOKUP(A82,Tableau26[[Code client]:[Libellé]],1,0)</f>
        <v>#N/A</v>
      </c>
    </row>
    <row r="83" spans="1:4" hidden="1" x14ac:dyDescent="0.25">
      <c r="A83" s="128" t="s">
        <v>245</v>
      </c>
      <c r="B83" s="5">
        <v>-34.03</v>
      </c>
      <c r="C83" t="str">
        <f>VLOOKUP(extraction!A83,Tableau2[[Code client]:[Libellé]],1,0)</f>
        <v>TIE133850</v>
      </c>
      <c r="D83" t="e">
        <f>VLOOKUP(A83,Tableau26[[Code client]:[Libellé]],1,0)</f>
        <v>#N/A</v>
      </c>
    </row>
    <row r="84" spans="1:4" hidden="1" x14ac:dyDescent="0.25">
      <c r="A84" s="128" t="s">
        <v>1402</v>
      </c>
      <c r="B84" s="5">
        <v>-56.41</v>
      </c>
      <c r="C84" t="str">
        <f>VLOOKUP(extraction!A84,Tableau2[[Code client]:[Libellé]],1,0)</f>
        <v>TIE155401</v>
      </c>
      <c r="D84" t="e">
        <f>VLOOKUP(A84,Tableau26[[Code client]:[Libellé]],1,0)</f>
        <v>#N/A</v>
      </c>
    </row>
    <row r="85" spans="1:4" hidden="1" x14ac:dyDescent="0.25">
      <c r="A85" s="128" t="s">
        <v>1403</v>
      </c>
      <c r="B85" s="5">
        <v>-79.64</v>
      </c>
      <c r="C85" t="str">
        <f>VLOOKUP(extraction!A85,Tableau2[[Code client]:[Libellé]],1,0)</f>
        <v>TIE159955</v>
      </c>
      <c r="D85" t="e">
        <f>VLOOKUP(A85,Tableau26[[Code client]:[Libellé]],1,0)</f>
        <v>#N/A</v>
      </c>
    </row>
    <row r="86" spans="1:4" hidden="1" x14ac:dyDescent="0.25">
      <c r="A86" s="128" t="s">
        <v>479</v>
      </c>
      <c r="B86" s="5">
        <v>-34.03</v>
      </c>
      <c r="C86" t="str">
        <f>VLOOKUP(extraction!A86,Tableau2[[Code client]:[Libellé]],1,0)</f>
        <v>TIE160518</v>
      </c>
      <c r="D86" t="e">
        <f>VLOOKUP(A86,Tableau26[[Code client]:[Libellé]],1,0)</f>
        <v>#N/A</v>
      </c>
    </row>
    <row r="87" spans="1:4" hidden="1" x14ac:dyDescent="0.25">
      <c r="A87" s="128" t="s">
        <v>535</v>
      </c>
      <c r="B87" s="5">
        <v>-1028.32</v>
      </c>
      <c r="C87" t="e">
        <f>VLOOKUP(extraction!A87,Tableau2[[Code client]:[Libellé]],1,0)</f>
        <v>#N/A</v>
      </c>
      <c r="D87" t="str">
        <f>VLOOKUP(A87,Tableau26[[Code client]:[Libellé]],1,0)</f>
        <v>TIE172633</v>
      </c>
    </row>
    <row r="88" spans="1:4" hidden="1" x14ac:dyDescent="0.25">
      <c r="A88" s="128" t="s">
        <v>592</v>
      </c>
      <c r="B88" s="5">
        <v>-774.18000000000006</v>
      </c>
      <c r="C88" t="e">
        <f>VLOOKUP(extraction!A88,Tableau2[[Code client]:[Libellé]],1,0)</f>
        <v>#N/A</v>
      </c>
      <c r="D88" t="str">
        <f>VLOOKUP(A88,Tableau26[[Code client]:[Libellé]],1,0)</f>
        <v>TIE172654</v>
      </c>
    </row>
    <row r="89" spans="1:4" hidden="1" x14ac:dyDescent="0.25">
      <c r="A89" s="128" t="s">
        <v>536</v>
      </c>
      <c r="B89" s="5">
        <v>-2258.1400000000003</v>
      </c>
      <c r="C89" t="e">
        <f>VLOOKUP(extraction!A89,Tableau2[[Code client]:[Libellé]],1,0)</f>
        <v>#N/A</v>
      </c>
      <c r="D89" t="str">
        <f>VLOOKUP(A89,Tableau26[[Code client]:[Libellé]],1,0)</f>
        <v>TIE199746</v>
      </c>
    </row>
    <row r="90" spans="1:4" hidden="1" x14ac:dyDescent="0.25">
      <c r="A90" s="128" t="s">
        <v>75</v>
      </c>
      <c r="B90" s="5">
        <v>-33.43</v>
      </c>
      <c r="C90" t="str">
        <f>VLOOKUP(extraction!A90,Tableau2[[Code client]:[Libellé]],1,0)</f>
        <v>TIE200219</v>
      </c>
      <c r="D90" t="e">
        <f>VLOOKUP(A90,Tableau26[[Code client]:[Libellé]],1,0)</f>
        <v>#N/A</v>
      </c>
    </row>
    <row r="91" spans="1:4" hidden="1" x14ac:dyDescent="0.25">
      <c r="A91" s="128" t="s">
        <v>480</v>
      </c>
      <c r="B91" s="5">
        <v>-79.39</v>
      </c>
      <c r="C91" t="str">
        <f>VLOOKUP(extraction!A91,Tableau2[[Code client]:[Libellé]],1,0)</f>
        <v>TIE200276</v>
      </c>
      <c r="D91" t="e">
        <f>VLOOKUP(A91,Tableau26[[Code client]:[Libellé]],1,0)</f>
        <v>#N/A</v>
      </c>
    </row>
    <row r="92" spans="1:4" hidden="1" x14ac:dyDescent="0.25">
      <c r="A92" s="128" t="s">
        <v>682</v>
      </c>
      <c r="B92" s="5">
        <v>-14.17</v>
      </c>
      <c r="C92" t="e">
        <f>VLOOKUP(extraction!A92,Tableau2[[Code client]:[Libellé]],1,0)</f>
        <v>#N/A</v>
      </c>
      <c r="D92" t="str">
        <f>VLOOKUP(A92,Tableau26[[Code client]:[Libellé]],1,0)</f>
        <v>TIE223380</v>
      </c>
    </row>
    <row r="93" spans="1:4" hidden="1" x14ac:dyDescent="0.25">
      <c r="A93" s="128" t="s">
        <v>141</v>
      </c>
      <c r="B93" s="5">
        <v>-33.24</v>
      </c>
      <c r="C93" t="str">
        <f>VLOOKUP(extraction!A93,Tableau2[[Code client]:[Libellé]],1,0)</f>
        <v>TIE224499</v>
      </c>
      <c r="D93" t="e">
        <f>VLOOKUP(A93,Tableau26[[Code client]:[Libellé]],1,0)</f>
        <v>#N/A</v>
      </c>
    </row>
    <row r="94" spans="1:4" hidden="1" x14ac:dyDescent="0.25">
      <c r="A94" s="128" t="s">
        <v>588</v>
      </c>
      <c r="B94" s="5">
        <v>-717.38</v>
      </c>
      <c r="C94" t="e">
        <f>VLOOKUP(extraction!A94,Tableau2[[Code client]:[Libellé]],1,0)</f>
        <v>#N/A</v>
      </c>
      <c r="D94" t="str">
        <f>VLOOKUP(A94,Tableau26[[Code client]:[Libellé]],1,0)</f>
        <v>TIE229482</v>
      </c>
    </row>
    <row r="95" spans="1:4" hidden="1" x14ac:dyDescent="0.25">
      <c r="A95" s="128" t="s">
        <v>632</v>
      </c>
      <c r="B95" s="5">
        <v>-40.67</v>
      </c>
      <c r="C95" t="e">
        <f>VLOOKUP(extraction!A95,Tableau2[[Code client]:[Libellé]],1,0)</f>
        <v>#N/A</v>
      </c>
      <c r="D95" t="str">
        <f>VLOOKUP(A95,Tableau26[[Code client]:[Libellé]],1,0)</f>
        <v>TIE231301</v>
      </c>
    </row>
    <row r="96" spans="1:4" hidden="1" x14ac:dyDescent="0.25">
      <c r="A96" s="128" t="s">
        <v>154</v>
      </c>
      <c r="B96" s="5">
        <v>-104.77</v>
      </c>
      <c r="C96" t="str">
        <f>VLOOKUP(extraction!A96,Tableau2[[Code client]:[Libellé]],1,0)</f>
        <v>TIE251947</v>
      </c>
      <c r="D96" t="e">
        <f>VLOOKUP(A96,Tableau26[[Code client]:[Libellé]],1,0)</f>
        <v>#N/A</v>
      </c>
    </row>
    <row r="97" spans="1:4" hidden="1" x14ac:dyDescent="0.25">
      <c r="A97" s="128" t="s">
        <v>1404</v>
      </c>
      <c r="B97" s="5">
        <v>-76.31</v>
      </c>
      <c r="C97" t="str">
        <f>VLOOKUP(extraction!A97,Tableau2[[Code client]:[Libellé]],1,0)</f>
        <v>TIE256702</v>
      </c>
      <c r="D97" t="e">
        <f>VLOOKUP(A97,Tableau26[[Code client]:[Libellé]],1,0)</f>
        <v>#N/A</v>
      </c>
    </row>
    <row r="98" spans="1:4" hidden="1" x14ac:dyDescent="0.25">
      <c r="A98" s="128" t="s">
        <v>135</v>
      </c>
      <c r="B98" s="5">
        <v>-33.43</v>
      </c>
      <c r="C98" t="str">
        <f>VLOOKUP(extraction!A98,Tableau2[[Code client]:[Libellé]],1,0)</f>
        <v>TIE256820</v>
      </c>
      <c r="D98" t="e">
        <f>VLOOKUP(A98,Tableau26[[Code client]:[Libellé]],1,0)</f>
        <v>#N/A</v>
      </c>
    </row>
    <row r="99" spans="1:4" hidden="1" x14ac:dyDescent="0.25">
      <c r="A99" s="128" t="s">
        <v>247</v>
      </c>
      <c r="B99" s="5">
        <v>-33.43</v>
      </c>
      <c r="C99" t="str">
        <f>VLOOKUP(extraction!A99,Tableau2[[Code client]:[Libellé]],1,0)</f>
        <v>TIE258505</v>
      </c>
      <c r="D99" t="e">
        <f>VLOOKUP(A99,Tableau26[[Code client]:[Libellé]],1,0)</f>
        <v>#N/A</v>
      </c>
    </row>
    <row r="100" spans="1:4" hidden="1" x14ac:dyDescent="0.25">
      <c r="A100" s="128" t="s">
        <v>538</v>
      </c>
      <c r="B100" s="5">
        <v>-1020.76</v>
      </c>
      <c r="C100" t="e">
        <f>VLOOKUP(extraction!A100,Tableau2[[Code client]:[Libellé]],1,0)</f>
        <v>#N/A</v>
      </c>
      <c r="D100" t="str">
        <f>VLOOKUP(A100,Tableau26[[Code client]:[Libellé]],1,0)</f>
        <v>TIE261427</v>
      </c>
    </row>
    <row r="101" spans="1:4" hidden="1" x14ac:dyDescent="0.25">
      <c r="A101" s="128" t="s">
        <v>248</v>
      </c>
      <c r="B101" s="5">
        <v>-104.77</v>
      </c>
      <c r="C101" t="str">
        <f>VLOOKUP(extraction!A101,Tableau2[[Code client]:[Libellé]],1,0)</f>
        <v>TIE262422</v>
      </c>
      <c r="D101" t="e">
        <f>VLOOKUP(A101,Tableau26[[Code client]:[Libellé]],1,0)</f>
        <v>#N/A</v>
      </c>
    </row>
    <row r="102" spans="1:4" hidden="1" x14ac:dyDescent="0.25">
      <c r="A102" s="128" t="s">
        <v>619</v>
      </c>
      <c r="B102" s="5">
        <v>-123.64999999999998</v>
      </c>
      <c r="C102" t="e">
        <f>VLOOKUP(extraction!A102,Tableau2[[Code client]:[Libellé]],1,0)</f>
        <v>#N/A</v>
      </c>
      <c r="D102" t="str">
        <f>VLOOKUP(A102,Tableau26[[Code client]:[Libellé]],1,0)</f>
        <v>TIE262891</v>
      </c>
    </row>
    <row r="103" spans="1:4" hidden="1" x14ac:dyDescent="0.25">
      <c r="A103" s="128" t="s">
        <v>627</v>
      </c>
      <c r="B103" s="5">
        <v>-56.41</v>
      </c>
      <c r="C103" t="e">
        <f>VLOOKUP(extraction!A103,Tableau2[[Code client]:[Libellé]],1,0)</f>
        <v>#N/A</v>
      </c>
      <c r="D103" t="str">
        <f>VLOOKUP(A103,Tableau26[[Code client]:[Libellé]],1,0)</f>
        <v>TIE264861</v>
      </c>
    </row>
    <row r="104" spans="1:4" hidden="1" x14ac:dyDescent="0.25">
      <c r="A104" s="128" t="s">
        <v>683</v>
      </c>
      <c r="B104" s="5">
        <v>-99.19</v>
      </c>
      <c r="C104" t="str">
        <f>VLOOKUP(extraction!A104,Tableau2[[Code client]:[Libellé]],1,0)</f>
        <v>TIE270392</v>
      </c>
      <c r="D104" t="e">
        <f>VLOOKUP(A104,Tableau26[[Code client]:[Libellé]],1,0)</f>
        <v>#N/A</v>
      </c>
    </row>
    <row r="105" spans="1:4" hidden="1" x14ac:dyDescent="0.25">
      <c r="A105" s="128" t="s">
        <v>155</v>
      </c>
      <c r="B105" s="5">
        <v>-40.56</v>
      </c>
      <c r="C105" t="str">
        <f>VLOOKUP(extraction!A105,Tableau2[[Code client]:[Libellé]],1,0)</f>
        <v>TIE280564</v>
      </c>
      <c r="D105" t="e">
        <f>VLOOKUP(A105,Tableau26[[Code client]:[Libellé]],1,0)</f>
        <v>#N/A</v>
      </c>
    </row>
    <row r="106" spans="1:4" hidden="1" x14ac:dyDescent="0.25">
      <c r="A106" s="128" t="s">
        <v>249</v>
      </c>
      <c r="B106" s="5">
        <v>-33.43</v>
      </c>
      <c r="C106" t="str">
        <f>VLOOKUP(extraction!A106,Tableau2[[Code client]:[Libellé]],1,0)</f>
        <v>TIE281597</v>
      </c>
      <c r="D106" t="e">
        <f>VLOOKUP(A106,Tableau26[[Code client]:[Libellé]],1,0)</f>
        <v>#N/A</v>
      </c>
    </row>
    <row r="107" spans="1:4" hidden="1" x14ac:dyDescent="0.25">
      <c r="A107" s="128" t="s">
        <v>125</v>
      </c>
      <c r="B107" s="5">
        <v>-32.53</v>
      </c>
      <c r="C107" t="str">
        <f>VLOOKUP(extraction!A107,Tableau2[[Code client]:[Libellé]],1,0)</f>
        <v>TIE282684</v>
      </c>
      <c r="D107" t="e">
        <f>VLOOKUP(A107,Tableau26[[Code client]:[Libellé]],1,0)</f>
        <v>#N/A</v>
      </c>
    </row>
    <row r="108" spans="1:4" hidden="1" x14ac:dyDescent="0.25">
      <c r="A108" s="128" t="s">
        <v>250</v>
      </c>
      <c r="B108" s="5">
        <v>-45.08</v>
      </c>
      <c r="C108" t="str">
        <f>VLOOKUP(extraction!A108,Tableau2[[Code client]:[Libellé]],1,0)</f>
        <v>TIE283248</v>
      </c>
      <c r="D108" t="e">
        <f>VLOOKUP(A108,Tableau26[[Code client]:[Libellé]],1,0)</f>
        <v>#N/A</v>
      </c>
    </row>
    <row r="109" spans="1:4" hidden="1" x14ac:dyDescent="0.25">
      <c r="A109" s="128" t="s">
        <v>251</v>
      </c>
      <c r="B109" s="5">
        <v>-56.41</v>
      </c>
      <c r="C109" t="str">
        <f>VLOOKUP(extraction!A109,Tableau2[[Code client]:[Libellé]],1,0)</f>
        <v>TIE283364</v>
      </c>
      <c r="D109" t="e">
        <f>VLOOKUP(A109,Tableau26[[Code client]:[Libellé]],1,0)</f>
        <v>#N/A</v>
      </c>
    </row>
    <row r="110" spans="1:4" hidden="1" x14ac:dyDescent="0.25">
      <c r="A110" s="128" t="s">
        <v>156</v>
      </c>
      <c r="B110" s="5">
        <v>-97.92</v>
      </c>
      <c r="C110" t="str">
        <f>VLOOKUP(extraction!A110,Tableau2[[Code client]:[Libellé]],1,0)</f>
        <v>TIE285150</v>
      </c>
      <c r="D110" t="e">
        <f>VLOOKUP(A110,Tableau26[[Code client]:[Libellé]],1,0)</f>
        <v>#N/A</v>
      </c>
    </row>
    <row r="111" spans="1:4" hidden="1" x14ac:dyDescent="0.25">
      <c r="A111" s="128" t="s">
        <v>157</v>
      </c>
      <c r="B111" s="5">
        <v>-32.53</v>
      </c>
      <c r="C111" t="str">
        <f>VLOOKUP(extraction!A111,Tableau2[[Code client]:[Libellé]],1,0)</f>
        <v>TIE287418</v>
      </c>
      <c r="D111" t="e">
        <f>VLOOKUP(A111,Tableau26[[Code client]:[Libellé]],1,0)</f>
        <v>#N/A</v>
      </c>
    </row>
    <row r="112" spans="1:4" hidden="1" x14ac:dyDescent="0.25">
      <c r="A112" s="128" t="s">
        <v>158</v>
      </c>
      <c r="B112" s="5">
        <v>-33.43</v>
      </c>
      <c r="C112" t="str">
        <f>VLOOKUP(extraction!A112,Tableau2[[Code client]:[Libellé]],1,0)</f>
        <v>TIE287716</v>
      </c>
      <c r="D112" t="e">
        <f>VLOOKUP(A112,Tableau26[[Code client]:[Libellé]],1,0)</f>
        <v>#N/A</v>
      </c>
    </row>
    <row r="113" spans="1:4" hidden="1" x14ac:dyDescent="0.25">
      <c r="A113" s="128" t="s">
        <v>684</v>
      </c>
      <c r="B113" s="5">
        <v>-31.47</v>
      </c>
      <c r="C113" t="str">
        <f>VLOOKUP(extraction!A113,Tableau2[[Code client]:[Libellé]],1,0)</f>
        <v>TIE289510</v>
      </c>
      <c r="D113" t="e">
        <f>VLOOKUP(A113,Tableau26[[Code client]:[Libellé]],1,0)</f>
        <v>#N/A</v>
      </c>
    </row>
    <row r="114" spans="1:4" hidden="1" x14ac:dyDescent="0.25">
      <c r="A114" s="128" t="s">
        <v>76</v>
      </c>
      <c r="B114" s="5">
        <v>-54.930000000000007</v>
      </c>
      <c r="C114" t="str">
        <f>VLOOKUP(extraction!A114,Tableau2[[Code client]:[Libellé]],1,0)</f>
        <v>TIE290860</v>
      </c>
      <c r="D114" t="e">
        <f>VLOOKUP(A114,Tableau26[[Code client]:[Libellé]],1,0)</f>
        <v>#N/A</v>
      </c>
    </row>
    <row r="115" spans="1:4" hidden="1" x14ac:dyDescent="0.25">
      <c r="A115" s="128" t="s">
        <v>77</v>
      </c>
      <c r="B115" s="5">
        <v>-56.41</v>
      </c>
      <c r="C115" t="str">
        <f>VLOOKUP(extraction!A115,Tableau2[[Code client]:[Libellé]],1,0)</f>
        <v>TIE295267</v>
      </c>
      <c r="D115" t="e">
        <f>VLOOKUP(A115,Tableau26[[Code client]:[Libellé]],1,0)</f>
        <v>#N/A</v>
      </c>
    </row>
    <row r="116" spans="1:4" hidden="1" x14ac:dyDescent="0.25">
      <c r="A116" s="128" t="s">
        <v>159</v>
      </c>
      <c r="B116" s="5">
        <v>-33.43</v>
      </c>
      <c r="C116" t="str">
        <f>VLOOKUP(extraction!A116,Tableau2[[Code client]:[Libellé]],1,0)</f>
        <v>TIE295617</v>
      </c>
      <c r="D116" t="e">
        <f>VLOOKUP(A116,Tableau26[[Code client]:[Libellé]],1,0)</f>
        <v>#N/A</v>
      </c>
    </row>
    <row r="117" spans="1:4" hidden="1" x14ac:dyDescent="0.25">
      <c r="A117" s="128" t="s">
        <v>252</v>
      </c>
      <c r="B117" s="5">
        <v>-10.45</v>
      </c>
      <c r="C117" t="str">
        <f>VLOOKUP(extraction!A117,Tableau2[[Code client]:[Libellé]],1,0)</f>
        <v>TIE296259</v>
      </c>
      <c r="D117" t="e">
        <f>VLOOKUP(A117,Tableau26[[Code client]:[Libellé]],1,0)</f>
        <v>#N/A</v>
      </c>
    </row>
    <row r="118" spans="1:4" hidden="1" x14ac:dyDescent="0.25">
      <c r="A118" s="128" t="s">
        <v>160</v>
      </c>
      <c r="B118" s="5">
        <v>-68.11</v>
      </c>
      <c r="C118" t="str">
        <f>VLOOKUP(extraction!A118,Tableau2[[Code client]:[Libellé]],1,0)</f>
        <v>TIE296890</v>
      </c>
      <c r="D118" t="e">
        <f>VLOOKUP(A118,Tableau26[[Code client]:[Libellé]],1,0)</f>
        <v>#N/A</v>
      </c>
    </row>
    <row r="119" spans="1:4" x14ac:dyDescent="0.25">
      <c r="A119" s="128" t="s">
        <v>1522</v>
      </c>
      <c r="B119" s="5">
        <v>-0.42</v>
      </c>
      <c r="C119" t="e">
        <f>VLOOKUP(extraction!A119,Tableau2[[Code client]:[Libellé]],1,0)</f>
        <v>#N/A</v>
      </c>
      <c r="D119" t="e">
        <f>VLOOKUP(A119,Tableau26[[Code client]:[Libellé]],1,0)</f>
        <v>#N/A</v>
      </c>
    </row>
    <row r="120" spans="1:4" hidden="1" x14ac:dyDescent="0.25">
      <c r="A120" s="128" t="s">
        <v>539</v>
      </c>
      <c r="B120" s="5">
        <v>-1252.58</v>
      </c>
      <c r="C120" t="e">
        <f>VLOOKUP(extraction!A120,Tableau2[[Code client]:[Libellé]],1,0)</f>
        <v>#N/A</v>
      </c>
      <c r="D120" t="str">
        <f>VLOOKUP(A120,Tableau26[[Code client]:[Libellé]],1,0)</f>
        <v>TIE298728</v>
      </c>
    </row>
    <row r="121" spans="1:4" hidden="1" x14ac:dyDescent="0.25">
      <c r="A121" s="128" t="s">
        <v>1405</v>
      </c>
      <c r="B121" s="5">
        <v>-102.37</v>
      </c>
      <c r="C121" t="str">
        <f>VLOOKUP(extraction!A121,Tableau2[[Code client]:[Libellé]],1,0)</f>
        <v>TIE299698</v>
      </c>
      <c r="D121" t="e">
        <f>VLOOKUP(A121,Tableau26[[Code client]:[Libellé]],1,0)</f>
        <v>#N/A</v>
      </c>
    </row>
    <row r="122" spans="1:4" hidden="1" x14ac:dyDescent="0.25">
      <c r="A122" s="128" t="s">
        <v>78</v>
      </c>
      <c r="B122" s="5">
        <v>-108.72</v>
      </c>
      <c r="C122" t="str">
        <f>VLOOKUP(extraction!A122,Tableau2[[Code client]:[Libellé]],1,0)</f>
        <v>TIE301828</v>
      </c>
      <c r="D122" t="e">
        <f>VLOOKUP(A122,Tableau26[[Code client]:[Libellé]],1,0)</f>
        <v>#N/A</v>
      </c>
    </row>
    <row r="123" spans="1:4" hidden="1" x14ac:dyDescent="0.25">
      <c r="A123" s="128" t="s">
        <v>610</v>
      </c>
      <c r="B123" s="5">
        <v>-261.43</v>
      </c>
      <c r="C123" t="e">
        <f>VLOOKUP(extraction!A123,Tableau2[[Code client]:[Libellé]],1,0)</f>
        <v>#N/A</v>
      </c>
      <c r="D123" t="str">
        <f>VLOOKUP(A123,Tableau26[[Code client]:[Libellé]],1,0)</f>
        <v>TIE302057</v>
      </c>
    </row>
    <row r="124" spans="1:4" hidden="1" x14ac:dyDescent="0.25">
      <c r="A124" s="128" t="s">
        <v>582</v>
      </c>
      <c r="B124" s="5">
        <v>-2313</v>
      </c>
      <c r="C124" t="e">
        <f>VLOOKUP(extraction!A124,Tableau2[[Code client]:[Libellé]],1,0)</f>
        <v>#N/A</v>
      </c>
      <c r="D124" t="str">
        <f>VLOOKUP(A124,Tableau26[[Code client]:[Libellé]],1,0)</f>
        <v>TIE302059</v>
      </c>
    </row>
    <row r="125" spans="1:4" hidden="1" x14ac:dyDescent="0.25">
      <c r="A125" s="128" t="s">
        <v>161</v>
      </c>
      <c r="B125" s="5">
        <v>-33.43</v>
      </c>
      <c r="C125" t="str">
        <f>VLOOKUP(extraction!A125,Tableau2[[Code client]:[Libellé]],1,0)</f>
        <v>TIE302276</v>
      </c>
      <c r="D125" t="e">
        <f>VLOOKUP(A125,Tableau26[[Code client]:[Libellé]],1,0)</f>
        <v>#N/A</v>
      </c>
    </row>
    <row r="126" spans="1:4" x14ac:dyDescent="0.25">
      <c r="A126" s="128" t="s">
        <v>1523</v>
      </c>
      <c r="B126" s="5">
        <v>-0.86</v>
      </c>
      <c r="C126" t="e">
        <f>VLOOKUP(extraction!A126,Tableau2[[Code client]:[Libellé]],1,0)</f>
        <v>#N/A</v>
      </c>
      <c r="D126" t="e">
        <f>VLOOKUP(A126,Tableau26[[Code client]:[Libellé]],1,0)</f>
        <v>#N/A</v>
      </c>
    </row>
    <row r="127" spans="1:4" hidden="1" x14ac:dyDescent="0.25">
      <c r="A127" s="128" t="s">
        <v>607</v>
      </c>
      <c r="B127" s="5">
        <v>-323.18</v>
      </c>
      <c r="C127" t="e">
        <f>VLOOKUP(extraction!A127,Tableau2[[Code client]:[Libellé]],1,0)</f>
        <v>#N/A</v>
      </c>
      <c r="D127" t="str">
        <f>VLOOKUP(A127,Tableau26[[Code client]:[Libellé]],1,0)</f>
        <v>TIE304736</v>
      </c>
    </row>
    <row r="128" spans="1:4" hidden="1" x14ac:dyDescent="0.25">
      <c r="A128" s="128" t="s">
        <v>162</v>
      </c>
      <c r="B128" s="5">
        <v>-561.52</v>
      </c>
      <c r="C128" t="str">
        <f>VLOOKUP(extraction!A128,Tableau2[[Code client]:[Libellé]],1,0)</f>
        <v>TIE305244</v>
      </c>
      <c r="D128" t="e">
        <f>VLOOKUP(A128,Tableau26[[Code client]:[Libellé]],1,0)</f>
        <v>#N/A</v>
      </c>
    </row>
    <row r="129" spans="1:4" x14ac:dyDescent="0.25">
      <c r="A129" s="128" t="s">
        <v>1524</v>
      </c>
      <c r="B129" s="5">
        <v>-7.87</v>
      </c>
      <c r="C129" t="e">
        <f>VLOOKUP(extraction!A129,Tableau2[[Code client]:[Libellé]],1,0)</f>
        <v>#N/A</v>
      </c>
      <c r="D129" t="e">
        <f>VLOOKUP(A129,Tableau26[[Code client]:[Libellé]],1,0)</f>
        <v>#N/A</v>
      </c>
    </row>
    <row r="130" spans="1:4" x14ac:dyDescent="0.25">
      <c r="A130" s="128" t="s">
        <v>163</v>
      </c>
      <c r="B130" s="5">
        <v>-9.7100000000000009</v>
      </c>
      <c r="C130" t="e">
        <f>VLOOKUP(extraction!A130,Tableau2[[Code client]:[Libellé]],1,0)</f>
        <v>#N/A</v>
      </c>
      <c r="D130" t="e">
        <f>VLOOKUP(A130,Tableau26[[Code client]:[Libellé]],1,0)</f>
        <v>#N/A</v>
      </c>
    </row>
    <row r="131" spans="1:4" hidden="1" x14ac:dyDescent="0.25">
      <c r="A131" s="128" t="s">
        <v>164</v>
      </c>
      <c r="B131" s="5">
        <v>-56.41</v>
      </c>
      <c r="C131" t="str">
        <f>VLOOKUP(extraction!A131,Tableau2[[Code client]:[Libellé]],1,0)</f>
        <v>TIE306688</v>
      </c>
      <c r="D131" t="e">
        <f>VLOOKUP(A131,Tableau26[[Code client]:[Libellé]],1,0)</f>
        <v>#N/A</v>
      </c>
    </row>
    <row r="132" spans="1:4" hidden="1" x14ac:dyDescent="0.25">
      <c r="A132" s="128" t="s">
        <v>165</v>
      </c>
      <c r="B132" s="5">
        <v>-317.52</v>
      </c>
      <c r="C132" t="str">
        <f>VLOOKUP(extraction!A132,Tableau2[[Code client]:[Libellé]],1,0)</f>
        <v>TIE307383</v>
      </c>
      <c r="D132" t="e">
        <f>VLOOKUP(A132,Tableau26[[Code client]:[Libellé]],1,0)</f>
        <v>#N/A</v>
      </c>
    </row>
    <row r="133" spans="1:4" hidden="1" x14ac:dyDescent="0.25">
      <c r="A133" s="128" t="s">
        <v>596</v>
      </c>
      <c r="B133" s="5">
        <v>-598.33999999999992</v>
      </c>
      <c r="C133" t="e">
        <f>VLOOKUP(extraction!A133,Tableau2[[Code client]:[Libellé]],1,0)</f>
        <v>#N/A</v>
      </c>
      <c r="D133" t="str">
        <f>VLOOKUP(A133,Tableau26[[Code client]:[Libellé]],1,0)</f>
        <v>TIE308122</v>
      </c>
    </row>
    <row r="134" spans="1:4" hidden="1" x14ac:dyDescent="0.25">
      <c r="A134" s="128" t="s">
        <v>608</v>
      </c>
      <c r="B134" s="5">
        <v>-297</v>
      </c>
      <c r="C134" t="e">
        <f>VLOOKUP(extraction!A134,Tableau2[[Code client]:[Libellé]],1,0)</f>
        <v>#N/A</v>
      </c>
      <c r="D134" t="str">
        <f>VLOOKUP(A134,Tableau26[[Code client]:[Libellé]],1,0)</f>
        <v>TIE308456</v>
      </c>
    </row>
    <row r="135" spans="1:4" hidden="1" x14ac:dyDescent="0.25">
      <c r="A135" s="128" t="s">
        <v>142</v>
      </c>
      <c r="B135" s="5">
        <v>-67.27000000000001</v>
      </c>
      <c r="C135" t="str">
        <f>VLOOKUP(extraction!A135,Tableau2[[Code client]:[Libellé]],1,0)</f>
        <v>TIE308553</v>
      </c>
      <c r="D135" t="e">
        <f>VLOOKUP(A135,Tableau26[[Code client]:[Libellé]],1,0)</f>
        <v>#N/A</v>
      </c>
    </row>
    <row r="136" spans="1:4" hidden="1" x14ac:dyDescent="0.25">
      <c r="A136" s="128" t="s">
        <v>584</v>
      </c>
      <c r="B136" s="5">
        <v>-964.93999999999994</v>
      </c>
      <c r="C136" t="e">
        <f>VLOOKUP(extraction!A136,Tableau2[[Code client]:[Libellé]],1,0)</f>
        <v>#N/A</v>
      </c>
      <c r="D136" t="str">
        <f>VLOOKUP(A136,Tableau26[[Code client]:[Libellé]],1,0)</f>
        <v>TIE309212</v>
      </c>
    </row>
    <row r="137" spans="1:4" hidden="1" x14ac:dyDescent="0.25">
      <c r="A137" s="128" t="s">
        <v>1406</v>
      </c>
      <c r="B137" s="5">
        <v>-34.03</v>
      </c>
      <c r="C137" t="str">
        <f>VLOOKUP(extraction!A137,Tableau2[[Code client]:[Libellé]],1,0)</f>
        <v>TIE310826</v>
      </c>
      <c r="D137" t="e">
        <f>VLOOKUP(A137,Tableau26[[Code client]:[Libellé]],1,0)</f>
        <v>#N/A</v>
      </c>
    </row>
    <row r="138" spans="1:4" hidden="1" x14ac:dyDescent="0.25">
      <c r="A138" s="128" t="s">
        <v>485</v>
      </c>
      <c r="B138" s="5">
        <v>-33.43</v>
      </c>
      <c r="C138" t="str">
        <f>VLOOKUP(extraction!A138,Tableau2[[Code client]:[Libellé]],1,0)</f>
        <v>TIE311332</v>
      </c>
      <c r="D138" t="e">
        <f>VLOOKUP(A138,Tableau26[[Code client]:[Libellé]],1,0)</f>
        <v>#N/A</v>
      </c>
    </row>
    <row r="139" spans="1:4" hidden="1" x14ac:dyDescent="0.25">
      <c r="A139" s="128" t="s">
        <v>597</v>
      </c>
      <c r="B139" s="5">
        <v>-591.77</v>
      </c>
      <c r="C139" t="e">
        <f>VLOOKUP(extraction!A139,Tableau2[[Code client]:[Libellé]],1,0)</f>
        <v>#N/A</v>
      </c>
      <c r="D139" t="str">
        <f>VLOOKUP(A139,Tableau26[[Code client]:[Libellé]],1,0)</f>
        <v>TIE311817</v>
      </c>
    </row>
    <row r="140" spans="1:4" hidden="1" x14ac:dyDescent="0.25">
      <c r="A140" s="128" t="s">
        <v>143</v>
      </c>
      <c r="B140" s="5">
        <v>-75.06</v>
      </c>
      <c r="C140" t="str">
        <f>VLOOKUP(extraction!A140,Tableau2[[Code client]:[Libellé]],1,0)</f>
        <v>TIE311819</v>
      </c>
      <c r="D140" t="e">
        <f>VLOOKUP(A140,Tableau26[[Code client]:[Libellé]],1,0)</f>
        <v>#N/A</v>
      </c>
    </row>
    <row r="141" spans="1:4" hidden="1" x14ac:dyDescent="0.25">
      <c r="A141" s="128" t="s">
        <v>166</v>
      </c>
      <c r="B141" s="5">
        <v>-45</v>
      </c>
      <c r="C141" t="str">
        <f>VLOOKUP(extraction!A141,Tableau2[[Code client]:[Libellé]],1,0)</f>
        <v>TIE312193</v>
      </c>
      <c r="D141" t="e">
        <f>VLOOKUP(A141,Tableau26[[Code client]:[Libellé]],1,0)</f>
        <v>#N/A</v>
      </c>
    </row>
    <row r="142" spans="1:4" hidden="1" x14ac:dyDescent="0.25">
      <c r="A142" s="128" t="s">
        <v>1407</v>
      </c>
      <c r="B142" s="5">
        <v>-34.03</v>
      </c>
      <c r="C142" t="str">
        <f>VLOOKUP(extraction!A142,Tableau2[[Code client]:[Libellé]],1,0)</f>
        <v>TIE312531</v>
      </c>
      <c r="D142" t="e">
        <f>VLOOKUP(A142,Tableau26[[Code client]:[Libellé]],1,0)</f>
        <v>#N/A</v>
      </c>
    </row>
    <row r="143" spans="1:4" hidden="1" x14ac:dyDescent="0.25">
      <c r="A143" s="128" t="s">
        <v>144</v>
      </c>
      <c r="B143" s="5">
        <v>-27.29</v>
      </c>
      <c r="C143" t="str">
        <f>VLOOKUP(extraction!A143,Tableau2[[Code client]:[Libellé]],1,0)</f>
        <v>TIE313048</v>
      </c>
      <c r="D143" t="e">
        <f>VLOOKUP(A143,Tableau26[[Code client]:[Libellé]],1,0)</f>
        <v>#N/A</v>
      </c>
    </row>
    <row r="144" spans="1:4" hidden="1" x14ac:dyDescent="0.25">
      <c r="A144" s="128" t="s">
        <v>624</v>
      </c>
      <c r="B144" s="5">
        <v>-85.25</v>
      </c>
      <c r="C144" t="e">
        <f>VLOOKUP(extraction!A144,Tableau2[[Code client]:[Libellé]],1,0)</f>
        <v>#N/A</v>
      </c>
      <c r="D144" t="str">
        <f>VLOOKUP(A144,Tableau26[[Code client]:[Libellé]],1,0)</f>
        <v>TIE313094</v>
      </c>
    </row>
    <row r="145" spans="1:4" hidden="1" x14ac:dyDescent="0.25">
      <c r="A145" s="128" t="s">
        <v>145</v>
      </c>
      <c r="B145" s="5">
        <v>-33.24</v>
      </c>
      <c r="C145" t="str">
        <f>VLOOKUP(extraction!A145,Tableau2[[Code client]:[Libellé]],1,0)</f>
        <v>TIE313268</v>
      </c>
      <c r="D145" t="e">
        <f>VLOOKUP(A145,Tableau26[[Code client]:[Libellé]],1,0)</f>
        <v>#N/A</v>
      </c>
    </row>
    <row r="146" spans="1:4" hidden="1" x14ac:dyDescent="0.25">
      <c r="A146" s="128" t="s">
        <v>167</v>
      </c>
      <c r="B146" s="5">
        <v>-14.879999999999995</v>
      </c>
      <c r="C146" t="str">
        <f>VLOOKUP(extraction!A146,Tableau2[[Code client]:[Libellé]],1,0)</f>
        <v>TIE313346</v>
      </c>
      <c r="D146" t="e">
        <f>VLOOKUP(A146,Tableau26[[Code client]:[Libellé]],1,0)</f>
        <v>#N/A</v>
      </c>
    </row>
    <row r="147" spans="1:4" hidden="1" x14ac:dyDescent="0.25">
      <c r="A147" s="128" t="s">
        <v>168</v>
      </c>
      <c r="B147" s="5">
        <v>-33.83</v>
      </c>
      <c r="C147" t="str">
        <f>VLOOKUP(extraction!A147,Tableau2[[Code client]:[Libellé]],1,0)</f>
        <v>TIE313584</v>
      </c>
      <c r="D147" t="e">
        <f>VLOOKUP(A147,Tableau26[[Code client]:[Libellé]],1,0)</f>
        <v>#N/A</v>
      </c>
    </row>
    <row r="148" spans="1:4" hidden="1" x14ac:dyDescent="0.25">
      <c r="A148" s="128" t="s">
        <v>136</v>
      </c>
      <c r="B148" s="5">
        <v>-78.060000000000059</v>
      </c>
      <c r="C148" t="str">
        <f>VLOOKUP(extraction!A148,Tableau2[[Code client]:[Libellé]],1,0)</f>
        <v>TIE313725</v>
      </c>
      <c r="D148" t="e">
        <f>VLOOKUP(A148,Tableau26[[Code client]:[Libellé]],1,0)</f>
        <v>#N/A</v>
      </c>
    </row>
    <row r="149" spans="1:4" hidden="1" x14ac:dyDescent="0.25">
      <c r="A149" s="128" t="s">
        <v>169</v>
      </c>
      <c r="B149" s="5">
        <v>-42.94</v>
      </c>
      <c r="C149" t="str">
        <f>VLOOKUP(extraction!A149,Tableau2[[Code client]:[Libellé]],1,0)</f>
        <v>TIE315358</v>
      </c>
      <c r="D149" t="e">
        <f>VLOOKUP(A149,Tableau26[[Code client]:[Libellé]],1,0)</f>
        <v>#N/A</v>
      </c>
    </row>
    <row r="150" spans="1:4" hidden="1" x14ac:dyDescent="0.25">
      <c r="A150" s="128" t="s">
        <v>486</v>
      </c>
      <c r="B150" s="5">
        <v>-169.23</v>
      </c>
      <c r="C150" t="str">
        <f>VLOOKUP(extraction!A150,Tableau2[[Code client]:[Libellé]],1,0)</f>
        <v>TIE315467</v>
      </c>
      <c r="D150" t="e">
        <f>VLOOKUP(A150,Tableau26[[Code client]:[Libellé]],1,0)</f>
        <v>#N/A</v>
      </c>
    </row>
    <row r="151" spans="1:4" hidden="1" x14ac:dyDescent="0.25">
      <c r="A151" s="128" t="s">
        <v>170</v>
      </c>
      <c r="B151" s="5">
        <v>-33.43</v>
      </c>
      <c r="C151" t="str">
        <f>VLOOKUP(extraction!A151,Tableau2[[Code client]:[Libellé]],1,0)</f>
        <v>TIE315651</v>
      </c>
      <c r="D151" t="e">
        <f>VLOOKUP(A151,Tableau26[[Code client]:[Libellé]],1,0)</f>
        <v>#N/A</v>
      </c>
    </row>
    <row r="152" spans="1:4" hidden="1" x14ac:dyDescent="0.25">
      <c r="A152" s="128" t="s">
        <v>587</v>
      </c>
      <c r="B152" s="5">
        <v>-891</v>
      </c>
      <c r="C152" t="e">
        <f>VLOOKUP(extraction!A152,Tableau2[[Code client]:[Libellé]],1,0)</f>
        <v>#N/A</v>
      </c>
      <c r="D152" t="str">
        <f>VLOOKUP(A152,Tableau26[[Code client]:[Libellé]],1,0)</f>
        <v>TIE317264</v>
      </c>
    </row>
    <row r="153" spans="1:4" hidden="1" x14ac:dyDescent="0.25">
      <c r="A153" s="128" t="s">
        <v>635</v>
      </c>
      <c r="B153" s="5">
        <v>-31.69</v>
      </c>
      <c r="C153" t="e">
        <f>VLOOKUP(extraction!A153,Tableau2[[Code client]:[Libellé]],1,0)</f>
        <v>#N/A</v>
      </c>
      <c r="D153" t="str">
        <f>VLOOKUP(A153,Tableau26[[Code client]:[Libellé]],1,0)</f>
        <v>TIE317286</v>
      </c>
    </row>
    <row r="154" spans="1:4" hidden="1" x14ac:dyDescent="0.25">
      <c r="A154" s="128" t="s">
        <v>488</v>
      </c>
      <c r="B154" s="5">
        <v>-33.43</v>
      </c>
      <c r="C154" t="str">
        <f>VLOOKUP(extraction!A154,Tableau2[[Code client]:[Libellé]],1,0)</f>
        <v>TIE329059</v>
      </c>
      <c r="D154" t="e">
        <f>VLOOKUP(A154,Tableau26[[Code client]:[Libellé]],1,0)</f>
        <v>#N/A</v>
      </c>
    </row>
    <row r="155" spans="1:4" hidden="1" x14ac:dyDescent="0.25">
      <c r="A155" s="128" t="s">
        <v>171</v>
      </c>
      <c r="B155" s="5">
        <v>-310.72000000000003</v>
      </c>
      <c r="C155" t="str">
        <f>VLOOKUP(extraction!A155,Tableau2[[Code client]:[Libellé]],1,0)</f>
        <v>TIE330123</v>
      </c>
      <c r="D155" t="e">
        <f>VLOOKUP(A155,Tableau26[[Code client]:[Libellé]],1,0)</f>
        <v>#N/A</v>
      </c>
    </row>
    <row r="156" spans="1:4" hidden="1" x14ac:dyDescent="0.25">
      <c r="A156" s="128" t="s">
        <v>146</v>
      </c>
      <c r="B156" s="5">
        <v>-33.35</v>
      </c>
      <c r="C156" t="str">
        <f>VLOOKUP(extraction!A156,Tableau2[[Code client]:[Libellé]],1,0)</f>
        <v>TIE330202</v>
      </c>
      <c r="D156" t="e">
        <f>VLOOKUP(A156,Tableau26[[Code client]:[Libellé]],1,0)</f>
        <v>#N/A</v>
      </c>
    </row>
    <row r="157" spans="1:4" hidden="1" x14ac:dyDescent="0.25">
      <c r="A157" s="128" t="s">
        <v>147</v>
      </c>
      <c r="B157" s="5">
        <v>-102.37</v>
      </c>
      <c r="C157" t="str">
        <f>VLOOKUP(extraction!A157,Tableau2[[Code client]:[Libellé]],1,0)</f>
        <v>TIE333472</v>
      </c>
      <c r="D157" t="e">
        <f>VLOOKUP(A157,Tableau26[[Code client]:[Libellé]],1,0)</f>
        <v>#N/A</v>
      </c>
    </row>
    <row r="158" spans="1:4" hidden="1" x14ac:dyDescent="0.25">
      <c r="A158" s="128" t="s">
        <v>148</v>
      </c>
      <c r="B158" s="5">
        <v>-33.43</v>
      </c>
      <c r="C158" t="str">
        <f>VLOOKUP(extraction!A158,Tableau2[[Code client]:[Libellé]],1,0)</f>
        <v>TIE333539</v>
      </c>
      <c r="D158" t="e">
        <f>VLOOKUP(A158,Tableau26[[Code client]:[Libellé]],1,0)</f>
        <v>#N/A</v>
      </c>
    </row>
    <row r="159" spans="1:4" hidden="1" x14ac:dyDescent="0.25">
      <c r="A159" s="128" t="s">
        <v>79</v>
      </c>
      <c r="B159" s="5">
        <v>-309.82</v>
      </c>
      <c r="C159" t="str">
        <f>VLOOKUP(extraction!A159,Tableau2[[Code client]:[Libellé]],1,0)</f>
        <v>TIE346489</v>
      </c>
      <c r="D159" t="e">
        <f>VLOOKUP(A159,Tableau26[[Code client]:[Libellé]],1,0)</f>
        <v>#N/A</v>
      </c>
    </row>
    <row r="160" spans="1:4" hidden="1" x14ac:dyDescent="0.25">
      <c r="A160" s="128" t="s">
        <v>490</v>
      </c>
      <c r="B160" s="5">
        <v>-33.43</v>
      </c>
      <c r="C160" t="str">
        <f>VLOOKUP(extraction!A160,Tableau2[[Code client]:[Libellé]],1,0)</f>
        <v>TIE347067</v>
      </c>
      <c r="D160" t="e">
        <f>VLOOKUP(A160,Tableau26[[Code client]:[Libellé]],1,0)</f>
        <v>#N/A</v>
      </c>
    </row>
    <row r="161" spans="1:4" hidden="1" x14ac:dyDescent="0.25">
      <c r="A161" s="128" t="s">
        <v>1408</v>
      </c>
      <c r="B161" s="5">
        <v>-56.41</v>
      </c>
      <c r="C161" t="str">
        <f>VLOOKUP(extraction!A161,Tableau2[[Code client]:[Libellé]],1,0)</f>
        <v>TIE348803</v>
      </c>
      <c r="D161" t="e">
        <f>VLOOKUP(A161,Tableau26[[Code client]:[Libellé]],1,0)</f>
        <v>#N/A</v>
      </c>
    </row>
    <row r="162" spans="1:4" hidden="1" x14ac:dyDescent="0.25">
      <c r="A162" s="128" t="s">
        <v>80</v>
      </c>
      <c r="B162" s="5">
        <v>-92.3</v>
      </c>
      <c r="C162" t="str">
        <f>VLOOKUP(extraction!A162,Tableau2[[Code client]:[Libellé]],1,0)</f>
        <v>TIE348847</v>
      </c>
      <c r="D162" t="e">
        <f>VLOOKUP(A162,Tableau26[[Code client]:[Libellé]],1,0)</f>
        <v>#N/A</v>
      </c>
    </row>
    <row r="163" spans="1:4" hidden="1" x14ac:dyDescent="0.25">
      <c r="A163" s="128" t="s">
        <v>172</v>
      </c>
      <c r="B163" s="5">
        <v>-191.9</v>
      </c>
      <c r="C163" t="str">
        <f>VLOOKUP(extraction!A163,Tableau2[[Code client]:[Libellé]],1,0)</f>
        <v>TIE349912</v>
      </c>
      <c r="D163" t="e">
        <f>VLOOKUP(A163,Tableau26[[Code client]:[Libellé]],1,0)</f>
        <v>#N/A</v>
      </c>
    </row>
    <row r="164" spans="1:4" hidden="1" x14ac:dyDescent="0.25">
      <c r="A164" s="128" t="s">
        <v>81</v>
      </c>
      <c r="B164" s="5">
        <v>-136.27000000000001</v>
      </c>
      <c r="C164" t="str">
        <f>VLOOKUP(extraction!A164,Tableau2[[Code client]:[Libellé]],1,0)</f>
        <v>TIE350176</v>
      </c>
      <c r="D164" t="e">
        <f>VLOOKUP(A164,Tableau26[[Code client]:[Libellé]],1,0)</f>
        <v>#N/A</v>
      </c>
    </row>
    <row r="165" spans="1:4" hidden="1" x14ac:dyDescent="0.25">
      <c r="A165" s="128" t="s">
        <v>254</v>
      </c>
      <c r="B165" s="5">
        <v>-125.38</v>
      </c>
      <c r="C165" t="str">
        <f>VLOOKUP(extraction!A165,Tableau2[[Code client]:[Libellé]],1,0)</f>
        <v>TIE350344</v>
      </c>
      <c r="D165" t="e">
        <f>VLOOKUP(A165,Tableau26[[Code client]:[Libellé]],1,0)</f>
        <v>#N/A</v>
      </c>
    </row>
    <row r="166" spans="1:4" hidden="1" x14ac:dyDescent="0.25">
      <c r="A166" s="128" t="s">
        <v>149</v>
      </c>
      <c r="B166" s="5">
        <v>-33.56</v>
      </c>
      <c r="C166" t="str">
        <f>VLOOKUP(extraction!A166,Tableau2[[Code client]:[Libellé]],1,0)</f>
        <v>TIE351274</v>
      </c>
      <c r="D166" t="e">
        <f>VLOOKUP(A166,Tableau26[[Code client]:[Libellé]],1,0)</f>
        <v>#N/A</v>
      </c>
    </row>
    <row r="167" spans="1:4" x14ac:dyDescent="0.25">
      <c r="A167" s="128" t="s">
        <v>651</v>
      </c>
      <c r="B167" s="5">
        <v>-3.89</v>
      </c>
      <c r="C167" t="e">
        <f>VLOOKUP(extraction!A167,Tableau2[[Code client]:[Libellé]],1,0)</f>
        <v>#N/A</v>
      </c>
      <c r="D167" t="e">
        <f>VLOOKUP(A167,Tableau26[[Code client]:[Libellé]],1,0)</f>
        <v>#N/A</v>
      </c>
    </row>
    <row r="168" spans="1:4" hidden="1" x14ac:dyDescent="0.25">
      <c r="A168" s="128" t="s">
        <v>1152</v>
      </c>
      <c r="B168" s="5">
        <v>-56.41</v>
      </c>
      <c r="C168" t="str">
        <f>VLOOKUP(extraction!A168,Tableau2[[Code client]:[Libellé]],1,0)</f>
        <v>TIE351461</v>
      </c>
      <c r="D168" t="e">
        <f>VLOOKUP(A168,Tableau26[[Code client]:[Libellé]],1,0)</f>
        <v>#N/A</v>
      </c>
    </row>
    <row r="169" spans="1:4" x14ac:dyDescent="0.25">
      <c r="A169" s="128" t="s">
        <v>645</v>
      </c>
      <c r="B169" s="5">
        <v>-11.32</v>
      </c>
      <c r="C169" t="e">
        <f>VLOOKUP(extraction!A169,Tableau2[[Code client]:[Libellé]],1,0)</f>
        <v>#N/A</v>
      </c>
      <c r="D169" t="e">
        <f>VLOOKUP(A169,Tableau26[[Code client]:[Libellé]],1,0)</f>
        <v>#N/A</v>
      </c>
    </row>
    <row r="170" spans="1:4" hidden="1" x14ac:dyDescent="0.25">
      <c r="A170" s="128" t="s">
        <v>150</v>
      </c>
      <c r="B170" s="5">
        <v>-104.17</v>
      </c>
      <c r="C170" t="str">
        <f>VLOOKUP(extraction!A170,Tableau2[[Code client]:[Libellé]],1,0)</f>
        <v>TIE351510</v>
      </c>
      <c r="D170" t="e">
        <f>VLOOKUP(A170,Tableau26[[Code client]:[Libellé]],1,0)</f>
        <v>#N/A</v>
      </c>
    </row>
    <row r="171" spans="1:4" hidden="1" x14ac:dyDescent="0.25">
      <c r="A171" s="128" t="s">
        <v>256</v>
      </c>
      <c r="B171" s="5">
        <v>-33.43</v>
      </c>
      <c r="C171" t="str">
        <f>VLOOKUP(extraction!A171,Tableau2[[Code client]:[Libellé]],1,0)</f>
        <v>TIE351611</v>
      </c>
      <c r="D171" t="e">
        <f>VLOOKUP(A171,Tableau26[[Code client]:[Libellé]],1,0)</f>
        <v>#N/A</v>
      </c>
    </row>
    <row r="172" spans="1:4" x14ac:dyDescent="0.25">
      <c r="A172" s="128" t="s">
        <v>646</v>
      </c>
      <c r="B172" s="5">
        <v>-11.32</v>
      </c>
      <c r="C172" t="e">
        <f>VLOOKUP(extraction!A172,Tableau2[[Code client]:[Libellé]],1,0)</f>
        <v>#N/A</v>
      </c>
      <c r="D172" t="e">
        <f>VLOOKUP(A172,Tableau26[[Code client]:[Libellé]],1,0)</f>
        <v>#N/A</v>
      </c>
    </row>
    <row r="173" spans="1:4" x14ac:dyDescent="0.25">
      <c r="A173" s="128" t="s">
        <v>257</v>
      </c>
      <c r="B173" s="5">
        <v>-3.370000000000001</v>
      </c>
      <c r="C173" t="e">
        <f>VLOOKUP(extraction!A173,Tableau2[[Code client]:[Libellé]],1,0)</f>
        <v>#N/A</v>
      </c>
      <c r="D173" t="e">
        <f>VLOOKUP(A173,Tableau26[[Code client]:[Libellé]],1,0)</f>
        <v>#N/A</v>
      </c>
    </row>
    <row r="174" spans="1:4" hidden="1" x14ac:dyDescent="0.25">
      <c r="A174" s="128" t="s">
        <v>258</v>
      </c>
      <c r="B174" s="5">
        <v>-56.41</v>
      </c>
      <c r="C174" t="str">
        <f>VLOOKUP(extraction!A174,Tableau2[[Code client]:[Libellé]],1,0)</f>
        <v>TIE352440</v>
      </c>
      <c r="D174" t="e">
        <f>VLOOKUP(A174,Tableau26[[Code client]:[Libellé]],1,0)</f>
        <v>#N/A</v>
      </c>
    </row>
    <row r="175" spans="1:4" hidden="1" x14ac:dyDescent="0.25">
      <c r="A175" s="128" t="s">
        <v>642</v>
      </c>
      <c r="B175" s="5">
        <v>-14.09</v>
      </c>
      <c r="C175" t="e">
        <f>VLOOKUP(extraction!A175,Tableau2[[Code client]:[Libellé]],1,0)</f>
        <v>#N/A</v>
      </c>
      <c r="D175" t="str">
        <f>VLOOKUP(A175,Tableau26[[Code client]:[Libellé]],1,0)</f>
        <v>TIE352485</v>
      </c>
    </row>
    <row r="176" spans="1:4" hidden="1" x14ac:dyDescent="0.25">
      <c r="A176" s="128" t="s">
        <v>260</v>
      </c>
      <c r="B176" s="5">
        <v>-102.37</v>
      </c>
      <c r="C176" t="str">
        <f>VLOOKUP(extraction!A176,Tableau2[[Code client]:[Libellé]],1,0)</f>
        <v>TIE352638</v>
      </c>
      <c r="D176" t="e">
        <f>VLOOKUP(A176,Tableau26[[Code client]:[Libellé]],1,0)</f>
        <v>#N/A</v>
      </c>
    </row>
    <row r="177" spans="1:4" hidden="1" x14ac:dyDescent="0.25">
      <c r="A177" s="128" t="s">
        <v>261</v>
      </c>
      <c r="B177" s="5">
        <v>-102.37</v>
      </c>
      <c r="C177" t="str">
        <f>VLOOKUP(extraction!A177,Tableau2[[Code client]:[Libellé]],1,0)</f>
        <v>TIE353833</v>
      </c>
      <c r="D177" t="e">
        <f>VLOOKUP(A177,Tableau26[[Code client]:[Libellé]],1,0)</f>
        <v>#N/A</v>
      </c>
    </row>
    <row r="178" spans="1:4" hidden="1" x14ac:dyDescent="0.25">
      <c r="A178" s="128" t="s">
        <v>638</v>
      </c>
      <c r="B178" s="5">
        <v>-27.8</v>
      </c>
      <c r="C178" t="e">
        <f>VLOOKUP(extraction!A178,Tableau2[[Code client]:[Libellé]],1,0)</f>
        <v>#N/A</v>
      </c>
      <c r="D178" t="str">
        <f>VLOOKUP(A178,Tableau26[[Code client]:[Libellé]],1,0)</f>
        <v>TIE354880</v>
      </c>
    </row>
    <row r="179" spans="1:4" hidden="1" x14ac:dyDescent="0.25">
      <c r="A179" s="128" t="s">
        <v>174</v>
      </c>
      <c r="B179" s="5">
        <v>-19.62</v>
      </c>
      <c r="C179" t="str">
        <f>VLOOKUP(extraction!A179,Tableau2[[Code client]:[Libellé]],1,0)</f>
        <v>TIE355064</v>
      </c>
      <c r="D179" t="e">
        <f>VLOOKUP(A179,Tableau26[[Code client]:[Libellé]],1,0)</f>
        <v>#N/A</v>
      </c>
    </row>
    <row r="180" spans="1:4" hidden="1" x14ac:dyDescent="0.25">
      <c r="A180" s="128" t="s">
        <v>266</v>
      </c>
      <c r="B180" s="5">
        <v>-38.15</v>
      </c>
      <c r="C180" t="str">
        <f>VLOOKUP(extraction!A180,Tableau2[[Code client]:[Libellé]],1,0)</f>
        <v>TIE355072</v>
      </c>
      <c r="D180" t="e">
        <f>VLOOKUP(A180,Tableau26[[Code client]:[Libellé]],1,0)</f>
        <v>#N/A</v>
      </c>
    </row>
    <row r="181" spans="1:4" hidden="1" x14ac:dyDescent="0.25">
      <c r="A181" s="128" t="s">
        <v>175</v>
      </c>
      <c r="B181" s="5">
        <v>-56.41</v>
      </c>
      <c r="C181" t="str">
        <f>VLOOKUP(extraction!A181,Tableau2[[Code client]:[Libellé]],1,0)</f>
        <v>TIE355342</v>
      </c>
      <c r="D181" t="e">
        <f>VLOOKUP(A181,Tableau26[[Code client]:[Libellé]],1,0)</f>
        <v>#N/A</v>
      </c>
    </row>
    <row r="182" spans="1:4" hidden="1" x14ac:dyDescent="0.25">
      <c r="A182" s="128" t="s">
        <v>176</v>
      </c>
      <c r="B182" s="5">
        <v>-282.24</v>
      </c>
      <c r="C182" t="str">
        <f>VLOOKUP(extraction!A182,Tableau2[[Code client]:[Libellé]],1,0)</f>
        <v>TIE355464</v>
      </c>
      <c r="D182" t="e">
        <f>VLOOKUP(A182,Tableau26[[Code client]:[Libellé]],1,0)</f>
        <v>#N/A</v>
      </c>
    </row>
    <row r="183" spans="1:4" hidden="1" x14ac:dyDescent="0.25">
      <c r="A183" s="128" t="s">
        <v>633</v>
      </c>
      <c r="B183" s="5">
        <v>-36.6</v>
      </c>
      <c r="C183" t="e">
        <f>VLOOKUP(extraction!A183,Tableau2[[Code client]:[Libellé]],1,0)</f>
        <v>#N/A</v>
      </c>
      <c r="D183" t="str">
        <f>VLOOKUP(A183,Tableau26[[Code client]:[Libellé]],1,0)</f>
        <v>TIE355466</v>
      </c>
    </row>
    <row r="184" spans="1:4" hidden="1" x14ac:dyDescent="0.25">
      <c r="A184" s="128" t="s">
        <v>137</v>
      </c>
      <c r="B184" s="5">
        <v>-33.520000000000003</v>
      </c>
      <c r="C184" t="str">
        <f>VLOOKUP(extraction!A184,Tableau2[[Code client]:[Libellé]],1,0)</f>
        <v>TIE355683</v>
      </c>
      <c r="D184" t="e">
        <f>VLOOKUP(A184,Tableau26[[Code client]:[Libellé]],1,0)</f>
        <v>#N/A</v>
      </c>
    </row>
    <row r="185" spans="1:4" hidden="1" x14ac:dyDescent="0.25">
      <c r="A185" s="128" t="s">
        <v>268</v>
      </c>
      <c r="B185" s="5">
        <v>-56.41</v>
      </c>
      <c r="C185" t="str">
        <f>VLOOKUP(extraction!A185,Tableau2[[Code client]:[Libellé]],1,0)</f>
        <v>TIE356033</v>
      </c>
      <c r="D185" t="e">
        <f>VLOOKUP(A185,Tableau26[[Code client]:[Libellé]],1,0)</f>
        <v>#N/A</v>
      </c>
    </row>
    <row r="186" spans="1:4" x14ac:dyDescent="0.25">
      <c r="A186" s="128" t="s">
        <v>647</v>
      </c>
      <c r="B186" s="5">
        <v>-11.32</v>
      </c>
      <c r="C186" t="e">
        <f>VLOOKUP(extraction!A186,Tableau2[[Code client]:[Libellé]],1,0)</f>
        <v>#N/A</v>
      </c>
      <c r="D186" t="e">
        <f>VLOOKUP(A186,Tableau26[[Code client]:[Libellé]],1,0)</f>
        <v>#N/A</v>
      </c>
    </row>
    <row r="187" spans="1:4" hidden="1" x14ac:dyDescent="0.25">
      <c r="A187" s="128" t="s">
        <v>177</v>
      </c>
      <c r="B187" s="5">
        <v>-39.83</v>
      </c>
      <c r="C187" t="str">
        <f>VLOOKUP(extraction!A187,Tableau2[[Code client]:[Libellé]],1,0)</f>
        <v>TIE356196</v>
      </c>
      <c r="D187" t="e">
        <f>VLOOKUP(A187,Tableau26[[Code client]:[Libellé]],1,0)</f>
        <v>#N/A</v>
      </c>
    </row>
    <row r="188" spans="1:4" hidden="1" x14ac:dyDescent="0.25">
      <c r="A188" s="128" t="s">
        <v>269</v>
      </c>
      <c r="B188" s="5">
        <v>-33.43</v>
      </c>
      <c r="C188" t="str">
        <f>VLOOKUP(extraction!A188,Tableau2[[Code client]:[Libellé]],1,0)</f>
        <v>TIE356216</v>
      </c>
      <c r="D188" t="e">
        <f>VLOOKUP(A188,Tableau26[[Code client]:[Libellé]],1,0)</f>
        <v>#N/A</v>
      </c>
    </row>
    <row r="189" spans="1:4" hidden="1" x14ac:dyDescent="0.25">
      <c r="A189" s="128" t="s">
        <v>1154</v>
      </c>
      <c r="B189" s="5">
        <v>-33.43</v>
      </c>
      <c r="C189" t="str">
        <f>VLOOKUP(extraction!A189,Tableau2[[Code client]:[Libellé]],1,0)</f>
        <v>TIE356321</v>
      </c>
      <c r="D189" t="e">
        <f>VLOOKUP(A189,Tableau26[[Code client]:[Libellé]],1,0)</f>
        <v>#N/A</v>
      </c>
    </row>
    <row r="190" spans="1:4" hidden="1" x14ac:dyDescent="0.25">
      <c r="A190" s="128" t="s">
        <v>270</v>
      </c>
      <c r="B190" s="5">
        <v>-33.43</v>
      </c>
      <c r="C190" t="str">
        <f>VLOOKUP(extraction!A190,Tableau2[[Code client]:[Libellé]],1,0)</f>
        <v>TIE356459</v>
      </c>
      <c r="D190" t="e">
        <f>VLOOKUP(A190,Tableau26[[Code client]:[Libellé]],1,0)</f>
        <v>#N/A</v>
      </c>
    </row>
    <row r="191" spans="1:4" hidden="1" x14ac:dyDescent="0.25">
      <c r="A191" s="128" t="s">
        <v>138</v>
      </c>
      <c r="B191" s="5">
        <v>-79.64</v>
      </c>
      <c r="C191" t="str">
        <f>VLOOKUP(extraction!A191,Tableau2[[Code client]:[Libellé]],1,0)</f>
        <v>TIE356465</v>
      </c>
      <c r="D191" t="e">
        <f>VLOOKUP(A191,Tableau26[[Code client]:[Libellé]],1,0)</f>
        <v>#N/A</v>
      </c>
    </row>
    <row r="192" spans="1:4" hidden="1" x14ac:dyDescent="0.25">
      <c r="A192" s="128" t="s">
        <v>178</v>
      </c>
      <c r="B192" s="5">
        <v>-33.43</v>
      </c>
      <c r="C192" t="str">
        <f>VLOOKUP(extraction!A192,Tableau2[[Code client]:[Libellé]],1,0)</f>
        <v>TIE356718</v>
      </c>
      <c r="D192" t="e">
        <f>VLOOKUP(A192,Tableau26[[Code client]:[Libellé]],1,0)</f>
        <v>#N/A</v>
      </c>
    </row>
    <row r="193" spans="1:4" hidden="1" x14ac:dyDescent="0.25">
      <c r="A193" s="128" t="s">
        <v>686</v>
      </c>
      <c r="B193" s="5">
        <v>-33.43</v>
      </c>
      <c r="C193" t="str">
        <f>VLOOKUP(extraction!A193,Tableau2[[Code client]:[Libellé]],1,0)</f>
        <v>TIE356754</v>
      </c>
      <c r="D193" t="e">
        <f>VLOOKUP(A193,Tableau26[[Code client]:[Libellé]],1,0)</f>
        <v>#N/A</v>
      </c>
    </row>
    <row r="194" spans="1:4" hidden="1" x14ac:dyDescent="0.25">
      <c r="A194" s="128" t="s">
        <v>272</v>
      </c>
      <c r="B194" s="5">
        <v>-33.520000000000003</v>
      </c>
      <c r="C194" t="str">
        <f>VLOOKUP(extraction!A194,Tableau2[[Code client]:[Libellé]],1,0)</f>
        <v>TIE357172</v>
      </c>
      <c r="D194" t="e">
        <f>VLOOKUP(A194,Tableau26[[Code client]:[Libellé]],1,0)</f>
        <v>#N/A</v>
      </c>
    </row>
    <row r="195" spans="1:4" hidden="1" x14ac:dyDescent="0.25">
      <c r="A195" s="128" t="s">
        <v>179</v>
      </c>
      <c r="B195" s="5">
        <v>-116.42</v>
      </c>
      <c r="C195" t="str">
        <f>VLOOKUP(extraction!A195,Tableau2[[Code client]:[Libellé]],1,0)</f>
        <v>TIE357206</v>
      </c>
      <c r="D195" t="e">
        <f>VLOOKUP(A195,Tableau26[[Code client]:[Libellé]],1,0)</f>
        <v>#N/A</v>
      </c>
    </row>
    <row r="196" spans="1:4" hidden="1" x14ac:dyDescent="0.25">
      <c r="A196" s="128" t="s">
        <v>273</v>
      </c>
      <c r="B196" s="5">
        <v>-56.41</v>
      </c>
      <c r="C196" t="str">
        <f>VLOOKUP(extraction!A196,Tableau2[[Code client]:[Libellé]],1,0)</f>
        <v>TIE357362</v>
      </c>
      <c r="D196" t="e">
        <f>VLOOKUP(A196,Tableau26[[Code client]:[Libellé]],1,0)</f>
        <v>#N/A</v>
      </c>
    </row>
    <row r="197" spans="1:4" hidden="1" x14ac:dyDescent="0.25">
      <c r="A197" s="128" t="s">
        <v>286</v>
      </c>
      <c r="B197" s="5">
        <v>-33.43</v>
      </c>
      <c r="C197" t="str">
        <f>VLOOKUP(extraction!A197,Tableau2[[Code client]:[Libellé]],1,0)</f>
        <v>TIE357630</v>
      </c>
      <c r="D197" t="e">
        <f>VLOOKUP(A197,Tableau26[[Code client]:[Libellé]],1,0)</f>
        <v>#N/A</v>
      </c>
    </row>
    <row r="198" spans="1:4" hidden="1" x14ac:dyDescent="0.25">
      <c r="A198" s="128" t="s">
        <v>82</v>
      </c>
      <c r="B198" s="5">
        <v>-57.61</v>
      </c>
      <c r="C198" t="str">
        <f>VLOOKUP(extraction!A198,Tableau2[[Code client]:[Libellé]],1,0)</f>
        <v>TIE357802</v>
      </c>
      <c r="D198" t="e">
        <f>VLOOKUP(A198,Tableau26[[Code client]:[Libellé]],1,0)</f>
        <v>#N/A</v>
      </c>
    </row>
    <row r="199" spans="1:4" hidden="1" x14ac:dyDescent="0.25">
      <c r="A199" s="128" t="s">
        <v>288</v>
      </c>
      <c r="B199" s="5">
        <v>-33.43</v>
      </c>
      <c r="C199" t="str">
        <f>VLOOKUP(extraction!A199,Tableau2[[Code client]:[Libellé]],1,0)</f>
        <v>TIE358218</v>
      </c>
      <c r="D199" t="e">
        <f>VLOOKUP(A199,Tableau26[[Code client]:[Libellé]],1,0)</f>
        <v>#N/A</v>
      </c>
    </row>
    <row r="200" spans="1:4" hidden="1" x14ac:dyDescent="0.25">
      <c r="A200" s="128" t="s">
        <v>181</v>
      </c>
      <c r="B200" s="5">
        <v>-35.06</v>
      </c>
      <c r="C200" t="str">
        <f>VLOOKUP(extraction!A200,Tableau2[[Code client]:[Libellé]],1,0)</f>
        <v>TIE358325</v>
      </c>
      <c r="D200" t="e">
        <f>VLOOKUP(A200,Tableau26[[Code client]:[Libellé]],1,0)</f>
        <v>#N/A</v>
      </c>
    </row>
    <row r="201" spans="1:4" hidden="1" x14ac:dyDescent="0.25">
      <c r="A201" s="128" t="s">
        <v>182</v>
      </c>
      <c r="B201" s="5">
        <v>-57.61</v>
      </c>
      <c r="C201" t="str">
        <f>VLOOKUP(extraction!A201,Tableau2[[Code client]:[Libellé]],1,0)</f>
        <v>TIE358595</v>
      </c>
      <c r="D201" t="e">
        <f>VLOOKUP(A201,Tableau26[[Code client]:[Libellé]],1,0)</f>
        <v>#N/A</v>
      </c>
    </row>
    <row r="202" spans="1:4" hidden="1" x14ac:dyDescent="0.25">
      <c r="A202" s="128" t="s">
        <v>274</v>
      </c>
      <c r="B202" s="5">
        <v>-193.81</v>
      </c>
      <c r="C202" t="str">
        <f>VLOOKUP(extraction!A202,Tableau2[[Code client]:[Libellé]],1,0)</f>
        <v>TIE358916</v>
      </c>
      <c r="D202" t="e">
        <f>VLOOKUP(A202,Tableau26[[Code client]:[Libellé]],1,0)</f>
        <v>#N/A</v>
      </c>
    </row>
    <row r="203" spans="1:4" hidden="1" x14ac:dyDescent="0.25">
      <c r="A203" s="128" t="s">
        <v>183</v>
      </c>
      <c r="B203" s="5">
        <v>-33.43</v>
      </c>
      <c r="C203" t="str">
        <f>VLOOKUP(extraction!A203,Tableau2[[Code client]:[Libellé]],1,0)</f>
        <v>TIE358943</v>
      </c>
      <c r="D203" t="e">
        <f>VLOOKUP(A203,Tableau26[[Code client]:[Libellé]],1,0)</f>
        <v>#N/A</v>
      </c>
    </row>
    <row r="204" spans="1:4" hidden="1" x14ac:dyDescent="0.25">
      <c r="A204" s="128" t="s">
        <v>276</v>
      </c>
      <c r="B204" s="5">
        <v>-30.8</v>
      </c>
      <c r="C204" t="str">
        <f>VLOOKUP(extraction!A204,Tableau2[[Code client]:[Libellé]],1,0)</f>
        <v>TIE359069</v>
      </c>
      <c r="D204" t="e">
        <f>VLOOKUP(A204,Tableau26[[Code client]:[Libellé]],1,0)</f>
        <v>#N/A</v>
      </c>
    </row>
    <row r="205" spans="1:4" hidden="1" x14ac:dyDescent="0.25">
      <c r="A205" s="128" t="s">
        <v>303</v>
      </c>
      <c r="B205" s="5">
        <v>-33.43</v>
      </c>
      <c r="C205" t="str">
        <f>VLOOKUP(extraction!A205,Tableau2[[Code client]:[Libellé]],1,0)</f>
        <v>TIE359526</v>
      </c>
      <c r="D205" t="e">
        <f>VLOOKUP(A205,Tableau26[[Code client]:[Libellé]],1,0)</f>
        <v>#N/A</v>
      </c>
    </row>
    <row r="206" spans="1:4" hidden="1" x14ac:dyDescent="0.25">
      <c r="A206" s="128" t="s">
        <v>184</v>
      </c>
      <c r="B206" s="5">
        <v>-33.43</v>
      </c>
      <c r="C206" t="str">
        <f>VLOOKUP(extraction!A206,Tableau2[[Code client]:[Libellé]],1,0)</f>
        <v>TIE359923</v>
      </c>
      <c r="D206" t="e">
        <f>VLOOKUP(A206,Tableau26[[Code client]:[Libellé]],1,0)</f>
        <v>#N/A</v>
      </c>
    </row>
    <row r="207" spans="1:4" hidden="1" x14ac:dyDescent="0.25">
      <c r="A207" s="128" t="s">
        <v>85</v>
      </c>
      <c r="B207" s="5">
        <v>-33.43</v>
      </c>
      <c r="C207" t="str">
        <f>VLOOKUP(extraction!A207,Tableau2[[Code client]:[Libellé]],1,0)</f>
        <v>TIE360402</v>
      </c>
      <c r="D207" t="e">
        <f>VLOOKUP(A207,Tableau26[[Code client]:[Libellé]],1,0)</f>
        <v>#N/A</v>
      </c>
    </row>
    <row r="208" spans="1:4" hidden="1" x14ac:dyDescent="0.25">
      <c r="A208" s="128" t="s">
        <v>185</v>
      </c>
      <c r="B208" s="5">
        <v>-57.85</v>
      </c>
      <c r="C208" t="str">
        <f>VLOOKUP(extraction!A208,Tableau2[[Code client]:[Libellé]],1,0)</f>
        <v>TIE360506</v>
      </c>
      <c r="D208" t="e">
        <f>VLOOKUP(A208,Tableau26[[Code client]:[Libellé]],1,0)</f>
        <v>#N/A</v>
      </c>
    </row>
    <row r="209" spans="1:4" hidden="1" x14ac:dyDescent="0.25">
      <c r="A209" s="128" t="s">
        <v>186</v>
      </c>
      <c r="B209" s="5">
        <v>-91.13</v>
      </c>
      <c r="C209" t="str">
        <f>VLOOKUP(extraction!A209,Tableau2[[Code client]:[Libellé]],1,0)</f>
        <v>TIE360647</v>
      </c>
      <c r="D209" t="e">
        <f>VLOOKUP(A209,Tableau26[[Code client]:[Libellé]],1,0)</f>
        <v>#N/A</v>
      </c>
    </row>
    <row r="210" spans="1:4" hidden="1" x14ac:dyDescent="0.25">
      <c r="A210" s="128" t="s">
        <v>86</v>
      </c>
      <c r="B210" s="5">
        <v>-50.41</v>
      </c>
      <c r="C210" t="str">
        <f>VLOOKUP(extraction!A210,Tableau2[[Code client]:[Libellé]],1,0)</f>
        <v>TIE360717</v>
      </c>
      <c r="D210" t="e">
        <f>VLOOKUP(A210,Tableau26[[Code client]:[Libellé]],1,0)</f>
        <v>#N/A</v>
      </c>
    </row>
    <row r="211" spans="1:4" hidden="1" x14ac:dyDescent="0.25">
      <c r="A211" s="128" t="s">
        <v>279</v>
      </c>
      <c r="B211" s="5">
        <v>-104.77</v>
      </c>
      <c r="C211" t="str">
        <f>VLOOKUP(extraction!A211,Tableau2[[Code client]:[Libellé]],1,0)</f>
        <v>TIE360917</v>
      </c>
      <c r="D211" t="e">
        <f>VLOOKUP(A211,Tableau26[[Code client]:[Libellé]],1,0)</f>
        <v>#N/A</v>
      </c>
    </row>
    <row r="212" spans="1:4" hidden="1" x14ac:dyDescent="0.25">
      <c r="A212" s="128" t="s">
        <v>287</v>
      </c>
      <c r="B212" s="5">
        <v>-33.429999999999993</v>
      </c>
      <c r="C212" t="str">
        <f>VLOOKUP(extraction!A212,Tableau2[[Code client]:[Libellé]],1,0)</f>
        <v>TIE360927</v>
      </c>
      <c r="D212" t="e">
        <f>VLOOKUP(A212,Tableau26[[Code client]:[Libellé]],1,0)</f>
        <v>#N/A</v>
      </c>
    </row>
    <row r="213" spans="1:4" hidden="1" x14ac:dyDescent="0.25">
      <c r="A213" s="128" t="s">
        <v>187</v>
      </c>
      <c r="B213" s="5">
        <v>-254.64</v>
      </c>
      <c r="C213" t="str">
        <f>VLOOKUP(extraction!A213,Tableau2[[Code client]:[Libellé]],1,0)</f>
        <v>TIE360936</v>
      </c>
      <c r="D213" t="e">
        <f>VLOOKUP(A213,Tableau26[[Code client]:[Libellé]],1,0)</f>
        <v>#N/A</v>
      </c>
    </row>
    <row r="214" spans="1:4" hidden="1" x14ac:dyDescent="0.25">
      <c r="A214" s="128" t="s">
        <v>188</v>
      </c>
      <c r="B214" s="5">
        <v>-335.76</v>
      </c>
      <c r="C214" t="str">
        <f>VLOOKUP(extraction!A214,Tableau2[[Code client]:[Libellé]],1,0)</f>
        <v>TIE360939</v>
      </c>
      <c r="D214" t="e">
        <f>VLOOKUP(A214,Tableau26[[Code client]:[Libellé]],1,0)</f>
        <v>#N/A</v>
      </c>
    </row>
    <row r="215" spans="1:4" hidden="1" x14ac:dyDescent="0.25">
      <c r="A215" s="128" t="s">
        <v>189</v>
      </c>
      <c r="B215" s="5">
        <v>-33.43</v>
      </c>
      <c r="C215" t="str">
        <f>VLOOKUP(extraction!A215,Tableau2[[Code client]:[Libellé]],1,0)</f>
        <v>TIE360940</v>
      </c>
      <c r="D215" t="e">
        <f>VLOOKUP(A215,Tableau26[[Code client]:[Libellé]],1,0)</f>
        <v>#N/A</v>
      </c>
    </row>
    <row r="216" spans="1:4" hidden="1" x14ac:dyDescent="0.25">
      <c r="A216" s="128" t="s">
        <v>190</v>
      </c>
      <c r="B216" s="5">
        <v>-102.37</v>
      </c>
      <c r="C216" t="str">
        <f>VLOOKUP(extraction!A216,Tableau2[[Code client]:[Libellé]],1,0)</f>
        <v>TIE360957</v>
      </c>
      <c r="D216" t="e">
        <f>VLOOKUP(A216,Tableau26[[Code client]:[Libellé]],1,0)</f>
        <v>#N/A</v>
      </c>
    </row>
    <row r="217" spans="1:4" hidden="1" x14ac:dyDescent="0.25">
      <c r="A217" s="128" t="s">
        <v>191</v>
      </c>
      <c r="B217" s="5">
        <v>-33.43</v>
      </c>
      <c r="C217" t="str">
        <f>VLOOKUP(extraction!A217,Tableau2[[Code client]:[Libellé]],1,0)</f>
        <v>TIE360968</v>
      </c>
      <c r="D217" t="e">
        <f>VLOOKUP(A217,Tableau26[[Code client]:[Libellé]],1,0)</f>
        <v>#N/A</v>
      </c>
    </row>
    <row r="218" spans="1:4" hidden="1" x14ac:dyDescent="0.25">
      <c r="A218" s="128" t="s">
        <v>192</v>
      </c>
      <c r="B218" s="5">
        <v>-56.41</v>
      </c>
      <c r="C218" t="str">
        <f>VLOOKUP(extraction!A218,Tableau2[[Code client]:[Libellé]],1,0)</f>
        <v>TIE360975</v>
      </c>
      <c r="D218" t="e">
        <f>VLOOKUP(A218,Tableau26[[Code client]:[Libellé]],1,0)</f>
        <v>#N/A</v>
      </c>
    </row>
    <row r="219" spans="1:4" hidden="1" x14ac:dyDescent="0.25">
      <c r="A219" s="128" t="s">
        <v>139</v>
      </c>
      <c r="B219" s="5">
        <v>-49.74</v>
      </c>
      <c r="C219" t="str">
        <f>VLOOKUP(extraction!A219,Tableau2[[Code client]:[Libellé]],1,0)</f>
        <v>TIE360977</v>
      </c>
      <c r="D219" t="e">
        <f>VLOOKUP(A219,Tableau26[[Code client]:[Libellé]],1,0)</f>
        <v>#N/A</v>
      </c>
    </row>
    <row r="220" spans="1:4" hidden="1" x14ac:dyDescent="0.25">
      <c r="A220" s="128" t="s">
        <v>193</v>
      </c>
      <c r="B220" s="5">
        <v>-79.39</v>
      </c>
      <c r="C220" t="str">
        <f>VLOOKUP(extraction!A220,Tableau2[[Code client]:[Libellé]],1,0)</f>
        <v>TIE360982</v>
      </c>
      <c r="D220" t="e">
        <f>VLOOKUP(A220,Tableau26[[Code client]:[Libellé]],1,0)</f>
        <v>#N/A</v>
      </c>
    </row>
    <row r="221" spans="1:4" hidden="1" x14ac:dyDescent="0.25">
      <c r="A221" s="128" t="s">
        <v>194</v>
      </c>
      <c r="B221" s="5">
        <v>-19.299999999999997</v>
      </c>
      <c r="C221" t="str">
        <f>VLOOKUP(extraction!A221,Tableau2[[Code client]:[Libellé]],1,0)</f>
        <v>TIE361053</v>
      </c>
      <c r="D221" t="e">
        <f>VLOOKUP(A221,Tableau26[[Code client]:[Libellé]],1,0)</f>
        <v>#N/A</v>
      </c>
    </row>
    <row r="222" spans="1:4" hidden="1" x14ac:dyDescent="0.25">
      <c r="A222" s="128" t="s">
        <v>195</v>
      </c>
      <c r="B222" s="5">
        <v>-34.03</v>
      </c>
      <c r="C222" t="str">
        <f>VLOOKUP(extraction!A222,Tableau2[[Code client]:[Libellé]],1,0)</f>
        <v>TIE361065</v>
      </c>
      <c r="D222" t="e">
        <f>VLOOKUP(A222,Tableau26[[Code client]:[Libellé]],1,0)</f>
        <v>#N/A</v>
      </c>
    </row>
    <row r="223" spans="1:4" hidden="1" x14ac:dyDescent="0.25">
      <c r="A223" s="128" t="s">
        <v>196</v>
      </c>
      <c r="B223" s="5">
        <v>-33.43</v>
      </c>
      <c r="C223" t="str">
        <f>VLOOKUP(extraction!A223,Tableau2[[Code client]:[Libellé]],1,0)</f>
        <v>TIE361069</v>
      </c>
      <c r="D223" t="e">
        <f>VLOOKUP(A223,Tableau26[[Code client]:[Libellé]],1,0)</f>
        <v>#N/A</v>
      </c>
    </row>
    <row r="224" spans="1:4" hidden="1" x14ac:dyDescent="0.25">
      <c r="A224" s="128" t="s">
        <v>641</v>
      </c>
      <c r="B224" s="5">
        <v>-16.079999999999998</v>
      </c>
      <c r="C224" t="e">
        <f>VLOOKUP(extraction!A224,Tableau2[[Code client]:[Libellé]],1,0)</f>
        <v>#N/A</v>
      </c>
      <c r="D224" t="str">
        <f>VLOOKUP(A224,Tableau26[[Code client]:[Libellé]],1,0)</f>
        <v>TIE361070</v>
      </c>
    </row>
    <row r="225" spans="1:4" hidden="1" x14ac:dyDescent="0.25">
      <c r="A225" s="128" t="s">
        <v>197</v>
      </c>
      <c r="B225" s="5">
        <v>-33.43</v>
      </c>
      <c r="C225" t="str">
        <f>VLOOKUP(extraction!A225,Tableau2[[Code client]:[Libellé]],1,0)</f>
        <v>TIE361086</v>
      </c>
      <c r="D225" t="e">
        <f>VLOOKUP(A225,Tableau26[[Code client]:[Libellé]],1,0)</f>
        <v>#N/A</v>
      </c>
    </row>
    <row r="226" spans="1:4" hidden="1" x14ac:dyDescent="0.25">
      <c r="A226" s="128" t="s">
        <v>289</v>
      </c>
      <c r="B226" s="5">
        <v>-33.43</v>
      </c>
      <c r="C226" t="str">
        <f>VLOOKUP(extraction!A226,Tableau2[[Code client]:[Libellé]],1,0)</f>
        <v>TIE361090</v>
      </c>
      <c r="D226" t="e">
        <f>VLOOKUP(A226,Tableau26[[Code client]:[Libellé]],1,0)</f>
        <v>#N/A</v>
      </c>
    </row>
    <row r="227" spans="1:4" hidden="1" x14ac:dyDescent="0.25">
      <c r="A227" s="128" t="s">
        <v>198</v>
      </c>
      <c r="B227" s="5">
        <v>-56.41</v>
      </c>
      <c r="C227" t="str">
        <f>VLOOKUP(extraction!A227,Tableau2[[Code client]:[Libellé]],1,0)</f>
        <v>TIE361097</v>
      </c>
      <c r="D227" t="e">
        <f>VLOOKUP(A227,Tableau26[[Code client]:[Libellé]],1,0)</f>
        <v>#N/A</v>
      </c>
    </row>
    <row r="228" spans="1:4" hidden="1" x14ac:dyDescent="0.25">
      <c r="A228" s="128" t="s">
        <v>199</v>
      </c>
      <c r="B228" s="5">
        <v>-79.64</v>
      </c>
      <c r="C228" t="str">
        <f>VLOOKUP(extraction!A228,Tableau2[[Code client]:[Libellé]],1,0)</f>
        <v>TIE361102</v>
      </c>
      <c r="D228" t="e">
        <f>VLOOKUP(A228,Tableau26[[Code client]:[Libellé]],1,0)</f>
        <v>#N/A</v>
      </c>
    </row>
    <row r="229" spans="1:4" hidden="1" x14ac:dyDescent="0.25">
      <c r="A229" s="128" t="s">
        <v>687</v>
      </c>
      <c r="B229" s="5">
        <v>-28.98</v>
      </c>
      <c r="C229" t="str">
        <f>VLOOKUP(extraction!A229,Tableau2[[Code client]:[Libellé]],1,0)</f>
        <v>TIE361294</v>
      </c>
      <c r="D229" t="e">
        <f>VLOOKUP(A229,Tableau26[[Code client]:[Libellé]],1,0)</f>
        <v>#N/A</v>
      </c>
    </row>
    <row r="230" spans="1:4" hidden="1" x14ac:dyDescent="0.25">
      <c r="A230" s="128" t="s">
        <v>200</v>
      </c>
      <c r="B230" s="5">
        <v>-79.39</v>
      </c>
      <c r="C230" t="str">
        <f>VLOOKUP(extraction!A230,Tableau2[[Code client]:[Libellé]],1,0)</f>
        <v>TIE361371</v>
      </c>
      <c r="D230" t="e">
        <f>VLOOKUP(A230,Tableau26[[Code client]:[Libellé]],1,0)</f>
        <v>#N/A</v>
      </c>
    </row>
    <row r="231" spans="1:4" hidden="1" x14ac:dyDescent="0.25">
      <c r="A231" s="128" t="s">
        <v>1410</v>
      </c>
      <c r="B231" s="5">
        <v>-26.44</v>
      </c>
      <c r="C231" t="str">
        <f>VLOOKUP(extraction!A231,Tableau2[[Code client]:[Libellé]],1,0)</f>
        <v>TIE361439</v>
      </c>
      <c r="D231" t="e">
        <f>VLOOKUP(A231,Tableau26[[Code client]:[Libellé]],1,0)</f>
        <v>#N/A</v>
      </c>
    </row>
    <row r="232" spans="1:4" hidden="1" x14ac:dyDescent="0.25">
      <c r="A232" s="128" t="s">
        <v>201</v>
      </c>
      <c r="B232" s="5">
        <v>-33.43</v>
      </c>
      <c r="C232" t="str">
        <f>VLOOKUP(extraction!A232,Tableau2[[Code client]:[Libellé]],1,0)</f>
        <v>TIE361798</v>
      </c>
      <c r="D232" t="e">
        <f>VLOOKUP(A232,Tableau26[[Code client]:[Libellé]],1,0)</f>
        <v>#N/A</v>
      </c>
    </row>
    <row r="233" spans="1:4" hidden="1" x14ac:dyDescent="0.25">
      <c r="A233" s="128" t="s">
        <v>202</v>
      </c>
      <c r="B233" s="5">
        <v>-10.449999999999996</v>
      </c>
      <c r="C233" t="str">
        <f>VLOOKUP(extraction!A233,Tableau2[[Code client]:[Libellé]],1,0)</f>
        <v>TIE361804</v>
      </c>
      <c r="D233" t="e">
        <f>VLOOKUP(A233,Tableau26[[Code client]:[Libellé]],1,0)</f>
        <v>#N/A</v>
      </c>
    </row>
    <row r="234" spans="1:4" hidden="1" x14ac:dyDescent="0.25">
      <c r="A234" s="128" t="s">
        <v>292</v>
      </c>
      <c r="B234" s="5">
        <v>-33.43</v>
      </c>
      <c r="C234" t="str">
        <f>VLOOKUP(extraction!A234,Tableau2[[Code client]:[Libellé]],1,0)</f>
        <v>TIE362412</v>
      </c>
      <c r="D234" t="e">
        <f>VLOOKUP(A234,Tableau26[[Code client]:[Libellé]],1,0)</f>
        <v>#N/A</v>
      </c>
    </row>
    <row r="235" spans="1:4" hidden="1" x14ac:dyDescent="0.25">
      <c r="A235" s="128" t="s">
        <v>293</v>
      </c>
      <c r="B235" s="5">
        <v>-79.09</v>
      </c>
      <c r="C235" t="str">
        <f>VLOOKUP(extraction!A235,Tableau2[[Code client]:[Libellé]],1,0)</f>
        <v>TIE362421</v>
      </c>
      <c r="D235" t="e">
        <f>VLOOKUP(A235,Tableau26[[Code client]:[Libellé]],1,0)</f>
        <v>#N/A</v>
      </c>
    </row>
    <row r="236" spans="1:4" hidden="1" x14ac:dyDescent="0.25">
      <c r="A236" s="128" t="s">
        <v>203</v>
      </c>
      <c r="B236" s="5">
        <v>-33.43</v>
      </c>
      <c r="C236" t="str">
        <f>VLOOKUP(extraction!A236,Tableau2[[Code client]:[Libellé]],1,0)</f>
        <v>TIE362422</v>
      </c>
      <c r="D236" t="e">
        <f>VLOOKUP(A236,Tableau26[[Code client]:[Libellé]],1,0)</f>
        <v>#N/A</v>
      </c>
    </row>
    <row r="237" spans="1:4" hidden="1" x14ac:dyDescent="0.25">
      <c r="A237" s="128" t="s">
        <v>284</v>
      </c>
      <c r="B237" s="5">
        <v>-102.37</v>
      </c>
      <c r="C237" t="str">
        <f>VLOOKUP(extraction!A237,Tableau2[[Code client]:[Libellé]],1,0)</f>
        <v>TIE362559</v>
      </c>
      <c r="D237" t="e">
        <f>VLOOKUP(A237,Tableau26[[Code client]:[Libellé]],1,0)</f>
        <v>#N/A</v>
      </c>
    </row>
    <row r="238" spans="1:4" hidden="1" x14ac:dyDescent="0.25">
      <c r="A238" s="128" t="s">
        <v>87</v>
      </c>
      <c r="B238" s="5">
        <v>-33.43</v>
      </c>
      <c r="C238" t="str">
        <f>VLOOKUP(extraction!A238,Tableau2[[Code client]:[Libellé]],1,0)</f>
        <v>TIE363101</v>
      </c>
      <c r="D238" t="e">
        <f>VLOOKUP(A238,Tableau26[[Code client]:[Libellé]],1,0)</f>
        <v>#N/A</v>
      </c>
    </row>
    <row r="239" spans="1:4" hidden="1" x14ac:dyDescent="0.25">
      <c r="A239" s="128" t="s">
        <v>205</v>
      </c>
      <c r="B239" s="5">
        <v>-33.43</v>
      </c>
      <c r="C239" t="str">
        <f>VLOOKUP(extraction!A239,Tableau2[[Code client]:[Libellé]],1,0)</f>
        <v>TIE363921</v>
      </c>
      <c r="D239" t="e">
        <f>VLOOKUP(A239,Tableau26[[Code client]:[Libellé]],1,0)</f>
        <v>#N/A</v>
      </c>
    </row>
    <row r="240" spans="1:4" x14ac:dyDescent="0.25">
      <c r="A240" s="128" t="s">
        <v>1582</v>
      </c>
      <c r="B240" s="5">
        <v>-8.69</v>
      </c>
      <c r="C240" t="e">
        <f>VLOOKUP(extraction!A240,Tableau2[[Code client]:[Libellé]],1,0)</f>
        <v>#N/A</v>
      </c>
      <c r="D240" t="e">
        <f>VLOOKUP(A240,Tableau26[[Code client]:[Libellé]],1,0)</f>
        <v>#N/A</v>
      </c>
    </row>
    <row r="241" spans="1:4" hidden="1" x14ac:dyDescent="0.25">
      <c r="A241" s="128" t="s">
        <v>297</v>
      </c>
      <c r="B241" s="5">
        <v>-57.61</v>
      </c>
      <c r="C241" t="str">
        <f>VLOOKUP(extraction!A241,Tableau2[[Code client]:[Libellé]],1,0)</f>
        <v>TIE366017</v>
      </c>
      <c r="D241" t="e">
        <f>VLOOKUP(A241,Tableau26[[Code client]:[Libellé]],1,0)</f>
        <v>#N/A</v>
      </c>
    </row>
    <row r="242" spans="1:4" hidden="1" x14ac:dyDescent="0.25">
      <c r="A242" s="128" t="s">
        <v>207</v>
      </c>
      <c r="B242" s="5">
        <v>-56.41</v>
      </c>
      <c r="C242" t="str">
        <f>VLOOKUP(extraction!A242,Tableau2[[Code client]:[Libellé]],1,0)</f>
        <v>TIE366367</v>
      </c>
      <c r="D242" t="e">
        <f>VLOOKUP(A242,Tableau26[[Code client]:[Libellé]],1,0)</f>
        <v>#N/A</v>
      </c>
    </row>
    <row r="243" spans="1:4" hidden="1" x14ac:dyDescent="0.25">
      <c r="A243" s="128" t="s">
        <v>298</v>
      </c>
      <c r="B243" s="5">
        <v>-45.08</v>
      </c>
      <c r="C243" t="str">
        <f>VLOOKUP(extraction!A243,Tableau2[[Code client]:[Libellé]],1,0)</f>
        <v>TIE366520</v>
      </c>
      <c r="D243" t="e">
        <f>VLOOKUP(A243,Tableau26[[Code client]:[Libellé]],1,0)</f>
        <v>#N/A</v>
      </c>
    </row>
    <row r="244" spans="1:4" hidden="1" x14ac:dyDescent="0.25">
      <c r="A244" s="128" t="s">
        <v>208</v>
      </c>
      <c r="B244" s="5">
        <v>-27.86</v>
      </c>
      <c r="C244" t="str">
        <f>VLOOKUP(extraction!A244,Tableau2[[Code client]:[Libellé]],1,0)</f>
        <v>TIE366568</v>
      </c>
      <c r="D244" t="e">
        <f>VLOOKUP(A244,Tableau26[[Code client]:[Libellé]],1,0)</f>
        <v>#N/A</v>
      </c>
    </row>
    <row r="245" spans="1:4" hidden="1" x14ac:dyDescent="0.25">
      <c r="A245" s="128" t="s">
        <v>209</v>
      </c>
      <c r="B245" s="5">
        <v>-67.460000000000008</v>
      </c>
      <c r="C245" t="str">
        <f>VLOOKUP(extraction!A245,Tableau2[[Code client]:[Libellé]],1,0)</f>
        <v>TIE366616</v>
      </c>
      <c r="D245" t="e">
        <f>VLOOKUP(A245,Tableau26[[Code client]:[Libellé]],1,0)</f>
        <v>#N/A</v>
      </c>
    </row>
    <row r="246" spans="1:4" hidden="1" x14ac:dyDescent="0.25">
      <c r="A246" s="128" t="s">
        <v>299</v>
      </c>
      <c r="B246" s="5">
        <v>-33.43</v>
      </c>
      <c r="C246" t="str">
        <f>VLOOKUP(extraction!A246,Tableau2[[Code client]:[Libellé]],1,0)</f>
        <v>TIE366617</v>
      </c>
      <c r="D246" t="e">
        <f>VLOOKUP(A246,Tableau26[[Code client]:[Libellé]],1,0)</f>
        <v>#N/A</v>
      </c>
    </row>
    <row r="247" spans="1:4" hidden="1" x14ac:dyDescent="0.25">
      <c r="A247" s="128" t="s">
        <v>301</v>
      </c>
      <c r="B247" s="5">
        <v>-364.08</v>
      </c>
      <c r="C247" t="str">
        <f>VLOOKUP(extraction!A247,Tableau2[[Code client]:[Libellé]],1,0)</f>
        <v>TIE366694</v>
      </c>
      <c r="D247" t="e">
        <f>VLOOKUP(A247,Tableau26[[Code client]:[Libellé]],1,0)</f>
        <v>#N/A</v>
      </c>
    </row>
    <row r="248" spans="1:4" hidden="1" x14ac:dyDescent="0.25">
      <c r="A248" s="128" t="s">
        <v>210</v>
      </c>
      <c r="B248" s="5">
        <v>-45.96</v>
      </c>
      <c r="C248" t="str">
        <f>VLOOKUP(extraction!A248,Tableau2[[Code client]:[Libellé]],1,0)</f>
        <v>TIE366704</v>
      </c>
      <c r="D248" t="e">
        <f>VLOOKUP(A248,Tableau26[[Code client]:[Libellé]],1,0)</f>
        <v>#N/A</v>
      </c>
    </row>
    <row r="249" spans="1:4" hidden="1" x14ac:dyDescent="0.25">
      <c r="A249" s="128" t="s">
        <v>211</v>
      </c>
      <c r="B249" s="5">
        <v>-1980.72</v>
      </c>
      <c r="C249" t="str">
        <f>VLOOKUP(extraction!A249,Tableau2[[Code client]:[Libellé]],1,0)</f>
        <v>TIE366710</v>
      </c>
      <c r="D249" t="e">
        <f>VLOOKUP(A249,Tableau26[[Code client]:[Libellé]],1,0)</f>
        <v>#N/A</v>
      </c>
    </row>
    <row r="250" spans="1:4" hidden="1" x14ac:dyDescent="0.25">
      <c r="A250" s="128" t="s">
        <v>212</v>
      </c>
      <c r="B250" s="5">
        <v>-33.43</v>
      </c>
      <c r="C250" t="str">
        <f>VLOOKUP(extraction!A250,Tableau2[[Code client]:[Libellé]],1,0)</f>
        <v>TIE366714</v>
      </c>
      <c r="D250" t="e">
        <f>VLOOKUP(A250,Tableau26[[Code client]:[Libellé]],1,0)</f>
        <v>#N/A</v>
      </c>
    </row>
    <row r="251" spans="1:4" hidden="1" x14ac:dyDescent="0.25">
      <c r="A251" s="128" t="s">
        <v>213</v>
      </c>
      <c r="B251" s="5">
        <v>-33.43</v>
      </c>
      <c r="C251" t="str">
        <f>VLOOKUP(extraction!A251,Tableau2[[Code client]:[Libellé]],1,0)</f>
        <v>TIE366774</v>
      </c>
      <c r="D251" t="e">
        <f>VLOOKUP(A251,Tableau26[[Code client]:[Libellé]],1,0)</f>
        <v>#N/A</v>
      </c>
    </row>
    <row r="252" spans="1:4" hidden="1" x14ac:dyDescent="0.25">
      <c r="A252" s="128" t="s">
        <v>214</v>
      </c>
      <c r="B252" s="5">
        <v>-10.45</v>
      </c>
      <c r="C252" t="str">
        <f>VLOOKUP(extraction!A252,Tableau2[[Code client]:[Libellé]],1,0)</f>
        <v>TIE366919</v>
      </c>
      <c r="D252" t="e">
        <f>VLOOKUP(A252,Tableau26[[Code client]:[Libellé]],1,0)</f>
        <v>#N/A</v>
      </c>
    </row>
    <row r="253" spans="1:4" hidden="1" x14ac:dyDescent="0.25">
      <c r="A253" s="128" t="s">
        <v>650</v>
      </c>
      <c r="B253" s="5">
        <v>-8.69</v>
      </c>
      <c r="C253" t="e">
        <f>VLOOKUP(extraction!A253,Tableau2[[Code client]:[Libellé]],1,0)</f>
        <v>#N/A</v>
      </c>
      <c r="D253" t="str">
        <f>VLOOKUP(A253,Tableau26[[Code client]:[Libellé]],1,0)</f>
        <v>TIE367025</v>
      </c>
    </row>
    <row r="254" spans="1:4" hidden="1" x14ac:dyDescent="0.25">
      <c r="A254" s="128" t="s">
        <v>216</v>
      </c>
      <c r="B254" s="5">
        <v>-56.41</v>
      </c>
      <c r="C254" t="str">
        <f>VLOOKUP(extraction!A254,Tableau2[[Code client]:[Libellé]],1,0)</f>
        <v>TIE367384</v>
      </c>
      <c r="D254" t="e">
        <f>VLOOKUP(A254,Tableau26[[Code client]:[Libellé]],1,0)</f>
        <v>#N/A</v>
      </c>
    </row>
    <row r="255" spans="1:4" hidden="1" x14ac:dyDescent="0.25">
      <c r="A255" s="128" t="s">
        <v>217</v>
      </c>
      <c r="B255" s="5">
        <v>-34.03</v>
      </c>
      <c r="C255" t="str">
        <f>VLOOKUP(extraction!A255,Tableau2[[Code client]:[Libellé]],1,0)</f>
        <v>TIE367410</v>
      </c>
      <c r="D255" t="e">
        <f>VLOOKUP(A255,Tableau26[[Code client]:[Libellé]],1,0)</f>
        <v>#N/A</v>
      </c>
    </row>
    <row r="256" spans="1:4" hidden="1" x14ac:dyDescent="0.25">
      <c r="A256" s="128" t="s">
        <v>218</v>
      </c>
      <c r="B256" s="5">
        <v>-45.08</v>
      </c>
      <c r="C256" t="str">
        <f>VLOOKUP(extraction!A256,Tableau2[[Code client]:[Libellé]],1,0)</f>
        <v>TIE367521</v>
      </c>
      <c r="D256" t="e">
        <f>VLOOKUP(A256,Tableau26[[Code client]:[Libellé]],1,0)</f>
        <v>#N/A</v>
      </c>
    </row>
    <row r="257" spans="1:4" hidden="1" x14ac:dyDescent="0.25">
      <c r="A257" s="128" t="s">
        <v>220</v>
      </c>
      <c r="B257" s="5">
        <v>-33.43</v>
      </c>
      <c r="C257" t="str">
        <f>VLOOKUP(extraction!A257,Tableau2[[Code client]:[Libellé]],1,0)</f>
        <v>TIE367585</v>
      </c>
      <c r="D257" t="e">
        <f>VLOOKUP(A257,Tableau26[[Code client]:[Libellé]],1,0)</f>
        <v>#N/A</v>
      </c>
    </row>
    <row r="258" spans="1:4" hidden="1" x14ac:dyDescent="0.25">
      <c r="A258" s="128" t="s">
        <v>222</v>
      </c>
      <c r="B258" s="5">
        <v>-33.43</v>
      </c>
      <c r="C258" t="str">
        <f>VLOOKUP(extraction!A258,Tableau2[[Code client]:[Libellé]],1,0)</f>
        <v>TIE367672</v>
      </c>
      <c r="D258" t="e">
        <f>VLOOKUP(A258,Tableau26[[Code client]:[Libellé]],1,0)</f>
        <v>#N/A</v>
      </c>
    </row>
    <row r="259" spans="1:4" hidden="1" x14ac:dyDescent="0.25">
      <c r="A259" s="128" t="s">
        <v>223</v>
      </c>
      <c r="B259" s="5">
        <v>-33.43</v>
      </c>
      <c r="C259" t="str">
        <f>VLOOKUP(extraction!A259,Tableau2[[Code client]:[Libellé]],1,0)</f>
        <v>TIE367704</v>
      </c>
      <c r="D259" t="e">
        <f>VLOOKUP(A259,Tableau26[[Code client]:[Libellé]],1,0)</f>
        <v>#N/A</v>
      </c>
    </row>
    <row r="260" spans="1:4" hidden="1" x14ac:dyDescent="0.25">
      <c r="A260" s="128" t="s">
        <v>224</v>
      </c>
      <c r="B260" s="5">
        <v>-34.03</v>
      </c>
      <c r="C260" t="str">
        <f>VLOOKUP(extraction!A260,Tableau2[[Code client]:[Libellé]],1,0)</f>
        <v>TIE367724</v>
      </c>
      <c r="D260" t="e">
        <f>VLOOKUP(A260,Tableau26[[Code client]:[Libellé]],1,0)</f>
        <v>#N/A</v>
      </c>
    </row>
    <row r="261" spans="1:4" hidden="1" x14ac:dyDescent="0.25">
      <c r="A261" s="128" t="s">
        <v>225</v>
      </c>
      <c r="B261" s="5">
        <v>-33.43</v>
      </c>
      <c r="C261" t="str">
        <f>VLOOKUP(extraction!A261,Tableau2[[Code client]:[Libellé]],1,0)</f>
        <v>TIE367752</v>
      </c>
      <c r="D261" t="e">
        <f>VLOOKUP(A261,Tableau26[[Code client]:[Libellé]],1,0)</f>
        <v>#N/A</v>
      </c>
    </row>
    <row r="262" spans="1:4" hidden="1" x14ac:dyDescent="0.25">
      <c r="A262" s="128" t="s">
        <v>226</v>
      </c>
      <c r="B262" s="5">
        <v>-34.03</v>
      </c>
      <c r="C262" t="str">
        <f>VLOOKUP(extraction!A262,Tableau2[[Code client]:[Libellé]],1,0)</f>
        <v>TIE367753</v>
      </c>
      <c r="D262" t="e">
        <f>VLOOKUP(A262,Tableau26[[Code client]:[Libellé]],1,0)</f>
        <v>#N/A</v>
      </c>
    </row>
    <row r="263" spans="1:4" hidden="1" x14ac:dyDescent="0.25">
      <c r="A263" s="128" t="s">
        <v>227</v>
      </c>
      <c r="B263" s="5">
        <v>-33.43</v>
      </c>
      <c r="C263" t="str">
        <f>VLOOKUP(extraction!A263,Tableau2[[Code client]:[Libellé]],1,0)</f>
        <v>TIE367789</v>
      </c>
      <c r="D263" t="e">
        <f>VLOOKUP(A263,Tableau26[[Code client]:[Libellé]],1,0)</f>
        <v>#N/A</v>
      </c>
    </row>
    <row r="264" spans="1:4" hidden="1" x14ac:dyDescent="0.25">
      <c r="A264" s="128" t="s">
        <v>495</v>
      </c>
      <c r="B264" s="5">
        <v>-10.449999999999996</v>
      </c>
      <c r="C264" t="str">
        <f>VLOOKUP(extraction!A264,Tableau2[[Code client]:[Libellé]],1,0)</f>
        <v>TIE367821</v>
      </c>
      <c r="D264" t="e">
        <f>VLOOKUP(A264,Tableau26[[Code client]:[Libellé]],1,0)</f>
        <v>#N/A</v>
      </c>
    </row>
    <row r="265" spans="1:4" hidden="1" x14ac:dyDescent="0.25">
      <c r="A265" s="128" t="s">
        <v>229</v>
      </c>
      <c r="B265" s="5">
        <v>-33.43</v>
      </c>
      <c r="C265" t="str">
        <f>VLOOKUP(extraction!A265,Tableau2[[Code client]:[Libellé]],1,0)</f>
        <v>TIE368492</v>
      </c>
      <c r="D265" t="e">
        <f>VLOOKUP(A265,Tableau26[[Code client]:[Libellé]],1,0)</f>
        <v>#N/A</v>
      </c>
    </row>
    <row r="266" spans="1:4" hidden="1" x14ac:dyDescent="0.25">
      <c r="A266" s="128" t="s">
        <v>230</v>
      </c>
      <c r="B266" s="5">
        <v>-11.3</v>
      </c>
      <c r="C266" t="str">
        <f>VLOOKUP(extraction!A266,Tableau2[[Code client]:[Libellé]],1,0)</f>
        <v>TIE368830</v>
      </c>
      <c r="D266" t="e">
        <f>VLOOKUP(A266,Tableau26[[Code client]:[Libellé]],1,0)</f>
        <v>#N/A</v>
      </c>
    </row>
    <row r="267" spans="1:4" hidden="1" x14ac:dyDescent="0.25">
      <c r="A267" s="128" t="s">
        <v>634</v>
      </c>
      <c r="B267" s="5">
        <v>-33.43</v>
      </c>
      <c r="C267" t="e">
        <f>VLOOKUP(extraction!A267,Tableau2[[Code client]:[Libellé]],1,0)</f>
        <v>#N/A</v>
      </c>
      <c r="D267" t="str">
        <f>VLOOKUP(A267,Tableau26[[Code client]:[Libellé]],1,0)</f>
        <v>TIE368981</v>
      </c>
    </row>
    <row r="268" spans="1:4" hidden="1" x14ac:dyDescent="0.25">
      <c r="A268" s="128" t="s">
        <v>231</v>
      </c>
      <c r="B268" s="5">
        <v>-26.62</v>
      </c>
      <c r="C268" t="str">
        <f>VLOOKUP(extraction!A268,Tableau2[[Code client]:[Libellé]],1,0)</f>
        <v>TIE369133</v>
      </c>
      <c r="D268" t="e">
        <f>VLOOKUP(A268,Tableau26[[Code client]:[Libellé]],1,0)</f>
        <v>#N/A</v>
      </c>
    </row>
    <row r="269" spans="1:4" hidden="1" x14ac:dyDescent="0.25">
      <c r="A269" s="128" t="s">
        <v>497</v>
      </c>
      <c r="B269" s="5">
        <v>-10.61</v>
      </c>
      <c r="C269" t="str">
        <f>VLOOKUP(extraction!A269,Tableau2[[Code client]:[Libellé]],1,0)</f>
        <v>TIE369682</v>
      </c>
      <c r="D269" t="e">
        <f>VLOOKUP(A269,Tableau26[[Code client]:[Libellé]],1,0)</f>
        <v>#N/A</v>
      </c>
    </row>
    <row r="270" spans="1:4" hidden="1" x14ac:dyDescent="0.25">
      <c r="A270" s="128" t="s">
        <v>499</v>
      </c>
      <c r="B270" s="5">
        <v>-33.43</v>
      </c>
      <c r="C270" t="str">
        <f>VLOOKUP(extraction!A270,Tableau2[[Code client]:[Libellé]],1,0)</f>
        <v>TIE369968</v>
      </c>
      <c r="D270" t="e">
        <f>VLOOKUP(A270,Tableau26[[Code client]:[Libellé]],1,0)</f>
        <v>#N/A</v>
      </c>
    </row>
    <row r="271" spans="1:4" hidden="1" x14ac:dyDescent="0.25">
      <c r="A271" s="128" t="s">
        <v>500</v>
      </c>
      <c r="B271" s="5">
        <v>-33.43</v>
      </c>
      <c r="C271" t="str">
        <f>VLOOKUP(extraction!A271,Tableau2[[Code client]:[Libellé]],1,0)</f>
        <v>TIE369973</v>
      </c>
      <c r="D271" t="e">
        <f>VLOOKUP(A271,Tableau26[[Code client]:[Libellé]],1,0)</f>
        <v>#N/A</v>
      </c>
    </row>
    <row r="272" spans="1:4" hidden="1" x14ac:dyDescent="0.25">
      <c r="A272" s="128" t="s">
        <v>648</v>
      </c>
      <c r="B272" s="5">
        <v>-10.96</v>
      </c>
      <c r="C272" t="e">
        <f>VLOOKUP(extraction!A272,Tableau2[[Code client]:[Libellé]],1,0)</f>
        <v>#N/A</v>
      </c>
      <c r="D272" t="str">
        <f>VLOOKUP(A272,Tableau26[[Code client]:[Libellé]],1,0)</f>
        <v>TIE369980</v>
      </c>
    </row>
    <row r="273" spans="1:4" hidden="1" x14ac:dyDescent="0.25">
      <c r="A273" s="128" t="s">
        <v>502</v>
      </c>
      <c r="B273" s="5">
        <v>-33.43</v>
      </c>
      <c r="C273" t="str">
        <f>VLOOKUP(extraction!A273,Tableau2[[Code client]:[Libellé]],1,0)</f>
        <v>TIE370000</v>
      </c>
      <c r="D273" t="e">
        <f>VLOOKUP(A273,Tableau26[[Code client]:[Libellé]],1,0)</f>
        <v>#N/A</v>
      </c>
    </row>
    <row r="274" spans="1:4" hidden="1" x14ac:dyDescent="0.25">
      <c r="A274" s="128" t="s">
        <v>503</v>
      </c>
      <c r="B274" s="5">
        <v>-22.979999999999997</v>
      </c>
      <c r="C274" t="str">
        <f>VLOOKUP(extraction!A274,Tableau2[[Code client]:[Libellé]],1,0)</f>
        <v>TIE370105</v>
      </c>
      <c r="D274" t="e">
        <f>VLOOKUP(A274,Tableau26[[Code client]:[Libellé]],1,0)</f>
        <v>#N/A</v>
      </c>
    </row>
    <row r="275" spans="1:4" hidden="1" x14ac:dyDescent="0.25">
      <c r="A275" s="128" t="s">
        <v>1158</v>
      </c>
      <c r="B275" s="5">
        <v>-79.39</v>
      </c>
      <c r="C275" t="str">
        <f>VLOOKUP(extraction!A275,Tableau2[[Code client]:[Libellé]],1,0)</f>
        <v>TIE370261</v>
      </c>
      <c r="D275" t="e">
        <f>VLOOKUP(A275,Tableau26[[Code client]:[Libellé]],1,0)</f>
        <v>#N/A</v>
      </c>
    </row>
    <row r="276" spans="1:4" hidden="1" x14ac:dyDescent="0.25">
      <c r="A276" s="128" t="s">
        <v>1159</v>
      </c>
      <c r="B276" s="5">
        <v>-75.42</v>
      </c>
      <c r="C276" t="str">
        <f>VLOOKUP(extraction!A276,Tableau2[[Code client]:[Libellé]],1,0)</f>
        <v>TIE370316</v>
      </c>
      <c r="D276" t="e">
        <f>VLOOKUP(A276,Tableau26[[Code client]:[Libellé]],1,0)</f>
        <v>#N/A</v>
      </c>
    </row>
    <row r="277" spans="1:4" hidden="1" x14ac:dyDescent="0.25">
      <c r="A277" s="128" t="s">
        <v>1165</v>
      </c>
      <c r="B277" s="5">
        <v>-34.03</v>
      </c>
      <c r="C277" t="str">
        <f>VLOOKUP(extraction!A277,Tableau2[[Code client]:[Libellé]],1,0)</f>
        <v>TIE370444</v>
      </c>
      <c r="D277" t="e">
        <f>VLOOKUP(A277,Tableau26[[Code client]:[Libellé]],1,0)</f>
        <v>#N/A</v>
      </c>
    </row>
    <row r="278" spans="1:4" hidden="1" x14ac:dyDescent="0.25">
      <c r="A278" s="128" t="s">
        <v>1166</v>
      </c>
      <c r="B278" s="5">
        <v>-33.43</v>
      </c>
      <c r="C278" t="str">
        <f>VLOOKUP(extraction!A278,Tableau2[[Code client]:[Libellé]],1,0)</f>
        <v>TIE370451</v>
      </c>
      <c r="D278" t="e">
        <f>VLOOKUP(A278,Tableau26[[Code client]:[Libellé]],1,0)</f>
        <v>#N/A</v>
      </c>
    </row>
    <row r="279" spans="1:4" hidden="1" x14ac:dyDescent="0.25">
      <c r="A279" s="128" t="s">
        <v>1167</v>
      </c>
      <c r="B279" s="5">
        <v>-54.760000000000005</v>
      </c>
      <c r="C279" t="str">
        <f>VLOOKUP(extraction!A279,Tableau2[[Code client]:[Libellé]],1,0)</f>
        <v>TIE370452</v>
      </c>
      <c r="D279" t="e">
        <f>VLOOKUP(A279,Tableau26[[Code client]:[Libellé]],1,0)</f>
        <v>#N/A</v>
      </c>
    </row>
    <row r="280" spans="1:4" hidden="1" x14ac:dyDescent="0.25">
      <c r="A280" s="128" t="s">
        <v>1170</v>
      </c>
      <c r="B280" s="5">
        <v>-33.43</v>
      </c>
      <c r="C280" t="str">
        <f>VLOOKUP(extraction!A280,Tableau2[[Code client]:[Libellé]],1,0)</f>
        <v>TIE370523</v>
      </c>
      <c r="D280" t="e">
        <f>VLOOKUP(A280,Tableau26[[Code client]:[Libellé]],1,0)</f>
        <v>#N/A</v>
      </c>
    </row>
    <row r="281" spans="1:4" hidden="1" x14ac:dyDescent="0.25">
      <c r="A281" s="128" t="s">
        <v>1172</v>
      </c>
      <c r="B281" s="5">
        <v>-33.43</v>
      </c>
      <c r="C281" t="str">
        <f>VLOOKUP(extraction!A281,Tableau2[[Code client]:[Libellé]],1,0)</f>
        <v>TIE370574</v>
      </c>
      <c r="D281" t="e">
        <f>VLOOKUP(A281,Tableau26[[Code client]:[Libellé]],1,0)</f>
        <v>#N/A</v>
      </c>
    </row>
    <row r="282" spans="1:4" hidden="1" x14ac:dyDescent="0.25">
      <c r="A282" s="128" t="s">
        <v>1411</v>
      </c>
      <c r="B282" s="5">
        <v>-33.520000000000003</v>
      </c>
      <c r="C282" t="str">
        <f>VLOOKUP(extraction!A282,Tableau2[[Code client]:[Libellé]],1,0)</f>
        <v>TIE370808</v>
      </c>
      <c r="D282" t="e">
        <f>VLOOKUP(A282,Tableau26[[Code client]:[Libellé]],1,0)</f>
        <v>#N/A</v>
      </c>
    </row>
    <row r="283" spans="1:4" hidden="1" x14ac:dyDescent="0.25">
      <c r="A283" s="128" t="s">
        <v>1412</v>
      </c>
      <c r="B283" s="5">
        <v>-33.520000000000003</v>
      </c>
      <c r="C283" t="str">
        <f>VLOOKUP(extraction!A283,Tableau2[[Code client]:[Libellé]],1,0)</f>
        <v>TIE370851</v>
      </c>
      <c r="D283" t="e">
        <f>VLOOKUP(A283,Tableau26[[Code client]:[Libellé]],1,0)</f>
        <v>#N/A</v>
      </c>
    </row>
    <row r="284" spans="1:4" hidden="1" x14ac:dyDescent="0.25">
      <c r="A284" s="128" t="s">
        <v>1413</v>
      </c>
      <c r="B284" s="5">
        <v>-33.43</v>
      </c>
      <c r="C284" t="str">
        <f>VLOOKUP(extraction!A284,Tableau2[[Code client]:[Libellé]],1,0)</f>
        <v>TIE371083</v>
      </c>
      <c r="D284" t="e">
        <f>VLOOKUP(A284,Tableau26[[Code client]:[Libellé]],1,0)</f>
        <v>#N/A</v>
      </c>
    </row>
    <row r="285" spans="1:4" hidden="1" x14ac:dyDescent="0.25">
      <c r="A285" s="128" t="s">
        <v>1414</v>
      </c>
      <c r="B285" s="5">
        <v>-34.03</v>
      </c>
      <c r="C285" t="str">
        <f>VLOOKUP(extraction!A285,Tableau2[[Code client]:[Libellé]],1,0)</f>
        <v>TIE371169</v>
      </c>
      <c r="D285" t="e">
        <f>VLOOKUP(A285,Tableau26[[Code client]:[Libellé]],1,0)</f>
        <v>#N/A</v>
      </c>
    </row>
    <row r="286" spans="1:4" ht="15.75" x14ac:dyDescent="0.3">
      <c r="A286" s="129" t="s">
        <v>663</v>
      </c>
      <c r="B286" s="196">
        <v>-412284.39999999979</v>
      </c>
    </row>
    <row r="287" spans="1:4" x14ac:dyDescent="0.25">
      <c r="A287" s="141"/>
      <c r="B287" s="140"/>
    </row>
    <row r="288" spans="1:4" x14ac:dyDescent="0.25">
      <c r="A288" s="141"/>
      <c r="B288" s="140"/>
    </row>
    <row r="289" spans="1:2" x14ac:dyDescent="0.25">
      <c r="A289" s="141"/>
      <c r="B289" s="140"/>
    </row>
    <row r="290" spans="1:2" x14ac:dyDescent="0.25">
      <c r="A290" s="141"/>
      <c r="B290" s="140"/>
    </row>
    <row r="291" spans="1:2" x14ac:dyDescent="0.25">
      <c r="A291" s="141"/>
      <c r="B291" s="140"/>
    </row>
    <row r="292" spans="1:2" x14ac:dyDescent="0.25">
      <c r="A292" s="141"/>
      <c r="B292" s="140"/>
    </row>
    <row r="293" spans="1:2" x14ac:dyDescent="0.25">
      <c r="A293" s="141"/>
      <c r="B293" s="140"/>
    </row>
    <row r="294" spans="1:2" x14ac:dyDescent="0.25">
      <c r="A294" s="141"/>
      <c r="B294" s="140"/>
    </row>
    <row r="295" spans="1:2" x14ac:dyDescent="0.25">
      <c r="A295" s="141"/>
      <c r="B295" s="140"/>
    </row>
    <row r="296" spans="1:2" x14ac:dyDescent="0.25">
      <c r="A296" s="141"/>
      <c r="B296" s="140"/>
    </row>
    <row r="297" spans="1:2" x14ac:dyDescent="0.25">
      <c r="A297" s="141"/>
      <c r="B297" s="140"/>
    </row>
    <row r="298" spans="1:2" x14ac:dyDescent="0.25">
      <c r="A298" s="141"/>
      <c r="B298" s="140"/>
    </row>
    <row r="299" spans="1:2" x14ac:dyDescent="0.25">
      <c r="A299" s="141"/>
      <c r="B299" s="140"/>
    </row>
    <row r="300" spans="1:2" x14ac:dyDescent="0.25">
      <c r="A300" s="141"/>
      <c r="B300" s="140"/>
    </row>
    <row r="301" spans="1:2" x14ac:dyDescent="0.25">
      <c r="A301" s="141"/>
      <c r="B301" s="140"/>
    </row>
    <row r="302" spans="1:2" x14ac:dyDescent="0.25">
      <c r="A302" s="141"/>
      <c r="B302" s="140"/>
    </row>
    <row r="303" spans="1:2" x14ac:dyDescent="0.25">
      <c r="A303" s="141"/>
      <c r="B303" s="140"/>
    </row>
    <row r="304" spans="1:2" x14ac:dyDescent="0.25">
      <c r="A304" s="141"/>
      <c r="B304" s="140"/>
    </row>
    <row r="305" spans="1:2" x14ac:dyDescent="0.25">
      <c r="A305" s="141"/>
      <c r="B305" s="140"/>
    </row>
    <row r="306" spans="1:2" x14ac:dyDescent="0.25">
      <c r="A306" s="141"/>
      <c r="B306" s="140"/>
    </row>
    <row r="307" spans="1:2" x14ac:dyDescent="0.25">
      <c r="A307" s="141"/>
      <c r="B307" s="140"/>
    </row>
    <row r="308" spans="1:2" x14ac:dyDescent="0.25">
      <c r="A308" s="141"/>
      <c r="B308" s="140"/>
    </row>
    <row r="309" spans="1:2" x14ac:dyDescent="0.25">
      <c r="A309" s="141"/>
      <c r="B309" s="140"/>
    </row>
    <row r="310" spans="1:2" x14ac:dyDescent="0.25">
      <c r="A310" s="141"/>
      <c r="B310" s="140"/>
    </row>
    <row r="311" spans="1:2" x14ac:dyDescent="0.25">
      <c r="A311" s="141"/>
      <c r="B311" s="140"/>
    </row>
    <row r="312" spans="1:2" x14ac:dyDescent="0.25">
      <c r="A312" s="141"/>
      <c r="B312" s="140"/>
    </row>
    <row r="313" spans="1:2" x14ac:dyDescent="0.25">
      <c r="A313" s="141"/>
      <c r="B313" s="140"/>
    </row>
    <row r="314" spans="1:2" x14ac:dyDescent="0.25">
      <c r="A314" s="141"/>
      <c r="B314" s="140"/>
    </row>
    <row r="315" spans="1:2" x14ac:dyDescent="0.25">
      <c r="A315" s="141"/>
      <c r="B315" s="140"/>
    </row>
    <row r="316" spans="1:2" x14ac:dyDescent="0.25">
      <c r="A316" s="141"/>
      <c r="B316" s="140"/>
    </row>
    <row r="317" spans="1:2" x14ac:dyDescent="0.25">
      <c r="A317" s="141"/>
      <c r="B317" s="140"/>
    </row>
    <row r="318" spans="1:2" x14ac:dyDescent="0.25">
      <c r="A318" s="141"/>
      <c r="B318" s="140"/>
    </row>
    <row r="319" spans="1:2" x14ac:dyDescent="0.25">
      <c r="A319" s="141"/>
      <c r="B319" s="140"/>
    </row>
    <row r="320" spans="1:2" x14ac:dyDescent="0.25">
      <c r="A320" s="141"/>
      <c r="B320" s="140"/>
    </row>
    <row r="321" spans="1:2" x14ac:dyDescent="0.25">
      <c r="A321" s="141"/>
      <c r="B321" s="140"/>
    </row>
    <row r="322" spans="1:2" x14ac:dyDescent="0.25">
      <c r="A322" s="141"/>
      <c r="B322" s="140"/>
    </row>
    <row r="323" spans="1:2" x14ac:dyDescent="0.25">
      <c r="A323" s="141"/>
      <c r="B323" s="140"/>
    </row>
    <row r="324" spans="1:2" x14ac:dyDescent="0.25">
      <c r="A324" s="141"/>
      <c r="B324" s="140"/>
    </row>
    <row r="325" spans="1:2" x14ac:dyDescent="0.25">
      <c r="A325" s="141"/>
      <c r="B325" s="140"/>
    </row>
    <row r="326" spans="1:2" x14ac:dyDescent="0.25">
      <c r="A326" s="141"/>
      <c r="B326" s="140"/>
    </row>
    <row r="327" spans="1:2" x14ac:dyDescent="0.25">
      <c r="A327" s="141"/>
      <c r="B327" s="140"/>
    </row>
    <row r="328" spans="1:2" x14ac:dyDescent="0.25">
      <c r="A328" s="141"/>
      <c r="B328" s="140"/>
    </row>
    <row r="329" spans="1:2" x14ac:dyDescent="0.25">
      <c r="A329" s="141"/>
      <c r="B329" s="140"/>
    </row>
    <row r="330" spans="1:2" x14ac:dyDescent="0.25">
      <c r="A330" s="141"/>
      <c r="B330" s="140"/>
    </row>
    <row r="331" spans="1:2" x14ac:dyDescent="0.25">
      <c r="A331" s="141"/>
      <c r="B331" s="140"/>
    </row>
    <row r="332" spans="1:2" x14ac:dyDescent="0.25">
      <c r="A332" s="141"/>
      <c r="B332" s="140"/>
    </row>
    <row r="333" spans="1:2" x14ac:dyDescent="0.25">
      <c r="A333" s="141"/>
      <c r="B333" s="140"/>
    </row>
    <row r="334" spans="1:2" x14ac:dyDescent="0.25">
      <c r="A334" s="141"/>
      <c r="B334" s="140"/>
    </row>
    <row r="335" spans="1:2" x14ac:dyDescent="0.25">
      <c r="A335" s="141"/>
      <c r="B335" s="140"/>
    </row>
    <row r="336" spans="1:2" x14ac:dyDescent="0.25">
      <c r="A336" s="141"/>
      <c r="B336" s="140"/>
    </row>
    <row r="337" spans="1:2" x14ac:dyDescent="0.25">
      <c r="A337" s="141"/>
      <c r="B337" s="140"/>
    </row>
    <row r="338" spans="1:2" x14ac:dyDescent="0.25">
      <c r="A338" s="141"/>
      <c r="B338" s="140"/>
    </row>
    <row r="339" spans="1:2" x14ac:dyDescent="0.25">
      <c r="A339" s="141"/>
      <c r="B339" s="140"/>
    </row>
    <row r="340" spans="1:2" x14ac:dyDescent="0.25">
      <c r="A340" s="141"/>
      <c r="B340" s="140"/>
    </row>
    <row r="341" spans="1:2" x14ac:dyDescent="0.25">
      <c r="A341" s="141"/>
      <c r="B341" s="140"/>
    </row>
    <row r="342" spans="1:2" x14ac:dyDescent="0.25">
      <c r="A342" s="141"/>
      <c r="B342" s="140"/>
    </row>
    <row r="343" spans="1:2" x14ac:dyDescent="0.25">
      <c r="A343" s="141"/>
      <c r="B343" s="140"/>
    </row>
    <row r="344" spans="1:2" x14ac:dyDescent="0.25">
      <c r="A344" s="141"/>
      <c r="B344" s="140"/>
    </row>
    <row r="345" spans="1:2" x14ac:dyDescent="0.25">
      <c r="A345" s="141"/>
      <c r="B345" s="140"/>
    </row>
    <row r="346" spans="1:2" x14ac:dyDescent="0.25">
      <c r="A346" s="141"/>
      <c r="B346" s="140"/>
    </row>
    <row r="347" spans="1:2" x14ac:dyDescent="0.25">
      <c r="A347" s="141"/>
      <c r="B347" s="140"/>
    </row>
    <row r="348" spans="1:2" x14ac:dyDescent="0.25">
      <c r="A348" s="141"/>
      <c r="B348" s="140"/>
    </row>
    <row r="349" spans="1:2" x14ac:dyDescent="0.25">
      <c r="A349" s="141"/>
      <c r="B349" s="140"/>
    </row>
    <row r="350" spans="1:2" x14ac:dyDescent="0.25">
      <c r="A350" s="141"/>
      <c r="B350" s="140"/>
    </row>
    <row r="351" spans="1:2" x14ac:dyDescent="0.25">
      <c r="A351" s="141"/>
      <c r="B351" s="140"/>
    </row>
    <row r="352" spans="1:2" x14ac:dyDescent="0.25">
      <c r="A352" s="141"/>
      <c r="B352" s="140"/>
    </row>
    <row r="353" spans="1:2" x14ac:dyDescent="0.25">
      <c r="A353" s="141"/>
      <c r="B353" s="140"/>
    </row>
    <row r="354" spans="1:2" x14ac:dyDescent="0.25">
      <c r="A354" s="141"/>
      <c r="B354" s="140"/>
    </row>
    <row r="355" spans="1:2" x14ac:dyDescent="0.25">
      <c r="A355" s="141"/>
      <c r="B355" s="140"/>
    </row>
    <row r="356" spans="1:2" x14ac:dyDescent="0.25">
      <c r="A356" s="141"/>
      <c r="B356" s="140"/>
    </row>
    <row r="357" spans="1:2" x14ac:dyDescent="0.25">
      <c r="A357" s="141"/>
      <c r="B357" s="140"/>
    </row>
    <row r="358" spans="1:2" x14ac:dyDescent="0.25">
      <c r="A358" s="141"/>
      <c r="B358" s="140"/>
    </row>
    <row r="359" spans="1:2" x14ac:dyDescent="0.25">
      <c r="A359" s="141"/>
      <c r="B359" s="140"/>
    </row>
    <row r="360" spans="1:2" x14ac:dyDescent="0.25">
      <c r="A360" s="141"/>
      <c r="B360" s="140"/>
    </row>
    <row r="361" spans="1:2" x14ac:dyDescent="0.25">
      <c r="A361" s="141"/>
      <c r="B361" s="140"/>
    </row>
    <row r="362" spans="1:2" x14ac:dyDescent="0.25">
      <c r="A362" s="141"/>
      <c r="B362" s="140"/>
    </row>
    <row r="363" spans="1:2" x14ac:dyDescent="0.25">
      <c r="A363" s="141"/>
      <c r="B363" s="140"/>
    </row>
    <row r="364" spans="1:2" x14ac:dyDescent="0.25">
      <c r="A364" s="141"/>
      <c r="B364" s="140"/>
    </row>
  </sheetData>
  <autoFilter ref="A1:D364">
    <filterColumn colId="2">
      <filters blank="1">
        <filter val="#N/A"/>
      </filters>
    </filterColumn>
    <filterColumn colId="3">
      <filters blank="1">
        <filter val="#N/A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Méthodo</vt:lpstr>
      <vt:lpstr>Relances HG</vt:lpstr>
      <vt:lpstr>Mettre en place prélèvement</vt:lpstr>
      <vt:lpstr>Relances G</vt:lpstr>
      <vt:lpstr>Avoirs</vt:lpstr>
      <vt:lpstr>sans interlocuteur</vt:lpstr>
      <vt:lpstr>Factures réglées</vt:lpstr>
      <vt:lpstr>extraction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GAUDY Vanessa</dc:creator>
  <cp:lastModifiedBy>GAUDY Vanessa</cp:lastModifiedBy>
  <cp:lastPrinted>2017-05-17T08:24:59Z</cp:lastPrinted>
  <dcterms:created xsi:type="dcterms:W3CDTF">2017-03-10T09:45:51Z</dcterms:created>
  <dcterms:modified xsi:type="dcterms:W3CDTF">2017-05-29T08:33:56Z</dcterms:modified>
</cp:coreProperties>
</file>