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8115" windowHeight="7500" activeTab="1"/>
  </bookViews>
  <sheets>
    <sheet name="Méthodo" sheetId="2" r:id="rId1"/>
    <sheet name="Relances HG" sheetId="1" r:id="rId2"/>
    <sheet name="Mettre en place prélèvement" sheetId="7" r:id="rId3"/>
    <sheet name="Relances G" sheetId="3" r:id="rId4"/>
    <sheet name="Avoirs" sheetId="4" r:id="rId5"/>
    <sheet name="Factures réglées" sheetId="5" r:id="rId6"/>
    <sheet name="extraction" sheetId="6" r:id="rId7"/>
  </sheets>
  <definedNames>
    <definedName name="_xlnm._FilterDatabase" localSheetId="6" hidden="1">extraction!$J$1:$K$376</definedName>
  </definedNames>
  <calcPr calcId="145621"/>
</workbook>
</file>

<file path=xl/calcChain.xml><?xml version="1.0" encoding="utf-8"?>
<calcChain xmlns="http://schemas.openxmlformats.org/spreadsheetml/2006/main">
  <c r="V301" i="1" l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8" i="1"/>
  <c r="V9" i="1"/>
  <c r="V10" i="1"/>
  <c r="V42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49" i="1"/>
  <c r="V129" i="1"/>
  <c r="V130" i="1"/>
  <c r="V63" i="1"/>
  <c r="V131" i="1"/>
  <c r="V132" i="1"/>
  <c r="V133" i="1"/>
  <c r="V134" i="1"/>
  <c r="V135" i="1"/>
  <c r="V136" i="1"/>
  <c r="V137" i="1"/>
  <c r="V50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64" i="1"/>
  <c r="V65" i="1"/>
  <c r="V66" i="1"/>
  <c r="V67" i="1"/>
  <c r="V187" i="1"/>
  <c r="V68" i="1"/>
  <c r="V69" i="1"/>
  <c r="V70" i="1"/>
  <c r="V71" i="1"/>
  <c r="V72" i="1"/>
  <c r="V73" i="1"/>
  <c r="V74" i="1"/>
  <c r="V75" i="1"/>
  <c r="V76" i="1"/>
  <c r="V188" i="1"/>
  <c r="V77" i="1"/>
  <c r="V189" i="1"/>
  <c r="V78" i="1"/>
  <c r="V79" i="1"/>
  <c r="V190" i="1"/>
  <c r="V191" i="1"/>
  <c r="V80" i="1"/>
  <c r="V192" i="1"/>
  <c r="V81" i="1"/>
  <c r="V193" i="1"/>
  <c r="V194" i="1"/>
  <c r="V195" i="1"/>
  <c r="V196" i="1"/>
  <c r="V197" i="1"/>
  <c r="V82" i="1"/>
  <c r="V83" i="1"/>
  <c r="V84" i="1"/>
  <c r="V85" i="1"/>
  <c r="V86" i="1"/>
  <c r="V87" i="1"/>
  <c r="V88" i="1"/>
  <c r="V43" i="1"/>
  <c r="V89" i="1"/>
  <c r="V90" i="1"/>
  <c r="V199" i="1"/>
  <c r="V198" i="1"/>
  <c r="V91" i="1"/>
  <c r="V92" i="1"/>
  <c r="V93" i="1"/>
  <c r="V94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95" i="1"/>
  <c r="V251" i="1"/>
  <c r="V96" i="1"/>
  <c r="V97" i="1"/>
  <c r="V98" i="1"/>
  <c r="V99" i="1"/>
  <c r="V252" i="1"/>
  <c r="V253" i="1"/>
  <c r="V254" i="1"/>
  <c r="V255" i="1"/>
  <c r="V44" i="1"/>
  <c r="V45" i="1"/>
  <c r="V46" i="1"/>
  <c r="V47" i="1"/>
  <c r="V48" i="1"/>
  <c r="V51" i="1"/>
  <c r="V52" i="1"/>
  <c r="V53" i="1"/>
  <c r="V54" i="1"/>
  <c r="V55" i="1"/>
  <c r="V100" i="1"/>
  <c r="V56" i="1"/>
  <c r="V57" i="1"/>
  <c r="V58" i="1"/>
  <c r="V41" i="1"/>
  <c r="V59" i="1"/>
  <c r="V101" i="1"/>
  <c r="V60" i="1"/>
  <c r="V61" i="1"/>
  <c r="V256" i="1"/>
  <c r="V257" i="1"/>
  <c r="V258" i="1"/>
  <c r="V62" i="1"/>
  <c r="V259" i="1"/>
  <c r="V260" i="1"/>
  <c r="V261" i="1"/>
  <c r="V7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Q248" i="1"/>
  <c r="Q38" i="1" l="1"/>
  <c r="Q39" i="1"/>
  <c r="Q40" i="1"/>
  <c r="Q33" i="1"/>
  <c r="Q34" i="1"/>
  <c r="Q35" i="1"/>
  <c r="Q36" i="1"/>
  <c r="Q37" i="1"/>
  <c r="Q32" i="1"/>
  <c r="Q31" i="1"/>
  <c r="Q30" i="1"/>
  <c r="Q29" i="1"/>
  <c r="Q28" i="1"/>
  <c r="Q27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2" i="6"/>
  <c r="Q96" i="1" l="1"/>
  <c r="Q102" i="1"/>
  <c r="Q97" i="1"/>
  <c r="Q98" i="1"/>
  <c r="Q99" i="1"/>
  <c r="Q118" i="1"/>
  <c r="Q119" i="1"/>
  <c r="Q120" i="1"/>
  <c r="Q122" i="1"/>
  <c r="Q104" i="1"/>
  <c r="Q105" i="1"/>
  <c r="Q106" i="1"/>
  <c r="Q107" i="1"/>
  <c r="Q108" i="1"/>
  <c r="Q109" i="1"/>
  <c r="Q110" i="1"/>
  <c r="Q111" i="1"/>
  <c r="Q114" i="1"/>
  <c r="Q112" i="1"/>
  <c r="Q113" i="1"/>
  <c r="Q115" i="1"/>
  <c r="Q124" i="1"/>
  <c r="Q125" i="1"/>
  <c r="Q126" i="1"/>
  <c r="Q127" i="1"/>
  <c r="Q128" i="1"/>
  <c r="Q135" i="1"/>
  <c r="Q136" i="1"/>
  <c r="Q137" i="1"/>
  <c r="Q50" i="1"/>
  <c r="Q138" i="1"/>
  <c r="Q139" i="1"/>
  <c r="Q140" i="1"/>
  <c r="Q129" i="1"/>
  <c r="Q130" i="1"/>
  <c r="Q63" i="1"/>
  <c r="Q131" i="1"/>
  <c r="Q132" i="1"/>
  <c r="Q133" i="1"/>
  <c r="Q103" i="1"/>
  <c r="Q259" i="1" l="1"/>
  <c r="Q260" i="1"/>
  <c r="Q261" i="1"/>
  <c r="Q237" i="1"/>
  <c r="Q238" i="1"/>
  <c r="Q239" i="1"/>
  <c r="Q240" i="1"/>
  <c r="Q241" i="1"/>
  <c r="Q242" i="1"/>
  <c r="Q243" i="1"/>
  <c r="Q244" i="1"/>
  <c r="Q245" i="1"/>
  <c r="Q246" i="1"/>
  <c r="Q247" i="1"/>
  <c r="Q249" i="1"/>
  <c r="Q250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7" i="1"/>
  <c r="Q95" i="1"/>
  <c r="Q251" i="1"/>
  <c r="Q8" i="1"/>
  <c r="Q9" i="1"/>
  <c r="Q10" i="1"/>
  <c r="Q42" i="1"/>
  <c r="Q116" i="1"/>
  <c r="Q117" i="1"/>
  <c r="Q121" i="1"/>
  <c r="Q123" i="1"/>
  <c r="Q49" i="1"/>
  <c r="Q134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252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253" i="1"/>
  <c r="Q254" i="1"/>
  <c r="Q255" i="1"/>
  <c r="Q44" i="1"/>
  <c r="Q45" i="1"/>
  <c r="Q46" i="1"/>
  <c r="Q47" i="1"/>
  <c r="Q48" i="1"/>
  <c r="Q51" i="1"/>
  <c r="Q52" i="1"/>
  <c r="Q53" i="1"/>
  <c r="Q54" i="1"/>
  <c r="Q55" i="1"/>
  <c r="Q100" i="1"/>
  <c r="Q56" i="1"/>
  <c r="Q57" i="1"/>
  <c r="Q58" i="1"/>
  <c r="Q41" i="1"/>
  <c r="Q59" i="1"/>
  <c r="Q101" i="1"/>
  <c r="Q60" i="1"/>
  <c r="Q61" i="1"/>
  <c r="Q256" i="1"/>
  <c r="Q64" i="1"/>
  <c r="Q65" i="1"/>
  <c r="Q66" i="1"/>
  <c r="Q67" i="1"/>
  <c r="Q187" i="1"/>
  <c r="Q68" i="1"/>
  <c r="Q69" i="1"/>
  <c r="Q70" i="1"/>
  <c r="Q257" i="1"/>
  <c r="Q71" i="1"/>
  <c r="Q72" i="1"/>
  <c r="Q73" i="1"/>
  <c r="Q74" i="1"/>
  <c r="Q75" i="1"/>
  <c r="Q76" i="1"/>
  <c r="Q188" i="1"/>
  <c r="Q77" i="1"/>
  <c r="Q189" i="1"/>
  <c r="Q78" i="1"/>
  <c r="Q79" i="1"/>
  <c r="Q190" i="1"/>
  <c r="Q191" i="1"/>
  <c r="Q80" i="1"/>
  <c r="Q192" i="1"/>
  <c r="Q81" i="1"/>
  <c r="Q193" i="1"/>
  <c r="Q194" i="1"/>
  <c r="Q195" i="1"/>
  <c r="Q196" i="1"/>
  <c r="Q197" i="1"/>
  <c r="Q82" i="1"/>
  <c r="Q83" i="1"/>
  <c r="Q84" i="1"/>
  <c r="Q85" i="1"/>
  <c r="Q86" i="1"/>
  <c r="Q87" i="1"/>
  <c r="Q88" i="1"/>
  <c r="Q43" i="1"/>
  <c r="Q89" i="1"/>
  <c r="Q90" i="1"/>
  <c r="Q199" i="1"/>
  <c r="Q198" i="1"/>
  <c r="Q91" i="1"/>
  <c r="Q92" i="1"/>
  <c r="Q258" i="1"/>
  <c r="Q93" i="1"/>
  <c r="Q94" i="1"/>
  <c r="Q62" i="1"/>
  <c r="B1" i="3" l="1"/>
  <c r="L127" i="3" s="1"/>
  <c r="L128" i="3" l="1"/>
  <c r="L122" i="3"/>
  <c r="L126" i="3"/>
  <c r="L123" i="3"/>
  <c r="L124" i="3"/>
  <c r="L125" i="3"/>
  <c r="L116" i="3"/>
  <c r="L117" i="3"/>
  <c r="L121" i="3"/>
  <c r="L118" i="3"/>
  <c r="L119" i="3"/>
  <c r="L120" i="3"/>
  <c r="L113" i="3"/>
  <c r="L114" i="3"/>
  <c r="L115" i="3"/>
  <c r="L111" i="3"/>
  <c r="L112" i="3"/>
  <c r="L107" i="3"/>
  <c r="L108" i="3"/>
  <c r="L109" i="3"/>
  <c r="L110" i="3"/>
  <c r="L105" i="3"/>
  <c r="L106" i="3"/>
  <c r="L84" i="3"/>
  <c r="L88" i="3"/>
  <c r="L92" i="3"/>
  <c r="L96" i="3"/>
  <c r="L100" i="3"/>
  <c r="L104" i="3"/>
  <c r="L85" i="3"/>
  <c r="L89" i="3"/>
  <c r="L93" i="3"/>
  <c r="L97" i="3"/>
  <c r="L101" i="3"/>
  <c r="L86" i="3"/>
  <c r="L90" i="3"/>
  <c r="L94" i="3"/>
  <c r="L98" i="3"/>
  <c r="L102" i="3"/>
  <c r="L87" i="3"/>
  <c r="L91" i="3"/>
  <c r="L95" i="3"/>
  <c r="L99" i="3"/>
  <c r="L103" i="3"/>
  <c r="L41" i="3"/>
  <c r="L10" i="3"/>
  <c r="L14" i="3"/>
  <c r="L17" i="3"/>
  <c r="L19" i="3"/>
  <c r="L23" i="3"/>
  <c r="L27" i="3"/>
  <c r="L31" i="3"/>
  <c r="L35" i="3"/>
  <c r="L39" i="3"/>
  <c r="L47" i="3"/>
  <c r="L48" i="3"/>
  <c r="L50" i="3"/>
  <c r="L53" i="3"/>
  <c r="L57" i="3"/>
  <c r="L61" i="3"/>
  <c r="L73" i="3"/>
  <c r="L77" i="3"/>
  <c r="L81" i="3"/>
  <c r="L83" i="3"/>
  <c r="L7" i="3"/>
  <c r="L11" i="3"/>
  <c r="L15" i="3"/>
  <c r="L20" i="3"/>
  <c r="L24" i="3"/>
  <c r="L28" i="3"/>
  <c r="L32" i="3"/>
  <c r="L36" i="3"/>
  <c r="L43" i="3"/>
  <c r="L44" i="3"/>
  <c r="L51" i="3"/>
  <c r="L55" i="3"/>
  <c r="L59" i="3"/>
  <c r="L62" i="3"/>
  <c r="L65" i="3"/>
  <c r="L8" i="3"/>
  <c r="L12" i="3"/>
  <c r="L21" i="3"/>
  <c r="L25" i="3"/>
  <c r="L29" i="3"/>
  <c r="L33" i="3"/>
  <c r="L37" i="3"/>
  <c r="L42" i="3"/>
  <c r="L45" i="3"/>
  <c r="L54" i="3"/>
  <c r="L56" i="3"/>
  <c r="L63" i="3"/>
  <c r="L69" i="3"/>
  <c r="L72" i="3"/>
  <c r="L74" i="3"/>
  <c r="L76" i="3"/>
  <c r="L79" i="3"/>
  <c r="L82" i="3"/>
  <c r="L9" i="3"/>
  <c r="L13" i="3"/>
  <c r="L16" i="3"/>
  <c r="L18" i="3"/>
  <c r="L22" i="3"/>
  <c r="L26" i="3"/>
  <c r="L30" i="3"/>
  <c r="L34" i="3"/>
  <c r="L38" i="3"/>
  <c r="L40" i="3"/>
  <c r="L46" i="3"/>
  <c r="L49" i="3"/>
  <c r="L52" i="3"/>
  <c r="L58" i="3"/>
  <c r="L60" i="3"/>
  <c r="L64" i="3"/>
  <c r="L67" i="3"/>
  <c r="L68" i="3"/>
  <c r="L78" i="3"/>
  <c r="L70" i="3"/>
  <c r="L80" i="3"/>
  <c r="L66" i="3"/>
  <c r="L71" i="3"/>
  <c r="L75" i="3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00" i="1"/>
  <c r="B1" i="1"/>
  <c r="O248" i="1" s="1"/>
  <c r="P248" i="1" s="1"/>
  <c r="O38" i="1" l="1"/>
  <c r="P38" i="1" s="1"/>
  <c r="X38" i="1" s="1"/>
  <c r="O39" i="1"/>
  <c r="P39" i="1" s="1"/>
  <c r="X39" i="1" s="1"/>
  <c r="O40" i="1"/>
  <c r="P40" i="1" s="1"/>
  <c r="X40" i="1" s="1"/>
  <c r="O33" i="1"/>
  <c r="P33" i="1" s="1"/>
  <c r="X33" i="1" s="1"/>
  <c r="O37" i="1"/>
  <c r="P37" i="1" s="1"/>
  <c r="X37" i="1" s="1"/>
  <c r="O34" i="1"/>
  <c r="P34" i="1" s="1"/>
  <c r="X34" i="1" s="1"/>
  <c r="O35" i="1"/>
  <c r="P35" i="1" s="1"/>
  <c r="X35" i="1" s="1"/>
  <c r="O36" i="1"/>
  <c r="P36" i="1" s="1"/>
  <c r="X36" i="1" s="1"/>
  <c r="O31" i="1"/>
  <c r="P31" i="1" s="1"/>
  <c r="X31" i="1" s="1"/>
  <c r="O32" i="1"/>
  <c r="P32" i="1" s="1"/>
  <c r="X32" i="1" s="1"/>
  <c r="O29" i="1"/>
  <c r="P29" i="1" s="1"/>
  <c r="X29" i="1" s="1"/>
  <c r="O30" i="1"/>
  <c r="P30" i="1" s="1"/>
  <c r="X30" i="1" s="1"/>
  <c r="O27" i="1"/>
  <c r="P27" i="1" s="1"/>
  <c r="X27" i="1" s="1"/>
  <c r="O28" i="1"/>
  <c r="P28" i="1" s="1"/>
  <c r="X28" i="1" s="1"/>
  <c r="O12" i="1"/>
  <c r="P12" i="1" s="1"/>
  <c r="X12" i="1" s="1"/>
  <c r="O15" i="1"/>
  <c r="P15" i="1" s="1"/>
  <c r="X15" i="1" s="1"/>
  <c r="O19" i="1"/>
  <c r="P19" i="1" s="1"/>
  <c r="X19" i="1" s="1"/>
  <c r="O21" i="1"/>
  <c r="P21" i="1" s="1"/>
  <c r="X21" i="1" s="1"/>
  <c r="O25" i="1"/>
  <c r="P25" i="1" s="1"/>
  <c r="X25" i="1" s="1"/>
  <c r="O13" i="1"/>
  <c r="P13" i="1" s="1"/>
  <c r="X13" i="1" s="1"/>
  <c r="O16" i="1"/>
  <c r="P16" i="1" s="1"/>
  <c r="X16" i="1" s="1"/>
  <c r="O22" i="1"/>
  <c r="P22" i="1" s="1"/>
  <c r="X22" i="1" s="1"/>
  <c r="O26" i="1"/>
  <c r="P26" i="1" s="1"/>
  <c r="X26" i="1" s="1"/>
  <c r="O11" i="1"/>
  <c r="P11" i="1" s="1"/>
  <c r="X11" i="1" s="1"/>
  <c r="O14" i="1"/>
  <c r="P14" i="1" s="1"/>
  <c r="X14" i="1" s="1"/>
  <c r="O17" i="1"/>
  <c r="P17" i="1" s="1"/>
  <c r="X17" i="1" s="1"/>
  <c r="O23" i="1"/>
  <c r="P23" i="1" s="1"/>
  <c r="X23" i="1" s="1"/>
  <c r="O18" i="1"/>
  <c r="P18" i="1" s="1"/>
  <c r="X18" i="1" s="1"/>
  <c r="O20" i="1"/>
  <c r="P20" i="1" s="1"/>
  <c r="X20" i="1" s="1"/>
  <c r="O24" i="1"/>
  <c r="P24" i="1" s="1"/>
  <c r="X24" i="1" s="1"/>
  <c r="O96" i="1"/>
  <c r="P96" i="1" s="1"/>
  <c r="X96" i="1" s="1"/>
  <c r="O102" i="1"/>
  <c r="P102" i="1" s="1"/>
  <c r="X102" i="1" s="1"/>
  <c r="O97" i="1"/>
  <c r="P97" i="1" s="1"/>
  <c r="X97" i="1" s="1"/>
  <c r="O98" i="1"/>
  <c r="P98" i="1" s="1"/>
  <c r="X98" i="1" s="1"/>
  <c r="O99" i="1"/>
  <c r="P99" i="1" s="1"/>
  <c r="X99" i="1" s="1"/>
  <c r="O122" i="1"/>
  <c r="P122" i="1" s="1"/>
  <c r="X122" i="1" s="1"/>
  <c r="O118" i="1"/>
  <c r="P118" i="1" s="1"/>
  <c r="X118" i="1" s="1"/>
  <c r="O119" i="1"/>
  <c r="P119" i="1" s="1"/>
  <c r="X119" i="1" s="1"/>
  <c r="O120" i="1"/>
  <c r="P120" i="1" s="1"/>
  <c r="X120" i="1" s="1"/>
  <c r="O114" i="1"/>
  <c r="P114" i="1" s="1"/>
  <c r="X114" i="1" s="1"/>
  <c r="O104" i="1"/>
  <c r="P104" i="1" s="1"/>
  <c r="X104" i="1" s="1"/>
  <c r="O108" i="1"/>
  <c r="P108" i="1" s="1"/>
  <c r="X108" i="1" s="1"/>
  <c r="O105" i="1"/>
  <c r="P105" i="1" s="1"/>
  <c r="X105" i="1" s="1"/>
  <c r="O109" i="1"/>
  <c r="P109" i="1" s="1"/>
  <c r="X109" i="1" s="1"/>
  <c r="O106" i="1"/>
  <c r="P106" i="1" s="1"/>
  <c r="X106" i="1" s="1"/>
  <c r="O110" i="1"/>
  <c r="P110" i="1" s="1"/>
  <c r="X110" i="1" s="1"/>
  <c r="O107" i="1"/>
  <c r="P107" i="1" s="1"/>
  <c r="X107" i="1" s="1"/>
  <c r="O111" i="1"/>
  <c r="P111" i="1" s="1"/>
  <c r="X111" i="1" s="1"/>
  <c r="O112" i="1"/>
  <c r="P112" i="1" s="1"/>
  <c r="X112" i="1" s="1"/>
  <c r="O113" i="1"/>
  <c r="P113" i="1" s="1"/>
  <c r="X113" i="1" s="1"/>
  <c r="O115" i="1"/>
  <c r="P115" i="1" s="1"/>
  <c r="X115" i="1" s="1"/>
  <c r="O124" i="1"/>
  <c r="P124" i="1" s="1"/>
  <c r="X124" i="1" s="1"/>
  <c r="O128" i="1"/>
  <c r="P128" i="1" s="1"/>
  <c r="X128" i="1" s="1"/>
  <c r="O125" i="1"/>
  <c r="P125" i="1" s="1"/>
  <c r="X125" i="1" s="1"/>
  <c r="O126" i="1"/>
  <c r="P126" i="1" s="1"/>
  <c r="X126" i="1" s="1"/>
  <c r="O127" i="1"/>
  <c r="P127" i="1" s="1"/>
  <c r="X127" i="1" s="1"/>
  <c r="O103" i="1"/>
  <c r="P103" i="1" s="1"/>
  <c r="X103" i="1" s="1"/>
  <c r="O135" i="1"/>
  <c r="P135" i="1" s="1"/>
  <c r="X135" i="1" s="1"/>
  <c r="O138" i="1"/>
  <c r="P138" i="1" s="1"/>
  <c r="X138" i="1" s="1"/>
  <c r="O130" i="1"/>
  <c r="P130" i="1" s="1"/>
  <c r="X130" i="1" s="1"/>
  <c r="O133" i="1"/>
  <c r="P133" i="1" s="1"/>
  <c r="X133" i="1" s="1"/>
  <c r="O136" i="1"/>
  <c r="P136" i="1" s="1"/>
  <c r="X136" i="1" s="1"/>
  <c r="O139" i="1"/>
  <c r="P139" i="1" s="1"/>
  <c r="X139" i="1" s="1"/>
  <c r="O63" i="1"/>
  <c r="P63" i="1" s="1"/>
  <c r="X63" i="1" s="1"/>
  <c r="O137" i="1"/>
  <c r="P137" i="1" s="1"/>
  <c r="X137" i="1" s="1"/>
  <c r="O140" i="1"/>
  <c r="P140" i="1" s="1"/>
  <c r="X140" i="1" s="1"/>
  <c r="O131" i="1"/>
  <c r="P131" i="1" s="1"/>
  <c r="X131" i="1" s="1"/>
  <c r="O50" i="1"/>
  <c r="P50" i="1" s="1"/>
  <c r="X50" i="1" s="1"/>
  <c r="O129" i="1"/>
  <c r="P129" i="1" s="1"/>
  <c r="X129" i="1" s="1"/>
  <c r="O132" i="1"/>
  <c r="P132" i="1" s="1"/>
  <c r="X132" i="1" s="1"/>
  <c r="O261" i="1"/>
  <c r="O259" i="1"/>
  <c r="O260" i="1"/>
  <c r="O200" i="1"/>
  <c r="P200" i="1" s="1"/>
  <c r="X200" i="1" s="1"/>
  <c r="O237" i="1"/>
  <c r="O244" i="1"/>
  <c r="O263" i="1"/>
  <c r="O267" i="1"/>
  <c r="O271" i="1"/>
  <c r="O275" i="1"/>
  <c r="O279" i="1"/>
  <c r="O283" i="1"/>
  <c r="O287" i="1"/>
  <c r="O291" i="1"/>
  <c r="O295" i="1"/>
  <c r="O299" i="1"/>
  <c r="O303" i="1"/>
  <c r="O307" i="1"/>
  <c r="O311" i="1"/>
  <c r="O315" i="1"/>
  <c r="O319" i="1"/>
  <c r="O251" i="1"/>
  <c r="O42" i="1"/>
  <c r="O117" i="1"/>
  <c r="O121" i="1"/>
  <c r="O49" i="1"/>
  <c r="O142" i="1"/>
  <c r="O146" i="1"/>
  <c r="O150" i="1"/>
  <c r="O154" i="1"/>
  <c r="O158" i="1"/>
  <c r="O162" i="1"/>
  <c r="O166" i="1"/>
  <c r="O252" i="1"/>
  <c r="O173" i="1"/>
  <c r="O177" i="1"/>
  <c r="O181" i="1"/>
  <c r="O185" i="1"/>
  <c r="O255" i="1"/>
  <c r="O47" i="1"/>
  <c r="O53" i="1"/>
  <c r="O56" i="1"/>
  <c r="O59" i="1"/>
  <c r="O256" i="1"/>
  <c r="O67" i="1"/>
  <c r="O70" i="1"/>
  <c r="O73" i="1"/>
  <c r="O188" i="1"/>
  <c r="O79" i="1"/>
  <c r="O192" i="1"/>
  <c r="O195" i="1"/>
  <c r="O83" i="1"/>
  <c r="O87" i="1"/>
  <c r="O90" i="1"/>
  <c r="O92" i="1"/>
  <c r="O62" i="1"/>
  <c r="O238" i="1"/>
  <c r="O241" i="1"/>
  <c r="O245" i="1"/>
  <c r="O249" i="1"/>
  <c r="O264" i="1"/>
  <c r="O268" i="1"/>
  <c r="O272" i="1"/>
  <c r="O276" i="1"/>
  <c r="O280" i="1"/>
  <c r="O284" i="1"/>
  <c r="O288" i="1"/>
  <c r="O292" i="1"/>
  <c r="O296" i="1"/>
  <c r="O300" i="1"/>
  <c r="O304" i="1"/>
  <c r="O308" i="1"/>
  <c r="O312" i="1"/>
  <c r="O316" i="1"/>
  <c r="O320" i="1"/>
  <c r="O8" i="1"/>
  <c r="O143" i="1"/>
  <c r="O147" i="1"/>
  <c r="O151" i="1"/>
  <c r="O155" i="1"/>
  <c r="O159" i="1"/>
  <c r="O163" i="1"/>
  <c r="O167" i="1"/>
  <c r="O170" i="1"/>
  <c r="O174" i="1"/>
  <c r="O178" i="1"/>
  <c r="O182" i="1"/>
  <c r="O186" i="1"/>
  <c r="O44" i="1"/>
  <c r="O48" i="1"/>
  <c r="O54" i="1"/>
  <c r="O57" i="1"/>
  <c r="O101" i="1"/>
  <c r="O64" i="1"/>
  <c r="O187" i="1"/>
  <c r="O257" i="1"/>
  <c r="O74" i="1"/>
  <c r="O77" i="1"/>
  <c r="O190" i="1"/>
  <c r="O81" i="1"/>
  <c r="O196" i="1"/>
  <c r="O84" i="1"/>
  <c r="O88" i="1"/>
  <c r="O199" i="1"/>
  <c r="O258" i="1"/>
  <c r="O239" i="1"/>
  <c r="O242" i="1"/>
  <c r="O246" i="1"/>
  <c r="O250" i="1"/>
  <c r="O265" i="1"/>
  <c r="O269" i="1"/>
  <c r="O273" i="1"/>
  <c r="O277" i="1"/>
  <c r="O281" i="1"/>
  <c r="O285" i="1"/>
  <c r="O289" i="1"/>
  <c r="O293" i="1"/>
  <c r="O297" i="1"/>
  <c r="O301" i="1"/>
  <c r="O305" i="1"/>
  <c r="O309" i="1"/>
  <c r="O313" i="1"/>
  <c r="O317" i="1"/>
  <c r="O7" i="1"/>
  <c r="O9" i="1"/>
  <c r="O123" i="1"/>
  <c r="O144" i="1"/>
  <c r="O148" i="1"/>
  <c r="O152" i="1"/>
  <c r="O156" i="1"/>
  <c r="O160" i="1"/>
  <c r="O164" i="1"/>
  <c r="O168" i="1"/>
  <c r="O171" i="1"/>
  <c r="O175" i="1"/>
  <c r="O179" i="1"/>
  <c r="O183" i="1"/>
  <c r="O253" i="1"/>
  <c r="O45" i="1"/>
  <c r="O51" i="1"/>
  <c r="O55" i="1"/>
  <c r="O58" i="1"/>
  <c r="O60" i="1"/>
  <c r="O65" i="1"/>
  <c r="O68" i="1"/>
  <c r="O71" i="1"/>
  <c r="O75" i="1"/>
  <c r="O189" i="1"/>
  <c r="O191" i="1"/>
  <c r="O193" i="1"/>
  <c r="O197" i="1"/>
  <c r="O85" i="1"/>
  <c r="O43" i="1"/>
  <c r="O198" i="1"/>
  <c r="O93" i="1"/>
  <c r="O240" i="1"/>
  <c r="O243" i="1"/>
  <c r="O247" i="1"/>
  <c r="O262" i="1"/>
  <c r="O266" i="1"/>
  <c r="O270" i="1"/>
  <c r="O274" i="1"/>
  <c r="O278" i="1"/>
  <c r="O282" i="1"/>
  <c r="O286" i="1"/>
  <c r="O290" i="1"/>
  <c r="O294" i="1"/>
  <c r="O298" i="1"/>
  <c r="O302" i="1"/>
  <c r="O306" i="1"/>
  <c r="O310" i="1"/>
  <c r="O314" i="1"/>
  <c r="O318" i="1"/>
  <c r="O95" i="1"/>
  <c r="O10" i="1"/>
  <c r="O116" i="1"/>
  <c r="O134" i="1"/>
  <c r="O141" i="1"/>
  <c r="O145" i="1"/>
  <c r="O149" i="1"/>
  <c r="O153" i="1"/>
  <c r="O157" i="1"/>
  <c r="O161" i="1"/>
  <c r="O165" i="1"/>
  <c r="O169" i="1"/>
  <c r="O172" i="1"/>
  <c r="O176" i="1"/>
  <c r="O180" i="1"/>
  <c r="O184" i="1"/>
  <c r="O254" i="1"/>
  <c r="O46" i="1"/>
  <c r="O52" i="1"/>
  <c r="O100" i="1"/>
  <c r="O41" i="1"/>
  <c r="O61" i="1"/>
  <c r="O66" i="1"/>
  <c r="O69" i="1"/>
  <c r="O72" i="1"/>
  <c r="O76" i="1"/>
  <c r="O78" i="1"/>
  <c r="O80" i="1"/>
  <c r="O194" i="1"/>
  <c r="O82" i="1"/>
  <c r="O86" i="1"/>
  <c r="O89" i="1"/>
  <c r="O91" i="1"/>
  <c r="O94" i="1"/>
  <c r="O234" i="1"/>
  <c r="P234" i="1" s="1"/>
  <c r="X234" i="1" s="1"/>
  <c r="O230" i="1"/>
  <c r="P230" i="1" s="1"/>
  <c r="X230" i="1" s="1"/>
  <c r="O226" i="1"/>
  <c r="P226" i="1" s="1"/>
  <c r="X226" i="1" s="1"/>
  <c r="O222" i="1"/>
  <c r="P222" i="1" s="1"/>
  <c r="X222" i="1" s="1"/>
  <c r="O218" i="1"/>
  <c r="P218" i="1" s="1"/>
  <c r="X218" i="1" s="1"/>
  <c r="O214" i="1"/>
  <c r="P214" i="1" s="1"/>
  <c r="X214" i="1" s="1"/>
  <c r="O210" i="1"/>
  <c r="P210" i="1" s="1"/>
  <c r="X210" i="1" s="1"/>
  <c r="O206" i="1"/>
  <c r="P206" i="1" s="1"/>
  <c r="X206" i="1" s="1"/>
  <c r="O202" i="1"/>
  <c r="P202" i="1" s="1"/>
  <c r="X202" i="1" s="1"/>
  <c r="O235" i="1"/>
  <c r="P235" i="1" s="1"/>
  <c r="X235" i="1" s="1"/>
  <c r="O231" i="1"/>
  <c r="P231" i="1" s="1"/>
  <c r="X231" i="1" s="1"/>
  <c r="O227" i="1"/>
  <c r="P227" i="1" s="1"/>
  <c r="X227" i="1" s="1"/>
  <c r="O223" i="1"/>
  <c r="P223" i="1" s="1"/>
  <c r="X223" i="1" s="1"/>
  <c r="O219" i="1"/>
  <c r="P219" i="1" s="1"/>
  <c r="X219" i="1" s="1"/>
  <c r="O215" i="1"/>
  <c r="P215" i="1" s="1"/>
  <c r="X215" i="1" s="1"/>
  <c r="O211" i="1"/>
  <c r="P211" i="1" s="1"/>
  <c r="X211" i="1" s="1"/>
  <c r="O207" i="1"/>
  <c r="P207" i="1" s="1"/>
  <c r="X207" i="1" s="1"/>
  <c r="O203" i="1"/>
  <c r="P203" i="1" s="1"/>
  <c r="X203" i="1" s="1"/>
  <c r="O233" i="1"/>
  <c r="P233" i="1" s="1"/>
  <c r="X233" i="1" s="1"/>
  <c r="O229" i="1"/>
  <c r="P229" i="1" s="1"/>
  <c r="X229" i="1" s="1"/>
  <c r="O225" i="1"/>
  <c r="P225" i="1" s="1"/>
  <c r="X225" i="1" s="1"/>
  <c r="O221" i="1"/>
  <c r="P221" i="1" s="1"/>
  <c r="X221" i="1" s="1"/>
  <c r="O217" i="1"/>
  <c r="P217" i="1" s="1"/>
  <c r="X217" i="1" s="1"/>
  <c r="O213" i="1"/>
  <c r="P213" i="1" s="1"/>
  <c r="X213" i="1" s="1"/>
  <c r="O209" i="1"/>
  <c r="P209" i="1" s="1"/>
  <c r="X209" i="1" s="1"/>
  <c r="O205" i="1"/>
  <c r="P205" i="1" s="1"/>
  <c r="X205" i="1" s="1"/>
  <c r="O201" i="1"/>
  <c r="P201" i="1" s="1"/>
  <c r="X201" i="1" s="1"/>
  <c r="O236" i="1"/>
  <c r="P236" i="1" s="1"/>
  <c r="X236" i="1" s="1"/>
  <c r="O232" i="1"/>
  <c r="P232" i="1" s="1"/>
  <c r="X232" i="1" s="1"/>
  <c r="O228" i="1"/>
  <c r="P228" i="1" s="1"/>
  <c r="X228" i="1" s="1"/>
  <c r="O224" i="1"/>
  <c r="P224" i="1" s="1"/>
  <c r="X224" i="1" s="1"/>
  <c r="O220" i="1"/>
  <c r="P220" i="1" s="1"/>
  <c r="X220" i="1" s="1"/>
  <c r="O216" i="1"/>
  <c r="P216" i="1" s="1"/>
  <c r="X216" i="1" s="1"/>
  <c r="O212" i="1"/>
  <c r="P212" i="1" s="1"/>
  <c r="X212" i="1" s="1"/>
  <c r="O208" i="1"/>
  <c r="P208" i="1" s="1"/>
  <c r="X208" i="1" s="1"/>
  <c r="O204" i="1"/>
  <c r="P204" i="1" s="1"/>
  <c r="X204" i="1" s="1"/>
  <c r="P91" i="1" l="1"/>
  <c r="X91" i="1" s="1"/>
  <c r="P72" i="1"/>
  <c r="X72" i="1" s="1"/>
  <c r="P254" i="1"/>
  <c r="X254" i="1" s="1"/>
  <c r="P157" i="1"/>
  <c r="X157" i="1" s="1"/>
  <c r="P278" i="1"/>
  <c r="X278" i="1" s="1"/>
  <c r="P89" i="1"/>
  <c r="X89" i="1" s="1"/>
  <c r="P80" i="1"/>
  <c r="X80" i="1" s="1"/>
  <c r="P69" i="1"/>
  <c r="X69" i="1" s="1"/>
  <c r="P100" i="1"/>
  <c r="X100" i="1" s="1"/>
  <c r="P184" i="1"/>
  <c r="X184" i="1" s="1"/>
  <c r="P169" i="1"/>
  <c r="X169" i="1" s="1"/>
  <c r="P153" i="1"/>
  <c r="X153" i="1" s="1"/>
  <c r="P95" i="1"/>
  <c r="X95" i="1" s="1"/>
  <c r="P306" i="1"/>
  <c r="X306" i="1" s="1"/>
  <c r="P290" i="1"/>
  <c r="X290" i="1" s="1"/>
  <c r="P274" i="1"/>
  <c r="X274" i="1" s="1"/>
  <c r="P247" i="1"/>
  <c r="X247" i="1" s="1"/>
  <c r="P198" i="1"/>
  <c r="X198" i="1" s="1"/>
  <c r="P193" i="1"/>
  <c r="X193" i="1" s="1"/>
  <c r="P71" i="1"/>
  <c r="X71" i="1" s="1"/>
  <c r="P58" i="1"/>
  <c r="X58" i="1" s="1"/>
  <c r="P253" i="1"/>
  <c r="X253" i="1" s="1"/>
  <c r="P171" i="1"/>
  <c r="X171" i="1" s="1"/>
  <c r="P156" i="1"/>
  <c r="X156" i="1" s="1"/>
  <c r="P9" i="1"/>
  <c r="X9" i="1" s="1"/>
  <c r="P309" i="1"/>
  <c r="X309" i="1" s="1"/>
  <c r="P293" i="1"/>
  <c r="X293" i="1" s="1"/>
  <c r="P277" i="1"/>
  <c r="X277" i="1" s="1"/>
  <c r="P250" i="1"/>
  <c r="X250" i="1" s="1"/>
  <c r="P258" i="1"/>
  <c r="X258" i="1" s="1"/>
  <c r="P196" i="1"/>
  <c r="X196" i="1" s="1"/>
  <c r="P74" i="1"/>
  <c r="X74" i="1" s="1"/>
  <c r="P101" i="1"/>
  <c r="X101" i="1" s="1"/>
  <c r="P44" i="1"/>
  <c r="X44" i="1" s="1"/>
  <c r="P174" i="1"/>
  <c r="X174" i="1" s="1"/>
  <c r="P159" i="1"/>
  <c r="X159" i="1" s="1"/>
  <c r="P143" i="1"/>
  <c r="X143" i="1" s="1"/>
  <c r="P312" i="1"/>
  <c r="X312" i="1" s="1"/>
  <c r="P296" i="1"/>
  <c r="X296" i="1" s="1"/>
  <c r="P280" i="1"/>
  <c r="X280" i="1" s="1"/>
  <c r="P264" i="1"/>
  <c r="X264" i="1" s="1"/>
  <c r="P238" i="1"/>
  <c r="X238" i="1" s="1"/>
  <c r="P87" i="1"/>
  <c r="X87" i="1" s="1"/>
  <c r="P79" i="1"/>
  <c r="X79" i="1" s="1"/>
  <c r="P67" i="1"/>
  <c r="X67" i="1" s="1"/>
  <c r="P53" i="1"/>
  <c r="X53" i="1" s="1"/>
  <c r="P181" i="1"/>
  <c r="X181" i="1" s="1"/>
  <c r="P166" i="1"/>
  <c r="X166" i="1" s="1"/>
  <c r="P150" i="1"/>
  <c r="X150" i="1" s="1"/>
  <c r="P121" i="1"/>
  <c r="X121" i="1" s="1"/>
  <c r="P319" i="1"/>
  <c r="X319" i="1" s="1"/>
  <c r="P303" i="1"/>
  <c r="X303" i="1" s="1"/>
  <c r="P287" i="1"/>
  <c r="X287" i="1" s="1"/>
  <c r="P271" i="1"/>
  <c r="X271" i="1" s="1"/>
  <c r="P244" i="1"/>
  <c r="X244" i="1" s="1"/>
  <c r="P86" i="1"/>
  <c r="X86" i="1" s="1"/>
  <c r="P78" i="1"/>
  <c r="X78" i="1" s="1"/>
  <c r="P66" i="1"/>
  <c r="X66" i="1" s="1"/>
  <c r="P52" i="1"/>
  <c r="X52" i="1" s="1"/>
  <c r="P180" i="1"/>
  <c r="X180" i="1" s="1"/>
  <c r="P165" i="1"/>
  <c r="X165" i="1" s="1"/>
  <c r="P149" i="1"/>
  <c r="X149" i="1" s="1"/>
  <c r="P134" i="1"/>
  <c r="X134" i="1" s="1"/>
  <c r="P318" i="1"/>
  <c r="X318" i="1" s="1"/>
  <c r="P302" i="1"/>
  <c r="X302" i="1" s="1"/>
  <c r="P286" i="1"/>
  <c r="X286" i="1" s="1"/>
  <c r="P270" i="1"/>
  <c r="X270" i="1" s="1"/>
  <c r="P243" i="1"/>
  <c r="X243" i="1" s="1"/>
  <c r="P43" i="1"/>
  <c r="X43" i="1" s="1"/>
  <c r="P191" i="1"/>
  <c r="X191" i="1" s="1"/>
  <c r="P68" i="1"/>
  <c r="X68" i="1" s="1"/>
  <c r="P55" i="1"/>
  <c r="X55" i="1" s="1"/>
  <c r="P183" i="1"/>
  <c r="X183" i="1" s="1"/>
  <c r="P168" i="1"/>
  <c r="X168" i="1" s="1"/>
  <c r="P152" i="1"/>
  <c r="X152" i="1" s="1"/>
  <c r="P123" i="1"/>
  <c r="X123" i="1" s="1"/>
  <c r="P7" i="1"/>
  <c r="X7" i="1" s="1"/>
  <c r="P305" i="1"/>
  <c r="X305" i="1" s="1"/>
  <c r="P289" i="1"/>
  <c r="X289" i="1" s="1"/>
  <c r="P273" i="1"/>
  <c r="X273" i="1" s="1"/>
  <c r="P246" i="1"/>
  <c r="X246" i="1" s="1"/>
  <c r="P199" i="1"/>
  <c r="X199" i="1" s="1"/>
  <c r="P81" i="1"/>
  <c r="X81" i="1" s="1"/>
  <c r="P257" i="1"/>
  <c r="X257" i="1" s="1"/>
  <c r="P57" i="1"/>
  <c r="X57" i="1" s="1"/>
  <c r="P186" i="1"/>
  <c r="X186" i="1" s="1"/>
  <c r="P170" i="1"/>
  <c r="X170" i="1" s="1"/>
  <c r="P155" i="1"/>
  <c r="X155" i="1" s="1"/>
  <c r="P8" i="1"/>
  <c r="X8" i="1" s="1"/>
  <c r="P308" i="1"/>
  <c r="X308" i="1" s="1"/>
  <c r="P292" i="1"/>
  <c r="X292" i="1" s="1"/>
  <c r="P276" i="1"/>
  <c r="X276" i="1" s="1"/>
  <c r="P249" i="1"/>
  <c r="X249" i="1" s="1"/>
  <c r="P62" i="1"/>
  <c r="X62" i="1" s="1"/>
  <c r="P83" i="1"/>
  <c r="X83" i="1" s="1"/>
  <c r="P188" i="1"/>
  <c r="X188" i="1" s="1"/>
  <c r="P256" i="1"/>
  <c r="X256" i="1" s="1"/>
  <c r="P47" i="1"/>
  <c r="X47" i="1" s="1"/>
  <c r="P177" i="1"/>
  <c r="X177" i="1" s="1"/>
  <c r="P162" i="1"/>
  <c r="X162" i="1" s="1"/>
  <c r="P146" i="1"/>
  <c r="X146" i="1" s="1"/>
  <c r="P117" i="1"/>
  <c r="X117" i="1" s="1"/>
  <c r="P315" i="1"/>
  <c r="X315" i="1" s="1"/>
  <c r="P299" i="1"/>
  <c r="X299" i="1" s="1"/>
  <c r="P283" i="1"/>
  <c r="X283" i="1" s="1"/>
  <c r="P267" i="1"/>
  <c r="X267" i="1" s="1"/>
  <c r="P259" i="1"/>
  <c r="X259" i="1" s="1"/>
  <c r="P261" i="1"/>
  <c r="X261" i="1" s="1"/>
  <c r="P94" i="1"/>
  <c r="X94" i="1" s="1"/>
  <c r="P82" i="1"/>
  <c r="X82" i="1" s="1"/>
  <c r="P76" i="1"/>
  <c r="X76" i="1" s="1"/>
  <c r="P61" i="1"/>
  <c r="X61" i="1" s="1"/>
  <c r="P46" i="1"/>
  <c r="X46" i="1" s="1"/>
  <c r="P176" i="1"/>
  <c r="X176" i="1" s="1"/>
  <c r="P161" i="1"/>
  <c r="X161" i="1" s="1"/>
  <c r="P145" i="1"/>
  <c r="X145" i="1" s="1"/>
  <c r="P116" i="1"/>
  <c r="X116" i="1" s="1"/>
  <c r="P314" i="1"/>
  <c r="X314" i="1" s="1"/>
  <c r="P298" i="1"/>
  <c r="X298" i="1" s="1"/>
  <c r="P282" i="1"/>
  <c r="X282" i="1" s="1"/>
  <c r="P266" i="1"/>
  <c r="X266" i="1" s="1"/>
  <c r="P240" i="1"/>
  <c r="X240" i="1" s="1"/>
  <c r="P85" i="1"/>
  <c r="X85" i="1" s="1"/>
  <c r="P189" i="1"/>
  <c r="X189" i="1" s="1"/>
  <c r="P65" i="1"/>
  <c r="X65" i="1" s="1"/>
  <c r="P51" i="1"/>
  <c r="X51" i="1" s="1"/>
  <c r="P179" i="1"/>
  <c r="X179" i="1" s="1"/>
  <c r="P164" i="1"/>
  <c r="X164" i="1" s="1"/>
  <c r="P148" i="1"/>
  <c r="X148" i="1" s="1"/>
  <c r="P317" i="1"/>
  <c r="X317" i="1" s="1"/>
  <c r="P301" i="1"/>
  <c r="X301" i="1" s="1"/>
  <c r="P285" i="1"/>
  <c r="X285" i="1" s="1"/>
  <c r="P269" i="1"/>
  <c r="X269" i="1" s="1"/>
  <c r="P242" i="1"/>
  <c r="X242" i="1" s="1"/>
  <c r="P88" i="1"/>
  <c r="X88" i="1" s="1"/>
  <c r="P190" i="1"/>
  <c r="X190" i="1" s="1"/>
  <c r="P187" i="1"/>
  <c r="X187" i="1" s="1"/>
  <c r="P54" i="1"/>
  <c r="X54" i="1" s="1"/>
  <c r="P182" i="1"/>
  <c r="X182" i="1" s="1"/>
  <c r="P167" i="1"/>
  <c r="X167" i="1" s="1"/>
  <c r="P151" i="1"/>
  <c r="X151" i="1" s="1"/>
  <c r="P320" i="1"/>
  <c r="X320" i="1" s="1"/>
  <c r="P304" i="1"/>
  <c r="X304" i="1" s="1"/>
  <c r="P288" i="1"/>
  <c r="X288" i="1" s="1"/>
  <c r="P272" i="1"/>
  <c r="X272" i="1" s="1"/>
  <c r="P245" i="1"/>
  <c r="X245" i="1" s="1"/>
  <c r="P92" i="1"/>
  <c r="X92" i="1" s="1"/>
  <c r="P195" i="1"/>
  <c r="X195" i="1" s="1"/>
  <c r="P73" i="1"/>
  <c r="X73" i="1" s="1"/>
  <c r="P59" i="1"/>
  <c r="X59" i="1" s="1"/>
  <c r="P255" i="1"/>
  <c r="X255" i="1" s="1"/>
  <c r="P173" i="1"/>
  <c r="X173" i="1" s="1"/>
  <c r="P158" i="1"/>
  <c r="X158" i="1" s="1"/>
  <c r="P142" i="1"/>
  <c r="X142" i="1" s="1"/>
  <c r="P49" i="1"/>
  <c r="X49" i="1" s="1"/>
  <c r="P42" i="1"/>
  <c r="X42" i="1" s="1"/>
  <c r="P311" i="1"/>
  <c r="X311" i="1" s="1"/>
  <c r="P295" i="1"/>
  <c r="X295" i="1" s="1"/>
  <c r="P279" i="1"/>
  <c r="X279" i="1" s="1"/>
  <c r="P263" i="1"/>
  <c r="X263" i="1" s="1"/>
  <c r="P237" i="1"/>
  <c r="X237" i="1" s="1"/>
  <c r="P194" i="1"/>
  <c r="X194" i="1" s="1"/>
  <c r="P41" i="1"/>
  <c r="X41" i="1" s="1"/>
  <c r="P172" i="1"/>
  <c r="X172" i="1" s="1"/>
  <c r="P141" i="1"/>
  <c r="X141" i="1" s="1"/>
  <c r="P10" i="1"/>
  <c r="X10" i="1" s="1"/>
  <c r="P310" i="1"/>
  <c r="X310" i="1" s="1"/>
  <c r="P294" i="1"/>
  <c r="X294" i="1" s="1"/>
  <c r="P262" i="1"/>
  <c r="X262" i="1" s="1"/>
  <c r="P93" i="1"/>
  <c r="X93" i="1" s="1"/>
  <c r="P197" i="1"/>
  <c r="X197" i="1" s="1"/>
  <c r="P75" i="1"/>
  <c r="X75" i="1" s="1"/>
  <c r="P60" i="1"/>
  <c r="X60" i="1" s="1"/>
  <c r="P45" i="1"/>
  <c r="X45" i="1" s="1"/>
  <c r="P175" i="1"/>
  <c r="X175" i="1" s="1"/>
  <c r="P160" i="1"/>
  <c r="X160" i="1" s="1"/>
  <c r="P144" i="1"/>
  <c r="X144" i="1" s="1"/>
  <c r="P313" i="1"/>
  <c r="X313" i="1" s="1"/>
  <c r="P297" i="1"/>
  <c r="X297" i="1" s="1"/>
  <c r="P281" i="1"/>
  <c r="X281" i="1" s="1"/>
  <c r="P265" i="1"/>
  <c r="X265" i="1" s="1"/>
  <c r="P239" i="1"/>
  <c r="X239" i="1" s="1"/>
  <c r="P84" i="1"/>
  <c r="X84" i="1" s="1"/>
  <c r="P77" i="1"/>
  <c r="X77" i="1" s="1"/>
  <c r="P64" i="1"/>
  <c r="X64" i="1" s="1"/>
  <c r="P48" i="1"/>
  <c r="X48" i="1" s="1"/>
  <c r="P178" i="1"/>
  <c r="X178" i="1" s="1"/>
  <c r="P163" i="1"/>
  <c r="X163" i="1" s="1"/>
  <c r="P147" i="1"/>
  <c r="X147" i="1" s="1"/>
  <c r="P316" i="1"/>
  <c r="X316" i="1" s="1"/>
  <c r="P300" i="1"/>
  <c r="X300" i="1" s="1"/>
  <c r="P284" i="1"/>
  <c r="X284" i="1" s="1"/>
  <c r="P268" i="1"/>
  <c r="X268" i="1" s="1"/>
  <c r="P241" i="1"/>
  <c r="X241" i="1" s="1"/>
  <c r="P90" i="1"/>
  <c r="X90" i="1" s="1"/>
  <c r="P192" i="1"/>
  <c r="X192" i="1" s="1"/>
  <c r="P70" i="1"/>
  <c r="X70" i="1" s="1"/>
  <c r="P56" i="1"/>
  <c r="X56" i="1" s="1"/>
  <c r="P185" i="1"/>
  <c r="X185" i="1" s="1"/>
  <c r="P252" i="1"/>
  <c r="X252" i="1" s="1"/>
  <c r="P154" i="1"/>
  <c r="X154" i="1" s="1"/>
  <c r="P251" i="1"/>
  <c r="X251" i="1" s="1"/>
  <c r="P307" i="1"/>
  <c r="X307" i="1" s="1"/>
  <c r="P291" i="1"/>
  <c r="X291" i="1" s="1"/>
  <c r="P275" i="1"/>
  <c r="X275" i="1" s="1"/>
  <c r="X248" i="1"/>
  <c r="P260" i="1"/>
  <c r="X260" i="1" s="1"/>
</calcChain>
</file>

<file path=xl/sharedStrings.xml><?xml version="1.0" encoding="utf-8"?>
<sst xmlns="http://schemas.openxmlformats.org/spreadsheetml/2006/main" count="2427" uniqueCount="660">
  <si>
    <t>Code client</t>
  </si>
  <si>
    <t>Libellé</t>
  </si>
  <si>
    <t>Numéro facture</t>
  </si>
  <si>
    <t>Nb factures</t>
  </si>
  <si>
    <t>Date facture</t>
  </si>
  <si>
    <t>Délai paiement</t>
  </si>
  <si>
    <t>Nb de jours de retard</t>
  </si>
  <si>
    <t>Solde client avant relance</t>
  </si>
  <si>
    <t>Frais de recouvrement</t>
  </si>
  <si>
    <t>Majoration</t>
  </si>
  <si>
    <t>Etat</t>
  </si>
  <si>
    <t xml:space="preserve">Contact </t>
  </si>
  <si>
    <t>Actions effectuées</t>
  </si>
  <si>
    <t>Retour</t>
  </si>
  <si>
    <t>Actions en attente</t>
  </si>
  <si>
    <t>Motif non-paiement</t>
  </si>
  <si>
    <t>Nouveau solde</t>
  </si>
  <si>
    <t>Nouveau montant</t>
  </si>
  <si>
    <t>Date du jour</t>
  </si>
  <si>
    <t>Taux d'intérêt légal</t>
  </si>
  <si>
    <t>Nom des feuilles</t>
  </si>
  <si>
    <t>Sources</t>
  </si>
  <si>
    <t>Mise à jour</t>
  </si>
  <si>
    <t>Commentaires</t>
  </si>
  <si>
    <t>Code couleur</t>
  </si>
  <si>
    <t>Date</t>
  </si>
  <si>
    <t>Relances Hors Groupe</t>
  </si>
  <si>
    <t>Relances Groupe</t>
  </si>
  <si>
    <t>Téléphone</t>
  </si>
  <si>
    <t>Mail</t>
  </si>
  <si>
    <t>Client bloqué</t>
  </si>
  <si>
    <t>Avoirs</t>
  </si>
  <si>
    <t>Avoirs à déduire</t>
  </si>
  <si>
    <t>auto</t>
  </si>
  <si>
    <t>Relances.xlsx</t>
  </si>
  <si>
    <t>TIE114844</t>
  </si>
  <si>
    <t>TIE116465</t>
  </si>
  <si>
    <t>TIE129576</t>
  </si>
  <si>
    <t>TIE129602</t>
  </si>
  <si>
    <t>TIE155909</t>
  </si>
  <si>
    <t>TIE202031</t>
  </si>
  <si>
    <t>TIE202906</t>
  </si>
  <si>
    <t>TIE244936</t>
  </si>
  <si>
    <t>TIE247516</t>
  </si>
  <si>
    <t>TIE255264</t>
  </si>
  <si>
    <t>TIE259211</t>
  </si>
  <si>
    <t>TIE260949</t>
  </si>
  <si>
    <t>TIE266029</t>
  </si>
  <si>
    <t>TIE274573</t>
  </si>
  <si>
    <t>TIE278733</t>
  </si>
  <si>
    <t>TIE280318</t>
  </si>
  <si>
    <t>TIE282578</t>
  </si>
  <si>
    <t>TIE292107</t>
  </si>
  <si>
    <t>TIE305707</t>
  </si>
  <si>
    <t>TIE307357</t>
  </si>
  <si>
    <t>TIE308764</t>
  </si>
  <si>
    <t>TIE309944</t>
  </si>
  <si>
    <t>TIE311820</t>
  </si>
  <si>
    <t>TIE313281</t>
  </si>
  <si>
    <t>TIE354453</t>
  </si>
  <si>
    <t>TIE356341</t>
  </si>
  <si>
    <t>TIE357928</t>
  </si>
  <si>
    <t>TIE358829</t>
  </si>
  <si>
    <t>TIE359924</t>
  </si>
  <si>
    <t>TIE360916</t>
  </si>
  <si>
    <t>TIE360941</t>
  </si>
  <si>
    <t>TIE366725</t>
  </si>
  <si>
    <t>TIE366863</t>
  </si>
  <si>
    <t>TIE367356</t>
  </si>
  <si>
    <t>TIE103014</t>
  </si>
  <si>
    <t>TIE355062</t>
  </si>
  <si>
    <t>TIE303628</t>
  </si>
  <si>
    <t>TIE305220</t>
  </si>
  <si>
    <t>TIE317817</t>
  </si>
  <si>
    <t>TIE355674</t>
  </si>
  <si>
    <t>TIE361346</t>
  </si>
  <si>
    <t>TIE368697</t>
  </si>
  <si>
    <t>TIE368979</t>
  </si>
  <si>
    <t>TIE369004</t>
  </si>
  <si>
    <t>TIE369107</t>
  </si>
  <si>
    <t>TIE369282</t>
  </si>
  <si>
    <t>TIE358832</t>
  </si>
  <si>
    <t>TIE365189</t>
  </si>
  <si>
    <t>TIE366719</t>
  </si>
  <si>
    <t>TIE366661</t>
  </si>
  <si>
    <t>TIE366668</t>
  </si>
  <si>
    <t>TIE119222</t>
  </si>
  <si>
    <t>TIE200219</t>
  </si>
  <si>
    <t>TIE290860</t>
  </si>
  <si>
    <t>TIE295267</t>
  </si>
  <si>
    <t>TIE301828</t>
  </si>
  <si>
    <t>TIE346489</t>
  </si>
  <si>
    <t>TIE348847</t>
  </si>
  <si>
    <t>TIE350176</t>
  </si>
  <si>
    <t>TIE357802</t>
  </si>
  <si>
    <t>TIE357872</t>
  </si>
  <si>
    <t>TIE359611</t>
  </si>
  <si>
    <t>TIE360402</t>
  </si>
  <si>
    <t>TIE360717</t>
  </si>
  <si>
    <t>TIE363101</t>
  </si>
  <si>
    <t>TIE110131</t>
  </si>
  <si>
    <t>TIE113425</t>
  </si>
  <si>
    <t>TIE118509</t>
  </si>
  <si>
    <t>TIE120192</t>
  </si>
  <si>
    <t>TIE127572</t>
  </si>
  <si>
    <t>TIE127707</t>
  </si>
  <si>
    <t>TIE129348</t>
  </si>
  <si>
    <t>TIE131046</t>
  </si>
  <si>
    <t>TIE132056</t>
  </si>
  <si>
    <t>TIE132180</t>
  </si>
  <si>
    <t>TIE132688</t>
  </si>
  <si>
    <t>TIE154985</t>
  </si>
  <si>
    <t>TIE155185</t>
  </si>
  <si>
    <t>TIE155232</t>
  </si>
  <si>
    <t>TIE160025</t>
  </si>
  <si>
    <t>TIE161922</t>
  </si>
  <si>
    <t>TIE172990</t>
  </si>
  <si>
    <t>TIE180527</t>
  </si>
  <si>
    <t>TIE201338</t>
  </si>
  <si>
    <t>TIE224612</t>
  </si>
  <si>
    <t>TIE227016</t>
  </si>
  <si>
    <t>TIE227719</t>
  </si>
  <si>
    <t>TIE229279</t>
  </si>
  <si>
    <t>TIE229364</t>
  </si>
  <si>
    <t>TIE244933</t>
  </si>
  <si>
    <t>TIE246385</t>
  </si>
  <si>
    <t>TIE246512</t>
  </si>
  <si>
    <t>TIE251648</t>
  </si>
  <si>
    <t>TIE256946</t>
  </si>
  <si>
    <t>TIE259222</t>
  </si>
  <si>
    <t>TIE259971</t>
  </si>
  <si>
    <t>TIE261570</t>
  </si>
  <si>
    <t>TIE264631</t>
  </si>
  <si>
    <t>TIE278429</t>
  </si>
  <si>
    <t>TIE281006</t>
  </si>
  <si>
    <t>TIE281026</t>
  </si>
  <si>
    <t>TIE281437</t>
  </si>
  <si>
    <t>TIE282684</t>
  </si>
  <si>
    <t>TIE282718</t>
  </si>
  <si>
    <t>TIE283227</t>
  </si>
  <si>
    <t>TIE283407</t>
  </si>
  <si>
    <t>TIE284945</t>
  </si>
  <si>
    <t>TIE286537</t>
  </si>
  <si>
    <t>TIE287252</t>
  </si>
  <si>
    <t>TIE293601</t>
  </si>
  <si>
    <t>TIE113275</t>
  </si>
  <si>
    <t>TIE133135</t>
  </si>
  <si>
    <t>TIE256820</t>
  </si>
  <si>
    <t>TIE313725</t>
  </si>
  <si>
    <t>TIE355683</t>
  </si>
  <si>
    <t>TIE356465</t>
  </si>
  <si>
    <t>TIE360977</t>
  </si>
  <si>
    <t>TIE124546</t>
  </si>
  <si>
    <t>TIE224499</t>
  </si>
  <si>
    <t>TIE308553</t>
  </si>
  <si>
    <t>TIE311819</t>
  </si>
  <si>
    <t>TIE313048</t>
  </si>
  <si>
    <t>TIE313268</t>
  </si>
  <si>
    <t>TIE330202</t>
  </si>
  <si>
    <t>TIE333472</t>
  </si>
  <si>
    <t>TIE333539</t>
  </si>
  <si>
    <t>TIE351274</t>
  </si>
  <si>
    <t>TIE351510</t>
  </si>
  <si>
    <t>TIE105816</t>
  </si>
  <si>
    <t>TIE109846</t>
  </si>
  <si>
    <t>TIE114149</t>
  </si>
  <si>
    <t>TIE251947</t>
  </si>
  <si>
    <t>TIE280564</t>
  </si>
  <si>
    <t>TIE285150</t>
  </si>
  <si>
    <t>TIE287418</t>
  </si>
  <si>
    <t>TIE287716</t>
  </si>
  <si>
    <t>TIE295617</t>
  </si>
  <si>
    <t>TIE296890</t>
  </si>
  <si>
    <t>TIE302276</t>
  </si>
  <si>
    <t>TIE305244</t>
  </si>
  <si>
    <t>TIE306598</t>
  </si>
  <si>
    <t>TIE306688</t>
  </si>
  <si>
    <t>TIE307383</t>
  </si>
  <si>
    <t>TIE312193</t>
  </si>
  <si>
    <t>TIE313346</t>
  </si>
  <si>
    <t>TIE313584</t>
  </si>
  <si>
    <t>TIE315358</t>
  </si>
  <si>
    <t>TIE315651</t>
  </si>
  <si>
    <t>TIE330123</t>
  </si>
  <si>
    <t>TIE349912</t>
  </si>
  <si>
    <t>TIE350704</t>
  </si>
  <si>
    <t>TIE355064</t>
  </si>
  <si>
    <t>TIE355342</t>
  </si>
  <si>
    <t>TIE355464</t>
  </si>
  <si>
    <t>TIE356196</t>
  </si>
  <si>
    <t>TIE356718</t>
  </si>
  <si>
    <t>TIE357206</t>
  </si>
  <si>
    <t>TIE357451</t>
  </si>
  <si>
    <t>TIE358325</t>
  </si>
  <si>
    <t>TIE358595</t>
  </si>
  <si>
    <t>TIE358943</t>
  </si>
  <si>
    <t>TIE359923</t>
  </si>
  <si>
    <t>TIE360506</t>
  </si>
  <si>
    <t>TIE360647</t>
  </si>
  <si>
    <t>TIE360936</t>
  </si>
  <si>
    <t>TIE360939</t>
  </si>
  <si>
    <t>TIE360940</t>
  </si>
  <si>
    <t>TIE360957</t>
  </si>
  <si>
    <t>TIE360968</t>
  </si>
  <si>
    <t>TIE360975</t>
  </si>
  <si>
    <t>TIE360982</t>
  </si>
  <si>
    <t>TIE361053</t>
  </si>
  <si>
    <t>TIE361065</t>
  </si>
  <si>
    <t>TIE361069</t>
  </si>
  <si>
    <t>TIE361086</t>
  </si>
  <si>
    <t>TIE361097</t>
  </si>
  <si>
    <t>TIE361102</t>
  </si>
  <si>
    <t>TIE361371</t>
  </si>
  <si>
    <t>TIE361798</t>
  </si>
  <si>
    <t>TIE361804</t>
  </si>
  <si>
    <t>TIE362422</t>
  </si>
  <si>
    <t>TIE363077</t>
  </si>
  <si>
    <t>TIE363921</t>
  </si>
  <si>
    <t>TIE364097</t>
  </si>
  <si>
    <t>TIE366367</t>
  </si>
  <si>
    <t>TIE366568</t>
  </si>
  <si>
    <t>TIE366616</t>
  </si>
  <si>
    <t>TIE366704</t>
  </si>
  <si>
    <t>TIE366710</t>
  </si>
  <si>
    <t>TIE366714</t>
  </si>
  <si>
    <t>TIE366774</t>
  </si>
  <si>
    <t>TIE366919</t>
  </si>
  <si>
    <t>TIE367070</t>
  </si>
  <si>
    <t>TIE367384</t>
  </si>
  <si>
    <t>TIE367410</t>
  </si>
  <si>
    <t>TIE367521</t>
  </si>
  <si>
    <t>TIE367539</t>
  </si>
  <si>
    <t>TIE367585</t>
  </si>
  <si>
    <t>TIE367659</t>
  </si>
  <si>
    <t>TIE367672</t>
  </si>
  <si>
    <t>TIE367704</t>
  </si>
  <si>
    <t>TIE367724</t>
  </si>
  <si>
    <t>TIE367752</t>
  </si>
  <si>
    <t>TIE367753</t>
  </si>
  <si>
    <t>TIE367789</t>
  </si>
  <si>
    <t>TIE367897</t>
  </si>
  <si>
    <t>TIE368492</t>
  </si>
  <si>
    <t>TIE368830</t>
  </si>
  <si>
    <t>TIE369133</t>
  </si>
  <si>
    <t>TIE369141</t>
  </si>
  <si>
    <t>TIE352220</t>
  </si>
  <si>
    <t>TIE354741</t>
  </si>
  <si>
    <t>TIE357231</t>
  </si>
  <si>
    <t>TIE103106</t>
  </si>
  <si>
    <t>TIE105814</t>
  </si>
  <si>
    <t>TIE105815</t>
  </si>
  <si>
    <t>TIE105820</t>
  </si>
  <si>
    <t>TIE105821</t>
  </si>
  <si>
    <t>TIE105885</t>
  </si>
  <si>
    <t>TIE111512</t>
  </si>
  <si>
    <t>TIE127547</t>
  </si>
  <si>
    <t>TIE132045</t>
  </si>
  <si>
    <t>TIE133850</t>
  </si>
  <si>
    <t>TIE229372</t>
  </si>
  <si>
    <t>TIE258505</t>
  </si>
  <si>
    <t>TIE262422</t>
  </si>
  <si>
    <t>TIE281597</t>
  </si>
  <si>
    <t>TIE283248</t>
  </si>
  <si>
    <t>TIE283364</t>
  </si>
  <si>
    <t>TIE296259</t>
  </si>
  <si>
    <t>TIE309108</t>
  </si>
  <si>
    <t>TIE350344</t>
  </si>
  <si>
    <t>TIE350657</t>
  </si>
  <si>
    <t>TIE351611</t>
  </si>
  <si>
    <t>TIE352018</t>
  </si>
  <si>
    <t>TIE352440</t>
  </si>
  <si>
    <t>TIE352628</t>
  </si>
  <si>
    <t>TIE352638</t>
  </si>
  <si>
    <t>TIE353833</t>
  </si>
  <si>
    <t>TIE354188</t>
  </si>
  <si>
    <t>TIE354355</t>
  </si>
  <si>
    <t>TIE355043</t>
  </si>
  <si>
    <t>TIE355067</t>
  </si>
  <si>
    <t>TIE355072</t>
  </si>
  <si>
    <t>TIE355799</t>
  </si>
  <si>
    <t>TIE356033</t>
  </si>
  <si>
    <t>TIE356216</t>
  </si>
  <si>
    <t>TIE356459</t>
  </si>
  <si>
    <t>TIE356858</t>
  </si>
  <si>
    <t>TIE357172</t>
  </si>
  <si>
    <t>TIE357362</t>
  </si>
  <si>
    <t>TIE358916</t>
  </si>
  <si>
    <t>TIE358989</t>
  </si>
  <si>
    <t>TIE359069</t>
  </si>
  <si>
    <t>TIE360527</t>
  </si>
  <si>
    <t>TIE360794</t>
  </si>
  <si>
    <t>TIE360917</t>
  </si>
  <si>
    <t>TIE360928</t>
  </si>
  <si>
    <t>TIE361794</t>
  </si>
  <si>
    <t>TIE361918</t>
  </si>
  <si>
    <t>TIE361922</t>
  </si>
  <si>
    <t>TIE362559</t>
  </si>
  <si>
    <t>TIE363789</t>
  </si>
  <si>
    <t>TIE357630</t>
  </si>
  <si>
    <t>TIE360927</t>
  </si>
  <si>
    <t>TIE358218</t>
  </si>
  <si>
    <t>TIE361090</t>
  </si>
  <si>
    <t>TIE361248</t>
  </si>
  <si>
    <t>TIE362089</t>
  </si>
  <si>
    <t>TIE362412</t>
  </si>
  <si>
    <t>TIE362421</t>
  </si>
  <si>
    <t>TIE363422</t>
  </si>
  <si>
    <t>TIE364022</t>
  </si>
  <si>
    <t>TIE365990</t>
  </si>
  <si>
    <t>TIE366017</t>
  </si>
  <si>
    <t>TIE366520</t>
  </si>
  <si>
    <t>TIE366617</t>
  </si>
  <si>
    <t>TIE311330</t>
  </si>
  <si>
    <t>TIE366694</t>
  </si>
  <si>
    <t>TIE366700</t>
  </si>
  <si>
    <t>TIE359526</t>
  </si>
  <si>
    <t>oui</t>
  </si>
  <si>
    <t>Nouvel état</t>
  </si>
  <si>
    <t>2factures envoyées mail le 16</t>
  </si>
  <si>
    <t>2factures envoyées mail le 16, mauvais RIB envoi le bon mais envoie cheque pour ces 2 factures</t>
  </si>
  <si>
    <t>envoyée par mail le 16, avis de paiement reçu</t>
  </si>
  <si>
    <t>envoyée par mail le 17</t>
  </si>
  <si>
    <t>envoyée par mail le 18</t>
  </si>
  <si>
    <t>envoyée par mail le 17, envoi avis de paiement</t>
  </si>
  <si>
    <t>envoi avis de paiement, bien reçu</t>
  </si>
  <si>
    <t>4factures envoyées par mail le 18, retour mail le 01er fév, le 24/02/17 reçu avis de paiement</t>
  </si>
  <si>
    <t>envoyée par mail le 17, courrier envoyé pour nous le 17</t>
  </si>
  <si>
    <t>envoyée par mail le 19</t>
  </si>
  <si>
    <t>envoyée par mail le 20</t>
  </si>
  <si>
    <t>envoyée par mail le 24</t>
  </si>
  <si>
    <t>envoyée par mail le 25</t>
  </si>
  <si>
    <t>mail le 30</t>
  </si>
  <si>
    <t>3factures envoyées par mail le 17 à Mr SELLIER</t>
  </si>
  <si>
    <t>eu au téléphone, transmis les infos, le 24/02/17 retour mail, le 27/02/17 envoie factures par mail</t>
  </si>
  <si>
    <t>mail envoyé le 06</t>
  </si>
  <si>
    <t>mail envoyé le 06, adresse modifiée ok</t>
  </si>
  <si>
    <t>envoyée par mail le 17, retour de mail</t>
  </si>
  <si>
    <t>avis de paiement reçu</t>
  </si>
  <si>
    <t>envoi avis paiement, bien reçu</t>
  </si>
  <si>
    <t xml:space="preserve">avis de paiement envoyé                </t>
  </si>
  <si>
    <t>Appelé le 17, le 19, le 23, le 30</t>
  </si>
  <si>
    <t>Rappelé le 30</t>
  </si>
  <si>
    <t>agence qui est censée payer les LC, mauvaise facturation</t>
  </si>
  <si>
    <t>eu au tel le 24/01</t>
  </si>
  <si>
    <t>facture renvoyée avec note pour une modif , reçu mail retour SRC le 26</t>
  </si>
  <si>
    <t>envoyée par mail le 19, le 06/03 mail envoyé, le 08/03 envoie factures</t>
  </si>
  <si>
    <t>envoyée par mail le 23, le 06/03 mail envoyé, le 08/03 envoi facture</t>
  </si>
  <si>
    <t>renvoyée par courrier le 16</t>
  </si>
  <si>
    <t>renvoyées par courrier</t>
  </si>
  <si>
    <t>envoyée par courier</t>
  </si>
  <si>
    <t>renvoyée par courrier</t>
  </si>
  <si>
    <t>courrier envoyé</t>
  </si>
  <si>
    <t>suite appel tel</t>
  </si>
  <si>
    <t>eu au tel, retour mail</t>
  </si>
  <si>
    <t>envoyée par mail le 19, le 06/03 mail envoyé</t>
  </si>
  <si>
    <t>en attente de paiement</t>
  </si>
  <si>
    <t>chèque envoyé ce jour</t>
  </si>
  <si>
    <t xml:space="preserve">chèque envoyé ce jour </t>
  </si>
  <si>
    <t>à vérifier</t>
  </si>
  <si>
    <t xml:space="preserve">verifie mais elle a peur que trop vieux </t>
  </si>
  <si>
    <t>attente paiement</t>
  </si>
  <si>
    <t>attente de paiement</t>
  </si>
  <si>
    <t>attente rappel</t>
  </si>
  <si>
    <t>attente rib pour virement</t>
  </si>
  <si>
    <t>envoie un chèque</t>
  </si>
  <si>
    <t>envoie chèque</t>
  </si>
  <si>
    <t>envoie par chèque</t>
  </si>
  <si>
    <t xml:space="preserve">en attente de vérif commande vérifier adresse facturation </t>
  </si>
  <si>
    <t>elle dit que ça l'étonne que impayées!</t>
  </si>
  <si>
    <t>car apparement on lui doit un remboursement</t>
  </si>
  <si>
    <t>attente avis de paiement</t>
  </si>
  <si>
    <t>à vérifier par patricia</t>
  </si>
  <si>
    <t>doute sur l'adresse</t>
  </si>
  <si>
    <t>Mr dit par prelevement et non cheque à voir</t>
  </si>
  <si>
    <t>attente retour Audrey</t>
  </si>
  <si>
    <t>voir si la facture a été renvoyée</t>
  </si>
  <si>
    <t>envoi chèque</t>
  </si>
  <si>
    <t>en attente de paiement, mail chez Patricia pour fiche fournisseurs</t>
  </si>
  <si>
    <t>chèque envoyé le 08</t>
  </si>
  <si>
    <t>mauvais RIB</t>
  </si>
  <si>
    <t>oubli</t>
  </si>
  <si>
    <t>réglé</t>
  </si>
  <si>
    <t>pas eu la facture</t>
  </si>
  <si>
    <t>erreur facture</t>
  </si>
  <si>
    <t>pas reçu</t>
  </si>
  <si>
    <t>pas eu</t>
  </si>
  <si>
    <t>pensait par prélèvement</t>
  </si>
  <si>
    <t>mauvaise adresse</t>
  </si>
  <si>
    <t>envoyée banque</t>
  </si>
  <si>
    <t>chèque reçu</t>
  </si>
  <si>
    <t>déjà réglé</t>
  </si>
  <si>
    <t xml:space="preserve">double facture </t>
  </si>
  <si>
    <t>1 facture est réglée voir avec Patricia</t>
  </si>
  <si>
    <t>déjà payée</t>
  </si>
  <si>
    <t>pas reçu facture</t>
  </si>
  <si>
    <t>étonnée</t>
  </si>
  <si>
    <t>pas reçue</t>
  </si>
  <si>
    <t>fermé</t>
  </si>
  <si>
    <t>était en litige</t>
  </si>
  <si>
    <t>probleme interne</t>
  </si>
  <si>
    <t>envoyée à la banque</t>
  </si>
  <si>
    <t>échéance en mars</t>
  </si>
  <si>
    <t>banque qui doit payer</t>
  </si>
  <si>
    <t>pas transmis</t>
  </si>
  <si>
    <t>En cours</t>
  </si>
  <si>
    <t>Réglé</t>
  </si>
  <si>
    <t>En attente de paiement</t>
  </si>
  <si>
    <t>Liquidation</t>
  </si>
  <si>
    <t xml:space="preserve"> réglé </t>
  </si>
  <si>
    <t>Factures + de 5ans</t>
  </si>
  <si>
    <t>Factures réglées</t>
  </si>
  <si>
    <t>Avoirs que Patricia doit déduire avant relance</t>
  </si>
  <si>
    <t>Recense toutes les factures payées après relance</t>
  </si>
  <si>
    <t>débloqué</t>
  </si>
  <si>
    <t>TIE160518</t>
  </si>
  <si>
    <t>TIE200276</t>
  </si>
  <si>
    <t>TIE245591</t>
  </si>
  <si>
    <t>TIE253708</t>
  </si>
  <si>
    <t>TIE256937</t>
  </si>
  <si>
    <t>TIE292846</t>
  </si>
  <si>
    <t>TIE311332</t>
  </si>
  <si>
    <t>TIE315467</t>
  </si>
  <si>
    <t>TIE317260</t>
  </si>
  <si>
    <t>TIE329059</t>
  </si>
  <si>
    <t>TIE329993</t>
  </si>
  <si>
    <t>TIE347067</t>
  </si>
  <si>
    <t>TIE347138</t>
  </si>
  <si>
    <t>TIE351040</t>
  </si>
  <si>
    <t>TIE354365</t>
  </si>
  <si>
    <t>TIE360513</t>
  </si>
  <si>
    <t>TIE367821</t>
  </si>
  <si>
    <t>TIE369675</t>
  </si>
  <si>
    <t>TIE369682</t>
  </si>
  <si>
    <t>TIE369759</t>
  </si>
  <si>
    <t>TIE369968</t>
  </si>
  <si>
    <t>TIE369973</t>
  </si>
  <si>
    <t>TIE369983</t>
  </si>
  <si>
    <t>TIE370000</t>
  </si>
  <si>
    <t>TIE370105</t>
  </si>
  <si>
    <t>TIE370199</t>
  </si>
  <si>
    <t>le 06/03/17, mail envoyé, le 08/03/17 facture envoyée</t>
  </si>
  <si>
    <t>voir avec Patricia</t>
  </si>
  <si>
    <t>mauvais lettrage</t>
  </si>
  <si>
    <t>BAN01105</t>
  </si>
  <si>
    <t>BAN01268</t>
  </si>
  <si>
    <t>BAN01394</t>
  </si>
  <si>
    <t>BAN01636</t>
  </si>
  <si>
    <t>BAN01877</t>
  </si>
  <si>
    <t>BAN02039</t>
  </si>
  <si>
    <t>BAN02045</t>
  </si>
  <si>
    <t>BAN02204</t>
  </si>
  <si>
    <t>BAN02224</t>
  </si>
  <si>
    <t>BAN02272</t>
  </si>
  <si>
    <t>BAN02346</t>
  </si>
  <si>
    <t>BAN02631</t>
  </si>
  <si>
    <t>BAN02674</t>
  </si>
  <si>
    <t>BAN02804</t>
  </si>
  <si>
    <t>BAN10096</t>
  </si>
  <si>
    <t>GUI1027800111</t>
  </si>
  <si>
    <t>GUI1615900350</t>
  </si>
  <si>
    <t>SCT20S000001</t>
  </si>
  <si>
    <t>TIE100032</t>
  </si>
  <si>
    <t>TIE100060</t>
  </si>
  <si>
    <t>TIE101882</t>
  </si>
  <si>
    <t>TIE101883</t>
  </si>
  <si>
    <t>TIE101901</t>
  </si>
  <si>
    <t>TIE103111</t>
  </si>
  <si>
    <t>TIE111914</t>
  </si>
  <si>
    <t>TIE116342</t>
  </si>
  <si>
    <t>TIE129051</t>
  </si>
  <si>
    <t>TIE129419</t>
  </si>
  <si>
    <t>TIE172633</t>
  </si>
  <si>
    <t>TIE199746</t>
  </si>
  <si>
    <t>TIE246505</t>
  </si>
  <si>
    <t>TIE261427</t>
  </si>
  <si>
    <t>TIE298728</t>
  </si>
  <si>
    <t>Nouvel etat</t>
  </si>
  <si>
    <t>CELINE</t>
  </si>
  <si>
    <t>CELINE JUNG</t>
  </si>
  <si>
    <t>mauvaise adresse de facturation</t>
  </si>
  <si>
    <t>Réglées sauf celle de février</t>
  </si>
  <si>
    <t>déjà payée + pas reçues</t>
  </si>
  <si>
    <t>pas reçu les factures dans leur service</t>
  </si>
  <si>
    <t>pensait être en prélèvement direct</t>
  </si>
  <si>
    <t>problème d'imputation</t>
  </si>
  <si>
    <t>facturé au mauvais endroit</t>
  </si>
  <si>
    <t>payée + en litige</t>
  </si>
  <si>
    <t>réglées en partie</t>
  </si>
  <si>
    <t>réglées</t>
  </si>
  <si>
    <t>facture de 2011 à mettre en perte</t>
  </si>
  <si>
    <t>BAN30066</t>
  </si>
  <si>
    <t>BAN14690</t>
  </si>
  <si>
    <t>TIE113244</t>
  </si>
  <si>
    <t>BAN02240</t>
  </si>
  <si>
    <t>TIE100023</t>
  </si>
  <si>
    <t>BAN02659</t>
  </si>
  <si>
    <t>TIE100159</t>
  </si>
  <si>
    <t>BAN02347</t>
  </si>
  <si>
    <t>GUI1027807382</t>
  </si>
  <si>
    <t>BAN01659</t>
  </si>
  <si>
    <t>TIE302059</t>
  </si>
  <si>
    <t>BAN01959</t>
  </si>
  <si>
    <t>BAN02809</t>
  </si>
  <si>
    <t>TIE309212</t>
  </si>
  <si>
    <t>TIE125107</t>
  </si>
  <si>
    <t>TIE108228</t>
  </si>
  <si>
    <t>TIE317264</t>
  </si>
  <si>
    <t>TIE229482</t>
  </si>
  <si>
    <t>BAN45539</t>
  </si>
  <si>
    <t>TIE100018</t>
  </si>
  <si>
    <t>TIE100723</t>
  </si>
  <si>
    <t>TIE172654</t>
  </si>
  <si>
    <t>BAN01994</t>
  </si>
  <si>
    <t>GUI1548900399</t>
  </si>
  <si>
    <t>GUI0223941510</t>
  </si>
  <si>
    <t>TIE308122</t>
  </si>
  <si>
    <t>TIE311817</t>
  </si>
  <si>
    <t>SCT75S020700</t>
  </si>
  <si>
    <t>TIE130947</t>
  </si>
  <si>
    <t>BAN01628</t>
  </si>
  <si>
    <t>TIE121921</t>
  </si>
  <si>
    <t>BAN02684</t>
  </si>
  <si>
    <t>TIE130921</t>
  </si>
  <si>
    <t>SCT78AL60612</t>
  </si>
  <si>
    <t>BAN01035</t>
  </si>
  <si>
    <t>GUI1027800870</t>
  </si>
  <si>
    <t>BAN01052</t>
  </si>
  <si>
    <t>BAN13298</t>
  </si>
  <si>
    <t>TIE304736</t>
  </si>
  <si>
    <t>TIE308456</t>
  </si>
  <si>
    <t>TIE310195</t>
  </si>
  <si>
    <t>TIE302057</t>
  </si>
  <si>
    <t>TIE100832</t>
  </si>
  <si>
    <t>BAN01835</t>
  </si>
  <si>
    <t>TIE103139</t>
  </si>
  <si>
    <t>BAN02127</t>
  </si>
  <si>
    <t>TIE121616</t>
  </si>
  <si>
    <t>BAN14860</t>
  </si>
  <si>
    <t>BAN01239</t>
  </si>
  <si>
    <t>TIE130957</t>
  </si>
  <si>
    <t>GUI1027800725</t>
  </si>
  <si>
    <t>SCT11I770000</t>
  </si>
  <si>
    <t>TIE262891</t>
  </si>
  <si>
    <t>GUI1027836810</t>
  </si>
  <si>
    <t>BAN30568</t>
  </si>
  <si>
    <t>BAN01077</t>
  </si>
  <si>
    <t>TIE130912</t>
  </si>
  <si>
    <t>TIE313094</t>
  </si>
  <si>
    <t>TIE117522</t>
  </si>
  <si>
    <t>BAN16073</t>
  </si>
  <si>
    <t>TIE264861</t>
  </si>
  <si>
    <t>SCT17S713000</t>
  </si>
  <si>
    <t>BAN01087</t>
  </si>
  <si>
    <t>TIE130953</t>
  </si>
  <si>
    <t>TIE369268</t>
  </si>
  <si>
    <t>TIE100732</t>
  </si>
  <si>
    <t>TIE231301</t>
  </si>
  <si>
    <t>TIE355466</t>
  </si>
  <si>
    <t>TIE368981</t>
  </si>
  <si>
    <t>TIE317286</t>
  </si>
  <si>
    <t>TIE286414</t>
  </si>
  <si>
    <t>GUI1562902601</t>
  </si>
  <si>
    <t>TIE354880</t>
  </si>
  <si>
    <t>GUI0268142438</t>
  </si>
  <si>
    <t>TIE285201</t>
  </si>
  <si>
    <t>TIE361070</t>
  </si>
  <si>
    <t>TIE352485</t>
  </si>
  <si>
    <t>TIE117299</t>
  </si>
  <si>
    <t>TIE351403</t>
  </si>
  <si>
    <t>TIE351473</t>
  </si>
  <si>
    <t>TIE351615</t>
  </si>
  <si>
    <t>TIE356181</t>
  </si>
  <si>
    <t>TIE369980</t>
  </si>
  <si>
    <t>BAN01568</t>
  </si>
  <si>
    <t>TIE367025</t>
  </si>
  <si>
    <t>TIE351432</t>
  </si>
  <si>
    <t>paye plusieurs mois d'un coup</t>
  </si>
  <si>
    <t>TIE303066</t>
  </si>
  <si>
    <t>Total général</t>
  </si>
  <si>
    <t>160306115                  160411321</t>
  </si>
  <si>
    <t>eu au téléphone, transmis les infos, le 13/03 envoie factures</t>
  </si>
  <si>
    <t>le 13/03 infos concernant factures</t>
  </si>
  <si>
    <t>170106305      161006000</t>
  </si>
  <si>
    <t>pas reçu la facture</t>
  </si>
  <si>
    <t>Clients</t>
  </si>
  <si>
    <t>BAN01612</t>
  </si>
  <si>
    <t>BAN02069</t>
  </si>
  <si>
    <t>BAN02133</t>
  </si>
  <si>
    <t>BAN02238</t>
  </si>
  <si>
    <t>TIE101880</t>
  </si>
  <si>
    <t>TIE112823</t>
  </si>
  <si>
    <t>TIE2041</t>
  </si>
  <si>
    <t>TIE223380</t>
  </si>
  <si>
    <t>TIE270392</t>
  </si>
  <si>
    <t>TIE289510</t>
  </si>
  <si>
    <t>TIE317556</t>
  </si>
  <si>
    <t>TIE356754</t>
  </si>
  <si>
    <t>TIE361294</t>
  </si>
  <si>
    <t>TIE362766</t>
  </si>
  <si>
    <t>Nouveau solde2</t>
  </si>
  <si>
    <t>ok</t>
  </si>
  <si>
    <t>le 17/03/17, eu au téléphone pour confirmation 2 factures en attente de paiement</t>
  </si>
  <si>
    <t xml:space="preserve">envoie chèque </t>
  </si>
  <si>
    <t>150706956         160806206</t>
  </si>
  <si>
    <t>Calcul tx d'intérêt légal: somme due*nb de jours de retard*tx î légal / 36500</t>
  </si>
  <si>
    <t>relances HG</t>
  </si>
  <si>
    <t>relances G</t>
  </si>
  <si>
    <t>voir avec patrcia</t>
  </si>
  <si>
    <t>le 17/03/17, mail indiquant que Crédit Mutuel qui paye la facture</t>
  </si>
  <si>
    <t>en attente de savoir qui paye</t>
  </si>
  <si>
    <t>le 20/03/17, mail du SAV</t>
  </si>
  <si>
    <t>Réglée</t>
  </si>
  <si>
    <t>Factures de + 5ans</t>
  </si>
  <si>
    <t>Patricia???</t>
  </si>
  <si>
    <t>envoyées par mail le 19, le 21/03/17 renvoi mail</t>
  </si>
  <si>
    <t>Tania voit</t>
  </si>
  <si>
    <t>retour mail+réponse le 30</t>
  </si>
  <si>
    <t>Avis de paiement</t>
  </si>
  <si>
    <t>envoyée par mail le 19, renvoi mail le 21/03/17</t>
  </si>
  <si>
    <t>2factures envoyées mail le 16 + RIB pour prélévement bien reçu et transféré SRC, renvoi mail le 21/03/17</t>
  </si>
  <si>
    <t>envoyée par mail le 17, renvoi mail le 21/03/17</t>
  </si>
  <si>
    <t>envoyée par mail le 16, renvoi mail le 21/03/17</t>
  </si>
  <si>
    <t>envoyée par mail le 19, retour mail demandant BC et BL le 20, renvoi mail le 21/03/17</t>
  </si>
  <si>
    <t>envoyée par mail le 23, renvoi mail le 21/03/17</t>
  </si>
  <si>
    <t>mail envoyé le 08, renvoi mail le 21/03/17</t>
  </si>
  <si>
    <t xml:space="preserve">envoyée par mail le 19, renvoi mail le 21/03/17 </t>
  </si>
  <si>
    <t>envoyées par mail le 18, renvoi mail le 21/03/17</t>
  </si>
  <si>
    <t>le 21/03/17 chèque envoyé le 20/02/17</t>
  </si>
  <si>
    <t>envoyée par mail le 19, transmet pck reprise de société, après vérification sur avis de paiement, pas de virement effectué le 24/02/17, renvoi mail le 21/03/17</t>
  </si>
  <si>
    <t>envoyée par mail le 20, renvoi mail le 21/03/17</t>
  </si>
  <si>
    <t>envoi mail le 21/03/17</t>
  </si>
  <si>
    <t>envoyée par mail le 24, renvoi mail le 21/03/17</t>
  </si>
  <si>
    <t>envoyée par mail le 25, renvoi mail le 21/03/17</t>
  </si>
  <si>
    <t>mail envoyé le 30, renvoi mail le 21/03/17</t>
  </si>
  <si>
    <t>mail le 30, renvoi mail le 21/03/17</t>
  </si>
  <si>
    <t>mail le 31, renvoi mail le 21/03/17</t>
  </si>
  <si>
    <t>mail envoyé le 06, renvoi mail le 21/03/17</t>
  </si>
  <si>
    <t>mail envoyé le 06, adresse modifiée ok, renvoi mail le 21/03/17</t>
  </si>
  <si>
    <t>mail transmet au bon service</t>
  </si>
  <si>
    <t>le 21/03/17 mail, facture en cours d'enregistrement</t>
  </si>
  <si>
    <t>tel le 21/03/17, met en relance la compta</t>
  </si>
  <si>
    <t>le 21/03/17 appel téléphonique pour renvoi de la facture et nom nouvelle adresse pour envoi facture</t>
  </si>
  <si>
    <t>chèque</t>
  </si>
  <si>
    <t>le 22/03/17, mail oubli, envoi chèque ce jour</t>
  </si>
  <si>
    <t>reviens le 24/03/07</t>
  </si>
  <si>
    <t>le 22/03/17 mail envoi règlement au plus vite</t>
  </si>
  <si>
    <t>mail reçu le 06, le 22/03/17 mail envoi chèque ce jour</t>
  </si>
  <si>
    <t>le 22/03/17, n'avait jam</t>
  </si>
  <si>
    <t>le 22/03/17, n'avait jamais eu la facture avant le 16/01 du coup s'interroge sur la facture car pas eu de relance</t>
  </si>
  <si>
    <t>Mise en place prélèvement</t>
  </si>
  <si>
    <t>Mettre en place prélèvement</t>
  </si>
  <si>
    <t>Recense les clients où mise en place prélèvement</t>
  </si>
  <si>
    <t>Formule lorsque dans relances G dans Actions effectuees écrit AVOIRS afficher code client + libellé</t>
  </si>
  <si>
    <t>Prélèvement</t>
  </si>
  <si>
    <t xml:space="preserve">lorsque colonne prélevement écrit oui mettre code client et libellé ici </t>
  </si>
  <si>
    <t>demande</t>
  </si>
  <si>
    <t>le 22/03/17, demande envoi facture</t>
  </si>
  <si>
    <t>envoyée par mail le 19, renvoi mail le 21/03/17, le 22/03/17 envoi facture</t>
  </si>
  <si>
    <t xml:space="preserve">Nouvel état 2 </t>
  </si>
  <si>
    <t>Téléphone /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</si>
</sst>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8"/>
      <color theme="1"/>
      <name val="Comic Sans MS"/>
      <family val="4"/>
    </font>
    <font>
      <sz val="11"/>
      <color rgb="FF000000"/>
      <name val="Arial"/>
      <family val="2"/>
    </font>
    <font>
      <b/>
      <sz val="14"/>
      <name val="Comic Sans MS"/>
      <family val="4"/>
    </font>
    <font>
      <b/>
      <sz val="10"/>
      <name val="Comic Sans MS"/>
      <family val="4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4" tint="0.39997558519241921"/>
      </left>
      <right style="medium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/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/>
      <top style="medium">
        <color theme="4" tint="0.39997558519241921"/>
      </top>
      <bottom style="medium">
        <color theme="4" tint="0.39997558519241921"/>
      </bottom>
      <diagonal/>
    </border>
    <border>
      <left style="medium">
        <color indexed="64"/>
      </left>
      <right style="medium">
        <color theme="4" tint="0.39997558519241921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thin">
        <color theme="8" tint="0.59996337778862885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2" fillId="0" borderId="0"/>
  </cellStyleXfs>
  <cellXfs count="127">
    <xf numFmtId="0" fontId="0" fillId="0" borderId="0" xfId="0"/>
    <xf numFmtId="0" fontId="0" fillId="0" borderId="4" xfId="0" applyBorder="1"/>
    <xf numFmtId="0" fontId="0" fillId="0" borderId="0" xfId="0" applyBorder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4" fontId="0" fillId="0" borderId="4" xfId="0" applyNumberFormat="1" applyBorder="1"/>
    <xf numFmtId="14" fontId="0" fillId="0" borderId="0" xfId="0" applyNumberFormat="1" applyBorder="1"/>
    <xf numFmtId="1" fontId="0" fillId="0" borderId="0" xfId="0" applyNumberFormat="1" applyBorder="1"/>
    <xf numFmtId="43" fontId="0" fillId="0" borderId="4" xfId="1" applyFont="1" applyBorder="1"/>
    <xf numFmtId="43" fontId="0" fillId="0" borderId="0" xfId="1" applyFont="1" applyBorder="1"/>
    <xf numFmtId="43" fontId="0" fillId="0" borderId="0" xfId="1" applyFont="1"/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14" fontId="4" fillId="0" borderId="1" xfId="0" applyNumberFormat="1" applyFont="1" applyBorder="1"/>
    <xf numFmtId="43" fontId="6" fillId="0" borderId="1" xfId="1" applyFont="1" applyBorder="1"/>
    <xf numFmtId="0" fontId="8" fillId="0" borderId="9" xfId="0" applyFont="1" applyBorder="1"/>
    <xf numFmtId="0" fontId="8" fillId="0" borderId="8" xfId="0" applyFont="1" applyBorder="1"/>
    <xf numFmtId="0" fontId="8" fillId="2" borderId="9" xfId="0" applyFont="1" applyFill="1" applyBorder="1"/>
    <xf numFmtId="0" fontId="8" fillId="5" borderId="8" xfId="0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14" fontId="4" fillId="0" borderId="0" xfId="0" applyNumberFormat="1" applyFont="1" applyBorder="1"/>
    <xf numFmtId="0" fontId="0" fillId="0" borderId="0" xfId="0" applyAlignment="1">
      <alignment horizontal="center"/>
    </xf>
    <xf numFmtId="0" fontId="11" fillId="0" borderId="8" xfId="2" applyBorder="1"/>
    <xf numFmtId="1" fontId="0" fillId="0" borderId="0" xfId="0" applyNumberFormat="1"/>
    <xf numFmtId="43" fontId="0" fillId="0" borderId="0" xfId="0" applyNumberFormat="1"/>
    <xf numFmtId="1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0" xfId="2"/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top" wrapText="1"/>
    </xf>
    <xf numFmtId="43" fontId="2" fillId="2" borderId="2" xfId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8" fillId="6" borderId="8" xfId="0" applyFont="1" applyFill="1" applyBorder="1"/>
    <xf numFmtId="0" fontId="0" fillId="0" borderId="1" xfId="0" applyBorder="1" applyAlignment="1">
      <alignment wrapText="1"/>
    </xf>
    <xf numFmtId="0" fontId="0" fillId="0" borderId="1" xfId="0" applyBorder="1"/>
    <xf numFmtId="43" fontId="7" fillId="0" borderId="0" xfId="1" applyFont="1"/>
    <xf numFmtId="43" fontId="9" fillId="0" borderId="0" xfId="1" applyFont="1"/>
    <xf numFmtId="43" fontId="9" fillId="0" borderId="0" xfId="1" applyFont="1" applyBorder="1"/>
    <xf numFmtId="43" fontId="2" fillId="5" borderId="2" xfId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3" fillId="0" borderId="0" xfId="0" applyFont="1" applyBorder="1"/>
    <xf numFmtId="1" fontId="13" fillId="0" borderId="0" xfId="0" applyNumberFormat="1" applyFont="1" applyBorder="1"/>
    <xf numFmtId="43" fontId="13" fillId="0" borderId="0" xfId="1" applyFont="1" applyBorder="1"/>
    <xf numFmtId="0" fontId="13" fillId="0" borderId="0" xfId="0" applyFont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43" fontId="13" fillId="0" borderId="0" xfId="1" applyFont="1"/>
    <xf numFmtId="0" fontId="0" fillId="0" borderId="4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10" fontId="6" fillId="0" borderId="7" xfId="1" applyNumberFormat="1" applyFont="1" applyBorder="1"/>
    <xf numFmtId="0" fontId="1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3" fontId="14" fillId="0" borderId="0" xfId="1" applyFont="1" applyBorder="1"/>
    <xf numFmtId="43" fontId="14" fillId="0" borderId="0" xfId="1" applyFont="1"/>
    <xf numFmtId="43" fontId="2" fillId="5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wrapText="1"/>
    </xf>
    <xf numFmtId="3" fontId="15" fillId="0" borderId="0" xfId="0" applyNumberFormat="1" applyFont="1" applyAlignment="1">
      <alignment wrapText="1"/>
    </xf>
    <xf numFmtId="0" fontId="16" fillId="8" borderId="1" xfId="0" applyFont="1" applyFill="1" applyBorder="1"/>
    <xf numFmtId="1" fontId="16" fillId="8" borderId="1" xfId="0" applyNumberFormat="1" applyFont="1" applyFill="1" applyBorder="1"/>
    <xf numFmtId="43" fontId="0" fillId="0" borderId="1" xfId="0" applyNumberFormat="1" applyBorder="1"/>
    <xf numFmtId="0" fontId="16" fillId="0" borderId="1" xfId="0" applyFont="1" applyBorder="1" applyAlignment="1">
      <alignment horizontal="left"/>
    </xf>
    <xf numFmtId="43" fontId="16" fillId="0" borderId="1" xfId="0" applyNumberFormat="1" applyFont="1" applyBorder="1"/>
    <xf numFmtId="43" fontId="2" fillId="5" borderId="15" xfId="1" applyFont="1" applyFill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43" fontId="13" fillId="0" borderId="0" xfId="1" applyFont="1" applyAlignment="1">
      <alignment wrapText="1"/>
    </xf>
    <xf numFmtId="0" fontId="17" fillId="0" borderId="0" xfId="0" applyFont="1" applyAlignment="1">
      <alignment wrapText="1"/>
    </xf>
    <xf numFmtId="0" fontId="8" fillId="0" borderId="9" xfId="0" applyFont="1" applyBorder="1" applyAlignment="1">
      <alignment wrapText="1"/>
    </xf>
    <xf numFmtId="43" fontId="9" fillId="0" borderId="0" xfId="1" applyNumberFormat="1" applyFont="1"/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2" fillId="5" borderId="19" xfId="0" applyFont="1" applyFill="1" applyBorder="1" applyAlignment="1">
      <alignment horizontal="center" vertical="center" wrapText="1"/>
    </xf>
    <xf numFmtId="0" fontId="17" fillId="0" borderId="4" xfId="0" applyFont="1" applyBorder="1"/>
    <xf numFmtId="17" fontId="0" fillId="0" borderId="4" xfId="0" applyNumberFormat="1" applyBorder="1"/>
    <xf numFmtId="0" fontId="9" fillId="5" borderId="20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0" fillId="11" borderId="0" xfId="0" applyFill="1"/>
    <xf numFmtId="0" fontId="0" fillId="7" borderId="0" xfId="0" applyFill="1"/>
    <xf numFmtId="0" fontId="17" fillId="0" borderId="0" xfId="0" applyFont="1"/>
    <xf numFmtId="0" fontId="2" fillId="2" borderId="29" xfId="0" applyFont="1" applyFill="1" applyBorder="1" applyAlignment="1">
      <alignment horizontal="center" vertical="top" wrapText="1"/>
    </xf>
    <xf numFmtId="43" fontId="2" fillId="2" borderId="28" xfId="1" applyFont="1" applyFill="1" applyBorder="1" applyAlignment="1">
      <alignment horizontal="center" vertical="top" wrapText="1"/>
    </xf>
    <xf numFmtId="0" fontId="0" fillId="0" borderId="18" xfId="0" applyBorder="1" applyAlignment="1">
      <alignment horizontal="center" wrapText="1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8" fillId="10" borderId="26" xfId="0" applyFont="1" applyFill="1" applyBorder="1" applyAlignment="1">
      <alignment horizontal="center"/>
    </xf>
    <xf numFmtId="0" fontId="18" fillId="10" borderId="27" xfId="0" applyFont="1" applyFill="1" applyBorder="1" applyAlignment="1">
      <alignment horizontal="center"/>
    </xf>
    <xf numFmtId="0" fontId="19" fillId="10" borderId="16" xfId="0" applyFont="1" applyFill="1" applyBorder="1" applyAlignment="1">
      <alignment horizontal="center"/>
    </xf>
    <xf numFmtId="0" fontId="19" fillId="10" borderId="21" xfId="0" applyFont="1" applyFill="1" applyBorder="1" applyAlignment="1">
      <alignment horizontal="center"/>
    </xf>
    <xf numFmtId="0" fontId="19" fillId="10" borderId="22" xfId="0" applyFont="1" applyFill="1" applyBorder="1" applyAlignment="1">
      <alignment horizontal="center"/>
    </xf>
    <xf numFmtId="0" fontId="19" fillId="10" borderId="17" xfId="0" applyFont="1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/>
    </xf>
    <xf numFmtId="0" fontId="2" fillId="12" borderId="20" xfId="0" applyFont="1" applyFill="1" applyBorder="1" applyAlignment="1">
      <alignment horizontal="center" vertical="top" wrapText="1"/>
    </xf>
    <xf numFmtId="0" fontId="2" fillId="12" borderId="2" xfId="0" applyFont="1" applyFill="1" applyBorder="1" applyAlignment="1">
      <alignment horizontal="center" vertical="top" wrapText="1"/>
    </xf>
    <xf numFmtId="164" fontId="2" fillId="12" borderId="2" xfId="0" applyNumberFormat="1" applyFont="1" applyFill="1" applyBorder="1" applyAlignment="1">
      <alignment horizontal="center" vertical="top" wrapText="1"/>
    </xf>
    <xf numFmtId="0" fontId="2" fillId="12" borderId="22" xfId="0" applyFont="1" applyFill="1" applyBorder="1" applyAlignment="1">
      <alignment horizontal="center" vertical="top" wrapText="1"/>
    </xf>
    <xf numFmtId="0" fontId="2" fillId="12" borderId="3" xfId="0" applyFont="1" applyFill="1" applyBorder="1" applyAlignment="1">
      <alignment horizontal="center" vertical="top" wrapText="1"/>
    </xf>
  </cellXfs>
  <cellStyles count="11">
    <cellStyle name="Lien hypertexte" xfId="2" builtinId="8"/>
    <cellStyle name="Milliers" xfId="1" builtinId="3"/>
    <cellStyle name="Milliers 2" xfId="5"/>
    <cellStyle name="Milliers 3" xfId="6"/>
    <cellStyle name="Normal" xfId="0" builtinId="0"/>
    <cellStyle name="Normal 2" xfId="3"/>
    <cellStyle name="Normal 2 2" xfId="7"/>
    <cellStyle name="Normal 3" xfId="8"/>
    <cellStyle name="Normal 4" xfId="9"/>
    <cellStyle name="Normal 5" xfId="4"/>
    <cellStyle name="Normal 5 2" xfId="10"/>
  </cellStyles>
  <dxfs count="41"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rgb="FFFF33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35" formatCode="_-* #,##0.00\ _€_-;\-* #,##0.00\ _€_-;_-* &quot;-&quot;??\ _€_-;_-@_-"/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7030A0"/>
      </font>
      <fill>
        <patternFill>
          <bgColor rgb="FFFFFF00"/>
        </patternFill>
      </fill>
    </dxf>
    <dxf>
      <font>
        <b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5" formatCode="_-* #,##0.00\ _€_-;\-* #,##0.00\ _€_-;_-* &quot;-&quot;??\ _€_-;_-@_-"/>
    </dxf>
    <dxf>
      <numFmt numFmtId="1" formatCode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00B0F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6:X320" totalsRowShown="0" headerRowDxfId="34" headerRowBorderDxfId="33" tableBorderDxfId="32">
  <sortState ref="A7:AI320">
    <sortCondition sortBy="cellColor" ref="W6:W320" dxfId="31"/>
  </sortState>
  <tableColumns count="24">
    <tableColumn id="1" name="Code client"/>
    <tableColumn id="2" name="Libellé"/>
    <tableColumn id="20" name="Client bloqué" dataDxfId="30"/>
    <tableColumn id="19" name="Téléphone" dataDxfId="29"/>
    <tableColumn id="13" name="Mail"/>
    <tableColumn id="24" name="Prélèvement"/>
    <tableColumn id="14" name="Actions effectuées" dataDxfId="28"/>
    <tableColumn id="15" name="Retour"/>
    <tableColumn id="16" name="Actions en attente" dataDxfId="27"/>
    <tableColumn id="17" name="Motif non-paiement"/>
    <tableColumn id="3" name="Numéro facture"/>
    <tableColumn id="4" name="Nb factures"/>
    <tableColumn id="5" name="Date facture"/>
    <tableColumn id="6" name="Délai paiement"/>
    <tableColumn id="7" name="Nb de jours de retard" dataDxfId="26">
      <calculatedColumnFormula>$B$1-Tableau2[[#This Row],[Date facture]]</calculatedColumnFormula>
    </tableColumn>
    <tableColumn id="9" name="Frais de recouvrement" dataDxfId="25">
      <calculatedColumnFormula>IFERROR((Tableau2[[#This Row],[Solde client avant relance]]*Tableau2[[#This Row],[Nb de jours de retard]]*$L$1)/36500,"")</calculatedColumnFormula>
    </tableColumn>
    <tableColumn id="10" name="Majoration" dataDxfId="24" dataCellStyle="Milliers">
      <calculatedColumnFormula>$K$2*Tableau2[[#This Row],[Nb factures]]</calculatedColumnFormula>
    </tableColumn>
    <tableColumn id="8" name="Solde client avant relance" dataDxfId="23" dataCellStyle="Milliers"/>
    <tableColumn id="12" name="Etat"/>
    <tableColumn id="18" name="Nouveau solde" dataCellStyle="Milliers"/>
    <tableColumn id="23" name="Nouvel état"/>
    <tableColumn id="21" name="Nouveau solde2" dataCellStyle="Milliers">
      <calculatedColumnFormula>IF(ISNA(VLOOKUP(Tableau2[[#This Row],[Code client]],extraction!A1:I376,9,0)),"réglé",VLOOKUP(Tableau2[[#This Row],[Code client]],extraction!A1:I376,9,0))</calculatedColumnFormula>
    </tableColumn>
    <tableColumn id="22" name="Nouvel état 2 "/>
    <tableColumn id="11" name="Nouveau montant" dataDxfId="22" dataCellStyle="Milliers">
      <calculatedColumnFormula>IFERROR(Tableau2[[#This Row],[Solde client avant relance]]+Tableau2[[#This Row],[Frais de recouvrement]]+Tableau2[[#This Row],[Majoration]],"")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A6:R128" totalsRowShown="0" headerRowDxfId="20" headerRowBorderDxfId="19" tableBorderDxfId="18">
  <tableColumns count="18">
    <tableColumn id="1" name="Code client"/>
    <tableColumn id="2" name="Libellé"/>
    <tableColumn id="13" name="Contact " dataDxfId="17"/>
    <tableColumn id="14" name="Actions effectuées" dataDxfId="16"/>
    <tableColumn id="15" name="Retour" dataDxfId="15"/>
    <tableColumn id="16" name="Actions en attente" dataDxfId="14"/>
    <tableColumn id="17" name="Motif non-paiement" dataDxfId="13"/>
    <tableColumn id="3" name="Numéro facture" dataDxfId="12"/>
    <tableColumn id="4" name="Nb factures" dataDxfId="11"/>
    <tableColumn id="5" name="Date facture" dataDxfId="10"/>
    <tableColumn id="6" name="Délai paiement" dataDxfId="9"/>
    <tableColumn id="7" name="Nb de jours de retard" dataDxfId="8">
      <calculatedColumnFormula>$B$1-Tableau26[[#This Row],[Date facture]]</calculatedColumnFormula>
    </tableColumn>
    <tableColumn id="8" name="Solde client avant relance" dataDxfId="7" dataCellStyle="Milliers"/>
    <tableColumn id="12" name="Etat" dataDxfId="6"/>
    <tableColumn id="18" name="Nouveau solde" dataCellStyle="Milliers"/>
    <tableColumn id="9" name="Nouvel etat"/>
    <tableColumn id="10" name="Nouveau solde2" dataDxfId="5" dataCellStyle="Milliers">
      <calculatedColumnFormula>IF(ISNA(VLOOKUP(Tableau26[[#This Row],[Code client]],extraction!A1:I376,9,0)),"réglé",VLOOKUP(Tableau26[[#This Row],[Code client]],extraction!A1:I376,9,0))</calculatedColumnFormula>
    </tableColumn>
    <tableColumn id="11" name="Nouvel état" dataDxfId="4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3:C47" totalsRowShown="0" headerRowDxfId="3" headerRowBorderDxfId="2">
  <tableColumns count="2">
    <tableColumn id="1" name="Code client"/>
    <tableColumn id="2" name="Libellé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Uf11-002\COMPTABILITE%20SOFEDIS\RELANCES%20et%20%20IMPAYES%20%20CLIENTS\solde%20clients%20et%20relances\Relances.xlsx" TargetMode="External"/><Relationship Id="rId2" Type="http://schemas.openxmlformats.org/officeDocument/2006/relationships/hyperlink" Target="file:///\\Uf11-002\COMPTABILITE%20SOFEDIS\RELANCES%20et%20%20IMPAYES%20%20CLIENTS\solde%20clients%20et%20relances\Relances.xlsx" TargetMode="External"/><Relationship Id="rId1" Type="http://schemas.openxmlformats.org/officeDocument/2006/relationships/hyperlink" Target="file:///\\Uf11-002\COMPTABILITE%20SOFEDIS\RELANCES%20et%20%20IMPAYES%20%20CLIENTS\solde%20clients%20et%20relances\Relances.xls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showGridLines="0" workbookViewId="0">
      <selection activeCell="F12" sqref="F12"/>
    </sheetView>
  </sheetViews>
  <sheetFormatPr baseColWidth="10" defaultRowHeight="15" x14ac:dyDescent="0.25"/>
  <cols>
    <col min="1" max="1" width="6.85546875" customWidth="1"/>
    <col min="2" max="2" width="35.42578125" customWidth="1"/>
    <col min="3" max="3" width="44.85546875" customWidth="1"/>
    <col min="4" max="4" width="17.5703125" customWidth="1"/>
    <col min="5" max="5" width="49.5703125" customWidth="1"/>
    <col min="6" max="6" width="19" customWidth="1"/>
    <col min="7" max="7" width="14.5703125" customWidth="1"/>
  </cols>
  <sheetData>
    <row r="1" spans="2:7" ht="16.5" x14ac:dyDescent="0.3">
      <c r="B1" s="3"/>
    </row>
    <row r="3" spans="2:7" ht="15.75" thickBot="1" x14ac:dyDescent="0.3"/>
    <row r="4" spans="2:7" ht="20.25" thickBot="1" x14ac:dyDescent="0.3">
      <c r="B4" s="11" t="s">
        <v>20</v>
      </c>
      <c r="C4" s="12" t="s">
        <v>21</v>
      </c>
      <c r="D4" s="13" t="s">
        <v>22</v>
      </c>
      <c r="E4" s="13" t="s">
        <v>23</v>
      </c>
      <c r="F4" s="14" t="s">
        <v>24</v>
      </c>
      <c r="G4" s="15" t="s">
        <v>25</v>
      </c>
    </row>
    <row r="5" spans="2:7" ht="30" x14ac:dyDescent="0.3">
      <c r="B5" s="18" t="s">
        <v>26</v>
      </c>
      <c r="C5" s="18"/>
      <c r="D5" s="18" t="s">
        <v>33</v>
      </c>
      <c r="E5" s="93" t="s">
        <v>604</v>
      </c>
      <c r="F5" s="20"/>
      <c r="G5" s="18"/>
    </row>
    <row r="6" spans="2:7" ht="15.75" x14ac:dyDescent="0.3">
      <c r="B6" s="19" t="s">
        <v>650</v>
      </c>
      <c r="C6" s="27" t="s">
        <v>34</v>
      </c>
      <c r="D6" s="19" t="s">
        <v>33</v>
      </c>
      <c r="E6" s="19" t="s">
        <v>651</v>
      </c>
      <c r="F6" s="20"/>
      <c r="G6" s="19"/>
    </row>
    <row r="7" spans="2:7" ht="15.75" x14ac:dyDescent="0.3">
      <c r="B7" s="19" t="s">
        <v>27</v>
      </c>
      <c r="C7" s="19"/>
      <c r="D7" s="19" t="s">
        <v>33</v>
      </c>
      <c r="E7" s="19"/>
      <c r="F7" s="21"/>
      <c r="G7" s="19"/>
    </row>
    <row r="8" spans="2:7" ht="15.75" x14ac:dyDescent="0.3">
      <c r="B8" s="19" t="s">
        <v>31</v>
      </c>
      <c r="C8" s="27" t="s">
        <v>34</v>
      </c>
      <c r="D8" s="19" t="s">
        <v>33</v>
      </c>
      <c r="E8" s="19" t="s">
        <v>411</v>
      </c>
      <c r="F8" s="21"/>
      <c r="G8" s="19"/>
    </row>
    <row r="9" spans="2:7" ht="15.75" x14ac:dyDescent="0.3">
      <c r="B9" s="19" t="s">
        <v>410</v>
      </c>
      <c r="C9" s="27" t="s">
        <v>34</v>
      </c>
      <c r="D9" s="19" t="s">
        <v>33</v>
      </c>
      <c r="E9" s="19" t="s">
        <v>412</v>
      </c>
      <c r="F9" s="46"/>
      <c r="G9" s="19"/>
    </row>
    <row r="10" spans="2:7" ht="15.75" x14ac:dyDescent="0.3">
      <c r="B10" s="19"/>
      <c r="C10" s="19"/>
      <c r="D10" s="19"/>
      <c r="E10" s="19"/>
      <c r="F10" s="19"/>
      <c r="G10" s="19"/>
    </row>
    <row r="11" spans="2:7" ht="15.75" x14ac:dyDescent="0.3">
      <c r="B11" s="19"/>
      <c r="C11" s="19"/>
      <c r="D11" s="19"/>
      <c r="E11" s="19"/>
      <c r="F11" s="19"/>
      <c r="G11" s="19"/>
    </row>
    <row r="12" spans="2:7" ht="15.75" x14ac:dyDescent="0.3">
      <c r="B12" s="19"/>
      <c r="C12" s="19"/>
      <c r="D12" s="19"/>
      <c r="E12" s="19"/>
      <c r="F12" s="19"/>
      <c r="G12" s="19"/>
    </row>
    <row r="13" spans="2:7" ht="15.75" x14ac:dyDescent="0.3">
      <c r="B13" s="19"/>
      <c r="C13" s="19"/>
      <c r="D13" s="19"/>
      <c r="E13" s="19"/>
      <c r="F13" s="19"/>
      <c r="G13" s="19"/>
    </row>
    <row r="14" spans="2:7" ht="15.75" x14ac:dyDescent="0.3">
      <c r="B14" s="19"/>
      <c r="C14" s="19"/>
      <c r="D14" s="19"/>
      <c r="E14" s="19"/>
      <c r="F14" s="19"/>
      <c r="G14" s="19"/>
    </row>
    <row r="15" spans="2:7" ht="15.75" x14ac:dyDescent="0.3">
      <c r="B15" s="19"/>
      <c r="C15" s="19"/>
      <c r="D15" s="19"/>
      <c r="E15" s="19"/>
      <c r="F15" s="19"/>
      <c r="G15" s="19"/>
    </row>
    <row r="16" spans="2:7" ht="15.75" x14ac:dyDescent="0.3">
      <c r="B16" s="19"/>
      <c r="C16" s="19"/>
      <c r="D16" s="19"/>
      <c r="E16" s="19"/>
      <c r="F16" s="19"/>
      <c r="G16" s="19"/>
    </row>
    <row r="17" spans="2:7" ht="15.75" x14ac:dyDescent="0.3">
      <c r="B17" s="19"/>
      <c r="C17" s="19"/>
      <c r="D17" s="19"/>
      <c r="E17" s="19"/>
      <c r="F17" s="19"/>
      <c r="G17" s="19"/>
    </row>
    <row r="18" spans="2:7" ht="15.75" x14ac:dyDescent="0.3">
      <c r="B18" s="19"/>
      <c r="C18" s="19"/>
      <c r="D18" s="19"/>
      <c r="E18" s="19"/>
      <c r="F18" s="19"/>
      <c r="G18" s="19"/>
    </row>
    <row r="19" spans="2:7" ht="15.75" x14ac:dyDescent="0.3">
      <c r="B19" s="19"/>
      <c r="C19" s="19"/>
      <c r="D19" s="19"/>
      <c r="E19" s="19"/>
      <c r="F19" s="19"/>
      <c r="G19" s="19"/>
    </row>
    <row r="20" spans="2:7" ht="15.75" x14ac:dyDescent="0.3">
      <c r="B20" s="19"/>
      <c r="C20" s="19"/>
      <c r="D20" s="19"/>
      <c r="E20" s="19"/>
      <c r="F20" s="19"/>
      <c r="G20" s="19"/>
    </row>
    <row r="21" spans="2:7" ht="15.75" x14ac:dyDescent="0.3">
      <c r="B21" s="19"/>
      <c r="C21" s="19"/>
      <c r="D21" s="19"/>
      <c r="E21" s="19"/>
      <c r="F21" s="19"/>
      <c r="G21" s="19"/>
    </row>
    <row r="22" spans="2:7" ht="15.75" x14ac:dyDescent="0.3">
      <c r="B22" s="19"/>
      <c r="C22" s="19"/>
      <c r="D22" s="19"/>
      <c r="E22" s="19"/>
      <c r="F22" s="19"/>
      <c r="G22" s="19"/>
    </row>
    <row r="23" spans="2:7" ht="15.75" x14ac:dyDescent="0.3">
      <c r="B23" s="19"/>
      <c r="C23" s="19"/>
      <c r="D23" s="19"/>
      <c r="E23" s="19"/>
      <c r="F23" s="19"/>
      <c r="G23" s="19"/>
    </row>
    <row r="24" spans="2:7" ht="15.75" x14ac:dyDescent="0.3">
      <c r="B24" s="19"/>
      <c r="C24" s="19"/>
      <c r="D24" s="19"/>
      <c r="E24" s="19"/>
      <c r="F24" s="19"/>
      <c r="G24" s="19"/>
    </row>
  </sheetData>
  <hyperlinks>
    <hyperlink ref="C8" r:id="rId1"/>
    <hyperlink ref="C9" r:id="rId2"/>
    <hyperlink ref="C6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X320"/>
  <sheetViews>
    <sheetView showGridLines="0" tabSelected="1" zoomScale="66" zoomScaleNormal="66" workbookViewId="0">
      <pane xSplit="5" ySplit="6" topLeftCell="F130" activePane="bottomRight" state="frozen"/>
      <selection pane="topRight" activeCell="F1" sqref="F1"/>
      <selection pane="bottomLeft" activeCell="A7" sqref="A7"/>
      <selection pane="bottomRight" activeCell="I66" sqref="I66"/>
    </sheetView>
  </sheetViews>
  <sheetFormatPr baseColWidth="10" defaultRowHeight="15" x14ac:dyDescent="0.25"/>
  <cols>
    <col min="1" max="1" width="13" customWidth="1"/>
    <col min="2" max="2" width="41.140625" customWidth="1"/>
    <col min="3" max="3" width="15.140625" style="26" customWidth="1"/>
    <col min="4" max="4" width="20.42578125" style="35" customWidth="1"/>
    <col min="5" max="5" width="45.42578125" customWidth="1"/>
    <col min="6" max="6" width="16.42578125" customWidth="1"/>
    <col min="7" max="7" width="64.5703125" customWidth="1"/>
    <col min="8" max="8" width="56.7109375" customWidth="1"/>
    <col min="9" max="9" width="51.28515625" customWidth="1"/>
    <col min="10" max="10" width="22.85546875" customWidth="1"/>
    <col min="11" max="11" width="14.85546875" customWidth="1"/>
    <col min="12" max="12" width="12.5703125" style="10" customWidth="1"/>
    <col min="13" max="13" width="15" customWidth="1"/>
    <col min="14" max="14" width="13.28515625" style="10" customWidth="1"/>
    <col min="15" max="15" width="16" style="50" customWidth="1"/>
    <col min="16" max="16" width="17" customWidth="1"/>
    <col min="17" max="17" width="15.140625" customWidth="1"/>
    <col min="18" max="18" width="16.28515625" customWidth="1"/>
    <col min="19" max="19" width="26.42578125" style="39" customWidth="1"/>
    <col min="20" max="20" width="13.7109375" customWidth="1"/>
    <col min="21" max="21" width="25.28515625" customWidth="1"/>
    <col min="22" max="22" width="13.5703125" customWidth="1"/>
    <col min="23" max="23" width="24.7109375" customWidth="1"/>
    <col min="24" max="24" width="17" customWidth="1"/>
    <col min="25" max="25" width="30.28515625" customWidth="1"/>
    <col min="26" max="26" width="11.42578125" customWidth="1"/>
  </cols>
  <sheetData>
    <row r="1" spans="1:24" ht="16.5" x14ac:dyDescent="0.35">
      <c r="A1" s="4" t="s">
        <v>18</v>
      </c>
      <c r="B1" s="16">
        <f ca="1">TODAY()</f>
        <v>42817</v>
      </c>
      <c r="C1" s="30"/>
      <c r="D1" s="34"/>
      <c r="E1" s="25"/>
      <c r="F1" s="25"/>
      <c r="J1" s="109" t="s">
        <v>19</v>
      </c>
      <c r="K1" s="110"/>
      <c r="L1" s="64">
        <v>8.9999999999999993E-3</v>
      </c>
      <c r="P1" s="104"/>
    </row>
    <row r="2" spans="1:24" ht="16.5" x14ac:dyDescent="0.35">
      <c r="J2" s="4" t="s">
        <v>9</v>
      </c>
      <c r="K2" s="17">
        <v>-40</v>
      </c>
      <c r="L2" s="49"/>
      <c r="P2" s="104"/>
    </row>
    <row r="3" spans="1:24" x14ac:dyDescent="0.25">
      <c r="G3" s="2"/>
      <c r="P3" s="104"/>
    </row>
    <row r="4" spans="1:24" x14ac:dyDescent="0.25">
      <c r="P4" s="104"/>
    </row>
    <row r="5" spans="1:24" ht="15.75" thickBot="1" x14ac:dyDescent="0.3">
      <c r="P5" s="104"/>
    </row>
    <row r="6" spans="1:24" ht="36.75" customHeight="1" thickBot="1" x14ac:dyDescent="0.3">
      <c r="A6" s="40" t="s">
        <v>0</v>
      </c>
      <c r="B6" s="41" t="s">
        <v>1</v>
      </c>
      <c r="C6" s="41" t="s">
        <v>30</v>
      </c>
      <c r="D6" s="42" t="s">
        <v>28</v>
      </c>
      <c r="E6" s="41" t="s">
        <v>29</v>
      </c>
      <c r="F6" s="41" t="s">
        <v>653</v>
      </c>
      <c r="G6" s="41" t="s">
        <v>12</v>
      </c>
      <c r="H6" s="41" t="s">
        <v>13</v>
      </c>
      <c r="I6" s="41" t="s">
        <v>14</v>
      </c>
      <c r="J6" s="41" t="s">
        <v>15</v>
      </c>
      <c r="K6" s="41" t="s">
        <v>2</v>
      </c>
      <c r="L6" s="41" t="s">
        <v>3</v>
      </c>
      <c r="M6" s="41" t="s">
        <v>4</v>
      </c>
      <c r="N6" s="41" t="s">
        <v>5</v>
      </c>
      <c r="O6" s="41" t="s">
        <v>6</v>
      </c>
      <c r="P6" s="41" t="s">
        <v>8</v>
      </c>
      <c r="Q6" s="43" t="s">
        <v>9</v>
      </c>
      <c r="R6" s="43" t="s">
        <v>7</v>
      </c>
      <c r="S6" s="41" t="s">
        <v>10</v>
      </c>
      <c r="T6" s="44" t="s">
        <v>16</v>
      </c>
      <c r="U6" s="45" t="s">
        <v>317</v>
      </c>
      <c r="V6" s="45" t="s">
        <v>599</v>
      </c>
      <c r="W6" s="106" t="s">
        <v>658</v>
      </c>
      <c r="X6" s="107" t="s">
        <v>17</v>
      </c>
    </row>
    <row r="7" spans="1:24" x14ac:dyDescent="0.25">
      <c r="A7" s="1" t="s">
        <v>145</v>
      </c>
      <c r="B7" s="1"/>
      <c r="C7" s="31" t="s">
        <v>316</v>
      </c>
      <c r="E7" s="1"/>
      <c r="F7" s="1"/>
      <c r="G7" s="37" t="s">
        <v>324</v>
      </c>
      <c r="H7" s="1"/>
      <c r="I7" s="37" t="s">
        <v>613</v>
      </c>
      <c r="J7" s="1" t="s">
        <v>381</v>
      </c>
      <c r="K7" s="99">
        <v>150306614</v>
      </c>
      <c r="L7" s="1">
        <v>1</v>
      </c>
      <c r="M7" s="100">
        <v>42064</v>
      </c>
      <c r="N7" s="1"/>
      <c r="O7" s="28">
        <f ca="1">$B$1-Tableau2[[#This Row],[Date facture]]</f>
        <v>753</v>
      </c>
      <c r="P7" s="29">
        <f ca="1">IFERROR((Tableau2[[#This Row],[Solde client avant relance]]*Tableau2[[#This Row],[Nb de jours de retard]]*$L$1)/36500,"")</f>
        <v>-8.3644890410958916E-3</v>
      </c>
      <c r="Q7" s="10">
        <f>$K$2*Tableau2[[#This Row],[Nb factures]]</f>
        <v>-40</v>
      </c>
      <c r="R7" s="10">
        <v>-45.05</v>
      </c>
      <c r="S7" s="2" t="s">
        <v>405</v>
      </c>
      <c r="T7" s="8">
        <v>-45.05</v>
      </c>
      <c r="U7" s="2" t="s">
        <v>404</v>
      </c>
      <c r="V7" s="10">
        <f>VLOOKUP(Tableau2[[#This Row],[Code client]],extraction!A1:I374,9,0)</f>
        <v>-45.05</v>
      </c>
      <c r="W7" s="2" t="s">
        <v>617</v>
      </c>
      <c r="X7" s="50">
        <f ca="1">IFERROR(Tableau2[[#This Row],[Solde client avant relance]]+Tableau2[[#This Row],[Frais de recouvrement]]+Tableau2[[#This Row],[Majoration]],"")</f>
        <v>-85.058364489041097</v>
      </c>
    </row>
    <row r="8" spans="1:24" x14ac:dyDescent="0.25">
      <c r="A8" t="s">
        <v>148</v>
      </c>
      <c r="C8" s="31" t="s">
        <v>413</v>
      </c>
      <c r="G8" s="38" t="s">
        <v>337</v>
      </c>
      <c r="H8" s="2"/>
      <c r="I8" s="39" t="s">
        <v>371</v>
      </c>
      <c r="J8" s="2" t="s">
        <v>390</v>
      </c>
      <c r="L8"/>
      <c r="N8"/>
      <c r="O8" s="28">
        <f ca="1">$B$1-Tableau2[[#This Row],[Date facture]]</f>
        <v>42817</v>
      </c>
      <c r="P8" s="29">
        <f ca="1">IFERROR((Tableau2[[#This Row],[Solde client avant relance]]*Tableau2[[#This Row],[Nb de jours de retard]]*$L$1)/36500,"")</f>
        <v>-0.82412753917808212</v>
      </c>
      <c r="Q8" s="10">
        <f>$K$2*Tableau2[[#This Row],[Nb factures]]</f>
        <v>0</v>
      </c>
      <c r="R8" s="10">
        <v>-78.06</v>
      </c>
      <c r="S8" s="2" t="s">
        <v>405</v>
      </c>
      <c r="T8" s="10">
        <v>-336.79000000000008</v>
      </c>
      <c r="U8" s="2" t="s">
        <v>404</v>
      </c>
      <c r="V8" s="10">
        <f>VLOOKUP(Tableau2[[#This Row],[Code client]],extraction!A97:I470,9,0)</f>
        <v>-78.060000000000059</v>
      </c>
      <c r="W8" s="2" t="s">
        <v>617</v>
      </c>
      <c r="X8" s="50">
        <f ca="1">IFERROR(Tableau2[[#This Row],[Solde client avant relance]]+Tableau2[[#This Row],[Frais de recouvrement]]+Tableau2[[#This Row],[Majoration]],"")</f>
        <v>-78.884127539178081</v>
      </c>
    </row>
    <row r="9" spans="1:24" x14ac:dyDescent="0.25">
      <c r="A9" t="s">
        <v>149</v>
      </c>
      <c r="C9" s="31" t="s">
        <v>413</v>
      </c>
      <c r="G9" s="38" t="s">
        <v>338</v>
      </c>
      <c r="I9" s="39" t="s">
        <v>358</v>
      </c>
      <c r="J9" s="2" t="s">
        <v>381</v>
      </c>
      <c r="L9"/>
      <c r="N9"/>
      <c r="O9" s="28">
        <f ca="1">$B$1-Tableau2[[#This Row],[Date facture]]</f>
        <v>42817</v>
      </c>
      <c r="P9" s="29">
        <f ca="1">IFERROR((Tableau2[[#This Row],[Solde client avant relance]]*Tableau2[[#This Row],[Nb de jours de retard]]*$L$1)/36500,"")</f>
        <v>-0.35389130301369864</v>
      </c>
      <c r="Q9" s="10">
        <f>$K$2*Tableau2[[#This Row],[Nb factures]]</f>
        <v>0</v>
      </c>
      <c r="R9" s="10">
        <v>-33.520000000000003</v>
      </c>
      <c r="S9" s="2" t="s">
        <v>405</v>
      </c>
      <c r="T9" s="10">
        <v>-33.520000000000003</v>
      </c>
      <c r="U9" s="2" t="s">
        <v>405</v>
      </c>
      <c r="V9" s="10">
        <f>VLOOKUP(Tableau2[[#This Row],[Code client]],extraction!A98:I471,9,0)</f>
        <v>-33.520000000000003</v>
      </c>
      <c r="W9" s="2" t="s">
        <v>617</v>
      </c>
      <c r="X9" s="50">
        <f ca="1">IFERROR(Tableau2[[#This Row],[Solde client avant relance]]+Tableau2[[#This Row],[Frais de recouvrement]]+Tableau2[[#This Row],[Majoration]],"")</f>
        <v>-33.8738913030137</v>
      </c>
    </row>
    <row r="10" spans="1:24" x14ac:dyDescent="0.25">
      <c r="A10" t="s">
        <v>150</v>
      </c>
      <c r="C10" s="31" t="s">
        <v>413</v>
      </c>
      <c r="G10" s="38" t="s">
        <v>339</v>
      </c>
      <c r="H10" s="2"/>
      <c r="I10" s="39"/>
      <c r="J10" s="2"/>
      <c r="L10"/>
      <c r="N10"/>
      <c r="O10" s="28">
        <f ca="1">$B$1-Tableau2[[#This Row],[Date facture]]</f>
        <v>42817</v>
      </c>
      <c r="P10" s="29">
        <f ca="1">IFERROR((Tableau2[[#This Row],[Solde client avant relance]]*Tableau2[[#This Row],[Nb de jours de retard]]*$L$1)/36500,"")</f>
        <v>-0.84080857315068491</v>
      </c>
      <c r="Q10" s="10">
        <f>$K$2*Tableau2[[#This Row],[Nb factures]]</f>
        <v>0</v>
      </c>
      <c r="R10" s="10">
        <v>-79.64</v>
      </c>
      <c r="S10" s="2" t="s">
        <v>405</v>
      </c>
      <c r="T10" s="10">
        <v>-79.64</v>
      </c>
      <c r="U10" s="2" t="s">
        <v>405</v>
      </c>
      <c r="V10" s="10">
        <f>VLOOKUP(Tableau2[[#This Row],[Code client]],extraction!A99:I472,9,0)</f>
        <v>-79.64</v>
      </c>
      <c r="W10" s="2" t="s">
        <v>617</v>
      </c>
      <c r="X10" s="50">
        <f ca="1">IFERROR(Tableau2[[#This Row],[Solde client avant relance]]+Tableau2[[#This Row],[Frais de recouvrement]]+Tableau2[[#This Row],[Majoration]],"")</f>
        <v>-80.480808573150682</v>
      </c>
    </row>
    <row r="11" spans="1:24" x14ac:dyDescent="0.25">
      <c r="A11" t="s">
        <v>590</v>
      </c>
      <c r="C11" s="26" t="s">
        <v>316</v>
      </c>
      <c r="G11" s="39"/>
      <c r="I11" s="39"/>
      <c r="L11"/>
      <c r="N11"/>
      <c r="O11" s="28">
        <f ca="1">$B$1-Tableau2[[#This Row],[Date facture]]</f>
        <v>42817</v>
      </c>
      <c r="P11" s="29">
        <f ca="1">IFERROR((Tableau2[[#This Row],[Solde client avant relance]]*Tableau2[[#This Row],[Nb de jours de retard]]*$L$1)/36500,"")</f>
        <v>-0.23205640931506846</v>
      </c>
      <c r="Q11" s="10">
        <f>$K$2*Tableau2[[#This Row],[Nb factures]]</f>
        <v>0</v>
      </c>
      <c r="R11" s="10">
        <v>-21.98</v>
      </c>
      <c r="S11"/>
      <c r="T11" s="10"/>
      <c r="V11" s="10"/>
      <c r="W11" s="2"/>
      <c r="X11" s="94">
        <f ca="1">IFERROR(Tableau2[[#This Row],[Solde client avant relance]]+Tableau2[[#This Row],[Frais de recouvrement]]+Tableau2[[#This Row],[Majoration]],"")</f>
        <v>-22.212056409315068</v>
      </c>
    </row>
    <row r="12" spans="1:24" x14ac:dyDescent="0.25">
      <c r="A12" t="s">
        <v>414</v>
      </c>
      <c r="C12" s="26" t="s">
        <v>316</v>
      </c>
      <c r="G12" s="39"/>
      <c r="I12" s="39"/>
      <c r="L12"/>
      <c r="N12"/>
      <c r="O12" s="28">
        <f ca="1">$B$1-Tableau2[[#This Row],[Date facture]]</f>
        <v>42817</v>
      </c>
      <c r="P12" s="29">
        <f ca="1">IFERROR((Tableau2[[#This Row],[Solde client avant relance]]*Tableau2[[#This Row],[Nb de jours de retard]]*$L$1)/36500,"")</f>
        <v>-0.35927568739726023</v>
      </c>
      <c r="Q12" s="10">
        <f>$K$2*Tableau2[[#This Row],[Nb factures]]</f>
        <v>0</v>
      </c>
      <c r="R12" s="10">
        <v>-34.03</v>
      </c>
      <c r="S12"/>
      <c r="T12" s="10"/>
      <c r="V12" s="10"/>
      <c r="W12" s="2"/>
      <c r="X12" s="94">
        <f ca="1">IFERROR(Tableau2[[#This Row],[Solde client avant relance]]+Tableau2[[#This Row],[Frais de recouvrement]]+Tableau2[[#This Row],[Majoration]],"")</f>
        <v>-34.389275687397259</v>
      </c>
    </row>
    <row r="13" spans="1:24" x14ac:dyDescent="0.25">
      <c r="A13" t="s">
        <v>415</v>
      </c>
      <c r="C13" s="26" t="s">
        <v>316</v>
      </c>
      <c r="G13" s="39"/>
      <c r="I13" s="39"/>
      <c r="L13"/>
      <c r="N13"/>
      <c r="O13" s="28">
        <f ca="1">$B$1-Tableau2[[#This Row],[Date facture]]</f>
        <v>42817</v>
      </c>
      <c r="P13" s="29">
        <f ca="1">IFERROR((Tableau2[[#This Row],[Solde client avant relance]]*Tableau2[[#This Row],[Nb de jours de retard]]*$L$1)/36500,"")</f>
        <v>-0.59555514328767112</v>
      </c>
      <c r="Q13" s="10">
        <f>$K$2*Tableau2[[#This Row],[Nb factures]]</f>
        <v>0</v>
      </c>
      <c r="R13" s="10">
        <v>-56.41</v>
      </c>
      <c r="S13"/>
      <c r="T13" s="10"/>
      <c r="V13" s="10"/>
      <c r="W13" s="2"/>
      <c r="X13" s="94">
        <f ca="1">IFERROR(Tableau2[[#This Row],[Solde client avant relance]]+Tableau2[[#This Row],[Frais de recouvrement]]+Tableau2[[#This Row],[Majoration]],"")</f>
        <v>-57.005555143287665</v>
      </c>
    </row>
    <row r="14" spans="1:24" x14ac:dyDescent="0.25">
      <c r="A14" t="s">
        <v>591</v>
      </c>
      <c r="G14" s="39"/>
      <c r="I14" s="39" t="s">
        <v>607</v>
      </c>
      <c r="L14"/>
      <c r="N14"/>
      <c r="O14" s="28">
        <f ca="1">$B$1-Tableau2[[#This Row],[Date facture]]</f>
        <v>42817</v>
      </c>
      <c r="P14" s="29">
        <f ca="1">IFERROR((Tableau2[[#This Row],[Solde client avant relance]]*Tableau2[[#This Row],[Nb de jours de retard]]*$L$1)/36500,"")</f>
        <v>-44.699997814520543</v>
      </c>
      <c r="Q14" s="10">
        <f>$K$2*Tableau2[[#This Row],[Nb factures]]</f>
        <v>0</v>
      </c>
      <c r="R14" s="10">
        <v>-4233.91</v>
      </c>
      <c r="S14" t="s">
        <v>404</v>
      </c>
      <c r="T14" s="10"/>
      <c r="V14" s="10"/>
      <c r="W14" s="2"/>
      <c r="X14" s="94">
        <f ca="1">IFERROR(Tableau2[[#This Row],[Solde client avant relance]]+Tableau2[[#This Row],[Frais de recouvrement]]+Tableau2[[#This Row],[Majoration]],"")</f>
        <v>-4278.6099978145203</v>
      </c>
    </row>
    <row r="15" spans="1:24" x14ac:dyDescent="0.25">
      <c r="A15" t="s">
        <v>416</v>
      </c>
      <c r="C15" s="26" t="s">
        <v>316</v>
      </c>
      <c r="G15" s="39"/>
      <c r="I15" s="39"/>
      <c r="L15"/>
      <c r="N15"/>
      <c r="O15" s="28">
        <f ca="1">$B$1-Tableau2[[#This Row],[Date facture]]</f>
        <v>42817</v>
      </c>
      <c r="P15" s="29">
        <f ca="1">IFERROR((Tableau2[[#This Row],[Solde client avant relance]]*Tableau2[[#This Row],[Nb de jours de retard]]*$L$1)/36500,"")</f>
        <v>-0.35927568739726023</v>
      </c>
      <c r="Q15" s="10">
        <f>$K$2*Tableau2[[#This Row],[Nb factures]]</f>
        <v>0</v>
      </c>
      <c r="R15" s="10">
        <v>-34.03</v>
      </c>
      <c r="S15"/>
      <c r="T15" s="10"/>
      <c r="V15" s="10"/>
      <c r="W15" s="2"/>
      <c r="X15" s="94">
        <f ca="1">IFERROR(Tableau2[[#This Row],[Solde client avant relance]]+Tableau2[[#This Row],[Frais de recouvrement]]+Tableau2[[#This Row],[Majoration]],"")</f>
        <v>-34.389275687397259</v>
      </c>
    </row>
    <row r="16" spans="1:24" x14ac:dyDescent="0.25">
      <c r="A16" t="s">
        <v>417</v>
      </c>
      <c r="C16" s="26" t="s">
        <v>316</v>
      </c>
      <c r="G16" s="39" t="s">
        <v>608</v>
      </c>
      <c r="H16" t="s">
        <v>610</v>
      </c>
      <c r="I16" s="39" t="s">
        <v>609</v>
      </c>
      <c r="L16"/>
      <c r="N16"/>
      <c r="O16" s="28">
        <f ca="1">$B$1-Tableau2[[#This Row],[Date facture]]</f>
        <v>42817</v>
      </c>
      <c r="P16" s="29">
        <f ca="1">IFERROR((Tableau2[[#This Row],[Solde client avant relance]]*Tableau2[[#This Row],[Nb de jours de retard]]*$L$1)/36500,"")</f>
        <v>-9.8148881219178072</v>
      </c>
      <c r="Q16" s="10">
        <f>$K$2*Tableau2[[#This Row],[Nb factures]]</f>
        <v>0</v>
      </c>
      <c r="R16" s="10">
        <v>-929.65</v>
      </c>
      <c r="S16" t="s">
        <v>406</v>
      </c>
      <c r="T16" s="10"/>
      <c r="V16" s="10"/>
      <c r="W16" s="2"/>
      <c r="X16" s="94">
        <f ca="1">IFERROR(Tableau2[[#This Row],[Solde client avant relance]]+Tableau2[[#This Row],[Frais de recouvrement]]+Tableau2[[#This Row],[Majoration]],"")</f>
        <v>-939.46488812191774</v>
      </c>
    </row>
    <row r="17" spans="1:24" x14ac:dyDescent="0.25">
      <c r="A17" t="s">
        <v>418</v>
      </c>
      <c r="C17" s="26" t="s">
        <v>316</v>
      </c>
      <c r="G17" s="39"/>
      <c r="I17" s="39"/>
      <c r="L17"/>
      <c r="N17"/>
      <c r="O17" s="28">
        <f ca="1">$B$1-Tableau2[[#This Row],[Date facture]]</f>
        <v>42817</v>
      </c>
      <c r="P17" s="29">
        <f ca="1">IFERROR((Tableau2[[#This Row],[Solde client avant relance]]*Tableau2[[#This Row],[Nb de jours de retard]]*$L$1)/36500,"")</f>
        <v>-0.35294111753424656</v>
      </c>
      <c r="Q17" s="10">
        <f>$K$2*Tableau2[[#This Row],[Nb factures]]</f>
        <v>0</v>
      </c>
      <c r="R17" s="10">
        <v>-33.43</v>
      </c>
      <c r="S17"/>
      <c r="T17" s="10"/>
      <c r="V17" s="10"/>
      <c r="W17" s="2"/>
      <c r="X17" s="94">
        <f ca="1">IFERROR(Tableau2[[#This Row],[Solde client avant relance]]+Tableau2[[#This Row],[Frais de recouvrement]]+Tableau2[[#This Row],[Majoration]],"")</f>
        <v>-33.782941117534243</v>
      </c>
    </row>
    <row r="18" spans="1:24" x14ac:dyDescent="0.25">
      <c r="A18" t="s">
        <v>593</v>
      </c>
      <c r="C18" s="26" t="s">
        <v>316</v>
      </c>
      <c r="G18" s="39"/>
      <c r="I18" s="39"/>
      <c r="L18"/>
      <c r="N18"/>
      <c r="O18" s="28">
        <f ca="1">$B$1-Tableau2[[#This Row],[Date facture]]</f>
        <v>42817</v>
      </c>
      <c r="P18" s="29">
        <f ca="1">IFERROR((Tableau2[[#This Row],[Solde client avant relance]]*Tableau2[[#This Row],[Nb de jours de retard]]*$L$1)/36500,"")</f>
        <v>-1.0472099745205476</v>
      </c>
      <c r="Q18" s="10">
        <f>$K$2*Tableau2[[#This Row],[Nb factures]]</f>
        <v>0</v>
      </c>
      <c r="R18" s="10">
        <v>-99.19</v>
      </c>
      <c r="S18"/>
      <c r="T18" s="10"/>
      <c r="V18" s="10"/>
      <c r="W18" s="2"/>
      <c r="X18" s="94">
        <f ca="1">IFERROR(Tableau2[[#This Row],[Solde client avant relance]]+Tableau2[[#This Row],[Frais de recouvrement]]+Tableau2[[#This Row],[Majoration]],"")</f>
        <v>-100.23720997452054</v>
      </c>
    </row>
    <row r="19" spans="1:24" x14ac:dyDescent="0.25">
      <c r="A19" t="s">
        <v>594</v>
      </c>
      <c r="C19" s="26" t="s">
        <v>316</v>
      </c>
      <c r="G19" s="39"/>
      <c r="I19" s="39"/>
      <c r="L19"/>
      <c r="N19"/>
      <c r="O19" s="28">
        <f ca="1">$B$1-Tableau2[[#This Row],[Date facture]]</f>
        <v>42817</v>
      </c>
      <c r="P19" s="29">
        <f ca="1">IFERROR((Tableau2[[#This Row],[Solde client avant relance]]*Tableau2[[#This Row],[Nb de jours de retard]]*$L$1)/36500,"")</f>
        <v>-0.3322481893150685</v>
      </c>
      <c r="Q19" s="10">
        <f>$K$2*Tableau2[[#This Row],[Nb factures]]</f>
        <v>0</v>
      </c>
      <c r="R19" s="10">
        <v>-31.47</v>
      </c>
      <c r="S19"/>
      <c r="T19" s="10"/>
      <c r="V19" s="10"/>
      <c r="W19" s="2"/>
      <c r="X19" s="94">
        <f ca="1">IFERROR(Tableau2[[#This Row],[Solde client avant relance]]+Tableau2[[#This Row],[Frais de recouvrement]]+Tableau2[[#This Row],[Majoration]],"")</f>
        <v>-31.802248189315069</v>
      </c>
    </row>
    <row r="20" spans="1:24" x14ac:dyDescent="0.25">
      <c r="A20" t="s">
        <v>420</v>
      </c>
      <c r="C20" s="26" t="s">
        <v>316</v>
      </c>
      <c r="G20" s="39"/>
      <c r="I20" s="39"/>
      <c r="L20"/>
      <c r="N20"/>
      <c r="O20" s="28">
        <f ca="1">$B$1-Tableau2[[#This Row],[Date facture]]</f>
        <v>42817</v>
      </c>
      <c r="P20" s="29">
        <f ca="1">IFERROR((Tableau2[[#This Row],[Solde client avant relance]]*Tableau2[[#This Row],[Nb de jours de retard]]*$L$1)/36500,"")</f>
        <v>-0.35294111753424656</v>
      </c>
      <c r="Q20" s="10">
        <f>$K$2*Tableau2[[#This Row],[Nb factures]]</f>
        <v>0</v>
      </c>
      <c r="R20" s="10">
        <v>-33.43</v>
      </c>
      <c r="S20"/>
      <c r="T20" s="10"/>
      <c r="V20" s="10"/>
      <c r="W20" s="2"/>
      <c r="X20" s="94">
        <f ca="1">IFERROR(Tableau2[[#This Row],[Solde client avant relance]]+Tableau2[[#This Row],[Frais de recouvrement]]+Tableau2[[#This Row],[Majoration]],"")</f>
        <v>-33.782941117534243</v>
      </c>
    </row>
    <row r="21" spans="1:24" x14ac:dyDescent="0.25">
      <c r="A21" t="s">
        <v>421</v>
      </c>
      <c r="C21" s="26" t="s">
        <v>316</v>
      </c>
      <c r="G21" s="39"/>
      <c r="I21" s="39"/>
      <c r="L21"/>
      <c r="N21"/>
      <c r="O21" s="28">
        <f ca="1">$B$1-Tableau2[[#This Row],[Date facture]]</f>
        <v>42817</v>
      </c>
      <c r="P21" s="29">
        <f ca="1">IFERROR((Tableau2[[#This Row],[Solde client avant relance]]*Tableau2[[#This Row],[Nb de jours de retard]]*$L$1)/36500,"")</f>
        <v>-1.7866654298630134</v>
      </c>
      <c r="Q21" s="10">
        <f>$K$2*Tableau2[[#This Row],[Nb factures]]</f>
        <v>0</v>
      </c>
      <c r="R21" s="10">
        <v>-169.23</v>
      </c>
      <c r="S21"/>
      <c r="T21" s="10"/>
      <c r="V21" s="10"/>
      <c r="W21" s="2"/>
      <c r="X21" s="94">
        <f ca="1">IFERROR(Tableau2[[#This Row],[Solde client avant relance]]+Tableau2[[#This Row],[Frais de recouvrement]]+Tableau2[[#This Row],[Majoration]],"")</f>
        <v>-171.016665429863</v>
      </c>
    </row>
    <row r="22" spans="1:24" x14ac:dyDescent="0.25">
      <c r="A22" t="s">
        <v>422</v>
      </c>
      <c r="C22" s="26" t="s">
        <v>316</v>
      </c>
      <c r="G22" s="39"/>
      <c r="I22" s="39"/>
      <c r="L22"/>
      <c r="N22"/>
      <c r="O22" s="28">
        <f ca="1">$B$1-Tableau2[[#This Row],[Date facture]]</f>
        <v>42817</v>
      </c>
      <c r="P22" s="29">
        <f ca="1">IFERROR((Tableau2[[#This Row],[Solde client avant relance]]*Tableau2[[#This Row],[Nb de jours de retard]]*$L$1)/36500,"")</f>
        <v>-0.35294111753424656</v>
      </c>
      <c r="Q22" s="10">
        <f>$K$2*Tableau2[[#This Row],[Nb factures]]</f>
        <v>0</v>
      </c>
      <c r="R22" s="10">
        <v>-33.43</v>
      </c>
      <c r="S22"/>
      <c r="T22" s="10"/>
      <c r="V22" s="10"/>
      <c r="W22" s="2"/>
      <c r="X22" s="94">
        <f ca="1">IFERROR(Tableau2[[#This Row],[Solde client avant relance]]+Tableau2[[#This Row],[Frais de recouvrement]]+Tableau2[[#This Row],[Majoration]],"")</f>
        <v>-33.782941117534243</v>
      </c>
    </row>
    <row r="23" spans="1:24" x14ac:dyDescent="0.25">
      <c r="A23" t="s">
        <v>595</v>
      </c>
      <c r="C23" s="26" t="s">
        <v>316</v>
      </c>
      <c r="G23" s="39"/>
      <c r="I23" s="39"/>
      <c r="L23"/>
      <c r="N23"/>
      <c r="O23" s="28">
        <f ca="1">$B$1-Tableau2[[#This Row],[Date facture]]</f>
        <v>42817</v>
      </c>
      <c r="P23" s="29">
        <f ca="1">IFERROR((Tableau2[[#This Row],[Solde client avant relance]]*Tableau2[[#This Row],[Nb de jours de retard]]*$L$1)/36500,"")</f>
        <v>-0.46611876575342465</v>
      </c>
      <c r="Q23" s="10">
        <f>$K$2*Tableau2[[#This Row],[Nb factures]]</f>
        <v>0</v>
      </c>
      <c r="R23" s="10">
        <v>-44.15</v>
      </c>
      <c r="S23"/>
      <c r="T23" s="10"/>
      <c r="V23" s="10"/>
      <c r="W23" s="2"/>
      <c r="X23" s="94">
        <f ca="1">IFERROR(Tableau2[[#This Row],[Solde client avant relance]]+Tableau2[[#This Row],[Frais de recouvrement]]+Tableau2[[#This Row],[Majoration]],"")</f>
        <v>-44.61611876575342</v>
      </c>
    </row>
    <row r="24" spans="1:24" x14ac:dyDescent="0.25">
      <c r="A24" t="s">
        <v>423</v>
      </c>
      <c r="C24" s="26" t="s">
        <v>316</v>
      </c>
      <c r="G24" s="39"/>
      <c r="I24" s="39"/>
      <c r="L24"/>
      <c r="N24"/>
      <c r="O24" s="28">
        <f ca="1">$B$1-Tableau2[[#This Row],[Date facture]]</f>
        <v>42817</v>
      </c>
      <c r="P24" s="29">
        <f ca="1">IFERROR((Tableau2[[#This Row],[Solde client avant relance]]*Tableau2[[#This Row],[Nb de jours de retard]]*$L$1)/36500,"")</f>
        <v>-0.35294111753424656</v>
      </c>
      <c r="Q24" s="10">
        <f>$K$2*Tableau2[[#This Row],[Nb factures]]</f>
        <v>0</v>
      </c>
      <c r="R24" s="10">
        <v>-33.43</v>
      </c>
      <c r="S24"/>
      <c r="T24" s="10"/>
      <c r="V24" s="10"/>
      <c r="W24" s="2"/>
      <c r="X24" s="94">
        <f ca="1">IFERROR(Tableau2[[#This Row],[Solde client avant relance]]+Tableau2[[#This Row],[Frais de recouvrement]]+Tableau2[[#This Row],[Majoration]],"")</f>
        <v>-33.782941117534243</v>
      </c>
    </row>
    <row r="25" spans="1:24" x14ac:dyDescent="0.25">
      <c r="A25" t="s">
        <v>425</v>
      </c>
      <c r="C25" s="26" t="s">
        <v>316</v>
      </c>
      <c r="G25" s="39"/>
      <c r="I25" s="39"/>
      <c r="L25"/>
      <c r="N25"/>
      <c r="O25" s="28">
        <f ca="1">$B$1-Tableau2[[#This Row],[Date facture]]</f>
        <v>42817</v>
      </c>
      <c r="P25" s="29">
        <f ca="1">IFERROR((Tableau2[[#This Row],[Solde client avant relance]]*Tableau2[[#This Row],[Nb de jours de retard]]*$L$1)/36500,"")</f>
        <v>-0.35294111753424656</v>
      </c>
      <c r="Q25" s="10">
        <f>$K$2*Tableau2[[#This Row],[Nb factures]]</f>
        <v>0</v>
      </c>
      <c r="R25" s="10">
        <v>-33.43</v>
      </c>
      <c r="S25"/>
      <c r="T25" s="10"/>
      <c r="V25" s="10"/>
      <c r="W25" s="2"/>
      <c r="X25" s="94">
        <f ca="1">IFERROR(Tableau2[[#This Row],[Solde client avant relance]]+Tableau2[[#This Row],[Frais de recouvrement]]+Tableau2[[#This Row],[Majoration]],"")</f>
        <v>-33.782941117534243</v>
      </c>
    </row>
    <row r="26" spans="1:24" x14ac:dyDescent="0.25">
      <c r="A26" t="s">
        <v>426</v>
      </c>
      <c r="C26" s="26" t="s">
        <v>316</v>
      </c>
      <c r="G26" s="39"/>
      <c r="I26" s="39"/>
      <c r="L26"/>
      <c r="N26"/>
      <c r="O26" s="28">
        <f ca="1">$B$1-Tableau2[[#This Row],[Date facture]]</f>
        <v>42817</v>
      </c>
      <c r="P26" s="29">
        <f ca="1">IFERROR((Tableau2[[#This Row],[Solde client avant relance]]*Tableau2[[#This Row],[Nb de jours de retard]]*$L$1)/36500,"")</f>
        <v>-0.35294111753424656</v>
      </c>
      <c r="Q26" s="10">
        <f>$K$2*Tableau2[[#This Row],[Nb factures]]</f>
        <v>0</v>
      </c>
      <c r="R26" s="10">
        <v>-33.43</v>
      </c>
      <c r="S26"/>
      <c r="T26" s="10"/>
      <c r="V26" s="10"/>
      <c r="W26" s="2"/>
      <c r="X26" s="94">
        <f ca="1">IFERROR(Tableau2[[#This Row],[Solde client avant relance]]+Tableau2[[#This Row],[Frais de recouvrement]]+Tableau2[[#This Row],[Majoration]],"")</f>
        <v>-33.782941117534243</v>
      </c>
    </row>
    <row r="27" spans="1:24" x14ac:dyDescent="0.25">
      <c r="A27" t="s">
        <v>427</v>
      </c>
      <c r="C27" s="26" t="s">
        <v>316</v>
      </c>
      <c r="G27" s="39"/>
      <c r="I27" s="39"/>
      <c r="L27"/>
      <c r="N27"/>
      <c r="O27" s="28">
        <f ca="1">$B$1-Tableau2[[#This Row],[Date facture]]</f>
        <v>42817</v>
      </c>
      <c r="P27" s="29">
        <f ca="1">IFERROR((Tableau2[[#This Row],[Solde client avant relance]]*Tableau2[[#This Row],[Nb de jours de retard]]*$L$1)/36500,"")</f>
        <v>-0.35294111753424656</v>
      </c>
      <c r="Q27" s="10">
        <f>$K$2*Tableau2[[#This Row],[Nb factures]]</f>
        <v>0</v>
      </c>
      <c r="R27" s="10">
        <v>-33.43</v>
      </c>
      <c r="S27"/>
      <c r="T27" s="10"/>
      <c r="V27" s="10"/>
      <c r="W27" s="2"/>
      <c r="X27" s="94">
        <f ca="1">IFERROR(Tableau2[[#This Row],[Solde client avant relance]]+Tableau2[[#This Row],[Frais de recouvrement]]+Tableau2[[#This Row],[Majoration]],"")</f>
        <v>-33.782941117534243</v>
      </c>
    </row>
    <row r="28" spans="1:24" x14ac:dyDescent="0.25">
      <c r="A28" t="s">
        <v>596</v>
      </c>
      <c r="C28" s="26" t="s">
        <v>316</v>
      </c>
      <c r="G28" s="39"/>
      <c r="I28" s="39"/>
      <c r="L28"/>
      <c r="N28"/>
      <c r="O28" s="28">
        <f ca="1">$B$1-Tableau2[[#This Row],[Date facture]]</f>
        <v>42817</v>
      </c>
      <c r="P28" s="29">
        <f ca="1">IFERROR((Tableau2[[#This Row],[Solde client avant relance]]*Tableau2[[#This Row],[Nb de jours de retard]]*$L$1)/36500,"")</f>
        <v>-0.35294111753424656</v>
      </c>
      <c r="Q28" s="10">
        <f>$K$2*Tableau2[[#This Row],[Nb factures]]</f>
        <v>0</v>
      </c>
      <c r="R28" s="10">
        <v>-33.43</v>
      </c>
      <c r="S28"/>
      <c r="T28" s="10"/>
      <c r="V28" s="10"/>
      <c r="W28" s="2"/>
      <c r="X28" s="94">
        <f ca="1">IFERROR(Tableau2[[#This Row],[Solde client avant relance]]+Tableau2[[#This Row],[Frais de recouvrement]]+Tableau2[[#This Row],[Majoration]],"")</f>
        <v>-33.782941117534243</v>
      </c>
    </row>
    <row r="29" spans="1:24" x14ac:dyDescent="0.25">
      <c r="A29" t="s">
        <v>429</v>
      </c>
      <c r="C29" s="26" t="s">
        <v>316</v>
      </c>
      <c r="G29" s="39"/>
      <c r="I29" s="39"/>
      <c r="L29"/>
      <c r="N29"/>
      <c r="O29" s="28">
        <f ca="1">$B$1-Tableau2[[#This Row],[Date facture]]</f>
        <v>42817</v>
      </c>
      <c r="P29" s="29">
        <f ca="1">IFERROR((Tableau2[[#This Row],[Solde client avant relance]]*Tableau2[[#This Row],[Nb de jours de retard]]*$L$1)/36500,"")</f>
        <v>-0.35294111753424656</v>
      </c>
      <c r="Q29" s="10">
        <f>$K$2*Tableau2[[#This Row],[Nb factures]]</f>
        <v>0</v>
      </c>
      <c r="R29" s="10">
        <v>-33.43</v>
      </c>
      <c r="S29"/>
      <c r="T29" s="10"/>
      <c r="V29" s="10"/>
      <c r="W29" s="2"/>
      <c r="X29" s="94">
        <f ca="1">IFERROR(Tableau2[[#This Row],[Solde client avant relance]]+Tableau2[[#This Row],[Frais de recouvrement]]+Tableau2[[#This Row],[Majoration]],"")</f>
        <v>-33.782941117534243</v>
      </c>
    </row>
    <row r="30" spans="1:24" x14ac:dyDescent="0.25">
      <c r="A30" t="s">
        <v>597</v>
      </c>
      <c r="C30" s="26" t="s">
        <v>316</v>
      </c>
      <c r="E30" s="36"/>
      <c r="F30" s="36"/>
      <c r="G30" s="39" t="s">
        <v>630</v>
      </c>
      <c r="I30" s="39"/>
      <c r="L30"/>
      <c r="N30"/>
      <c r="O30" s="28">
        <f ca="1">$B$1-Tableau2[[#This Row],[Date facture]]</f>
        <v>42817</v>
      </c>
      <c r="P30" s="29">
        <f ca="1">IFERROR((Tableau2[[#This Row],[Solde client avant relance]]*Tableau2[[#This Row],[Nb de jours de retard]]*$L$1)/36500,"")</f>
        <v>-0.30595972438356162</v>
      </c>
      <c r="Q30" s="10">
        <f>$K$2*Tableau2[[#This Row],[Nb factures]]</f>
        <v>0</v>
      </c>
      <c r="R30" s="10">
        <v>-28.98</v>
      </c>
      <c r="S30" t="s">
        <v>406</v>
      </c>
      <c r="T30" s="10"/>
      <c r="V30" s="10"/>
      <c r="W30" s="2"/>
      <c r="X30" s="94">
        <f ca="1">IFERROR(Tableau2[[#This Row],[Solde client avant relance]]+Tableau2[[#This Row],[Frais de recouvrement]]+Tableau2[[#This Row],[Majoration]],"")</f>
        <v>-29.285959724383563</v>
      </c>
    </row>
    <row r="31" spans="1:24" x14ac:dyDescent="0.25">
      <c r="A31" t="s">
        <v>598</v>
      </c>
      <c r="C31" s="26" t="s">
        <v>316</v>
      </c>
      <c r="E31" s="36"/>
      <c r="F31" s="36"/>
      <c r="G31" s="39" t="s">
        <v>630</v>
      </c>
      <c r="I31" s="39"/>
      <c r="L31"/>
      <c r="N31"/>
      <c r="O31" s="28">
        <f ca="1">$B$1-Tableau2[[#This Row],[Date facture]]</f>
        <v>42817</v>
      </c>
      <c r="P31" s="29">
        <f ca="1">IFERROR((Tableau2[[#This Row],[Solde client avant relance]]*Tableau2[[#This Row],[Nb de jours de retard]]*$L$1)/36500,"")</f>
        <v>-0.20714043452054795</v>
      </c>
      <c r="Q31" s="10">
        <f>$K$2*Tableau2[[#This Row],[Nb factures]]</f>
        <v>0</v>
      </c>
      <c r="R31" s="10">
        <v>-19.62</v>
      </c>
      <c r="S31" t="s">
        <v>406</v>
      </c>
      <c r="T31" s="10"/>
      <c r="V31" s="10"/>
      <c r="W31" s="2"/>
      <c r="X31" s="94">
        <f ca="1">IFERROR(Tableau2[[#This Row],[Solde client avant relance]]+Tableau2[[#This Row],[Frais de recouvrement]]+Tableau2[[#This Row],[Majoration]],"")</f>
        <v>-19.827140434520548</v>
      </c>
    </row>
    <row r="32" spans="1:24" x14ac:dyDescent="0.25">
      <c r="A32" t="s">
        <v>430</v>
      </c>
      <c r="C32" s="26" t="s">
        <v>316</v>
      </c>
      <c r="G32" s="39"/>
      <c r="I32" s="39"/>
      <c r="L32"/>
      <c r="N32"/>
      <c r="O32" s="28">
        <f ca="1">$B$1-Tableau2[[#This Row],[Date facture]]</f>
        <v>42817</v>
      </c>
      <c r="P32" s="29">
        <f ca="1">IFERROR((Tableau2[[#This Row],[Solde client avant relance]]*Tableau2[[#This Row],[Nb de jours de retard]]*$L$1)/36500,"")</f>
        <v>-0.63609639041095878</v>
      </c>
      <c r="Q32" s="10">
        <f>$K$2*Tableau2[[#This Row],[Nb factures]]</f>
        <v>0</v>
      </c>
      <c r="R32" s="10">
        <v>-60.25</v>
      </c>
      <c r="S32"/>
      <c r="T32" s="10"/>
      <c r="V32" s="10"/>
      <c r="W32" s="2"/>
      <c r="X32" s="94">
        <f ca="1">IFERROR(Tableau2[[#This Row],[Solde client avant relance]]+Tableau2[[#This Row],[Frais de recouvrement]]+Tableau2[[#This Row],[Majoration]],"")</f>
        <v>-60.886096390410955</v>
      </c>
    </row>
    <row r="33" spans="1:24" x14ac:dyDescent="0.25">
      <c r="A33" t="s">
        <v>431</v>
      </c>
      <c r="C33" s="26" t="s">
        <v>316</v>
      </c>
      <c r="G33" s="39"/>
      <c r="I33" s="39"/>
      <c r="L33"/>
      <c r="N33"/>
      <c r="O33" s="28">
        <f ca="1">$B$1-Tableau2[[#This Row],[Date facture]]</f>
        <v>42817</v>
      </c>
      <c r="P33" s="29">
        <f ca="1">IFERROR((Tableau2[[#This Row],[Solde client avant relance]]*Tableau2[[#This Row],[Nb de jours de retard]]*$L$1)/36500,"")</f>
        <v>-0.59555514328767112</v>
      </c>
      <c r="Q33" s="10">
        <f>$K$2*Tableau2[[#This Row],[Nb factures]]</f>
        <v>0</v>
      </c>
      <c r="R33" s="10">
        <v>-56.41</v>
      </c>
      <c r="S33"/>
      <c r="T33" s="10"/>
      <c r="V33" s="10"/>
      <c r="W33" s="2"/>
      <c r="X33" s="94">
        <f ca="1">IFERROR(Tableau2[[#This Row],[Solde client avant relance]]+Tableau2[[#This Row],[Frais de recouvrement]]+Tableau2[[#This Row],[Majoration]],"")</f>
        <v>-57.005555143287665</v>
      </c>
    </row>
    <row r="34" spans="1:24" x14ac:dyDescent="0.25">
      <c r="A34" t="s">
        <v>432</v>
      </c>
      <c r="C34" s="26" t="s">
        <v>316</v>
      </c>
      <c r="G34" s="39"/>
      <c r="I34" s="39"/>
      <c r="L34"/>
      <c r="N34"/>
      <c r="O34" s="28">
        <f ca="1">$B$1-Tableau2[[#This Row],[Date facture]]</f>
        <v>42817</v>
      </c>
      <c r="P34" s="29">
        <f ca="1">IFERROR((Tableau2[[#This Row],[Solde client avant relance]]*Tableau2[[#This Row],[Nb de jours de retard]]*$L$1)/36500,"")</f>
        <v>-0.1120163104109589</v>
      </c>
      <c r="Q34" s="10">
        <f>$K$2*Tableau2[[#This Row],[Nb factures]]</f>
        <v>0</v>
      </c>
      <c r="R34" s="10">
        <v>-10.61</v>
      </c>
      <c r="S34"/>
      <c r="T34" s="10"/>
      <c r="V34" s="10"/>
      <c r="W34" s="2"/>
      <c r="X34" s="94">
        <f ca="1">IFERROR(Tableau2[[#This Row],[Solde client avant relance]]+Tableau2[[#This Row],[Frais de recouvrement]]+Tableau2[[#This Row],[Majoration]],"")</f>
        <v>-10.722016310410959</v>
      </c>
    </row>
    <row r="35" spans="1:24" x14ac:dyDescent="0.25">
      <c r="A35" t="s">
        <v>433</v>
      </c>
      <c r="C35" s="26" t="s">
        <v>316</v>
      </c>
      <c r="G35" s="39"/>
      <c r="I35" s="39"/>
      <c r="L35"/>
      <c r="N35"/>
      <c r="O35" s="28">
        <f ca="1">$B$1-Tableau2[[#This Row],[Date facture]]</f>
        <v>42817</v>
      </c>
      <c r="P35" s="29">
        <f ca="1">IFERROR((Tableau2[[#This Row],[Solde client avant relance]]*Tableau2[[#This Row],[Nb de jours de retard]]*$L$1)/36500,"")</f>
        <v>-0.35294111753424656</v>
      </c>
      <c r="Q35" s="10">
        <f>$K$2*Tableau2[[#This Row],[Nb factures]]</f>
        <v>0</v>
      </c>
      <c r="R35" s="10">
        <v>-33.43</v>
      </c>
      <c r="S35"/>
      <c r="T35" s="10"/>
      <c r="V35" s="10"/>
      <c r="W35" s="2"/>
      <c r="X35" s="94">
        <f ca="1">IFERROR(Tableau2[[#This Row],[Solde client avant relance]]+Tableau2[[#This Row],[Frais de recouvrement]]+Tableau2[[#This Row],[Majoration]],"")</f>
        <v>-33.782941117534243</v>
      </c>
    </row>
    <row r="36" spans="1:24" x14ac:dyDescent="0.25">
      <c r="A36" t="s">
        <v>434</v>
      </c>
      <c r="C36" s="26" t="s">
        <v>316</v>
      </c>
      <c r="G36" s="39"/>
      <c r="I36" s="39"/>
      <c r="L36"/>
      <c r="N36"/>
      <c r="O36" s="28">
        <f ca="1">$B$1-Tableau2[[#This Row],[Date facture]]</f>
        <v>42817</v>
      </c>
      <c r="P36" s="29">
        <f ca="1">IFERROR((Tableau2[[#This Row],[Solde client avant relance]]*Tableau2[[#This Row],[Nb de jours de retard]]*$L$1)/36500,"")</f>
        <v>-0.35294111753424656</v>
      </c>
      <c r="Q36" s="10">
        <f>$K$2*Tableau2[[#This Row],[Nb factures]]</f>
        <v>0</v>
      </c>
      <c r="R36" s="10">
        <v>-33.43</v>
      </c>
      <c r="S36"/>
      <c r="T36" s="10"/>
      <c r="V36" s="10"/>
      <c r="W36" s="2"/>
      <c r="X36" s="94">
        <f ca="1">IFERROR(Tableau2[[#This Row],[Solde client avant relance]]+Tableau2[[#This Row],[Frais de recouvrement]]+Tableau2[[#This Row],[Majoration]],"")</f>
        <v>-33.782941117534243</v>
      </c>
    </row>
    <row r="37" spans="1:24" x14ac:dyDescent="0.25">
      <c r="A37" t="s">
        <v>435</v>
      </c>
      <c r="C37" s="26" t="s">
        <v>316</v>
      </c>
      <c r="G37" s="39"/>
      <c r="I37" s="39"/>
      <c r="L37"/>
      <c r="N37"/>
      <c r="O37" s="28">
        <f ca="1">$B$1-Tableau2[[#This Row],[Date facture]]</f>
        <v>42817</v>
      </c>
      <c r="P37" s="29">
        <f ca="1">IFERROR((Tableau2[[#This Row],[Solde client avant relance]]*Tableau2[[#This Row],[Nb de jours de retard]]*$L$1)/36500,"")</f>
        <v>-0.35294111753424656</v>
      </c>
      <c r="Q37" s="10">
        <f>$K$2*Tableau2[[#This Row],[Nb factures]]</f>
        <v>0</v>
      </c>
      <c r="R37" s="10">
        <v>-33.43</v>
      </c>
      <c r="S37"/>
      <c r="T37" s="10"/>
      <c r="V37" s="10"/>
      <c r="W37" s="2"/>
      <c r="X37" s="94">
        <f ca="1">IFERROR(Tableau2[[#This Row],[Solde client avant relance]]+Tableau2[[#This Row],[Frais de recouvrement]]+Tableau2[[#This Row],[Majoration]],"")</f>
        <v>-33.782941117534243</v>
      </c>
    </row>
    <row r="38" spans="1:24" x14ac:dyDescent="0.25">
      <c r="A38" t="s">
        <v>437</v>
      </c>
      <c r="C38" s="26" t="s">
        <v>316</v>
      </c>
      <c r="G38" s="39"/>
      <c r="I38" s="39"/>
      <c r="L38"/>
      <c r="N38"/>
      <c r="O38" s="28">
        <f ca="1">$B$1-Tableau2[[#This Row],[Date facture]]</f>
        <v>42817</v>
      </c>
      <c r="P38" s="29">
        <f ca="1">IFERROR((Tableau2[[#This Row],[Solde client avant relance]]*Tableau2[[#This Row],[Nb de jours de retard]]*$L$1)/36500,"")</f>
        <v>-0.35294111753424656</v>
      </c>
      <c r="Q38" s="10">
        <f>$K$2*Tableau2[[#This Row],[Nb factures]]</f>
        <v>0</v>
      </c>
      <c r="R38" s="10">
        <v>-33.43</v>
      </c>
      <c r="S38"/>
      <c r="T38" s="10"/>
      <c r="V38" s="10"/>
      <c r="W38" s="2"/>
      <c r="X38" s="94">
        <f ca="1">IFERROR(Tableau2[[#This Row],[Solde client avant relance]]+Tableau2[[#This Row],[Frais de recouvrement]]+Tableau2[[#This Row],[Majoration]],"")</f>
        <v>-33.782941117534243</v>
      </c>
    </row>
    <row r="39" spans="1:24" x14ac:dyDescent="0.25">
      <c r="A39" t="s">
        <v>438</v>
      </c>
      <c r="C39" s="26" t="s">
        <v>316</v>
      </c>
      <c r="G39" s="39"/>
      <c r="I39" s="39"/>
      <c r="L39"/>
      <c r="N39"/>
      <c r="O39" s="28">
        <f ca="1">$B$1-Tableau2[[#This Row],[Date facture]]</f>
        <v>42817</v>
      </c>
      <c r="P39" s="29">
        <f ca="1">IFERROR((Tableau2[[#This Row],[Solde client avant relance]]*Tableau2[[#This Row],[Nb de jours de retard]]*$L$1)/36500,"")</f>
        <v>-0.4759373490410958</v>
      </c>
      <c r="Q39" s="10">
        <f>$K$2*Tableau2[[#This Row],[Nb factures]]</f>
        <v>0</v>
      </c>
      <c r="R39" s="10">
        <v>-45.08</v>
      </c>
      <c r="S39"/>
      <c r="T39" s="10"/>
      <c r="V39" s="10"/>
      <c r="W39" s="2"/>
      <c r="X39" s="94">
        <f ca="1">IFERROR(Tableau2[[#This Row],[Solde client avant relance]]+Tableau2[[#This Row],[Frais de recouvrement]]+Tableau2[[#This Row],[Majoration]],"")</f>
        <v>-45.555937349041095</v>
      </c>
    </row>
    <row r="40" spans="1:24" x14ac:dyDescent="0.25">
      <c r="A40" t="s">
        <v>439</v>
      </c>
      <c r="C40" s="26" t="s">
        <v>316</v>
      </c>
      <c r="G40" s="39"/>
      <c r="I40" s="39"/>
      <c r="L40"/>
      <c r="N40"/>
      <c r="O40" s="28">
        <f ca="1">$B$1-Tableau2[[#This Row],[Date facture]]</f>
        <v>42817</v>
      </c>
      <c r="P40" s="29">
        <f ca="1">IFERROR((Tableau2[[#This Row],[Solde client avant relance]]*Tableau2[[#This Row],[Nb de jours de retard]]*$L$1)/36500,"")</f>
        <v>-1.8086252720547946</v>
      </c>
      <c r="Q40" s="10">
        <f>$K$2*Tableau2[[#This Row],[Nb factures]]</f>
        <v>0</v>
      </c>
      <c r="R40" s="10">
        <v>-171.31</v>
      </c>
      <c r="S40"/>
      <c r="T40" s="10"/>
      <c r="V40" s="10"/>
      <c r="W40" s="2"/>
      <c r="X40" s="94">
        <f ca="1">IFERROR(Tableau2[[#This Row],[Solde client avant relance]]+Tableau2[[#This Row],[Frais de recouvrement]]+Tableau2[[#This Row],[Majoration]],"")</f>
        <v>-173.1186252720548</v>
      </c>
    </row>
    <row r="41" spans="1:24" x14ac:dyDescent="0.25">
      <c r="A41" t="s">
        <v>262</v>
      </c>
      <c r="C41" s="31" t="s">
        <v>316</v>
      </c>
      <c r="E41" s="36"/>
      <c r="F41" s="36"/>
      <c r="G41" s="39" t="s">
        <v>618</v>
      </c>
      <c r="H41" s="39" t="s">
        <v>627</v>
      </c>
      <c r="I41" s="39" t="s">
        <v>358</v>
      </c>
      <c r="L41"/>
      <c r="N41"/>
      <c r="O41" s="28">
        <f ca="1">$B$1-Tableau2[[#This Row],[Date facture]]</f>
        <v>42817</v>
      </c>
      <c r="P41" s="29">
        <f ca="1">IFERROR((Tableau2[[#This Row],[Solde client avant relance]]*Tableau2[[#This Row],[Nb de jours de retard]]*$L$1)/36500,"")</f>
        <v>-0.4759373490410958</v>
      </c>
      <c r="Q41" s="10">
        <f>$K$2*Tableau2[[#This Row],[Nb factures]]</f>
        <v>0</v>
      </c>
      <c r="R41" s="10">
        <v>-45.08</v>
      </c>
      <c r="S41" s="2" t="s">
        <v>406</v>
      </c>
      <c r="T41" s="10">
        <v>-45.08</v>
      </c>
      <c r="U41" s="2" t="s">
        <v>404</v>
      </c>
      <c r="V41" s="10">
        <f>VLOOKUP(Tableau2[[#This Row],[Code client]],extraction!A26:I399,9,0)</f>
        <v>-45.08</v>
      </c>
      <c r="W41" s="2" t="s">
        <v>617</v>
      </c>
      <c r="X41" s="50">
        <f ca="1">IFERROR(Tableau2[[#This Row],[Solde client avant relance]]+Tableau2[[#This Row],[Frais de recouvrement]]+Tableau2[[#This Row],[Majoration]],"")</f>
        <v>-45.555937349041095</v>
      </c>
    </row>
    <row r="42" spans="1:24" x14ac:dyDescent="0.25">
      <c r="A42" t="s">
        <v>151</v>
      </c>
      <c r="C42" s="31" t="s">
        <v>413</v>
      </c>
      <c r="E42" s="36"/>
      <c r="F42" s="36"/>
      <c r="G42" s="39"/>
      <c r="I42" s="39"/>
      <c r="J42" t="s">
        <v>391</v>
      </c>
      <c r="L42"/>
      <c r="N42"/>
      <c r="O42" s="28">
        <f ca="1">$B$1-Tableau2[[#This Row],[Date facture]]</f>
        <v>42817</v>
      </c>
      <c r="P42" s="29">
        <f ca="1">IFERROR((Tableau2[[#This Row],[Solde client avant relance]]*Tableau2[[#This Row],[Nb de jours de retard]]*$L$1)/36500,"")</f>
        <v>-0.52513584164383564</v>
      </c>
      <c r="Q42" s="10">
        <f>$K$2*Tableau2[[#This Row],[Nb factures]]</f>
        <v>0</v>
      </c>
      <c r="R42" s="10">
        <v>-49.74</v>
      </c>
      <c r="S42" s="2" t="s">
        <v>405</v>
      </c>
      <c r="T42" s="10">
        <v>-49.74</v>
      </c>
      <c r="U42" s="2" t="s">
        <v>404</v>
      </c>
      <c r="V42" s="10">
        <f>VLOOKUP(Tableau2[[#This Row],[Code client]],extraction!A100:I473,9,0)</f>
        <v>-49.74</v>
      </c>
      <c r="W42" s="2" t="s">
        <v>617</v>
      </c>
      <c r="X42" s="50">
        <f ca="1">IFERROR(Tableau2[[#This Row],[Solde client avant relance]]+Tableau2[[#This Row],[Frais de recouvrement]]+Tableau2[[#This Row],[Majoration]],"")</f>
        <v>-50.26513584164384</v>
      </c>
    </row>
    <row r="43" spans="1:24" ht="30" x14ac:dyDescent="0.25">
      <c r="A43" t="s">
        <v>305</v>
      </c>
      <c r="C43" s="31" t="s">
        <v>316</v>
      </c>
      <c r="E43" s="36"/>
      <c r="F43" s="36"/>
      <c r="G43" s="39" t="s">
        <v>352</v>
      </c>
      <c r="I43" s="39" t="s">
        <v>377</v>
      </c>
      <c r="J43" t="s">
        <v>398</v>
      </c>
      <c r="L43"/>
      <c r="N43"/>
      <c r="O43" s="28">
        <f ca="1">$B$1-Tableau2[[#This Row],[Date facture]]</f>
        <v>42817</v>
      </c>
      <c r="P43" s="29">
        <f ca="1">IFERROR((Tableau2[[#This Row],[Solde client avant relance]]*Tableau2[[#This Row],[Nb de jours de retard]]*$L$1)/36500,"")</f>
        <v>-0.83500188410958909</v>
      </c>
      <c r="Q43" s="10">
        <f>$K$2*Tableau2[[#This Row],[Nb factures]]</f>
        <v>0</v>
      </c>
      <c r="R43" s="10">
        <v>-79.09</v>
      </c>
      <c r="S43" s="2" t="s">
        <v>406</v>
      </c>
      <c r="T43" s="10">
        <v>-79.09</v>
      </c>
      <c r="U43" s="2" t="s">
        <v>406</v>
      </c>
      <c r="V43" s="10">
        <f>VLOOKUP(Tableau2[[#This Row],[Code client]],extraction!A225:I598,9,0)</f>
        <v>-79.09</v>
      </c>
      <c r="W43" s="2" t="s">
        <v>406</v>
      </c>
      <c r="X43" s="50">
        <f ca="1">IFERROR(Tableau2[[#This Row],[Solde client avant relance]]+Tableau2[[#This Row],[Frais de recouvrement]]+Tableau2[[#This Row],[Majoration]],"")</f>
        <v>-79.925001884109591</v>
      </c>
    </row>
    <row r="44" spans="1:24" x14ac:dyDescent="0.25">
      <c r="A44" s="2" t="s">
        <v>248</v>
      </c>
      <c r="B44" s="2"/>
      <c r="C44" s="31" t="s">
        <v>316</v>
      </c>
      <c r="E44" s="2"/>
      <c r="F44" s="2"/>
      <c r="G44" s="38" t="s">
        <v>614</v>
      </c>
      <c r="H44" s="2"/>
      <c r="I44" s="38"/>
      <c r="J44" s="2"/>
      <c r="K44" s="2"/>
      <c r="L44" s="2"/>
      <c r="M44" s="2"/>
      <c r="N44" s="2"/>
      <c r="O44" s="28">
        <f ca="1">$B$1-Tableau2[[#This Row],[Date facture]]</f>
        <v>42817</v>
      </c>
      <c r="P44" s="29">
        <f ca="1">IFERROR((Tableau2[[#This Row],[Solde client avant relance]]*Tableau2[[#This Row],[Nb de jours de retard]]*$L$1)/36500,"")</f>
        <v>-7.6663076005479436</v>
      </c>
      <c r="Q44" s="10">
        <f>$K$2*Tableau2[[#This Row],[Nb factures]]</f>
        <v>0</v>
      </c>
      <c r="R44" s="10">
        <v>-726.13999999999987</v>
      </c>
      <c r="S44" s="2" t="s">
        <v>406</v>
      </c>
      <c r="T44" s="9">
        <v>-726.1400000000001</v>
      </c>
      <c r="U44" s="2" t="s">
        <v>404</v>
      </c>
      <c r="V44" s="10">
        <f>VLOOKUP(Tableau2[[#This Row],[Code client]],extraction!A12:I385,9,0)</f>
        <v>-726.1400000000001</v>
      </c>
      <c r="W44" s="2" t="s">
        <v>404</v>
      </c>
      <c r="X44" s="50">
        <f ca="1">IFERROR(Tableau2[[#This Row],[Solde client avant relance]]+Tableau2[[#This Row],[Frais de recouvrement]]+Tableau2[[#This Row],[Majoration]],"")</f>
        <v>-733.80630760054783</v>
      </c>
    </row>
    <row r="45" spans="1:24" x14ac:dyDescent="0.25">
      <c r="A45" t="s">
        <v>249</v>
      </c>
      <c r="C45" s="31" t="s">
        <v>316</v>
      </c>
      <c r="E45" s="36"/>
      <c r="F45" s="36"/>
      <c r="G45" s="39" t="s">
        <v>614</v>
      </c>
      <c r="I45" s="39"/>
      <c r="L45"/>
      <c r="N45"/>
      <c r="O45" s="28">
        <f ca="1">$B$1-Tableau2[[#This Row],[Date facture]]</f>
        <v>42817</v>
      </c>
      <c r="P45" s="29">
        <f ca="1">IFERROR((Tableau2[[#This Row],[Solde client avant relance]]*Tableau2[[#This Row],[Nb de jours de retard]]*$L$1)/36500,"")</f>
        <v>-0.71221680493150685</v>
      </c>
      <c r="Q45" s="10">
        <f>$K$2*Tableau2[[#This Row],[Nb factures]]</f>
        <v>0</v>
      </c>
      <c r="R45" s="10">
        <v>-67.460000000000008</v>
      </c>
      <c r="S45" s="2" t="s">
        <v>406</v>
      </c>
      <c r="T45" s="10">
        <v>-67.460000000000008</v>
      </c>
      <c r="U45" s="2" t="s">
        <v>404</v>
      </c>
      <c r="V45" s="10">
        <f>VLOOKUP(Tableau2[[#This Row],[Code client]],extraction!A13:I386,9,0)</f>
        <v>-67.460000000000008</v>
      </c>
      <c r="W45" s="2" t="s">
        <v>404</v>
      </c>
      <c r="X45" s="50">
        <f ca="1">IFERROR(Tableau2[[#This Row],[Solde client avant relance]]+Tableau2[[#This Row],[Frais de recouvrement]]+Tableau2[[#This Row],[Majoration]],"")</f>
        <v>-68.172216804931509</v>
      </c>
    </row>
    <row r="46" spans="1:24" x14ac:dyDescent="0.25">
      <c r="A46" t="s">
        <v>250</v>
      </c>
      <c r="C46" s="31" t="s">
        <v>316</v>
      </c>
      <c r="G46" s="39" t="s">
        <v>614</v>
      </c>
      <c r="I46" s="39"/>
      <c r="L46"/>
      <c r="N46"/>
      <c r="O46" s="28">
        <f ca="1">$B$1-Tableau2[[#This Row],[Date facture]]</f>
        <v>42817</v>
      </c>
      <c r="P46" s="29">
        <f ca="1">IFERROR((Tableau2[[#This Row],[Solde client avant relance]]*Tableau2[[#This Row],[Nb de jours de retard]]*$L$1)/36500,"")</f>
        <v>-1.7616438789041098</v>
      </c>
      <c r="Q46" s="10">
        <f>$K$2*Tableau2[[#This Row],[Nb factures]]</f>
        <v>0</v>
      </c>
      <c r="R46" s="10">
        <v>-166.86</v>
      </c>
      <c r="S46" s="2" t="s">
        <v>406</v>
      </c>
      <c r="T46" s="10">
        <v>-166.86</v>
      </c>
      <c r="U46" s="2" t="s">
        <v>404</v>
      </c>
      <c r="V46" s="10">
        <f>VLOOKUP(Tableau2[[#This Row],[Code client]],extraction!A14:I387,9,0)</f>
        <v>-166.86</v>
      </c>
      <c r="W46" s="2" t="s">
        <v>404</v>
      </c>
      <c r="X46" s="50">
        <f ca="1">IFERROR(Tableau2[[#This Row],[Solde client avant relance]]+Tableau2[[#This Row],[Frais de recouvrement]]+Tableau2[[#This Row],[Majoration]],"")</f>
        <v>-168.62164387890414</v>
      </c>
    </row>
    <row r="47" spans="1:24" x14ac:dyDescent="0.25">
      <c r="A47" t="s">
        <v>251</v>
      </c>
      <c r="C47" s="31" t="s">
        <v>316</v>
      </c>
      <c r="G47" s="39" t="s">
        <v>614</v>
      </c>
      <c r="I47" s="39"/>
      <c r="L47"/>
      <c r="N47"/>
      <c r="O47" s="28">
        <f ca="1">$B$1-Tableau2[[#This Row],[Date facture]]</f>
        <v>42817</v>
      </c>
      <c r="P47" s="29">
        <f ca="1">IFERROR((Tableau2[[#This Row],[Solde client avant relance]]*Tableau2[[#This Row],[Nb de jours de retard]]*$L$1)/36500,"")</f>
        <v>-2.4349030791780817</v>
      </c>
      <c r="Q47" s="10">
        <f>$K$2*Tableau2[[#This Row],[Nb factures]]</f>
        <v>0</v>
      </c>
      <c r="R47" s="10">
        <v>-230.63</v>
      </c>
      <c r="S47" s="2" t="s">
        <v>406</v>
      </c>
      <c r="T47" s="10">
        <v>-230.63</v>
      </c>
      <c r="U47" s="2" t="s">
        <v>404</v>
      </c>
      <c r="V47" s="10">
        <f>VLOOKUP(Tableau2[[#This Row],[Code client]],extraction!A15:I388,9,0)</f>
        <v>-230.63</v>
      </c>
      <c r="W47" s="2" t="s">
        <v>404</v>
      </c>
      <c r="X47" s="50">
        <f ca="1">IFERROR(Tableau2[[#This Row],[Solde client avant relance]]+Tableau2[[#This Row],[Frais de recouvrement]]+Tableau2[[#This Row],[Majoration]],"")</f>
        <v>-233.06490307917807</v>
      </c>
    </row>
    <row r="48" spans="1:24" x14ac:dyDescent="0.25">
      <c r="A48" t="s">
        <v>252</v>
      </c>
      <c r="C48" s="31" t="s">
        <v>316</v>
      </c>
      <c r="G48" s="39" t="s">
        <v>614</v>
      </c>
      <c r="I48" s="39"/>
      <c r="L48"/>
      <c r="N48"/>
      <c r="O48" s="28">
        <f ca="1">$B$1-Tableau2[[#This Row],[Date facture]]</f>
        <v>42817</v>
      </c>
      <c r="P48" s="29">
        <f ca="1">IFERROR((Tableau2[[#This Row],[Solde client avant relance]]*Tableau2[[#This Row],[Nb de jours de retard]]*$L$1)/36500,"")</f>
        <v>-0.74072236931506841</v>
      </c>
      <c r="Q48" s="10">
        <f>$K$2*Tableau2[[#This Row],[Nb factures]]</f>
        <v>0</v>
      </c>
      <c r="R48" s="10">
        <v>-70.16</v>
      </c>
      <c r="S48" s="2" t="s">
        <v>406</v>
      </c>
      <c r="T48" s="10">
        <v>-70.16</v>
      </c>
      <c r="U48" s="2" t="s">
        <v>404</v>
      </c>
      <c r="V48" s="10">
        <f>VLOOKUP(Tableau2[[#This Row],[Code client]],extraction!A16:I389,9,0)</f>
        <v>-70.16</v>
      </c>
      <c r="W48" s="2" t="s">
        <v>404</v>
      </c>
      <c r="X48" s="50">
        <f ca="1">IFERROR(Tableau2[[#This Row],[Solde client avant relance]]+Tableau2[[#This Row],[Frais de recouvrement]]+Tableau2[[#This Row],[Majoration]],"")</f>
        <v>-70.900722369315062</v>
      </c>
    </row>
    <row r="49" spans="1:24" x14ac:dyDescent="0.25">
      <c r="A49" t="s">
        <v>183</v>
      </c>
      <c r="C49" s="31" t="s">
        <v>316</v>
      </c>
      <c r="G49" s="38" t="s">
        <v>342</v>
      </c>
      <c r="I49" s="39" t="s">
        <v>374</v>
      </c>
      <c r="J49" s="2"/>
      <c r="L49"/>
      <c r="N49"/>
      <c r="O49" s="28">
        <f ca="1">$B$1-Tableau2[[#This Row],[Date facture]]</f>
        <v>42817</v>
      </c>
      <c r="P49" s="29">
        <f ca="1">IFERROR((Tableau2[[#This Row],[Solde client avant relance]]*Tableau2[[#This Row],[Nb de jours de retard]]*$L$1)/36500,"")</f>
        <v>-3.2804625797260276</v>
      </c>
      <c r="Q49" s="10">
        <f>$K$2*Tableau2[[#This Row],[Nb factures]]</f>
        <v>0</v>
      </c>
      <c r="R49" s="10">
        <v>-310.72000000000003</v>
      </c>
      <c r="S49" s="2" t="s">
        <v>404</v>
      </c>
      <c r="T49" s="10">
        <v>-310.72000000000003</v>
      </c>
      <c r="U49" s="2" t="s">
        <v>404</v>
      </c>
      <c r="V49" s="10">
        <f>VLOOKUP(Tableau2[[#This Row],[Code client]],extraction!A128:I501,9,0)</f>
        <v>-310.72000000000003</v>
      </c>
      <c r="W49" s="2" t="s">
        <v>404</v>
      </c>
      <c r="X49" s="50">
        <f ca="1">IFERROR(Tableau2[[#This Row],[Solde client avant relance]]+Tableau2[[#This Row],[Frais de recouvrement]]+Tableau2[[#This Row],[Majoration]],"")</f>
        <v>-314.00046257972605</v>
      </c>
    </row>
    <row r="50" spans="1:24" ht="30" x14ac:dyDescent="0.25">
      <c r="A50" t="s">
        <v>194</v>
      </c>
      <c r="C50" s="31" t="s">
        <v>316</v>
      </c>
      <c r="E50" s="36"/>
      <c r="F50" s="36"/>
      <c r="G50" s="38" t="s">
        <v>601</v>
      </c>
      <c r="I50" s="39" t="s">
        <v>602</v>
      </c>
      <c r="J50" s="38" t="s">
        <v>386</v>
      </c>
      <c r="K50" s="92" t="s">
        <v>603</v>
      </c>
      <c r="L50">
        <v>2</v>
      </c>
      <c r="N50"/>
      <c r="O50" s="28">
        <f ca="1">$B$1-Tableau2[[#This Row],[Date facture]]</f>
        <v>42817</v>
      </c>
      <c r="P50" s="29">
        <f ca="1">IFERROR((Tableau2[[#This Row],[Solde client avant relance]]*Tableau2[[#This Row],[Nb de jours de retard]]*$L$1)/36500,"")</f>
        <v>-1.2164485660273974</v>
      </c>
      <c r="Q50" s="10">
        <f>$K$2*Tableau2[[#This Row],[Nb factures]]</f>
        <v>-80</v>
      </c>
      <c r="R50" s="10">
        <v>-115.22</v>
      </c>
      <c r="S50" s="2" t="s">
        <v>406</v>
      </c>
      <c r="T50" s="10">
        <v>-115.22</v>
      </c>
      <c r="U50" s="2" t="s">
        <v>406</v>
      </c>
      <c r="V50" s="10">
        <f>VLOOKUP(Tableau2[[#This Row],[Code client]],extraction!A139:I512,9,0)</f>
        <v>-115.22</v>
      </c>
      <c r="W50" s="2" t="s">
        <v>406</v>
      </c>
      <c r="X50" s="50">
        <f ca="1">IFERROR(Tableau2[[#This Row],[Solde client avant relance]]+Tableau2[[#This Row],[Frais de recouvrement]]+Tableau2[[#This Row],[Majoration]],"")</f>
        <v>-196.43644856602739</v>
      </c>
    </row>
    <row r="51" spans="1:24" x14ac:dyDescent="0.25">
      <c r="A51" t="s">
        <v>253</v>
      </c>
      <c r="C51" s="31" t="s">
        <v>316</v>
      </c>
      <c r="E51" s="36"/>
      <c r="F51" s="36"/>
      <c r="G51" s="39" t="s">
        <v>618</v>
      </c>
      <c r="I51" s="39"/>
      <c r="J51" t="s">
        <v>380</v>
      </c>
      <c r="L51"/>
      <c r="N51"/>
      <c r="O51" s="28">
        <f ca="1">$B$1-Tableau2[[#This Row],[Date facture]]</f>
        <v>42817</v>
      </c>
      <c r="P51" s="29">
        <f ca="1">IFERROR((Tableau2[[#This Row],[Solde client avant relance]]*Tableau2[[#This Row],[Nb de jours de retard]]*$L$1)/36500,"")</f>
        <v>-0.35294111753424656</v>
      </c>
      <c r="Q51" s="10">
        <f>$K$2*Tableau2[[#This Row],[Nb factures]]</f>
        <v>0</v>
      </c>
      <c r="R51" s="10">
        <v>-33.43</v>
      </c>
      <c r="S51" s="2" t="s">
        <v>406</v>
      </c>
      <c r="T51" s="10">
        <v>-33.43</v>
      </c>
      <c r="U51" s="2" t="s">
        <v>404</v>
      </c>
      <c r="V51" s="10">
        <f>VLOOKUP(Tableau2[[#This Row],[Code client]],extraction!A17:I390,9,0)</f>
        <v>-33.43</v>
      </c>
      <c r="W51" s="2" t="s">
        <v>404</v>
      </c>
      <c r="X51" s="50">
        <f ca="1">IFERROR(Tableau2[[#This Row],[Solde client avant relance]]+Tableau2[[#This Row],[Frais de recouvrement]]+Tableau2[[#This Row],[Majoration]],"")</f>
        <v>-33.782941117534243</v>
      </c>
    </row>
    <row r="52" spans="1:24" ht="30" x14ac:dyDescent="0.25">
      <c r="A52" t="s">
        <v>254</v>
      </c>
      <c r="C52" s="31" t="s">
        <v>316</v>
      </c>
      <c r="E52" s="36"/>
      <c r="F52" s="36"/>
      <c r="G52" s="39" t="s">
        <v>620</v>
      </c>
      <c r="H52" s="39" t="s">
        <v>641</v>
      </c>
      <c r="I52" s="39"/>
      <c r="J52" s="39" t="s">
        <v>387</v>
      </c>
      <c r="L52"/>
      <c r="N52"/>
      <c r="O52" s="28">
        <f ca="1">$B$1-Tableau2[[#This Row],[Date facture]]</f>
        <v>42817</v>
      </c>
      <c r="P52" s="29">
        <f ca="1">IFERROR((Tableau2[[#This Row],[Solde client avant relance]]*Tableau2[[#This Row],[Nb de jours de retard]]*$L$1)/36500,"")</f>
        <v>-0.35927568739726023</v>
      </c>
      <c r="Q52" s="10">
        <f>$K$2*Tableau2[[#This Row],[Nb factures]]</f>
        <v>0</v>
      </c>
      <c r="R52" s="10">
        <v>-34.03</v>
      </c>
      <c r="S52" s="2" t="s">
        <v>406</v>
      </c>
      <c r="T52" s="10">
        <v>-34.03</v>
      </c>
      <c r="U52" s="2" t="s">
        <v>406</v>
      </c>
      <c r="V52" s="10">
        <f>VLOOKUP(Tableau2[[#This Row],[Code client]],extraction!A18:I391,9,0)</f>
        <v>-34.03</v>
      </c>
      <c r="W52" s="2" t="s">
        <v>406</v>
      </c>
      <c r="X52" s="50">
        <f ca="1">IFERROR(Tableau2[[#This Row],[Solde client avant relance]]+Tableau2[[#This Row],[Frais de recouvrement]]+Tableau2[[#This Row],[Majoration]],"")</f>
        <v>-34.389275687397259</v>
      </c>
    </row>
    <row r="53" spans="1:24" ht="30" x14ac:dyDescent="0.25">
      <c r="A53" t="s">
        <v>255</v>
      </c>
      <c r="C53" s="31" t="s">
        <v>316</v>
      </c>
      <c r="E53" s="36"/>
      <c r="F53" s="36"/>
      <c r="G53" s="39" t="s">
        <v>619</v>
      </c>
      <c r="I53" s="39"/>
      <c r="J53" t="s">
        <v>380</v>
      </c>
      <c r="L53"/>
      <c r="N53"/>
      <c r="O53" s="28">
        <f ca="1">$B$1-Tableau2[[#This Row],[Date facture]]</f>
        <v>42817</v>
      </c>
      <c r="P53" s="29">
        <f ca="1">IFERROR((Tableau2[[#This Row],[Solde client avant relance]]*Tableau2[[#This Row],[Nb de jours de retard]]*$L$1)/36500,"")</f>
        <v>-0.70588223506849312</v>
      </c>
      <c r="Q53" s="10">
        <f>$K$2*Tableau2[[#This Row],[Nb factures]]</f>
        <v>0</v>
      </c>
      <c r="R53" s="10">
        <v>-66.86</v>
      </c>
      <c r="S53" s="2" t="s">
        <v>406</v>
      </c>
      <c r="T53" s="10">
        <v>-66.86</v>
      </c>
      <c r="U53" s="2" t="s">
        <v>404</v>
      </c>
      <c r="V53" s="10">
        <f>VLOOKUP(Tableau2[[#This Row],[Code client]],extraction!A19:I392,9,0)</f>
        <v>-66.86</v>
      </c>
      <c r="W53" s="2" t="s">
        <v>404</v>
      </c>
      <c r="X53" s="50">
        <f ca="1">IFERROR(Tableau2[[#This Row],[Solde client avant relance]]+Tableau2[[#This Row],[Frais de recouvrement]]+Tableau2[[#This Row],[Majoration]],"")</f>
        <v>-67.565882235068486</v>
      </c>
    </row>
    <row r="54" spans="1:24" x14ac:dyDescent="0.25">
      <c r="A54" t="s">
        <v>256</v>
      </c>
      <c r="C54" s="31" t="s">
        <v>316</v>
      </c>
      <c r="E54" s="36"/>
      <c r="F54" s="36"/>
      <c r="G54" s="39" t="s">
        <v>621</v>
      </c>
      <c r="I54" s="39"/>
      <c r="L54"/>
      <c r="N54"/>
      <c r="O54" s="28">
        <f ca="1">$B$1-Tableau2[[#This Row],[Date facture]]</f>
        <v>42817</v>
      </c>
      <c r="P54" s="29">
        <f ca="1">IFERROR((Tableau2[[#This Row],[Solde client avant relance]]*Tableau2[[#This Row],[Nb de jours de retard]]*$L$1)/36500,"")</f>
        <v>-0.35294111753424656</v>
      </c>
      <c r="Q54" s="10">
        <f>$K$2*Tableau2[[#This Row],[Nb factures]]</f>
        <v>0</v>
      </c>
      <c r="R54" s="10">
        <v>-33.43</v>
      </c>
      <c r="S54" s="2" t="s">
        <v>406</v>
      </c>
      <c r="T54" s="10">
        <v>-33.43</v>
      </c>
      <c r="U54" s="2" t="s">
        <v>404</v>
      </c>
      <c r="V54" s="10">
        <f>VLOOKUP(Tableau2[[#This Row],[Code client]],extraction!A20:I393,9,0)</f>
        <v>-33.43</v>
      </c>
      <c r="W54" s="2" t="s">
        <v>404</v>
      </c>
      <c r="X54" s="50">
        <f ca="1">IFERROR(Tableau2[[#This Row],[Solde client avant relance]]+Tableau2[[#This Row],[Frais de recouvrement]]+Tableau2[[#This Row],[Majoration]],"")</f>
        <v>-33.782941117534243</v>
      </c>
    </row>
    <row r="55" spans="1:24" ht="30" x14ac:dyDescent="0.25">
      <c r="A55" t="s">
        <v>257</v>
      </c>
      <c r="C55" s="31" t="s">
        <v>316</v>
      </c>
      <c r="E55" s="36"/>
      <c r="F55" s="36"/>
      <c r="G55" s="39" t="s">
        <v>621</v>
      </c>
      <c r="H55" s="39" t="s">
        <v>648</v>
      </c>
      <c r="I55" s="39"/>
      <c r="L55"/>
      <c r="N55"/>
      <c r="O55" s="28">
        <f ca="1">$B$1-Tableau2[[#This Row],[Date facture]]</f>
        <v>42817</v>
      </c>
      <c r="P55" s="29">
        <f ca="1">IFERROR((Tableau2[[#This Row],[Solde client avant relance]]*Tableau2[[#This Row],[Nb de jours de retard]]*$L$1)/36500,"")</f>
        <v>-0.35927568739726023</v>
      </c>
      <c r="Q55" s="10">
        <f>$K$2*Tableau2[[#This Row],[Nb factures]]</f>
        <v>0</v>
      </c>
      <c r="R55" s="10">
        <v>-34.03</v>
      </c>
      <c r="S55" s="2" t="s">
        <v>406</v>
      </c>
      <c r="T55" s="10">
        <v>-34.03</v>
      </c>
      <c r="U55" s="2" t="s">
        <v>404</v>
      </c>
      <c r="V55" s="10">
        <f>VLOOKUP(Tableau2[[#This Row],[Code client]],extraction!A21:I394,9,0)</f>
        <v>-34.03</v>
      </c>
      <c r="W55" s="2" t="s">
        <v>404</v>
      </c>
      <c r="X55" s="50">
        <f ca="1">IFERROR(Tableau2[[#This Row],[Solde client avant relance]]+Tableau2[[#This Row],[Frais de recouvrement]]+Tableau2[[#This Row],[Majoration]],"")</f>
        <v>-34.389275687397259</v>
      </c>
    </row>
    <row r="56" spans="1:24" ht="30" x14ac:dyDescent="0.25">
      <c r="A56" t="s">
        <v>259</v>
      </c>
      <c r="C56" s="31" t="s">
        <v>316</v>
      </c>
      <c r="E56" s="36"/>
      <c r="F56" s="36"/>
      <c r="G56" s="39" t="s">
        <v>622</v>
      </c>
      <c r="I56" s="39"/>
      <c r="L56"/>
      <c r="N56"/>
      <c r="O56" s="28">
        <f ca="1">$B$1-Tableau2[[#This Row],[Date facture]]</f>
        <v>42817</v>
      </c>
      <c r="P56" s="29">
        <f ca="1">IFERROR((Tableau2[[#This Row],[Solde client avant relance]]*Tableau2[[#This Row],[Nb de jours de retard]]*$L$1)/36500,"")</f>
        <v>-0.35294111753424656</v>
      </c>
      <c r="Q56" s="10">
        <f>$K$2*Tableau2[[#This Row],[Nb factures]]</f>
        <v>0</v>
      </c>
      <c r="R56" s="10">
        <v>-33.43</v>
      </c>
      <c r="S56" s="2" t="s">
        <v>406</v>
      </c>
      <c r="T56" s="10">
        <v>-33.43</v>
      </c>
      <c r="U56" s="2" t="s">
        <v>404</v>
      </c>
      <c r="V56" s="10">
        <f>VLOOKUP(Tableau2[[#This Row],[Code client]],extraction!A23:I396,9,0)</f>
        <v>-33.43</v>
      </c>
      <c r="W56" s="2" t="s">
        <v>404</v>
      </c>
      <c r="X56" s="50">
        <f ca="1">IFERROR(Tableau2[[#This Row],[Solde client avant relance]]+Tableau2[[#This Row],[Frais de recouvrement]]+Tableau2[[#This Row],[Majoration]],"")</f>
        <v>-33.782941117534243</v>
      </c>
    </row>
    <row r="57" spans="1:24" x14ac:dyDescent="0.25">
      <c r="A57" t="s">
        <v>260</v>
      </c>
      <c r="C57" s="31" t="s">
        <v>316</v>
      </c>
      <c r="E57" s="36"/>
      <c r="F57" s="36"/>
      <c r="G57" s="39" t="s">
        <v>623</v>
      </c>
      <c r="I57" s="39"/>
      <c r="L57"/>
      <c r="N57"/>
      <c r="O57" s="28">
        <f ca="1">$B$1-Tableau2[[#This Row],[Date facture]]</f>
        <v>42817</v>
      </c>
      <c r="P57" s="29">
        <f ca="1">IFERROR((Tableau2[[#This Row],[Solde client avant relance]]*Tableau2[[#This Row],[Nb de jours de retard]]*$L$1)/36500,"")</f>
        <v>-1.1061214742465753</v>
      </c>
      <c r="Q57" s="10">
        <f>$K$2*Tableau2[[#This Row],[Nb factures]]</f>
        <v>0</v>
      </c>
      <c r="R57" s="10">
        <v>-104.77</v>
      </c>
      <c r="S57" s="2" t="s">
        <v>406</v>
      </c>
      <c r="T57" s="10">
        <v>-104.77</v>
      </c>
      <c r="U57" s="2" t="s">
        <v>404</v>
      </c>
      <c r="V57" s="10">
        <f>VLOOKUP(Tableau2[[#This Row],[Code client]],extraction!A24:I397,9,0)</f>
        <v>-104.77</v>
      </c>
      <c r="W57" s="2" t="s">
        <v>404</v>
      </c>
      <c r="X57" s="50">
        <f ca="1">IFERROR(Tableau2[[#This Row],[Solde client avant relance]]+Tableau2[[#This Row],[Frais de recouvrement]]+Tableau2[[#This Row],[Majoration]],"")</f>
        <v>-105.87612147424657</v>
      </c>
    </row>
    <row r="58" spans="1:24" x14ac:dyDescent="0.25">
      <c r="A58" t="s">
        <v>261</v>
      </c>
      <c r="C58" s="31" t="s">
        <v>316</v>
      </c>
      <c r="E58" s="36"/>
      <c r="F58" s="36"/>
      <c r="G58" s="39" t="s">
        <v>620</v>
      </c>
      <c r="I58" s="39"/>
      <c r="L58"/>
      <c r="N58"/>
      <c r="O58" s="28">
        <f ca="1">$B$1-Tableau2[[#This Row],[Date facture]]</f>
        <v>42817</v>
      </c>
      <c r="P58" s="29">
        <f ca="1">IFERROR((Tableau2[[#This Row],[Solde client avant relance]]*Tableau2[[#This Row],[Nb de jours de retard]]*$L$1)/36500,"")</f>
        <v>-0.35294111753424656</v>
      </c>
      <c r="Q58" s="10">
        <f>$K$2*Tableau2[[#This Row],[Nb factures]]</f>
        <v>0</v>
      </c>
      <c r="R58" s="10">
        <v>-33.43</v>
      </c>
      <c r="S58" s="2" t="s">
        <v>406</v>
      </c>
      <c r="T58" s="10">
        <v>-33.43</v>
      </c>
      <c r="U58" s="2" t="s">
        <v>404</v>
      </c>
      <c r="V58" s="10">
        <f>VLOOKUP(Tableau2[[#This Row],[Code client]],extraction!A25:I398,9,0)</f>
        <v>-33.43</v>
      </c>
      <c r="W58" s="2" t="s">
        <v>404</v>
      </c>
      <c r="X58" s="50">
        <f ca="1">IFERROR(Tableau2[[#This Row],[Solde client avant relance]]+Tableau2[[#This Row],[Frais de recouvrement]]+Tableau2[[#This Row],[Majoration]],"")</f>
        <v>-33.782941117534243</v>
      </c>
    </row>
    <row r="59" spans="1:24" x14ac:dyDescent="0.25">
      <c r="A59" t="s">
        <v>263</v>
      </c>
      <c r="C59" s="31" t="s">
        <v>316</v>
      </c>
      <c r="E59" s="36"/>
      <c r="F59" s="36"/>
      <c r="G59" s="39" t="s">
        <v>620</v>
      </c>
      <c r="I59" s="39"/>
      <c r="L59"/>
      <c r="N59"/>
      <c r="O59" s="28">
        <f ca="1">$B$1-Tableau2[[#This Row],[Date facture]]</f>
        <v>42817</v>
      </c>
      <c r="P59" s="29">
        <f ca="1">IFERROR((Tableau2[[#This Row],[Solde client avant relance]]*Tableau2[[#This Row],[Nb de jours de retard]]*$L$1)/36500,"")</f>
        <v>-0.59555514328767112</v>
      </c>
      <c r="Q59" s="10">
        <f>$K$2*Tableau2[[#This Row],[Nb factures]]</f>
        <v>0</v>
      </c>
      <c r="R59" s="10">
        <v>-56.41</v>
      </c>
      <c r="S59" s="2" t="s">
        <v>406</v>
      </c>
      <c r="T59" s="10">
        <v>-56.41</v>
      </c>
      <c r="U59" s="2" t="s">
        <v>404</v>
      </c>
      <c r="V59" s="10">
        <f>VLOOKUP(Tableau2[[#This Row],[Code client]],extraction!A27:I400,9,0)</f>
        <v>-56.41</v>
      </c>
      <c r="W59" s="2" t="s">
        <v>404</v>
      </c>
      <c r="X59" s="50">
        <f ca="1">IFERROR(Tableau2[[#This Row],[Solde client avant relance]]+Tableau2[[#This Row],[Frais de recouvrement]]+Tableau2[[#This Row],[Majoration]],"")</f>
        <v>-57.005555143287665</v>
      </c>
    </row>
    <row r="60" spans="1:24" x14ac:dyDescent="0.25">
      <c r="A60" t="s">
        <v>265</v>
      </c>
      <c r="C60" s="31" t="s">
        <v>316</v>
      </c>
      <c r="E60" s="36"/>
      <c r="F60" s="36"/>
      <c r="G60" s="39" t="s">
        <v>620</v>
      </c>
      <c r="H60" t="s">
        <v>645</v>
      </c>
      <c r="I60" s="39"/>
      <c r="L60"/>
      <c r="N60"/>
      <c r="O60" s="28">
        <f ca="1">$B$1-Tableau2[[#This Row],[Date facture]]</f>
        <v>42817</v>
      </c>
      <c r="P60" s="29">
        <f ca="1">IFERROR((Tableau2[[#This Row],[Solde client avant relance]]*Tableau2[[#This Row],[Nb de jours de retard]]*$L$1)/36500,"")</f>
        <v>-0.86171265369863015</v>
      </c>
      <c r="Q60" s="10">
        <f>$K$2*Tableau2[[#This Row],[Nb factures]]</f>
        <v>0</v>
      </c>
      <c r="R60" s="10">
        <v>-81.62</v>
      </c>
      <c r="S60" s="2" t="s">
        <v>406</v>
      </c>
      <c r="T60" s="10">
        <v>-162.81</v>
      </c>
      <c r="U60" s="2" t="s">
        <v>404</v>
      </c>
      <c r="V60" s="10">
        <f>VLOOKUP(Tableau2[[#This Row],[Code client]],extraction!A29:I402,9,0)</f>
        <v>-81.62</v>
      </c>
      <c r="W60" s="2" t="s">
        <v>404</v>
      </c>
      <c r="X60" s="50">
        <f ca="1">IFERROR(Tableau2[[#This Row],[Solde client avant relance]]+Tableau2[[#This Row],[Frais de recouvrement]]+Tableau2[[#This Row],[Majoration]],"")</f>
        <v>-82.481712653698636</v>
      </c>
    </row>
    <row r="61" spans="1:24" x14ac:dyDescent="0.25">
      <c r="A61" t="s">
        <v>266</v>
      </c>
      <c r="C61" s="31" t="s">
        <v>316</v>
      </c>
      <c r="E61" s="36"/>
      <c r="F61" s="36"/>
      <c r="G61" s="39" t="s">
        <v>618</v>
      </c>
      <c r="I61" s="39"/>
      <c r="L61"/>
      <c r="N61"/>
      <c r="O61" s="28">
        <f ca="1">$B$1-Tableau2[[#This Row],[Date facture]]</f>
        <v>42817</v>
      </c>
      <c r="P61" s="29">
        <f ca="1">IFERROR((Tableau2[[#This Row],[Solde client avant relance]]*Tableau2[[#This Row],[Nb de jours de retard]]*$L$1)/36500,"")</f>
        <v>-1.3237139490410958</v>
      </c>
      <c r="Q61" s="10">
        <f>$K$2*Tableau2[[#This Row],[Nb factures]]</f>
        <v>0</v>
      </c>
      <c r="R61" s="10">
        <v>-125.38</v>
      </c>
      <c r="S61" s="2" t="s">
        <v>406</v>
      </c>
      <c r="T61" s="10">
        <v>-125.38</v>
      </c>
      <c r="U61" s="2" t="s">
        <v>404</v>
      </c>
      <c r="V61" s="10">
        <f>VLOOKUP(Tableau2[[#This Row],[Code client]],extraction!A30:I403,9,0)</f>
        <v>-125.38</v>
      </c>
      <c r="W61" s="2" t="s">
        <v>404</v>
      </c>
      <c r="X61" s="50">
        <f ca="1">IFERROR(Tableau2[[#This Row],[Solde client avant relance]]+Tableau2[[#This Row],[Frais de recouvrement]]+Tableau2[[#This Row],[Majoration]],"")</f>
        <v>-126.70371394904109</v>
      </c>
    </row>
    <row r="62" spans="1:24" x14ac:dyDescent="0.25">
      <c r="A62" t="s">
        <v>315</v>
      </c>
      <c r="C62" s="31" t="s">
        <v>316</v>
      </c>
      <c r="E62" s="36"/>
      <c r="F62" s="36"/>
      <c r="G62" s="39" t="s">
        <v>624</v>
      </c>
      <c r="I62" s="39"/>
      <c r="J62" t="s">
        <v>403</v>
      </c>
      <c r="L62"/>
      <c r="N62"/>
      <c r="O62" s="28">
        <f ca="1">$B$1-Tableau2[[#This Row],[Date facture]]</f>
        <v>42817</v>
      </c>
      <c r="P62" s="29">
        <f ca="1">IFERROR((Tableau2[[#This Row],[Solde client avant relance]]*Tableau2[[#This Row],[Nb de jours de retard]]*$L$1)/36500,"")</f>
        <v>-0.35294111753424656</v>
      </c>
      <c r="Q62" s="10">
        <f>$K$2*Tableau2[[#This Row],[Nb factures]]</f>
        <v>0</v>
      </c>
      <c r="R62" s="10">
        <v>-33.43</v>
      </c>
      <c r="S62" s="2" t="s">
        <v>406</v>
      </c>
      <c r="T62" s="10">
        <v>-33.43</v>
      </c>
      <c r="U62" s="2" t="s">
        <v>404</v>
      </c>
      <c r="V62" s="10">
        <f>VLOOKUP(Tableau2[[#This Row],[Code client]],extraction!A34:I407,9,0)</f>
        <v>-33.43</v>
      </c>
      <c r="W62" s="2" t="s">
        <v>404</v>
      </c>
      <c r="X62" s="50">
        <f ca="1">IFERROR(Tableau2[[#This Row],[Solde client avant relance]]+Tableau2[[#This Row],[Frais de recouvrement]]+Tableau2[[#This Row],[Majoration]],"")</f>
        <v>-33.782941117534243</v>
      </c>
    </row>
    <row r="63" spans="1:24" x14ac:dyDescent="0.25">
      <c r="A63" t="s">
        <v>186</v>
      </c>
      <c r="C63" s="31" t="s">
        <v>316</v>
      </c>
      <c r="E63" s="36"/>
      <c r="F63" s="36"/>
      <c r="G63" s="39" t="s">
        <v>630</v>
      </c>
      <c r="I63" s="39"/>
      <c r="L63"/>
      <c r="N63"/>
      <c r="O63" s="28">
        <f ca="1">$B$1-Tableau2[[#This Row],[Date facture]]</f>
        <v>42817</v>
      </c>
      <c r="P63" s="29">
        <f ca="1">IFERROR((Tableau2[[#This Row],[Solde client avant relance]]*Tableau2[[#This Row],[Nb de jours de retard]]*$L$1)/36500,"")</f>
        <v>0</v>
      </c>
      <c r="Q63" s="10">
        <f>$K$2*Tableau2[[#This Row],[Nb factures]]</f>
        <v>0</v>
      </c>
      <c r="R63" s="10"/>
      <c r="S63" s="2" t="s">
        <v>404</v>
      </c>
      <c r="T63" s="10">
        <v>-19.62</v>
      </c>
      <c r="U63" s="2" t="s">
        <v>404</v>
      </c>
      <c r="V63" s="10">
        <f>VLOOKUP(Tableau2[[#This Row],[Code client]],extraction!A131:I504,9,0)</f>
        <v>-19.62</v>
      </c>
      <c r="W63" s="2" t="s">
        <v>404</v>
      </c>
      <c r="X63" s="50">
        <f ca="1">IFERROR(Tableau2[[#This Row],[Solde client avant relance]]+Tableau2[[#This Row],[Frais de recouvrement]]+Tableau2[[#This Row],[Majoration]],"")</f>
        <v>0</v>
      </c>
    </row>
    <row r="64" spans="1:24" x14ac:dyDescent="0.25">
      <c r="A64" t="s">
        <v>268</v>
      </c>
      <c r="C64" s="31" t="s">
        <v>316</v>
      </c>
      <c r="E64" s="36"/>
      <c r="F64" s="36"/>
      <c r="G64" s="39" t="s">
        <v>625</v>
      </c>
      <c r="I64" s="39"/>
      <c r="J64" s="39" t="s">
        <v>387</v>
      </c>
      <c r="L64"/>
      <c r="N64"/>
      <c r="O64" s="28">
        <f ca="1">$B$1-Tableau2[[#This Row],[Date facture]]</f>
        <v>42817</v>
      </c>
      <c r="P64" s="29">
        <f ca="1">IFERROR((Tableau2[[#This Row],[Solde client avant relance]]*Tableau2[[#This Row],[Nb de jours de retard]]*$L$1)/36500,"")</f>
        <v>-0.35294111753424656</v>
      </c>
      <c r="Q64" s="10">
        <f>$K$2*Tableau2[[#This Row],[Nb factures]]</f>
        <v>0</v>
      </c>
      <c r="R64" s="10">
        <v>-33.43</v>
      </c>
      <c r="S64" s="2" t="s">
        <v>406</v>
      </c>
      <c r="T64" s="10">
        <v>-33.43</v>
      </c>
      <c r="U64" s="2" t="s">
        <v>404</v>
      </c>
      <c r="V64" s="10">
        <f>VLOOKUP(Tableau2[[#This Row],[Code client]],extraction!A189:I562,9,0)</f>
        <v>-33.43</v>
      </c>
      <c r="W64" s="2" t="s">
        <v>404</v>
      </c>
      <c r="X64" s="50">
        <f ca="1">IFERROR(Tableau2[[#This Row],[Solde client avant relance]]+Tableau2[[#This Row],[Frais de recouvrement]]+Tableau2[[#This Row],[Majoration]],"")</f>
        <v>-33.782941117534243</v>
      </c>
    </row>
    <row r="65" spans="1:24" x14ac:dyDescent="0.25">
      <c r="A65" t="s">
        <v>269</v>
      </c>
      <c r="C65" s="31" t="s">
        <v>316</v>
      </c>
      <c r="E65" s="36"/>
      <c r="F65" s="36"/>
      <c r="G65" s="39" t="s">
        <v>626</v>
      </c>
      <c r="I65" s="39"/>
      <c r="L65"/>
      <c r="N65"/>
      <c r="O65" s="28">
        <f ca="1">$B$1-Tableau2[[#This Row],[Date facture]]</f>
        <v>42817</v>
      </c>
      <c r="P65" s="29">
        <f ca="1">IFERROR((Tableau2[[#This Row],[Solde client avant relance]]*Tableau2[[#This Row],[Nb de jours de retard]]*$L$1)/36500,"")</f>
        <v>-2.1204972616438353</v>
      </c>
      <c r="Q65" s="10">
        <f>$K$2*Tableau2[[#This Row],[Nb factures]]</f>
        <v>0</v>
      </c>
      <c r="R65" s="10">
        <v>-200.84999999999997</v>
      </c>
      <c r="S65" s="2" t="s">
        <v>406</v>
      </c>
      <c r="T65" s="10">
        <v>-200.85</v>
      </c>
      <c r="U65" s="2" t="s">
        <v>404</v>
      </c>
      <c r="V65" s="10">
        <f>VLOOKUP(Tableau2[[#This Row],[Code client]],extraction!A190:I563,9,0)</f>
        <v>-3.370000000000001</v>
      </c>
      <c r="W65" s="2" t="s">
        <v>404</v>
      </c>
      <c r="X65" s="50">
        <f ca="1">IFERROR(Tableau2[[#This Row],[Solde client avant relance]]+Tableau2[[#This Row],[Frais de recouvrement]]+Tableau2[[#This Row],[Majoration]],"")</f>
        <v>-202.9704972616438</v>
      </c>
    </row>
    <row r="66" spans="1:24" ht="45" x14ac:dyDescent="0.25">
      <c r="A66" t="s">
        <v>270</v>
      </c>
      <c r="C66" s="31" t="s">
        <v>316</v>
      </c>
      <c r="E66" s="36"/>
      <c r="F66" s="36"/>
      <c r="G66" s="39" t="s">
        <v>628</v>
      </c>
      <c r="H66" t="s">
        <v>640</v>
      </c>
      <c r="I66" s="39"/>
      <c r="J66" t="s">
        <v>393</v>
      </c>
      <c r="L66"/>
      <c r="N66"/>
      <c r="O66" s="28">
        <f ca="1">$B$1-Tableau2[[#This Row],[Date facture]]</f>
        <v>42817</v>
      </c>
      <c r="P66" s="29">
        <f ca="1">IFERROR((Tableau2[[#This Row],[Solde client avant relance]]*Tableau2[[#This Row],[Nb de jours de retard]]*$L$1)/36500,"")</f>
        <v>-0.59555514328767112</v>
      </c>
      <c r="Q66" s="10">
        <f>$K$2*Tableau2[[#This Row],[Nb factures]]</f>
        <v>0</v>
      </c>
      <c r="R66" s="10">
        <v>-56.41</v>
      </c>
      <c r="S66" s="2" t="s">
        <v>406</v>
      </c>
      <c r="T66" s="10">
        <v>-56.41</v>
      </c>
      <c r="U66" s="2" t="s">
        <v>404</v>
      </c>
      <c r="V66" s="10">
        <f>VLOOKUP(Tableau2[[#This Row],[Code client]],extraction!A191:I564,9,0)</f>
        <v>-56.41</v>
      </c>
      <c r="W66" s="2" t="s">
        <v>404</v>
      </c>
      <c r="X66" s="50">
        <f ca="1">IFERROR(Tableau2[[#This Row],[Solde client avant relance]]+Tableau2[[#This Row],[Frais de recouvrement]]+Tableau2[[#This Row],[Majoration]],"")</f>
        <v>-57.005555143287665</v>
      </c>
    </row>
    <row r="67" spans="1:24" ht="30" x14ac:dyDescent="0.25">
      <c r="A67" t="s">
        <v>271</v>
      </c>
      <c r="C67" s="31" t="s">
        <v>316</v>
      </c>
      <c r="E67" s="36"/>
      <c r="F67" t="s">
        <v>655</v>
      </c>
      <c r="G67" s="39" t="s">
        <v>657</v>
      </c>
      <c r="H67" t="s">
        <v>656</v>
      </c>
      <c r="I67" s="39"/>
      <c r="K67" s="105">
        <v>140907426</v>
      </c>
      <c r="L67">
        <v>1</v>
      </c>
      <c r="N67"/>
      <c r="O67" s="28">
        <f ca="1">$B$1-Tableau2[[#This Row],[Date facture]]</f>
        <v>42817</v>
      </c>
      <c r="P67" s="29">
        <f ca="1">IFERROR((Tableau2[[#This Row],[Solde client avant relance]]*Tableau2[[#This Row],[Nb de jours de retard]]*$L$1)/36500,"")</f>
        <v>-0.66586886876712315</v>
      </c>
      <c r="Q67" s="10">
        <f>$K$2*Tableau2[[#This Row],[Nb factures]]</f>
        <v>-40</v>
      </c>
      <c r="R67" s="10">
        <v>-63.07</v>
      </c>
      <c r="S67" s="2" t="s">
        <v>406</v>
      </c>
      <c r="T67" s="10">
        <v>-63.07</v>
      </c>
      <c r="U67" s="2" t="s">
        <v>404</v>
      </c>
      <c r="V67" s="10">
        <f>VLOOKUP(Tableau2[[#This Row],[Code client]],extraction!A192:I565,9,0)</f>
        <v>-63.07</v>
      </c>
      <c r="W67" s="2" t="s">
        <v>404</v>
      </c>
      <c r="X67" s="50">
        <f ca="1">IFERROR(Tableau2[[#This Row],[Solde client avant relance]]+Tableau2[[#This Row],[Frais de recouvrement]]+Tableau2[[#This Row],[Majoration]],"")</f>
        <v>-103.73586886876711</v>
      </c>
    </row>
    <row r="68" spans="1:24" x14ac:dyDescent="0.25">
      <c r="A68" t="s">
        <v>273</v>
      </c>
      <c r="C68" s="31" t="s">
        <v>316</v>
      </c>
      <c r="E68" s="36"/>
      <c r="F68" s="36"/>
      <c r="G68" s="39" t="s">
        <v>618</v>
      </c>
      <c r="I68" s="39"/>
      <c r="L68"/>
      <c r="N68"/>
      <c r="O68" s="28">
        <f ca="1">$B$1-Tableau2[[#This Row],[Date facture]]</f>
        <v>42817</v>
      </c>
      <c r="P68" s="29">
        <f ca="1">IFERROR((Tableau2[[#This Row],[Solde client avant relance]]*Tableau2[[#This Row],[Nb de jours de retard]]*$L$1)/36500,"")</f>
        <v>-1.0807831947945206</v>
      </c>
      <c r="Q68" s="10">
        <f>$K$2*Tableau2[[#This Row],[Nb factures]]</f>
        <v>0</v>
      </c>
      <c r="R68" s="10">
        <v>-102.37</v>
      </c>
      <c r="S68" s="2" t="s">
        <v>406</v>
      </c>
      <c r="T68" s="10">
        <v>-102.37</v>
      </c>
      <c r="U68" s="2" t="s">
        <v>404</v>
      </c>
      <c r="V68" s="10">
        <f>VLOOKUP(Tableau2[[#This Row],[Code client]],extraction!A194:I567,9,0)</f>
        <v>-102.37</v>
      </c>
      <c r="W68" s="2" t="s">
        <v>404</v>
      </c>
      <c r="X68" s="50">
        <f ca="1">IFERROR(Tableau2[[#This Row],[Solde client avant relance]]+Tableau2[[#This Row],[Frais de recouvrement]]+Tableau2[[#This Row],[Majoration]],"")</f>
        <v>-103.45078319479452</v>
      </c>
    </row>
    <row r="69" spans="1:24" x14ac:dyDescent="0.25">
      <c r="A69" t="s">
        <v>274</v>
      </c>
      <c r="C69" s="31" t="s">
        <v>316</v>
      </c>
      <c r="E69" s="36"/>
      <c r="F69" s="36"/>
      <c r="G69" s="39" t="s">
        <v>626</v>
      </c>
      <c r="I69" s="39"/>
      <c r="L69"/>
      <c r="N69"/>
      <c r="O69" s="28">
        <f ca="1">$B$1-Tableau2[[#This Row],[Date facture]]</f>
        <v>42817</v>
      </c>
      <c r="P69" s="29">
        <f ca="1">IFERROR((Tableau2[[#This Row],[Solde client avant relance]]*Tableau2[[#This Row],[Nb de jours de retard]]*$L$1)/36500,"")</f>
        <v>-0.52650833178082179</v>
      </c>
      <c r="Q69" s="10">
        <f>$K$2*Tableau2[[#This Row],[Nb factures]]</f>
        <v>0</v>
      </c>
      <c r="R69" s="10">
        <v>-49.87</v>
      </c>
      <c r="S69" s="2" t="s">
        <v>406</v>
      </c>
      <c r="T69" s="10">
        <v>-49.87</v>
      </c>
      <c r="U69" s="2" t="s">
        <v>404</v>
      </c>
      <c r="V69" s="10">
        <f>VLOOKUP(Tableau2[[#This Row],[Code client]],extraction!A195:I568,9,0)</f>
        <v>-49.87</v>
      </c>
      <c r="W69" s="2" t="s">
        <v>404</v>
      </c>
      <c r="X69" s="50">
        <f ca="1">IFERROR(Tableau2[[#This Row],[Solde client avant relance]]+Tableau2[[#This Row],[Frais de recouvrement]]+Tableau2[[#This Row],[Majoration]],"")</f>
        <v>-50.396508331780822</v>
      </c>
    </row>
    <row r="70" spans="1:24" ht="30" x14ac:dyDescent="0.25">
      <c r="A70" t="s">
        <v>275</v>
      </c>
      <c r="C70" s="31" t="s">
        <v>316</v>
      </c>
      <c r="E70" s="36"/>
      <c r="F70" t="s">
        <v>655</v>
      </c>
      <c r="G70" s="39" t="s">
        <v>657</v>
      </c>
      <c r="H70" t="s">
        <v>656</v>
      </c>
      <c r="I70" s="39"/>
      <c r="K70" s="105">
        <v>141207404</v>
      </c>
      <c r="L70">
        <v>1</v>
      </c>
      <c r="N70"/>
      <c r="O70" s="28">
        <f ca="1">$B$1-Tableau2[[#This Row],[Date facture]]</f>
        <v>42817</v>
      </c>
      <c r="P70" s="29">
        <f ca="1">IFERROR((Tableau2[[#This Row],[Solde client avant relance]]*Tableau2[[#This Row],[Nb de jours de retard]]*$L$1)/36500,"")</f>
        <v>-0.35927568739726023</v>
      </c>
      <c r="Q70" s="10">
        <f>$K$2*Tableau2[[#This Row],[Nb factures]]</f>
        <v>-40</v>
      </c>
      <c r="R70" s="10">
        <v>-34.03</v>
      </c>
      <c r="S70" s="2" t="s">
        <v>406</v>
      </c>
      <c r="T70" s="10">
        <v>-34.03</v>
      </c>
      <c r="U70" s="2" t="s">
        <v>404</v>
      </c>
      <c r="V70" s="10">
        <f>VLOOKUP(Tableau2[[#This Row],[Code client]],extraction!A196:I569,9,0)</f>
        <v>-34.03</v>
      </c>
      <c r="W70" s="2" t="s">
        <v>404</v>
      </c>
      <c r="X70" s="50">
        <f ca="1">IFERROR(Tableau2[[#This Row],[Solde client avant relance]]+Tableau2[[#This Row],[Frais de recouvrement]]+Tableau2[[#This Row],[Majoration]],"")</f>
        <v>-74.389275687397259</v>
      </c>
    </row>
    <row r="71" spans="1:24" x14ac:dyDescent="0.25">
      <c r="A71" t="s">
        <v>277</v>
      </c>
      <c r="C71" s="31" t="s">
        <v>316</v>
      </c>
      <c r="E71" s="36"/>
      <c r="F71" s="36"/>
      <c r="G71" s="39" t="s">
        <v>629</v>
      </c>
      <c r="I71" s="39"/>
      <c r="L71"/>
      <c r="N71"/>
      <c r="O71" s="28">
        <f ca="1">$B$1-Tableau2[[#This Row],[Date facture]]</f>
        <v>42817</v>
      </c>
      <c r="P71" s="29">
        <f ca="1">IFERROR((Tableau2[[#This Row],[Solde client avant relance]]*Tableau2[[#This Row],[Nb de jours de retard]]*$L$1)/36500,"")</f>
        <v>-0.29329058465753421</v>
      </c>
      <c r="Q71" s="10">
        <f>$K$2*Tableau2[[#This Row],[Nb factures]]</f>
        <v>0</v>
      </c>
      <c r="R71" s="10">
        <v>-27.78</v>
      </c>
      <c r="S71" s="2" t="s">
        <v>406</v>
      </c>
      <c r="T71" s="10">
        <v>-27.78</v>
      </c>
      <c r="U71" s="2" t="s">
        <v>404</v>
      </c>
      <c r="V71" s="10">
        <f>VLOOKUP(Tableau2[[#This Row],[Code client]],extraction!A197:I570,9,0)</f>
        <v>-27.78</v>
      </c>
      <c r="W71" s="2" t="s">
        <v>404</v>
      </c>
      <c r="X71" s="50">
        <f ca="1">IFERROR(Tableau2[[#This Row],[Solde client avant relance]]+Tableau2[[#This Row],[Frais de recouvrement]]+Tableau2[[#This Row],[Majoration]],"")</f>
        <v>-28.073290584657535</v>
      </c>
    </row>
    <row r="72" spans="1:24" x14ac:dyDescent="0.25">
      <c r="A72" t="s">
        <v>278</v>
      </c>
      <c r="C72" s="31" t="s">
        <v>316</v>
      </c>
      <c r="G72" s="39" t="s">
        <v>626</v>
      </c>
      <c r="I72" s="39"/>
      <c r="L72"/>
      <c r="N72"/>
      <c r="O72" s="28">
        <f ca="1">$B$1-Tableau2[[#This Row],[Date facture]]</f>
        <v>42817</v>
      </c>
      <c r="P72" s="29">
        <f ca="1">IFERROR((Tableau2[[#This Row],[Solde client avant relance]]*Tableau2[[#This Row],[Nb de jours de retard]]*$L$1)/36500,"")</f>
        <v>-0.4027730671232877</v>
      </c>
      <c r="Q72" s="10">
        <f>$K$2*Tableau2[[#This Row],[Nb factures]]</f>
        <v>0</v>
      </c>
      <c r="R72" s="10">
        <v>-38.15</v>
      </c>
      <c r="S72" s="2" t="s">
        <v>406</v>
      </c>
      <c r="T72" s="10">
        <v>-38.15</v>
      </c>
      <c r="U72" s="2" t="s">
        <v>404</v>
      </c>
      <c r="V72" s="10">
        <f>VLOOKUP(Tableau2[[#This Row],[Code client]],extraction!A198:I571,9,0)</f>
        <v>-38.15</v>
      </c>
      <c r="W72" s="2" t="s">
        <v>404</v>
      </c>
      <c r="X72" s="50">
        <f ca="1">IFERROR(Tableau2[[#This Row],[Solde client avant relance]]+Tableau2[[#This Row],[Frais de recouvrement]]+Tableau2[[#This Row],[Majoration]],"")</f>
        <v>-38.552773067123283</v>
      </c>
    </row>
    <row r="73" spans="1:24" x14ac:dyDescent="0.25">
      <c r="A73" t="s">
        <v>279</v>
      </c>
      <c r="C73" s="31" t="s">
        <v>316</v>
      </c>
      <c r="E73" s="36"/>
      <c r="F73" s="36"/>
      <c r="G73" s="39" t="s">
        <v>328</v>
      </c>
      <c r="H73" t="s">
        <v>616</v>
      </c>
      <c r="I73" s="39" t="s">
        <v>615</v>
      </c>
      <c r="L73"/>
      <c r="N73"/>
      <c r="O73" s="28">
        <f ca="1">$B$1-Tableau2[[#This Row],[Date facture]]</f>
        <v>42817</v>
      </c>
      <c r="P73" s="29">
        <f ca="1">IFERROR((Tableau2[[#This Row],[Solde client avant relance]]*Tableau2[[#This Row],[Nb de jours de retard]]*$L$1)/36500,"")</f>
        <v>-8.1715951232876698</v>
      </c>
      <c r="Q73" s="10">
        <f>$K$2*Tableau2[[#This Row],[Nb factures]]</f>
        <v>0</v>
      </c>
      <c r="R73" s="10">
        <v>-774</v>
      </c>
      <c r="S73" s="2" t="s">
        <v>406</v>
      </c>
      <c r="T73" s="10">
        <v>-774</v>
      </c>
      <c r="U73" s="2" t="s">
        <v>404</v>
      </c>
      <c r="V73" s="10">
        <f>VLOOKUP(Tableau2[[#This Row],[Code client]],extraction!A199:I572,9,0)</f>
        <v>-774</v>
      </c>
      <c r="W73" s="2" t="s">
        <v>404</v>
      </c>
      <c r="X73" s="50">
        <f ca="1">IFERROR(Tableau2[[#This Row],[Solde client avant relance]]+Tableau2[[#This Row],[Frais de recouvrement]]+Tableau2[[#This Row],[Majoration]],"")</f>
        <v>-782.17159512328772</v>
      </c>
    </row>
    <row r="74" spans="1:24" x14ac:dyDescent="0.25">
      <c r="A74" t="s">
        <v>280</v>
      </c>
      <c r="C74" s="31" t="s">
        <v>316</v>
      </c>
      <c r="E74" s="36"/>
      <c r="F74" s="36"/>
      <c r="G74" s="39" t="s">
        <v>623</v>
      </c>
      <c r="I74" s="39"/>
      <c r="L74"/>
      <c r="N74"/>
      <c r="O74" s="28">
        <f ca="1">$B$1-Tableau2[[#This Row],[Date facture]]</f>
        <v>42817</v>
      </c>
      <c r="P74" s="29">
        <f ca="1">IFERROR((Tableau2[[#This Row],[Solde client avant relance]]*Tableau2[[#This Row],[Nb de jours de retard]]*$L$1)/36500,"")</f>
        <v>-0.59555514328767112</v>
      </c>
      <c r="Q74" s="10">
        <f>$K$2*Tableau2[[#This Row],[Nb factures]]</f>
        <v>0</v>
      </c>
      <c r="R74" s="10">
        <v>-56.41</v>
      </c>
      <c r="S74" s="2" t="s">
        <v>406</v>
      </c>
      <c r="T74" s="10">
        <v>-56.41</v>
      </c>
      <c r="U74" s="2" t="s">
        <v>404</v>
      </c>
      <c r="V74" s="10">
        <f>VLOOKUP(Tableau2[[#This Row],[Code client]],extraction!A200:I573,9,0)</f>
        <v>-56.41</v>
      </c>
      <c r="W74" s="2" t="s">
        <v>404</v>
      </c>
      <c r="X74" s="50">
        <f ca="1">IFERROR(Tableau2[[#This Row],[Solde client avant relance]]+Tableau2[[#This Row],[Frais de recouvrement]]+Tableau2[[#This Row],[Majoration]],"")</f>
        <v>-57.005555143287665</v>
      </c>
    </row>
    <row r="75" spans="1:24" x14ac:dyDescent="0.25">
      <c r="A75" t="s">
        <v>281</v>
      </c>
      <c r="C75" s="31" t="s">
        <v>316</v>
      </c>
      <c r="E75" s="36"/>
      <c r="F75" s="36"/>
      <c r="G75" s="39" t="s">
        <v>623</v>
      </c>
      <c r="I75" s="39"/>
      <c r="J75" t="s">
        <v>394</v>
      </c>
      <c r="L75"/>
      <c r="N75"/>
      <c r="O75" s="28">
        <f ca="1">$B$1-Tableau2[[#This Row],[Date facture]]</f>
        <v>42817</v>
      </c>
      <c r="P75" s="29">
        <f ca="1">IFERROR((Tableau2[[#This Row],[Solde client avant relance]]*Tableau2[[#This Row],[Nb de jours de retard]]*$L$1)/36500,"")</f>
        <v>-0.35294111753424656</v>
      </c>
      <c r="Q75" s="10">
        <f>$K$2*Tableau2[[#This Row],[Nb factures]]</f>
        <v>0</v>
      </c>
      <c r="R75" s="10">
        <v>-33.43</v>
      </c>
      <c r="S75" s="2" t="s">
        <v>406</v>
      </c>
      <c r="T75" s="10">
        <v>-33.43</v>
      </c>
      <c r="U75" s="2" t="s">
        <v>404</v>
      </c>
      <c r="V75" s="10">
        <f>VLOOKUP(Tableau2[[#This Row],[Code client]],extraction!A201:I574,9,0)</f>
        <v>-33.43</v>
      </c>
      <c r="W75" s="2" t="s">
        <v>404</v>
      </c>
      <c r="X75" s="50">
        <f ca="1">IFERROR(Tableau2[[#This Row],[Solde client avant relance]]+Tableau2[[#This Row],[Frais de recouvrement]]+Tableau2[[#This Row],[Majoration]],"")</f>
        <v>-33.782941117534243</v>
      </c>
    </row>
    <row r="76" spans="1:24" x14ac:dyDescent="0.25">
      <c r="A76" t="s">
        <v>282</v>
      </c>
      <c r="C76" s="31" t="s">
        <v>316</v>
      </c>
      <c r="E76" s="36"/>
      <c r="F76" s="36"/>
      <c r="G76" s="39" t="s">
        <v>631</v>
      </c>
      <c r="I76" s="39"/>
      <c r="J76" t="s">
        <v>380</v>
      </c>
      <c r="L76"/>
      <c r="N76"/>
      <c r="O76" s="28">
        <f ca="1">$B$1-Tableau2[[#This Row],[Date facture]]</f>
        <v>42817</v>
      </c>
      <c r="P76" s="29">
        <f ca="1">IFERROR((Tableau2[[#This Row],[Solde client avant relance]]*Tableau2[[#This Row],[Nb de jours de retard]]*$L$1)/36500,"")</f>
        <v>-0.35294111753424656</v>
      </c>
      <c r="Q76" s="10">
        <f>$K$2*Tableau2[[#This Row],[Nb factures]]</f>
        <v>0</v>
      </c>
      <c r="R76" s="10">
        <v>-33.43</v>
      </c>
      <c r="S76" s="2" t="s">
        <v>406</v>
      </c>
      <c r="T76" s="10">
        <v>-33.43</v>
      </c>
      <c r="U76" s="2" t="s">
        <v>404</v>
      </c>
      <c r="V76" s="10">
        <f>VLOOKUP(Tableau2[[#This Row],[Code client]],extraction!A202:I575,9,0)</f>
        <v>-33.43</v>
      </c>
      <c r="W76" s="2" t="s">
        <v>404</v>
      </c>
      <c r="X76" s="50">
        <f ca="1">IFERROR(Tableau2[[#This Row],[Solde client avant relance]]+Tableau2[[#This Row],[Frais de recouvrement]]+Tableau2[[#This Row],[Majoration]],"")</f>
        <v>-33.782941117534243</v>
      </c>
    </row>
    <row r="77" spans="1:24" x14ac:dyDescent="0.25">
      <c r="A77" t="s">
        <v>284</v>
      </c>
      <c r="C77" s="31" t="s">
        <v>316</v>
      </c>
      <c r="E77" s="36"/>
      <c r="F77" s="36"/>
      <c r="G77" s="39" t="s">
        <v>631</v>
      </c>
      <c r="I77" s="39"/>
      <c r="L77"/>
      <c r="N77"/>
      <c r="O77" s="28">
        <f ca="1">$B$1-Tableau2[[#This Row],[Date facture]]</f>
        <v>42817</v>
      </c>
      <c r="P77" s="29">
        <f ca="1">IFERROR((Tableau2[[#This Row],[Solde client avant relance]]*Tableau2[[#This Row],[Nb de jours de retard]]*$L$1)/36500,"")</f>
        <v>-0.35389130301369864</v>
      </c>
      <c r="Q77" s="10">
        <f>$K$2*Tableau2[[#This Row],[Nb factures]]</f>
        <v>0</v>
      </c>
      <c r="R77" s="10">
        <v>-33.520000000000003</v>
      </c>
      <c r="S77" s="2" t="s">
        <v>406</v>
      </c>
      <c r="T77" s="10">
        <v>-33.520000000000003</v>
      </c>
      <c r="U77" s="2" t="s">
        <v>404</v>
      </c>
      <c r="V77" s="10">
        <f>VLOOKUP(Tableau2[[#This Row],[Code client]],extraction!A204:I577,9,0)</f>
        <v>-33.520000000000003</v>
      </c>
      <c r="W77" s="2" t="s">
        <v>404</v>
      </c>
      <c r="X77" s="50">
        <f ca="1">IFERROR(Tableau2[[#This Row],[Solde client avant relance]]+Tableau2[[#This Row],[Frais de recouvrement]]+Tableau2[[#This Row],[Majoration]],"")</f>
        <v>-33.8738913030137</v>
      </c>
    </row>
    <row r="78" spans="1:24" x14ac:dyDescent="0.25">
      <c r="A78" t="s">
        <v>286</v>
      </c>
      <c r="C78" s="31" t="s">
        <v>316</v>
      </c>
      <c r="E78" s="36"/>
      <c r="F78" s="36"/>
      <c r="G78" s="39" t="s">
        <v>631</v>
      </c>
      <c r="I78" s="39"/>
      <c r="L78"/>
      <c r="N78"/>
      <c r="O78" s="28">
        <f ca="1">$B$1-Tableau2[[#This Row],[Date facture]]</f>
        <v>42817</v>
      </c>
      <c r="P78" s="29">
        <f ca="1">IFERROR((Tableau2[[#This Row],[Solde client avant relance]]*Tableau2[[#This Row],[Nb de jours de retard]]*$L$1)/36500,"")</f>
        <v>-2.0461716419178084</v>
      </c>
      <c r="Q78" s="10">
        <f>$K$2*Tableau2[[#This Row],[Nb factures]]</f>
        <v>0</v>
      </c>
      <c r="R78" s="10">
        <v>-193.81</v>
      </c>
      <c r="S78" s="2" t="s">
        <v>406</v>
      </c>
      <c r="T78" s="10">
        <v>-193.81</v>
      </c>
      <c r="U78" s="2" t="s">
        <v>404</v>
      </c>
      <c r="V78" s="10">
        <f>VLOOKUP(Tableau2[[#This Row],[Code client]],extraction!A206:I579,9,0)</f>
        <v>-193.81</v>
      </c>
      <c r="W78" s="2" t="s">
        <v>404</v>
      </c>
      <c r="X78" s="50">
        <f ca="1">IFERROR(Tableau2[[#This Row],[Solde client avant relance]]+Tableau2[[#This Row],[Frais de recouvrement]]+Tableau2[[#This Row],[Majoration]],"")</f>
        <v>-195.8561716419178</v>
      </c>
    </row>
    <row r="79" spans="1:24" x14ac:dyDescent="0.25">
      <c r="A79" t="s">
        <v>287</v>
      </c>
      <c r="C79" s="31" t="s">
        <v>316</v>
      </c>
      <c r="E79" s="36"/>
      <c r="F79" s="36"/>
      <c r="G79" s="39" t="s">
        <v>631</v>
      </c>
      <c r="H79" t="s">
        <v>647</v>
      </c>
      <c r="I79" s="39"/>
      <c r="J79" t="s">
        <v>384</v>
      </c>
      <c r="L79"/>
      <c r="N79"/>
      <c r="O79" s="28">
        <f ca="1">$B$1-Tableau2[[#This Row],[Date facture]]</f>
        <v>42817</v>
      </c>
      <c r="P79" s="29">
        <f ca="1">IFERROR((Tableau2[[#This Row],[Solde client avant relance]]*Tableau2[[#This Row],[Nb de jours de retard]]*$L$1)/36500,"")</f>
        <v>-0.35294111753424656</v>
      </c>
      <c r="Q79" s="10">
        <f>$K$2*Tableau2[[#This Row],[Nb factures]]</f>
        <v>0</v>
      </c>
      <c r="R79" s="10">
        <v>-33.43</v>
      </c>
      <c r="S79" s="2" t="s">
        <v>406</v>
      </c>
      <c r="T79" s="10">
        <v>-33.43</v>
      </c>
      <c r="U79" s="2" t="s">
        <v>404</v>
      </c>
      <c r="V79" s="10">
        <f>VLOOKUP(Tableau2[[#This Row],[Code client]],extraction!A207:I580,9,0)</f>
        <v>-33.43</v>
      </c>
      <c r="W79" s="2" t="s">
        <v>404</v>
      </c>
      <c r="X79" s="50">
        <f ca="1">IFERROR(Tableau2[[#This Row],[Solde client avant relance]]+Tableau2[[#This Row],[Frais de recouvrement]]+Tableau2[[#This Row],[Majoration]],"")</f>
        <v>-33.782941117534243</v>
      </c>
    </row>
    <row r="80" spans="1:24" x14ac:dyDescent="0.25">
      <c r="A80" t="s">
        <v>290</v>
      </c>
      <c r="C80" s="31" t="s">
        <v>316</v>
      </c>
      <c r="E80" s="36"/>
      <c r="F80" s="36"/>
      <c r="G80" s="39" t="s">
        <v>632</v>
      </c>
      <c r="H80" t="s">
        <v>643</v>
      </c>
      <c r="I80" s="39" t="s">
        <v>642</v>
      </c>
      <c r="J80" t="s">
        <v>395</v>
      </c>
      <c r="L80"/>
      <c r="N80"/>
      <c r="O80" s="28">
        <f ca="1">$B$1-Tableau2[[#This Row],[Date facture]]</f>
        <v>42817</v>
      </c>
      <c r="P80" s="29">
        <f ca="1">IFERROR((Tableau2[[#This Row],[Solde client avant relance]]*Tableau2[[#This Row],[Nb de jours de retard]]*$L$1)/36500,"")</f>
        <v>-0.35294111753424656</v>
      </c>
      <c r="Q80" s="10">
        <f>$K$2*Tableau2[[#This Row],[Nb factures]]</f>
        <v>0</v>
      </c>
      <c r="R80" s="10">
        <v>-33.43</v>
      </c>
      <c r="S80" s="2" t="s">
        <v>406</v>
      </c>
      <c r="T80" s="10">
        <v>-33.43</v>
      </c>
      <c r="U80" s="2" t="s">
        <v>406</v>
      </c>
      <c r="V80" s="10">
        <f>VLOOKUP(Tableau2[[#This Row],[Code client]],extraction!A210:I583,9,0)</f>
        <v>-33.43</v>
      </c>
      <c r="W80" s="2" t="s">
        <v>406</v>
      </c>
      <c r="X80" s="50">
        <f ca="1">IFERROR(Tableau2[[#This Row],[Solde client avant relance]]+Tableau2[[#This Row],[Frais de recouvrement]]+Tableau2[[#This Row],[Majoration]],"")</f>
        <v>-33.782941117534243</v>
      </c>
    </row>
    <row r="81" spans="1:24" x14ac:dyDescent="0.25">
      <c r="A81" t="s">
        <v>292</v>
      </c>
      <c r="C81" s="31" t="s">
        <v>316</v>
      </c>
      <c r="E81" s="36"/>
      <c r="F81" s="36"/>
      <c r="G81" s="39" t="s">
        <v>632</v>
      </c>
      <c r="I81" s="39"/>
      <c r="J81" t="s">
        <v>396</v>
      </c>
      <c r="L81"/>
      <c r="N81"/>
      <c r="O81" s="28">
        <f ca="1">$B$1-Tableau2[[#This Row],[Date facture]]</f>
        <v>42817</v>
      </c>
      <c r="P81" s="29">
        <f ca="1">IFERROR((Tableau2[[#This Row],[Solde client avant relance]]*Tableau2[[#This Row],[Nb de jours de retard]]*$L$1)/36500,"")</f>
        <v>-2.6883914498630133</v>
      </c>
      <c r="Q81" s="10">
        <f>$K$2*Tableau2[[#This Row],[Nb factures]]</f>
        <v>0</v>
      </c>
      <c r="R81" s="10">
        <v>-254.64</v>
      </c>
      <c r="S81" s="2" t="s">
        <v>406</v>
      </c>
      <c r="T81" s="10">
        <v>-254.64</v>
      </c>
      <c r="U81" s="2" t="s">
        <v>404</v>
      </c>
      <c r="V81" s="10">
        <f>VLOOKUP(Tableau2[[#This Row],[Code client]],extraction!A212:I585,9,0)</f>
        <v>-254.64</v>
      </c>
      <c r="W81" s="2" t="s">
        <v>404</v>
      </c>
      <c r="X81" s="50">
        <f ca="1">IFERROR(Tableau2[[#This Row],[Solde client avant relance]]+Tableau2[[#This Row],[Frais de recouvrement]]+Tableau2[[#This Row],[Majoration]],"")</f>
        <v>-257.32839144986298</v>
      </c>
    </row>
    <row r="82" spans="1:24" x14ac:dyDescent="0.25">
      <c r="A82" t="s">
        <v>298</v>
      </c>
      <c r="C82" s="31" t="s">
        <v>316</v>
      </c>
      <c r="E82" s="36"/>
      <c r="F82" s="36"/>
      <c r="G82" s="39" t="s">
        <v>633</v>
      </c>
      <c r="I82" s="39" t="s">
        <v>376</v>
      </c>
      <c r="J82" t="s">
        <v>380</v>
      </c>
      <c r="L82"/>
      <c r="N82"/>
      <c r="O82" s="28">
        <f ca="1">$B$1-Tableau2[[#This Row],[Date facture]]</f>
        <v>42817</v>
      </c>
      <c r="P82" s="29">
        <f ca="1">IFERROR((Tableau2[[#This Row],[Solde client avant relance]]*Tableau2[[#This Row],[Nb de jours de retard]]*$L$1)/36500,"")</f>
        <v>-0.35294111753424656</v>
      </c>
      <c r="Q82" s="10">
        <f>$K$2*Tableau2[[#This Row],[Nb factures]]</f>
        <v>0</v>
      </c>
      <c r="R82" s="10">
        <v>-33.43</v>
      </c>
      <c r="S82" s="2" t="s">
        <v>406</v>
      </c>
      <c r="T82" s="10">
        <v>-33.43</v>
      </c>
      <c r="U82" s="2" t="s">
        <v>406</v>
      </c>
      <c r="V82" s="10">
        <f>VLOOKUP(Tableau2[[#This Row],[Code client]],extraction!A218:I591,9,0)</f>
        <v>-33.43</v>
      </c>
      <c r="W82" s="2" t="s">
        <v>406</v>
      </c>
      <c r="X82" s="50">
        <f ca="1">IFERROR(Tableau2[[#This Row],[Solde client avant relance]]+Tableau2[[#This Row],[Frais de recouvrement]]+Tableau2[[#This Row],[Majoration]],"")</f>
        <v>-33.782941117534243</v>
      </c>
    </row>
    <row r="83" spans="1:24" x14ac:dyDescent="0.25">
      <c r="A83" t="s">
        <v>299</v>
      </c>
      <c r="C83" s="31" t="s">
        <v>316</v>
      </c>
      <c r="E83" s="36"/>
      <c r="F83" s="36"/>
      <c r="G83" s="39" t="s">
        <v>634</v>
      </c>
      <c r="H83" t="s">
        <v>644</v>
      </c>
      <c r="I83" s="39"/>
      <c r="J83" t="s">
        <v>380</v>
      </c>
      <c r="L83"/>
      <c r="N83"/>
      <c r="O83" s="28">
        <f ca="1">$B$1-Tableau2[[#This Row],[Date facture]]</f>
        <v>42817</v>
      </c>
      <c r="P83" s="29">
        <f ca="1">IFERROR((Tableau2[[#This Row],[Solde client avant relance]]*Tableau2[[#This Row],[Nb de jours de retard]]*$L$1)/36500,"")</f>
        <v>-0.46326820931506835</v>
      </c>
      <c r="Q83" s="10">
        <f>$K$2*Tableau2[[#This Row],[Nb factures]]</f>
        <v>0</v>
      </c>
      <c r="R83" s="10">
        <v>-43.879999999999995</v>
      </c>
      <c r="S83" s="2" t="s">
        <v>406</v>
      </c>
      <c r="T83" s="10">
        <v>-33.429999999999993</v>
      </c>
      <c r="U83" s="2" t="s">
        <v>404</v>
      </c>
      <c r="V83" s="10">
        <f>VLOOKUP(Tableau2[[#This Row],[Code client]],extraction!A219:I592,9,0)</f>
        <v>-43.879999999999995</v>
      </c>
      <c r="W83" s="2" t="s">
        <v>404</v>
      </c>
      <c r="X83" s="50">
        <f ca="1">IFERROR(Tableau2[[#This Row],[Solde client avant relance]]+Tableau2[[#This Row],[Frais de recouvrement]]+Tableau2[[#This Row],[Majoration]],"")</f>
        <v>-44.343268209315063</v>
      </c>
    </row>
    <row r="84" spans="1:24" x14ac:dyDescent="0.25">
      <c r="A84" t="s">
        <v>300</v>
      </c>
      <c r="C84" s="31" t="s">
        <v>316</v>
      </c>
      <c r="E84" s="36"/>
      <c r="F84" s="36"/>
      <c r="G84" s="39" t="s">
        <v>635</v>
      </c>
      <c r="I84" s="39"/>
      <c r="L84"/>
      <c r="N84"/>
      <c r="O84" s="28">
        <f ca="1">$B$1-Tableau2[[#This Row],[Date facture]]</f>
        <v>42817</v>
      </c>
      <c r="P84" s="29">
        <f ca="1">IFERROR((Tableau2[[#This Row],[Solde client avant relance]]*Tableau2[[#This Row],[Nb de jours de retard]]*$L$1)/36500,"")</f>
        <v>-0.35294111753424656</v>
      </c>
      <c r="Q84" s="10">
        <f>$K$2*Tableau2[[#This Row],[Nb factures]]</f>
        <v>0</v>
      </c>
      <c r="R84" s="10">
        <v>-33.43</v>
      </c>
      <c r="S84" s="2" t="s">
        <v>406</v>
      </c>
      <c r="T84" s="10">
        <v>-33.43</v>
      </c>
      <c r="U84" s="2" t="s">
        <v>404</v>
      </c>
      <c r="V84" s="10">
        <f>VLOOKUP(Tableau2[[#This Row],[Code client]],extraction!A220:I593,9,0)</f>
        <v>-33.43</v>
      </c>
      <c r="W84" s="2" t="s">
        <v>404</v>
      </c>
      <c r="X84" s="50">
        <f ca="1">IFERROR(Tableau2[[#This Row],[Solde client avant relance]]+Tableau2[[#This Row],[Frais de recouvrement]]+Tableau2[[#This Row],[Majoration]],"")</f>
        <v>-33.782941117534243</v>
      </c>
    </row>
    <row r="85" spans="1:24" x14ac:dyDescent="0.25">
      <c r="A85" t="s">
        <v>301</v>
      </c>
      <c r="C85" s="31" t="s">
        <v>316</v>
      </c>
      <c r="E85" s="36"/>
      <c r="F85" s="36"/>
      <c r="G85" s="39" t="s">
        <v>636</v>
      </c>
      <c r="I85" s="39"/>
      <c r="J85" t="s">
        <v>397</v>
      </c>
      <c r="L85"/>
      <c r="N85"/>
      <c r="O85" s="28">
        <f ca="1">$B$1-Tableau2[[#This Row],[Date facture]]</f>
        <v>42817</v>
      </c>
      <c r="P85" s="29">
        <f ca="1">IFERROR((Tableau2[[#This Row],[Solde client avant relance]]*Tableau2[[#This Row],[Nb de jours de retard]]*$L$1)/36500,"")</f>
        <v>-0.35294111753424656</v>
      </c>
      <c r="Q85" s="10">
        <f>$K$2*Tableau2[[#This Row],[Nb factures]]</f>
        <v>0</v>
      </c>
      <c r="R85" s="10">
        <v>-33.43</v>
      </c>
      <c r="S85" s="2" t="s">
        <v>406</v>
      </c>
      <c r="T85" s="10">
        <v>-33.43</v>
      </c>
      <c r="U85" s="2" t="s">
        <v>404</v>
      </c>
      <c r="V85" s="10">
        <f>VLOOKUP(Tableau2[[#This Row],[Code client]],extraction!A221:I594,9,0)</f>
        <v>-33.43</v>
      </c>
      <c r="W85" s="2" t="s">
        <v>404</v>
      </c>
      <c r="X85" s="50">
        <f ca="1">IFERROR(Tableau2[[#This Row],[Solde client avant relance]]+Tableau2[[#This Row],[Frais de recouvrement]]+Tableau2[[#This Row],[Majoration]],"")</f>
        <v>-33.782941117534243</v>
      </c>
    </row>
    <row r="86" spans="1:24" x14ac:dyDescent="0.25">
      <c r="A86" t="s">
        <v>302</v>
      </c>
      <c r="C86" s="31" t="s">
        <v>316</v>
      </c>
      <c r="E86" s="36"/>
      <c r="F86" s="36"/>
      <c r="G86" s="39" t="s">
        <v>637</v>
      </c>
      <c r="I86" s="39"/>
      <c r="J86" t="s">
        <v>387</v>
      </c>
      <c r="L86"/>
      <c r="N86"/>
      <c r="O86" s="28">
        <f ca="1">$B$1-Tableau2[[#This Row],[Date facture]]</f>
        <v>42817</v>
      </c>
      <c r="P86" s="29">
        <f ca="1">IFERROR((Tableau2[[#This Row],[Solde client avant relance]]*Tableau2[[#This Row],[Nb de jours de retard]]*$L$1)/36500,"")</f>
        <v>-0.30595972438356162</v>
      </c>
      <c r="Q86" s="10">
        <f>$K$2*Tableau2[[#This Row],[Nb factures]]</f>
        <v>0</v>
      </c>
      <c r="R86" s="10">
        <v>-28.98</v>
      </c>
      <c r="S86" s="2" t="s">
        <v>406</v>
      </c>
      <c r="T86" s="10">
        <v>-63.010000000000005</v>
      </c>
      <c r="U86" s="2" t="s">
        <v>404</v>
      </c>
      <c r="V86" s="10">
        <f>VLOOKUP(Tableau2[[#This Row],[Code client]],extraction!A222:I595,9,0)</f>
        <v>-28.98</v>
      </c>
      <c r="W86" s="2" t="s">
        <v>404</v>
      </c>
      <c r="X86" s="50">
        <f ca="1">IFERROR(Tableau2[[#This Row],[Solde client avant relance]]+Tableau2[[#This Row],[Frais de recouvrement]]+Tableau2[[#This Row],[Majoration]],"")</f>
        <v>-29.285959724383563</v>
      </c>
    </row>
    <row r="87" spans="1:24" x14ac:dyDescent="0.25">
      <c r="A87" t="s">
        <v>303</v>
      </c>
      <c r="C87" s="31" t="s">
        <v>316</v>
      </c>
      <c r="E87" s="36"/>
      <c r="F87" s="36"/>
      <c r="G87" s="39" t="s">
        <v>636</v>
      </c>
      <c r="I87" s="39"/>
      <c r="L87"/>
      <c r="N87"/>
      <c r="O87" s="28">
        <f ca="1">$B$1-Tableau2[[#This Row],[Date facture]]</f>
        <v>42817</v>
      </c>
      <c r="P87" s="29">
        <f ca="1">IFERROR((Tableau2[[#This Row],[Solde client avant relance]]*Tableau2[[#This Row],[Nb de jours de retard]]*$L$1)/36500,"")</f>
        <v>-0.30595972438356162</v>
      </c>
      <c r="Q87" s="10">
        <f>$K$2*Tableau2[[#This Row],[Nb factures]]</f>
        <v>0</v>
      </c>
      <c r="R87" s="10">
        <v>-28.98</v>
      </c>
      <c r="S87" s="2" t="s">
        <v>406</v>
      </c>
      <c r="T87" s="10">
        <v>-28.98</v>
      </c>
      <c r="U87" s="2" t="s">
        <v>404</v>
      </c>
      <c r="V87" s="10">
        <f>VLOOKUP(Tableau2[[#This Row],[Code client]],extraction!A223:I596,9,0)</f>
        <v>-28.98</v>
      </c>
      <c r="W87" s="2" t="s">
        <v>404</v>
      </c>
      <c r="X87" s="50">
        <f ca="1">IFERROR(Tableau2[[#This Row],[Solde client avant relance]]+Tableau2[[#This Row],[Frais de recouvrement]]+Tableau2[[#This Row],[Majoration]],"")</f>
        <v>-29.285959724383563</v>
      </c>
    </row>
    <row r="88" spans="1:24" x14ac:dyDescent="0.25">
      <c r="A88" t="s">
        <v>304</v>
      </c>
      <c r="C88" s="31" t="s">
        <v>316</v>
      </c>
      <c r="E88" s="36"/>
      <c r="F88" s="36"/>
      <c r="G88" s="39" t="s">
        <v>636</v>
      </c>
      <c r="H88" t="s">
        <v>643</v>
      </c>
      <c r="I88" s="39" t="s">
        <v>376</v>
      </c>
      <c r="J88" t="s">
        <v>382</v>
      </c>
      <c r="L88"/>
      <c r="N88"/>
      <c r="O88" s="28">
        <f ca="1">$B$1-Tableau2[[#This Row],[Date facture]]</f>
        <v>42817</v>
      </c>
      <c r="P88" s="29">
        <f ca="1">IFERROR((Tableau2[[#This Row],[Solde client avant relance]]*Tableau2[[#This Row],[Nb de jours de retard]]*$L$1)/36500,"")</f>
        <v>-0.35294111753424656</v>
      </c>
      <c r="Q88" s="10">
        <f>$K$2*Tableau2[[#This Row],[Nb factures]]</f>
        <v>0</v>
      </c>
      <c r="R88" s="10">
        <v>-33.43</v>
      </c>
      <c r="S88" s="2" t="s">
        <v>406</v>
      </c>
      <c r="T88" s="10">
        <v>-33.43</v>
      </c>
      <c r="U88" s="2" t="s">
        <v>406</v>
      </c>
      <c r="V88" s="10">
        <f>VLOOKUP(Tableau2[[#This Row],[Code client]],extraction!A224:I597,9,0)</f>
        <v>-33.43</v>
      </c>
      <c r="W88" s="2" t="s">
        <v>406</v>
      </c>
      <c r="X88" s="50">
        <f ca="1">IFERROR(Tableau2[[#This Row],[Solde client avant relance]]+Tableau2[[#This Row],[Frais de recouvrement]]+Tableau2[[#This Row],[Majoration]],"")</f>
        <v>-33.782941117534243</v>
      </c>
    </row>
    <row r="89" spans="1:24" x14ac:dyDescent="0.25">
      <c r="A89" t="s">
        <v>306</v>
      </c>
      <c r="C89" s="31" t="s">
        <v>316</v>
      </c>
      <c r="E89" s="36"/>
      <c r="F89" s="36"/>
      <c r="G89" s="39" t="s">
        <v>636</v>
      </c>
      <c r="H89" t="s">
        <v>638</v>
      </c>
      <c r="I89" s="39"/>
      <c r="L89"/>
      <c r="N89"/>
      <c r="O89" s="28">
        <f ca="1">$B$1-Tableau2[[#This Row],[Date facture]]</f>
        <v>42817</v>
      </c>
      <c r="P89" s="29">
        <f ca="1">IFERROR((Tableau2[[#This Row],[Solde client avant relance]]*Tableau2[[#This Row],[Nb de jours de retard]]*$L$1)/36500,"")</f>
        <v>-0.71855137479452047</v>
      </c>
      <c r="Q89" s="10">
        <f>$K$2*Tableau2[[#This Row],[Nb factures]]</f>
        <v>0</v>
      </c>
      <c r="R89" s="10">
        <v>-68.06</v>
      </c>
      <c r="S89" s="2" t="s">
        <v>406</v>
      </c>
      <c r="T89" s="10">
        <v>-34.03</v>
      </c>
      <c r="U89" s="2" t="s">
        <v>404</v>
      </c>
      <c r="V89" s="10">
        <f>VLOOKUP(Tableau2[[#This Row],[Code client]],extraction!A226:I599,9,0)</f>
        <v>-34.03</v>
      </c>
      <c r="W89" s="2" t="s">
        <v>404</v>
      </c>
      <c r="X89" s="50">
        <f ca="1">IFERROR(Tableau2[[#This Row],[Solde client avant relance]]+Tableau2[[#This Row],[Frais de recouvrement]]+Tableau2[[#This Row],[Majoration]],"")</f>
        <v>-68.778551374794517</v>
      </c>
    </row>
    <row r="90" spans="1:24" x14ac:dyDescent="0.25">
      <c r="A90" t="s">
        <v>307</v>
      </c>
      <c r="C90" s="31" t="s">
        <v>316</v>
      </c>
      <c r="E90" s="36"/>
      <c r="F90" s="36"/>
      <c r="G90" s="39" t="s">
        <v>636</v>
      </c>
      <c r="I90" s="39"/>
      <c r="J90" t="s">
        <v>399</v>
      </c>
      <c r="L90"/>
      <c r="N90"/>
      <c r="O90" s="28">
        <f ca="1">$B$1-Tableau2[[#This Row],[Date facture]]</f>
        <v>42817</v>
      </c>
      <c r="P90" s="29">
        <f ca="1">IFERROR((Tableau2[[#This Row],[Solde client avant relance]]*Tableau2[[#This Row],[Nb de jours de retard]]*$L$1)/36500,"")</f>
        <v>-0.35927568739726023</v>
      </c>
      <c r="Q90" s="10">
        <f>$K$2*Tableau2[[#This Row],[Nb factures]]</f>
        <v>0</v>
      </c>
      <c r="R90" s="10">
        <v>-34.03</v>
      </c>
      <c r="S90" s="2" t="s">
        <v>406</v>
      </c>
      <c r="T90" s="10">
        <v>-34.03</v>
      </c>
      <c r="U90" s="2" t="s">
        <v>404</v>
      </c>
      <c r="V90" s="10">
        <f>VLOOKUP(Tableau2[[#This Row],[Code client]],extraction!A227:I600,9,0)</f>
        <v>-34.03</v>
      </c>
      <c r="W90" s="2" t="s">
        <v>404</v>
      </c>
      <c r="X90" s="50">
        <f ca="1">IFERROR(Tableau2[[#This Row],[Solde client avant relance]]+Tableau2[[#This Row],[Frais de recouvrement]]+Tableau2[[#This Row],[Majoration]],"")</f>
        <v>-34.389275687397259</v>
      </c>
    </row>
    <row r="91" spans="1:24" x14ac:dyDescent="0.25">
      <c r="A91" t="s">
        <v>310</v>
      </c>
      <c r="C91" s="31" t="s">
        <v>316</v>
      </c>
      <c r="E91" s="36"/>
      <c r="F91" s="36"/>
      <c r="G91" s="39" t="s">
        <v>636</v>
      </c>
      <c r="I91" s="39" t="s">
        <v>364</v>
      </c>
      <c r="L91"/>
      <c r="N91"/>
      <c r="O91" s="28">
        <f ca="1">$B$1-Tableau2[[#This Row],[Date facture]]</f>
        <v>42817</v>
      </c>
      <c r="P91" s="29">
        <f ca="1">IFERROR((Tableau2[[#This Row],[Solde client avant relance]]*Tableau2[[#This Row],[Nb de jours de retard]]*$L$1)/36500,"")</f>
        <v>-0.4759373490410958</v>
      </c>
      <c r="Q91" s="10">
        <f>$K$2*Tableau2[[#This Row],[Nb factures]]</f>
        <v>0</v>
      </c>
      <c r="R91" s="10">
        <v>-45.08</v>
      </c>
      <c r="S91" s="2" t="s">
        <v>406</v>
      </c>
      <c r="T91" s="10">
        <v>-45.08</v>
      </c>
      <c r="U91" s="2" t="s">
        <v>406</v>
      </c>
      <c r="V91" s="10">
        <f>VLOOKUP(Tableau2[[#This Row],[Code client]],extraction!A230:I603,9,0)</f>
        <v>-45.08</v>
      </c>
      <c r="W91" s="2" t="s">
        <v>406</v>
      </c>
      <c r="X91" s="50">
        <f ca="1">IFERROR(Tableau2[[#This Row],[Solde client avant relance]]+Tableau2[[#This Row],[Frais de recouvrement]]+Tableau2[[#This Row],[Majoration]],"")</f>
        <v>-45.555937349041095</v>
      </c>
    </row>
    <row r="92" spans="1:24" x14ac:dyDescent="0.25">
      <c r="A92" t="s">
        <v>311</v>
      </c>
      <c r="C92" s="31" t="s">
        <v>316</v>
      </c>
      <c r="E92" s="36"/>
      <c r="F92" s="36"/>
      <c r="G92" s="38" t="s">
        <v>636</v>
      </c>
      <c r="H92" s="2"/>
      <c r="I92" s="39"/>
      <c r="J92" s="2" t="s">
        <v>400</v>
      </c>
      <c r="L92"/>
      <c r="N92"/>
      <c r="O92" s="28">
        <f ca="1">$B$1-Tableau2[[#This Row],[Date facture]]</f>
        <v>42817</v>
      </c>
      <c r="P92" s="29">
        <f ca="1">IFERROR((Tableau2[[#This Row],[Solde client avant relance]]*Tableau2[[#This Row],[Nb de jours de retard]]*$L$1)/36500,"")</f>
        <v>-0.35294111753424656</v>
      </c>
      <c r="Q92" s="10">
        <f>$K$2*Tableau2[[#This Row],[Nb factures]]</f>
        <v>0</v>
      </c>
      <c r="R92" s="10">
        <v>-33.43</v>
      </c>
      <c r="S92" s="2" t="s">
        <v>406</v>
      </c>
      <c r="T92" s="10">
        <v>-33.43</v>
      </c>
      <c r="U92" s="2" t="s">
        <v>404</v>
      </c>
      <c r="V92" s="10">
        <f>VLOOKUP(Tableau2[[#This Row],[Code client]],extraction!A231:I604,9,0)</f>
        <v>-33.43</v>
      </c>
      <c r="W92" s="2" t="s">
        <v>404</v>
      </c>
      <c r="X92" s="50">
        <f ca="1">IFERROR(Tableau2[[#This Row],[Solde client avant relance]]+Tableau2[[#This Row],[Frais de recouvrement]]+Tableau2[[#This Row],[Majoration]],"")</f>
        <v>-33.782941117534243</v>
      </c>
    </row>
    <row r="93" spans="1:24" x14ac:dyDescent="0.25">
      <c r="A93" t="s">
        <v>313</v>
      </c>
      <c r="C93" s="31" t="s">
        <v>316</v>
      </c>
      <c r="E93" s="36"/>
      <c r="F93" s="36"/>
      <c r="G93" s="38" t="s">
        <v>636</v>
      </c>
      <c r="H93" s="39" t="s">
        <v>639</v>
      </c>
      <c r="I93" s="39"/>
      <c r="J93" s="2" t="s">
        <v>385</v>
      </c>
      <c r="L93"/>
      <c r="N93"/>
      <c r="O93" s="28">
        <f ca="1">$B$1-Tableau2[[#This Row],[Date facture]]</f>
        <v>42817</v>
      </c>
      <c r="P93" s="29">
        <f ca="1">IFERROR((Tableau2[[#This Row],[Solde client avant relance]]*Tableau2[[#This Row],[Nb de jours de retard]]*$L$1)/36500,"")</f>
        <v>-3.8438169928767114</v>
      </c>
      <c r="Q93" s="10">
        <f>$K$2*Tableau2[[#This Row],[Nb factures]]</f>
        <v>0</v>
      </c>
      <c r="R93" s="10">
        <v>-364.08</v>
      </c>
      <c r="S93" s="2" t="s">
        <v>406</v>
      </c>
      <c r="T93" s="10">
        <v>-364.08</v>
      </c>
      <c r="U93" s="2" t="s">
        <v>404</v>
      </c>
      <c r="V93" s="10">
        <f>VLOOKUP(Tableau2[[#This Row],[Code client]],extraction!A232:I605,9,0)</f>
        <v>-364.08</v>
      </c>
      <c r="W93" s="2" t="s">
        <v>404</v>
      </c>
      <c r="X93" s="50">
        <f ca="1">IFERROR(Tableau2[[#This Row],[Solde client avant relance]]+Tableau2[[#This Row],[Frais de recouvrement]]+Tableau2[[#This Row],[Majoration]],"")</f>
        <v>-367.92381699287671</v>
      </c>
    </row>
    <row r="94" spans="1:24" x14ac:dyDescent="0.25">
      <c r="A94" t="s">
        <v>314</v>
      </c>
      <c r="C94" s="31" t="s">
        <v>316</v>
      </c>
      <c r="E94" s="36"/>
      <c r="F94" s="36"/>
      <c r="G94" s="38" t="s">
        <v>636</v>
      </c>
      <c r="H94" t="s">
        <v>646</v>
      </c>
      <c r="I94" s="39" t="s">
        <v>376</v>
      </c>
      <c r="J94" s="2" t="s">
        <v>402</v>
      </c>
      <c r="L94"/>
      <c r="N94"/>
      <c r="O94" s="28">
        <f ca="1">$B$1-Tableau2[[#This Row],[Date facture]]</f>
        <v>42817</v>
      </c>
      <c r="P94" s="29">
        <f ca="1">IFERROR((Tableau2[[#This Row],[Solde client avant relance]]*Tableau2[[#This Row],[Nb de jours de retard]]*$L$1)/36500,"")</f>
        <v>-2.8176166750684928</v>
      </c>
      <c r="Q94" s="10">
        <f>$K$2*Tableau2[[#This Row],[Nb factures]]</f>
        <v>0</v>
      </c>
      <c r="R94" s="10">
        <v>-266.88</v>
      </c>
      <c r="S94" s="2" t="s">
        <v>406</v>
      </c>
      <c r="T94" s="10">
        <v>-266.88</v>
      </c>
      <c r="U94" s="2" t="s">
        <v>406</v>
      </c>
      <c r="V94" s="10">
        <f>VLOOKUP(Tableau2[[#This Row],[Code client]],extraction!A233:I606,9,0)</f>
        <v>-266.88</v>
      </c>
      <c r="W94" s="2" t="s">
        <v>406</v>
      </c>
      <c r="X94" s="50">
        <f ca="1">IFERROR(Tableau2[[#This Row],[Solde client avant relance]]+Tableau2[[#This Row],[Frais de recouvrement]]+Tableau2[[#This Row],[Majoration]],"")</f>
        <v>-269.6976166750685</v>
      </c>
    </row>
    <row r="95" spans="1:24" x14ac:dyDescent="0.25">
      <c r="A95" s="2" t="s">
        <v>146</v>
      </c>
      <c r="B95" s="2"/>
      <c r="C95" s="31" t="s">
        <v>316</v>
      </c>
      <c r="E95" s="2"/>
      <c r="F95" s="2"/>
      <c r="G95" s="38"/>
      <c r="H95" s="2"/>
      <c r="I95" s="38"/>
      <c r="J95" s="2" t="s">
        <v>389</v>
      </c>
      <c r="K95" s="2"/>
      <c r="L95" s="2"/>
      <c r="M95" s="2"/>
      <c r="N95" s="2"/>
      <c r="O95" s="28">
        <f ca="1">$B$1-Tableau2[[#This Row],[Date facture]]</f>
        <v>42817</v>
      </c>
      <c r="P95" s="29">
        <f ca="1">IFERROR((Tableau2[[#This Row],[Solde client avant relance]]*Tableau2[[#This Row],[Nb de jours de retard]]*$L$1)/36500,"")</f>
        <v>-0.3509351704109589</v>
      </c>
      <c r="Q95" s="10">
        <f>$K$2*Tableau2[[#This Row],[Nb factures]]</f>
        <v>0</v>
      </c>
      <c r="R95" s="10">
        <v>-33.24</v>
      </c>
      <c r="S95" s="2" t="s">
        <v>405</v>
      </c>
      <c r="T95" s="9">
        <v>-33.24</v>
      </c>
      <c r="U95" s="2" t="s">
        <v>404</v>
      </c>
      <c r="V95" s="10">
        <f>VLOOKUP(Tableau2[[#This Row],[Code client]],extraction!A2:I375,9,0)</f>
        <v>-33.24</v>
      </c>
      <c r="W95" s="2"/>
      <c r="X95" s="50">
        <f ca="1">IFERROR(Tableau2[[#This Row],[Solde client avant relance]]+Tableau2[[#This Row],[Frais de recouvrement]]+Tableau2[[#This Row],[Majoration]],"")</f>
        <v>-33.590935170410958</v>
      </c>
    </row>
    <row r="96" spans="1:24" x14ac:dyDescent="0.25">
      <c r="A96" t="s">
        <v>152</v>
      </c>
      <c r="C96" s="31" t="s">
        <v>316</v>
      </c>
      <c r="G96" s="39"/>
      <c r="I96" s="39"/>
      <c r="L96"/>
      <c r="N96"/>
      <c r="O96" s="28">
        <f ca="1">$B$1-Tableau2[[#This Row],[Date facture]]</f>
        <v>42817</v>
      </c>
      <c r="P96" s="29">
        <f ca="1">IFERROR((Tableau2[[#This Row],[Solde client avant relance]]*Tableau2[[#This Row],[Nb de jours de retard]]*$L$1)/36500,"")</f>
        <v>-0.35294111753424656</v>
      </c>
      <c r="Q96" s="10">
        <f>$K$2*Tableau2[[#This Row],[Nb factures]]</f>
        <v>0</v>
      </c>
      <c r="R96" s="10">
        <v>-33.43</v>
      </c>
      <c r="S96" s="2" t="s">
        <v>404</v>
      </c>
      <c r="T96" s="10">
        <v>-33.43</v>
      </c>
      <c r="U96" s="2" t="s">
        <v>404</v>
      </c>
      <c r="V96" s="10">
        <f>VLOOKUP(Tableau2[[#This Row],[Code client]],extraction!A4:I377,9,0)</f>
        <v>-33.43</v>
      </c>
      <c r="W96" s="2"/>
      <c r="X96" s="50">
        <f ca="1">IFERROR(Tableau2[[#This Row],[Solde client avant relance]]+Tableau2[[#This Row],[Frais de recouvrement]]+Tableau2[[#This Row],[Majoration]],"")</f>
        <v>-33.782941117534243</v>
      </c>
    </row>
    <row r="97" spans="1:24" x14ac:dyDescent="0.25">
      <c r="A97" t="s">
        <v>163</v>
      </c>
      <c r="C97" s="31" t="s">
        <v>316</v>
      </c>
      <c r="G97" s="39"/>
      <c r="I97" s="39"/>
      <c r="L97"/>
      <c r="N97"/>
      <c r="O97" s="28">
        <f ca="1">$B$1-Tableau2[[#This Row],[Date facture]]</f>
        <v>42817</v>
      </c>
      <c r="P97" s="29">
        <f ca="1">IFERROR((Tableau2[[#This Row],[Solde client avant relance]]*Tableau2[[#This Row],[Nb de jours de retard]]*$L$1)/36500,"")</f>
        <v>0</v>
      </c>
      <c r="Q97" s="10">
        <f>$K$2*Tableau2[[#This Row],[Nb factures]]</f>
        <v>0</v>
      </c>
      <c r="R97" s="10"/>
      <c r="S97" s="2" t="s">
        <v>404</v>
      </c>
      <c r="T97" s="10">
        <v>-57.61</v>
      </c>
      <c r="U97" s="2" t="s">
        <v>404</v>
      </c>
      <c r="V97" s="10">
        <f>VLOOKUP(Tableau2[[#This Row],[Code client]],extraction!A5:I378,9,0)</f>
        <v>-57.61</v>
      </c>
      <c r="W97" s="2"/>
      <c r="X97" s="50">
        <f ca="1">IFERROR(Tableau2[[#This Row],[Solde client avant relance]]+Tableau2[[#This Row],[Frais de recouvrement]]+Tableau2[[#This Row],[Majoration]],"")</f>
        <v>0</v>
      </c>
    </row>
    <row r="98" spans="1:24" x14ac:dyDescent="0.25">
      <c r="A98" t="s">
        <v>164</v>
      </c>
      <c r="C98" s="31" t="s">
        <v>316</v>
      </c>
      <c r="G98" s="39"/>
      <c r="I98" s="39"/>
      <c r="L98"/>
      <c r="N98"/>
      <c r="O98" s="28">
        <f ca="1">$B$1-Tableau2[[#This Row],[Date facture]]</f>
        <v>42817</v>
      </c>
      <c r="P98" s="29">
        <f ca="1">IFERROR((Tableau2[[#This Row],[Solde client avant relance]]*Tableau2[[#This Row],[Nb de jours de retard]]*$L$1)/36500,"")</f>
        <v>0</v>
      </c>
      <c r="Q98" s="10">
        <f>$K$2*Tableau2[[#This Row],[Nb factures]]</f>
        <v>0</v>
      </c>
      <c r="R98" s="10"/>
      <c r="S98" s="2" t="s">
        <v>404</v>
      </c>
      <c r="T98" s="10">
        <v>-56.58</v>
      </c>
      <c r="U98" s="2" t="s">
        <v>404</v>
      </c>
      <c r="V98" s="10">
        <f>VLOOKUP(Tableau2[[#This Row],[Code client]],extraction!A6:I379,9,0)</f>
        <v>-56.58</v>
      </c>
      <c r="W98" s="2"/>
      <c r="X98" s="50">
        <f ca="1">IFERROR(Tableau2[[#This Row],[Solde client avant relance]]+Tableau2[[#This Row],[Frais de recouvrement]]+Tableau2[[#This Row],[Majoration]],"")</f>
        <v>0</v>
      </c>
    </row>
    <row r="99" spans="1:24" x14ac:dyDescent="0.25">
      <c r="A99" t="s">
        <v>165</v>
      </c>
      <c r="C99" s="31" t="s">
        <v>316</v>
      </c>
      <c r="G99" s="39"/>
      <c r="I99" s="39"/>
      <c r="L99"/>
      <c r="N99"/>
      <c r="O99" s="28">
        <f ca="1">$B$1-Tableau2[[#This Row],[Date facture]]</f>
        <v>42817</v>
      </c>
      <c r="P99" s="29">
        <f ca="1">IFERROR((Tableau2[[#This Row],[Solde client avant relance]]*Tableau2[[#This Row],[Nb de jours de retard]]*$L$1)/36500,"")</f>
        <v>0</v>
      </c>
      <c r="Q99" s="10">
        <f>$K$2*Tableau2[[#This Row],[Nb factures]]</f>
        <v>0</v>
      </c>
      <c r="R99" s="10"/>
      <c r="S99" s="2" t="s">
        <v>404</v>
      </c>
      <c r="T99" s="10">
        <v>-24.3</v>
      </c>
      <c r="U99" s="2" t="s">
        <v>404</v>
      </c>
      <c r="V99" s="10">
        <f>VLOOKUP(Tableau2[[#This Row],[Code client]],extraction!A7:I380,9,0)</f>
        <v>-24.3</v>
      </c>
      <c r="W99" s="2"/>
      <c r="X99" s="50">
        <f ca="1">IFERROR(Tableau2[[#This Row],[Solde client avant relance]]+Tableau2[[#This Row],[Frais de recouvrement]]+Tableau2[[#This Row],[Majoration]],"")</f>
        <v>0</v>
      </c>
    </row>
    <row r="100" spans="1:24" x14ac:dyDescent="0.25">
      <c r="A100" t="s">
        <v>258</v>
      </c>
      <c r="C100" s="31" t="s">
        <v>316</v>
      </c>
      <c r="G100" s="39" t="s">
        <v>347</v>
      </c>
      <c r="I100" s="39"/>
      <c r="J100" t="s">
        <v>387</v>
      </c>
      <c r="L100"/>
      <c r="N100"/>
      <c r="O100" s="28">
        <f ca="1">$B$1-Tableau2[[#This Row],[Date facture]]</f>
        <v>42817</v>
      </c>
      <c r="P100" s="29">
        <f ca="1">IFERROR((Tableau2[[#This Row],[Solde client avant relance]]*Tableau2[[#This Row],[Nb de jours de retard]]*$L$1)/36500,"")</f>
        <v>-0.60822428301369869</v>
      </c>
      <c r="Q100" s="10">
        <f>$K$2*Tableau2[[#This Row],[Nb factures]]</f>
        <v>0</v>
      </c>
      <c r="R100" s="10">
        <v>-57.61</v>
      </c>
      <c r="S100" s="2" t="s">
        <v>406</v>
      </c>
      <c r="T100" s="10">
        <v>-57.61</v>
      </c>
      <c r="U100" s="2" t="s">
        <v>406</v>
      </c>
      <c r="V100" s="10">
        <f>VLOOKUP(Tableau2[[#This Row],[Code client]],extraction!A22:I395,9,0)</f>
        <v>-57.61</v>
      </c>
      <c r="W100" s="2"/>
      <c r="X100" s="50">
        <f ca="1">IFERROR(Tableau2[[#This Row],[Solde client avant relance]]+Tableau2[[#This Row],[Frais de recouvrement]]+Tableau2[[#This Row],[Majoration]],"")</f>
        <v>-58.218224283013697</v>
      </c>
    </row>
    <row r="101" spans="1:24" x14ac:dyDescent="0.25">
      <c r="A101" t="s">
        <v>264</v>
      </c>
      <c r="C101" s="31" t="s">
        <v>316</v>
      </c>
      <c r="G101" s="39" t="s">
        <v>327</v>
      </c>
      <c r="I101" s="39"/>
      <c r="L101"/>
      <c r="N101"/>
      <c r="O101" s="28">
        <f ca="1">$B$1-Tableau2[[#This Row],[Date facture]]</f>
        <v>42817</v>
      </c>
      <c r="P101" s="29">
        <f ca="1">IFERROR((Tableau2[[#This Row],[Solde client avant relance]]*Tableau2[[#This Row],[Nb de jours de retard]]*$L$1)/36500,"")</f>
        <v>-0.11032709178082191</v>
      </c>
      <c r="Q101" s="10">
        <f>$K$2*Tableau2[[#This Row],[Nb factures]]</f>
        <v>0</v>
      </c>
      <c r="R101" s="10">
        <v>-10.45</v>
      </c>
      <c r="S101" s="2" t="s">
        <v>406</v>
      </c>
      <c r="T101" s="10">
        <v>-10.45</v>
      </c>
      <c r="U101" s="2" t="s">
        <v>406</v>
      </c>
      <c r="V101" s="10">
        <f>VLOOKUP(Tableau2[[#This Row],[Code client]],extraction!A28:I401,9,0)</f>
        <v>-10.45</v>
      </c>
      <c r="W101" s="2"/>
      <c r="X101" s="50">
        <f ca="1">IFERROR(Tableau2[[#This Row],[Solde client avant relance]]+Tableau2[[#This Row],[Frais de recouvrement]]+Tableau2[[#This Row],[Majoration]],"")</f>
        <v>-10.560327091780822</v>
      </c>
    </row>
    <row r="102" spans="1:24" x14ac:dyDescent="0.25">
      <c r="A102" t="s">
        <v>153</v>
      </c>
      <c r="C102" s="31" t="s">
        <v>316</v>
      </c>
      <c r="G102" s="39"/>
      <c r="I102" s="39"/>
      <c r="L102"/>
      <c r="N102"/>
      <c r="O102" s="28">
        <f ca="1">$B$1-Tableau2[[#This Row],[Date facture]]</f>
        <v>42817</v>
      </c>
      <c r="P102" s="29">
        <f ca="1">IFERROR((Tableau2[[#This Row],[Solde client avant relance]]*Tableau2[[#This Row],[Nb de jours de retard]]*$L$1)/36500,"")</f>
        <v>-0.3509351704109589</v>
      </c>
      <c r="Q102" s="10">
        <f>$K$2*Tableau2[[#This Row],[Nb factures]]</f>
        <v>0</v>
      </c>
      <c r="R102" s="10">
        <v>-33.24</v>
      </c>
      <c r="S102" s="2" t="s">
        <v>404</v>
      </c>
      <c r="T102" s="10">
        <v>-33.24</v>
      </c>
      <c r="U102" s="2" t="s">
        <v>404</v>
      </c>
      <c r="V102" s="10">
        <f>VLOOKUP(Tableau2[[#This Row],[Code client]],extraction!A101:I474,9,0)</f>
        <v>-33.24</v>
      </c>
      <c r="W102" s="2"/>
      <c r="X102" s="50">
        <f ca="1">IFERROR(Tableau2[[#This Row],[Solde client avant relance]]+Tableau2[[#This Row],[Frais de recouvrement]]+Tableau2[[#This Row],[Majoration]],"")</f>
        <v>-33.590935170410958</v>
      </c>
    </row>
    <row r="103" spans="1:24" x14ac:dyDescent="0.25">
      <c r="A103" t="s">
        <v>154</v>
      </c>
      <c r="C103" s="31" t="s">
        <v>316</v>
      </c>
      <c r="G103" s="39"/>
      <c r="I103" s="39"/>
      <c r="L103"/>
      <c r="N103"/>
      <c r="O103" s="28">
        <f ca="1">$B$1-Tableau2[[#This Row],[Date facture]]</f>
        <v>42817</v>
      </c>
      <c r="P103" s="29">
        <f ca="1">IFERROR((Tableau2[[#This Row],[Solde client avant relance]]*Tableau2[[#This Row],[Nb de jours de retard]]*$L$1)/36500,"")</f>
        <v>-0.71021085780821902</v>
      </c>
      <c r="Q103" s="10">
        <f>$K$2*Tableau2[[#This Row],[Nb factures]]</f>
        <v>0</v>
      </c>
      <c r="R103" s="10">
        <v>-67.27</v>
      </c>
      <c r="S103" s="2" t="s">
        <v>404</v>
      </c>
      <c r="T103" s="10">
        <v>-67.27000000000001</v>
      </c>
      <c r="U103" s="2" t="s">
        <v>404</v>
      </c>
      <c r="V103" s="10">
        <f>VLOOKUP(Tableau2[[#This Row],[Code client]],extraction!A102:I475,9,0)</f>
        <v>-67.27000000000001</v>
      </c>
      <c r="W103" s="2"/>
      <c r="X103" s="50">
        <f ca="1">IFERROR(Tableau2[[#This Row],[Solde client avant relance]]+Tableau2[[#This Row],[Frais de recouvrement]]+Tableau2[[#This Row],[Majoration]],"")</f>
        <v>-67.980210857808217</v>
      </c>
    </row>
    <row r="104" spans="1:24" x14ac:dyDescent="0.25">
      <c r="A104" t="s">
        <v>155</v>
      </c>
      <c r="C104" s="31" t="s">
        <v>316</v>
      </c>
      <c r="G104" s="39"/>
      <c r="I104" s="39"/>
      <c r="L104"/>
      <c r="N104"/>
      <c r="O104" s="28">
        <f ca="1">$B$1-Tableau2[[#This Row],[Date facture]]</f>
        <v>42817</v>
      </c>
      <c r="P104" s="29">
        <f ca="1">IFERROR((Tableau2[[#This Row],[Solde client avant relance]]*Tableau2[[#This Row],[Nb de jours de retard]]*$L$1)/36500,"")</f>
        <v>-0.79245468986301359</v>
      </c>
      <c r="Q104" s="10">
        <f>$K$2*Tableau2[[#This Row],[Nb factures]]</f>
        <v>0</v>
      </c>
      <c r="R104" s="10">
        <v>-75.06</v>
      </c>
      <c r="S104" s="2" t="s">
        <v>404</v>
      </c>
      <c r="T104" s="10">
        <v>-75.06</v>
      </c>
      <c r="U104" s="2" t="s">
        <v>404</v>
      </c>
      <c r="V104" s="10">
        <f>VLOOKUP(Tableau2[[#This Row],[Code client]],extraction!A103:I476,9,0)</f>
        <v>-75.06</v>
      </c>
      <c r="W104" s="2"/>
      <c r="X104" s="50">
        <f ca="1">IFERROR(Tableau2[[#This Row],[Solde client avant relance]]+Tableau2[[#This Row],[Frais de recouvrement]]+Tableau2[[#This Row],[Majoration]],"")</f>
        <v>-75.852454689863009</v>
      </c>
    </row>
    <row r="105" spans="1:24" x14ac:dyDescent="0.25">
      <c r="A105" t="s">
        <v>156</v>
      </c>
      <c r="C105" s="31" t="s">
        <v>316</v>
      </c>
      <c r="G105" s="39"/>
      <c r="I105" s="39"/>
      <c r="L105"/>
      <c r="N105"/>
      <c r="O105" s="28">
        <f ca="1">$B$1-Tableau2[[#This Row],[Date facture]]</f>
        <v>42817</v>
      </c>
      <c r="P105" s="29">
        <f ca="1">IFERROR((Tableau2[[#This Row],[Solde client avant relance]]*Tableau2[[#This Row],[Nb de jours de retard]]*$L$1)/36500,"")</f>
        <v>-0.28811735260273968</v>
      </c>
      <c r="Q105" s="10">
        <f>$K$2*Tableau2[[#This Row],[Nb factures]]</f>
        <v>0</v>
      </c>
      <c r="R105" s="10">
        <v>-27.29</v>
      </c>
      <c r="S105" s="2" t="s">
        <v>404</v>
      </c>
      <c r="T105" s="10">
        <v>-49.05</v>
      </c>
      <c r="U105" s="2" t="s">
        <v>404</v>
      </c>
      <c r="V105" s="10">
        <f>VLOOKUP(Tableau2[[#This Row],[Code client]],extraction!A104:I477,9,0)</f>
        <v>-27.29</v>
      </c>
      <c r="W105" s="2"/>
      <c r="X105" s="50">
        <f ca="1">IFERROR(Tableau2[[#This Row],[Solde client avant relance]]+Tableau2[[#This Row],[Frais de recouvrement]]+Tableau2[[#This Row],[Majoration]],"")</f>
        <v>-27.578117352602739</v>
      </c>
    </row>
    <row r="106" spans="1:24" x14ac:dyDescent="0.25">
      <c r="A106" t="s">
        <v>157</v>
      </c>
      <c r="C106" s="31" t="s">
        <v>316</v>
      </c>
      <c r="G106" s="39"/>
      <c r="I106" s="39"/>
      <c r="L106"/>
      <c r="N106"/>
      <c r="O106" s="28">
        <f ca="1">$B$1-Tableau2[[#This Row],[Date facture]]</f>
        <v>42817</v>
      </c>
      <c r="P106" s="29">
        <f ca="1">IFERROR((Tableau2[[#This Row],[Solde client avant relance]]*Tableau2[[#This Row],[Nb de jours de retard]]*$L$1)/36500,"")</f>
        <v>-0.3509351704109589</v>
      </c>
      <c r="Q106" s="10">
        <f>$K$2*Tableau2[[#This Row],[Nb factures]]</f>
        <v>0</v>
      </c>
      <c r="R106" s="10">
        <v>-33.24</v>
      </c>
      <c r="S106" s="2" t="s">
        <v>404</v>
      </c>
      <c r="T106" s="10">
        <v>-33.24</v>
      </c>
      <c r="U106" s="2" t="s">
        <v>404</v>
      </c>
      <c r="V106" s="10">
        <f>VLOOKUP(Tableau2[[#This Row],[Code client]],extraction!A105:I478,9,0)</f>
        <v>-33.24</v>
      </c>
      <c r="W106" s="2"/>
      <c r="X106" s="50">
        <f ca="1">IFERROR(Tableau2[[#This Row],[Solde client avant relance]]+Tableau2[[#This Row],[Frais de recouvrement]]+Tableau2[[#This Row],[Majoration]],"")</f>
        <v>-33.590935170410958</v>
      </c>
    </row>
    <row r="107" spans="1:24" x14ac:dyDescent="0.25">
      <c r="A107" t="s">
        <v>158</v>
      </c>
      <c r="C107" s="31" t="s">
        <v>316</v>
      </c>
      <c r="G107" s="39"/>
      <c r="I107" s="39"/>
      <c r="L107"/>
      <c r="N107"/>
      <c r="O107" s="28">
        <f ca="1">$B$1-Tableau2[[#This Row],[Date facture]]</f>
        <v>42817</v>
      </c>
      <c r="P107" s="29">
        <f ca="1">IFERROR((Tableau2[[#This Row],[Solde client avant relance]]*Tableau2[[#This Row],[Nb de jours de retard]]*$L$1)/36500,"")</f>
        <v>-0.35209650821917804</v>
      </c>
      <c r="Q107" s="10">
        <f>$K$2*Tableau2[[#This Row],[Nb factures]]</f>
        <v>0</v>
      </c>
      <c r="R107" s="10">
        <v>-33.35</v>
      </c>
      <c r="S107" s="2" t="s">
        <v>404</v>
      </c>
      <c r="T107" s="10">
        <v>-33.35</v>
      </c>
      <c r="U107" s="2" t="s">
        <v>404</v>
      </c>
      <c r="V107" s="10">
        <f>VLOOKUP(Tableau2[[#This Row],[Code client]],extraction!A106:I479,9,0)</f>
        <v>-33.35</v>
      </c>
      <c r="W107" s="2"/>
      <c r="X107" s="50">
        <f ca="1">IFERROR(Tableau2[[#This Row],[Solde client avant relance]]+Tableau2[[#This Row],[Frais de recouvrement]]+Tableau2[[#This Row],[Majoration]],"")</f>
        <v>-33.702096508219178</v>
      </c>
    </row>
    <row r="108" spans="1:24" x14ac:dyDescent="0.25">
      <c r="A108" t="s">
        <v>159</v>
      </c>
      <c r="C108" s="31" t="s">
        <v>316</v>
      </c>
      <c r="G108" s="39"/>
      <c r="I108" s="39"/>
      <c r="L108"/>
      <c r="N108"/>
      <c r="O108" s="28">
        <f ca="1">$B$1-Tableau2[[#This Row],[Date facture]]</f>
        <v>42817</v>
      </c>
      <c r="P108" s="29">
        <f ca="1">IFERROR((Tableau2[[#This Row],[Solde client avant relance]]*Tableau2[[#This Row],[Nb de jours de retard]]*$L$1)/36500,"")</f>
        <v>-1.0807831947945206</v>
      </c>
      <c r="Q108" s="10">
        <f>$K$2*Tableau2[[#This Row],[Nb factures]]</f>
        <v>0</v>
      </c>
      <c r="R108" s="10">
        <v>-102.37</v>
      </c>
      <c r="S108" s="2" t="s">
        <v>404</v>
      </c>
      <c r="T108" s="10">
        <v>-102.37</v>
      </c>
      <c r="U108" s="2" t="s">
        <v>404</v>
      </c>
      <c r="V108" s="10">
        <f>VLOOKUP(Tableau2[[#This Row],[Code client]],extraction!A107:I480,9,0)</f>
        <v>-102.37</v>
      </c>
      <c r="W108" s="2"/>
      <c r="X108" s="50">
        <f ca="1">IFERROR(Tableau2[[#This Row],[Solde client avant relance]]+Tableau2[[#This Row],[Frais de recouvrement]]+Tableau2[[#This Row],[Majoration]],"")</f>
        <v>-103.45078319479452</v>
      </c>
    </row>
    <row r="109" spans="1:24" x14ac:dyDescent="0.25">
      <c r="A109" t="s">
        <v>160</v>
      </c>
      <c r="C109" s="31" t="s">
        <v>316</v>
      </c>
      <c r="G109" s="39"/>
      <c r="I109" s="39"/>
      <c r="L109"/>
      <c r="N109"/>
      <c r="O109" s="28">
        <f ca="1">$B$1-Tableau2[[#This Row],[Date facture]]</f>
        <v>42817</v>
      </c>
      <c r="P109" s="29">
        <f ca="1">IFERROR((Tableau2[[#This Row],[Solde client avant relance]]*Tableau2[[#This Row],[Nb de jours de retard]]*$L$1)/36500,"")</f>
        <v>-0.35294111753424656</v>
      </c>
      <c r="Q109" s="10">
        <f>$K$2*Tableau2[[#This Row],[Nb factures]]</f>
        <v>0</v>
      </c>
      <c r="R109" s="10">
        <v>-33.43</v>
      </c>
      <c r="S109" s="2" t="s">
        <v>404</v>
      </c>
      <c r="T109" s="10">
        <v>-33.43</v>
      </c>
      <c r="U109" s="2" t="s">
        <v>404</v>
      </c>
      <c r="V109" s="10">
        <f>VLOOKUP(Tableau2[[#This Row],[Code client]],extraction!A108:I481,9,0)</f>
        <v>-33.43</v>
      </c>
      <c r="W109" s="2"/>
      <c r="X109" s="50">
        <f ca="1">IFERROR(Tableau2[[#This Row],[Solde client avant relance]]+Tableau2[[#This Row],[Frais de recouvrement]]+Tableau2[[#This Row],[Majoration]],"")</f>
        <v>-33.782941117534243</v>
      </c>
    </row>
    <row r="110" spans="1:24" x14ac:dyDescent="0.25">
      <c r="A110" t="s">
        <v>161</v>
      </c>
      <c r="C110" s="31" t="s">
        <v>316</v>
      </c>
      <c r="G110" s="39"/>
      <c r="I110" s="39"/>
      <c r="L110"/>
      <c r="N110"/>
      <c r="O110" s="28">
        <f ca="1">$B$1-Tableau2[[#This Row],[Date facture]]</f>
        <v>42817</v>
      </c>
      <c r="P110" s="29">
        <f ca="1">IFERROR((Tableau2[[#This Row],[Solde client avant relance]]*Tableau2[[#This Row],[Nb de jours de retard]]*$L$1)/36500,"")</f>
        <v>-0.35431360767123288</v>
      </c>
      <c r="Q110" s="10">
        <f>$K$2*Tableau2[[#This Row],[Nb factures]]</f>
        <v>0</v>
      </c>
      <c r="R110" s="10">
        <v>-33.56</v>
      </c>
      <c r="S110" s="2" t="s">
        <v>404</v>
      </c>
      <c r="T110" s="10">
        <v>-33.56</v>
      </c>
      <c r="U110" s="2" t="s">
        <v>404</v>
      </c>
      <c r="V110" s="10">
        <f>VLOOKUP(Tableau2[[#This Row],[Code client]],extraction!A109:I482,9,0)</f>
        <v>-33.56</v>
      </c>
      <c r="W110" s="2"/>
      <c r="X110" s="50">
        <f ca="1">IFERROR(Tableau2[[#This Row],[Solde client avant relance]]+Tableau2[[#This Row],[Frais de recouvrement]]+Tableau2[[#This Row],[Majoration]],"")</f>
        <v>-33.914313607671232</v>
      </c>
    </row>
    <row r="111" spans="1:24" x14ac:dyDescent="0.25">
      <c r="A111" t="s">
        <v>162</v>
      </c>
      <c r="C111" s="31" t="s">
        <v>316</v>
      </c>
      <c r="G111" s="39"/>
      <c r="I111" s="39"/>
      <c r="L111"/>
      <c r="N111"/>
      <c r="O111" s="28">
        <f ca="1">$B$1-Tableau2[[#This Row],[Date facture]]</f>
        <v>42817</v>
      </c>
      <c r="P111" s="29">
        <f ca="1">IFERROR((Tableau2[[#This Row],[Solde client avant relance]]*Tableau2[[#This Row],[Nb de jours de retard]]*$L$1)/36500,"")</f>
        <v>-1.0997869043835613</v>
      </c>
      <c r="Q111" s="10">
        <f>$K$2*Tableau2[[#This Row],[Nb factures]]</f>
        <v>0</v>
      </c>
      <c r="R111" s="10">
        <v>-104.17</v>
      </c>
      <c r="S111" s="2" t="s">
        <v>404</v>
      </c>
      <c r="T111" s="10">
        <v>-104.17</v>
      </c>
      <c r="U111" s="2" t="s">
        <v>404</v>
      </c>
      <c r="V111" s="10">
        <f>VLOOKUP(Tableau2[[#This Row],[Code client]],extraction!A110:I483,9,0)</f>
        <v>-104.17</v>
      </c>
      <c r="W111" s="2"/>
      <c r="X111" s="50">
        <f ca="1">IFERROR(Tableau2[[#This Row],[Solde client avant relance]]+Tableau2[[#This Row],[Frais de recouvrement]]+Tableau2[[#This Row],[Majoration]],"")</f>
        <v>-105.26978690438357</v>
      </c>
    </row>
    <row r="112" spans="1:24" x14ac:dyDescent="0.25">
      <c r="A112" t="s">
        <v>166</v>
      </c>
      <c r="C112" s="31" t="s">
        <v>316</v>
      </c>
      <c r="G112" s="39"/>
      <c r="I112" s="39" t="s">
        <v>372</v>
      </c>
      <c r="L112"/>
      <c r="N112"/>
      <c r="O112" s="28">
        <f ca="1">$B$1-Tableau2[[#This Row],[Date facture]]</f>
        <v>42817</v>
      </c>
      <c r="P112" s="29">
        <f ca="1">IFERROR((Tableau2[[#This Row],[Solde client avant relance]]*Tableau2[[#This Row],[Nb de jours de retard]]*$L$1)/36500,"")</f>
        <v>0</v>
      </c>
      <c r="Q112" s="10">
        <f>$K$2*Tableau2[[#This Row],[Nb factures]]</f>
        <v>0</v>
      </c>
      <c r="R112" s="10"/>
      <c r="S112" s="2" t="s">
        <v>404</v>
      </c>
      <c r="T112" s="10">
        <v>-104.77</v>
      </c>
      <c r="U112" s="2" t="s">
        <v>404</v>
      </c>
      <c r="V112" s="10">
        <f>VLOOKUP(Tableau2[[#This Row],[Code client]],extraction!A111:I484,9,0)</f>
        <v>-104.77</v>
      </c>
      <c r="W112" s="2"/>
      <c r="X112" s="50">
        <f ca="1">IFERROR(Tableau2[[#This Row],[Solde client avant relance]]+Tableau2[[#This Row],[Frais de recouvrement]]+Tableau2[[#This Row],[Majoration]],"")</f>
        <v>0</v>
      </c>
    </row>
    <row r="113" spans="1:24" x14ac:dyDescent="0.25">
      <c r="A113" t="s">
        <v>167</v>
      </c>
      <c r="C113" s="31" t="s">
        <v>316</v>
      </c>
      <c r="G113" s="39"/>
      <c r="I113" s="39" t="s">
        <v>372</v>
      </c>
      <c r="L113"/>
      <c r="N113"/>
      <c r="O113" s="28">
        <f ca="1">$B$1-Tableau2[[#This Row],[Date facture]]</f>
        <v>42817</v>
      </c>
      <c r="P113" s="29">
        <f ca="1">IFERROR((Tableau2[[#This Row],[Solde client avant relance]]*Tableau2[[#This Row],[Nb de jours de retard]]*$L$1)/36500,"")</f>
        <v>0</v>
      </c>
      <c r="Q113" s="10">
        <f>$K$2*Tableau2[[#This Row],[Nb factures]]</f>
        <v>0</v>
      </c>
      <c r="R113" s="10"/>
      <c r="S113" s="2" t="s">
        <v>404</v>
      </c>
      <c r="T113" s="10">
        <v>-40.56</v>
      </c>
      <c r="U113" s="2" t="s">
        <v>404</v>
      </c>
      <c r="V113" s="10">
        <f>VLOOKUP(Tableau2[[#This Row],[Code client]],extraction!A112:I485,9,0)</f>
        <v>-40.56</v>
      </c>
      <c r="W113" s="2"/>
      <c r="X113" s="50">
        <f ca="1">IFERROR(Tableau2[[#This Row],[Solde client avant relance]]+Tableau2[[#This Row],[Frais de recouvrement]]+Tableau2[[#This Row],[Majoration]],"")</f>
        <v>0</v>
      </c>
    </row>
    <row r="114" spans="1:24" x14ac:dyDescent="0.25">
      <c r="A114" t="s">
        <v>168</v>
      </c>
      <c r="C114" s="31" t="s">
        <v>316</v>
      </c>
      <c r="G114" s="39"/>
      <c r="I114" s="39"/>
      <c r="L114"/>
      <c r="N114"/>
      <c r="O114" s="28">
        <f ca="1">$B$1-Tableau2[[#This Row],[Date facture]]</f>
        <v>42817</v>
      </c>
      <c r="P114" s="29">
        <f ca="1">IFERROR((Tableau2[[#This Row],[Solde client avant relance]]*Tableau2[[#This Row],[Nb de jours de retard]]*$L$1)/36500,"")</f>
        <v>-1.0338018016438355</v>
      </c>
      <c r="Q114" s="10">
        <f>$K$2*Tableau2[[#This Row],[Nb factures]]</f>
        <v>0</v>
      </c>
      <c r="R114" s="10">
        <v>-97.92</v>
      </c>
      <c r="S114" s="2" t="s">
        <v>404</v>
      </c>
      <c r="T114" s="10">
        <v>-97.92</v>
      </c>
      <c r="U114" s="2" t="s">
        <v>404</v>
      </c>
      <c r="V114" s="10">
        <f>VLOOKUP(Tableau2[[#This Row],[Code client]],extraction!A113:I486,9,0)</f>
        <v>-97.92</v>
      </c>
      <c r="W114" s="2"/>
      <c r="X114" s="50">
        <f ca="1">IFERROR(Tableau2[[#This Row],[Solde client avant relance]]+Tableau2[[#This Row],[Frais de recouvrement]]+Tableau2[[#This Row],[Majoration]],"")</f>
        <v>-98.953801801643834</v>
      </c>
    </row>
    <row r="115" spans="1:24" x14ac:dyDescent="0.25">
      <c r="A115" t="s">
        <v>169</v>
      </c>
      <c r="C115" s="31" t="s">
        <v>316</v>
      </c>
      <c r="G115" s="39"/>
      <c r="I115" s="39" t="s">
        <v>372</v>
      </c>
      <c r="L115"/>
      <c r="N115"/>
      <c r="O115" s="28">
        <f ca="1">$B$1-Tableau2[[#This Row],[Date facture]]</f>
        <v>42817</v>
      </c>
      <c r="P115" s="29">
        <f ca="1">IFERROR((Tableau2[[#This Row],[Solde client avant relance]]*Tableau2[[#This Row],[Nb de jours de retard]]*$L$1)/36500,"")</f>
        <v>0</v>
      </c>
      <c r="Q115" s="10">
        <f>$K$2*Tableau2[[#This Row],[Nb factures]]</f>
        <v>0</v>
      </c>
      <c r="R115" s="10"/>
      <c r="S115" s="2" t="s">
        <v>404</v>
      </c>
      <c r="T115" s="10">
        <v>-32.53</v>
      </c>
      <c r="U115" s="2" t="s">
        <v>404</v>
      </c>
      <c r="V115" s="10">
        <f>VLOOKUP(Tableau2[[#This Row],[Code client]],extraction!A114:I487,9,0)</f>
        <v>-32.53</v>
      </c>
      <c r="W115" s="2"/>
      <c r="X115" s="50">
        <f ca="1">IFERROR(Tableau2[[#This Row],[Solde client avant relance]]+Tableau2[[#This Row],[Frais de recouvrement]]+Tableau2[[#This Row],[Majoration]],"")</f>
        <v>0</v>
      </c>
    </row>
    <row r="116" spans="1:24" x14ac:dyDescent="0.25">
      <c r="A116" t="s">
        <v>170</v>
      </c>
      <c r="C116" s="31" t="s">
        <v>316</v>
      </c>
      <c r="G116" s="39"/>
      <c r="I116" s="39" t="s">
        <v>356</v>
      </c>
      <c r="L116"/>
      <c r="N116"/>
      <c r="O116" s="28">
        <f ca="1">$B$1-Tableau2[[#This Row],[Date facture]]</f>
        <v>42817</v>
      </c>
      <c r="P116" s="29">
        <f ca="1">IFERROR((Tableau2[[#This Row],[Solde client avant relance]]*Tableau2[[#This Row],[Nb de jours de retard]]*$L$1)/36500,"")</f>
        <v>-0.35294111753424656</v>
      </c>
      <c r="Q116" s="10">
        <f>$K$2*Tableau2[[#This Row],[Nb factures]]</f>
        <v>0</v>
      </c>
      <c r="R116" s="10">
        <v>-33.43</v>
      </c>
      <c r="S116" s="2" t="s">
        <v>404</v>
      </c>
      <c r="T116" s="10">
        <v>-33.43</v>
      </c>
      <c r="U116" s="2" t="s">
        <v>406</v>
      </c>
      <c r="V116" s="10">
        <f>VLOOKUP(Tableau2[[#This Row],[Code client]],extraction!A115:I488,9,0)</f>
        <v>-33.43</v>
      </c>
      <c r="W116" s="2"/>
      <c r="X116" s="50">
        <f ca="1">IFERROR(Tableau2[[#This Row],[Solde client avant relance]]+Tableau2[[#This Row],[Frais de recouvrement]]+Tableau2[[#This Row],[Majoration]],"")</f>
        <v>-33.782941117534243</v>
      </c>
    </row>
    <row r="117" spans="1:24" x14ac:dyDescent="0.25">
      <c r="A117" t="s">
        <v>171</v>
      </c>
      <c r="C117" s="31" t="s">
        <v>316</v>
      </c>
      <c r="G117" s="39" t="s">
        <v>340</v>
      </c>
      <c r="I117" s="39" t="s">
        <v>373</v>
      </c>
      <c r="L117"/>
      <c r="N117"/>
      <c r="O117" s="28">
        <f ca="1">$B$1-Tableau2[[#This Row],[Date facture]]</f>
        <v>42817</v>
      </c>
      <c r="P117" s="29">
        <f ca="1">IFERROR((Tableau2[[#This Row],[Solde client avant relance]]*Tableau2[[#This Row],[Nb de jours de retard]]*$L$1)/36500,"")</f>
        <v>-0.35294111753424656</v>
      </c>
      <c r="Q117" s="10">
        <f>$K$2*Tableau2[[#This Row],[Nb factures]]</f>
        <v>0</v>
      </c>
      <c r="R117" s="10">
        <v>-33.43</v>
      </c>
      <c r="S117" s="2" t="s">
        <v>404</v>
      </c>
      <c r="T117" s="10">
        <v>-33.43</v>
      </c>
      <c r="U117" s="2" t="s">
        <v>406</v>
      </c>
      <c r="V117" s="10">
        <f>VLOOKUP(Tableau2[[#This Row],[Code client]],extraction!A116:I489,9,0)</f>
        <v>-33.43</v>
      </c>
      <c r="W117" s="2"/>
      <c r="X117" s="50">
        <f ca="1">IFERROR(Tableau2[[#This Row],[Solde client avant relance]]+Tableau2[[#This Row],[Frais de recouvrement]]+Tableau2[[#This Row],[Majoration]],"")</f>
        <v>-33.782941117534243</v>
      </c>
    </row>
    <row r="118" spans="1:24" x14ac:dyDescent="0.25">
      <c r="A118" t="s">
        <v>172</v>
      </c>
      <c r="C118" s="31" t="s">
        <v>316</v>
      </c>
      <c r="G118" s="39"/>
      <c r="I118" s="39"/>
      <c r="L118"/>
      <c r="N118"/>
      <c r="O118" s="28">
        <f ca="1">$B$1-Tableau2[[#This Row],[Date facture]]</f>
        <v>42817</v>
      </c>
      <c r="P118" s="29">
        <f ca="1">IFERROR((Tableau2[[#This Row],[Solde client avant relance]]*Tableau2[[#This Row],[Nb de jours de retard]]*$L$1)/36500,"")</f>
        <v>0</v>
      </c>
      <c r="Q118" s="10">
        <f>$K$2*Tableau2[[#This Row],[Nb factures]]</f>
        <v>0</v>
      </c>
      <c r="R118" s="10"/>
      <c r="S118" s="2" t="s">
        <v>404</v>
      </c>
      <c r="T118" s="10">
        <v>-68.11</v>
      </c>
      <c r="U118" s="2" t="s">
        <v>404</v>
      </c>
      <c r="V118" s="10">
        <f>VLOOKUP(Tableau2[[#This Row],[Code client]],extraction!A117:I490,9,0)</f>
        <v>-68.11</v>
      </c>
      <c r="W118" s="2"/>
      <c r="X118" s="50">
        <f ca="1">IFERROR(Tableau2[[#This Row],[Solde client avant relance]]+Tableau2[[#This Row],[Frais de recouvrement]]+Tableau2[[#This Row],[Majoration]],"")</f>
        <v>0</v>
      </c>
    </row>
    <row r="119" spans="1:24" x14ac:dyDescent="0.25">
      <c r="A119" t="s">
        <v>173</v>
      </c>
      <c r="C119" s="31" t="s">
        <v>316</v>
      </c>
      <c r="G119" s="39"/>
      <c r="I119" s="39"/>
      <c r="L119"/>
      <c r="N119"/>
      <c r="O119" s="28">
        <f ca="1">$B$1-Tableau2[[#This Row],[Date facture]]</f>
        <v>42817</v>
      </c>
      <c r="P119" s="29">
        <f ca="1">IFERROR((Tableau2[[#This Row],[Solde client avant relance]]*Tableau2[[#This Row],[Nb de jours de retard]]*$L$1)/36500,"")</f>
        <v>0</v>
      </c>
      <c r="Q119" s="10">
        <f>$K$2*Tableau2[[#This Row],[Nb factures]]</f>
        <v>0</v>
      </c>
      <c r="R119" s="10"/>
      <c r="S119" s="2" t="s">
        <v>404</v>
      </c>
      <c r="T119" s="10">
        <v>-33.43</v>
      </c>
      <c r="U119" s="2" t="s">
        <v>404</v>
      </c>
      <c r="V119" s="10">
        <f>VLOOKUP(Tableau2[[#This Row],[Code client]],extraction!A118:I491,9,0)</f>
        <v>-33.43</v>
      </c>
      <c r="W119" s="2"/>
      <c r="X119" s="50">
        <f ca="1">IFERROR(Tableau2[[#This Row],[Solde client avant relance]]+Tableau2[[#This Row],[Frais de recouvrement]]+Tableau2[[#This Row],[Majoration]],"")</f>
        <v>0</v>
      </c>
    </row>
    <row r="120" spans="1:24" x14ac:dyDescent="0.25">
      <c r="A120" t="s">
        <v>174</v>
      </c>
      <c r="C120" s="31" t="s">
        <v>316</v>
      </c>
      <c r="G120" s="39"/>
      <c r="I120" s="39"/>
      <c r="L120"/>
      <c r="N120"/>
      <c r="O120" s="28">
        <f ca="1">$B$1-Tableau2[[#This Row],[Date facture]]</f>
        <v>42817</v>
      </c>
      <c r="P120" s="29">
        <f ca="1">IFERROR((Tableau2[[#This Row],[Solde client avant relance]]*Tableau2[[#This Row],[Nb de jours de retard]]*$L$1)/36500,"")</f>
        <v>-5.9283127824657527</v>
      </c>
      <c r="Q120" s="10">
        <f>$K$2*Tableau2[[#This Row],[Nb factures]]</f>
        <v>0</v>
      </c>
      <c r="R120" s="10">
        <v>-561.52</v>
      </c>
      <c r="S120" s="2" t="s">
        <v>404</v>
      </c>
      <c r="T120" s="10">
        <v>-561.52</v>
      </c>
      <c r="U120" s="2" t="s">
        <v>404</v>
      </c>
      <c r="V120" s="10">
        <f>VLOOKUP(Tableau2[[#This Row],[Code client]],extraction!A119:I492,9,0)</f>
        <v>-561.52</v>
      </c>
      <c r="W120" s="2"/>
      <c r="X120" s="50">
        <f ca="1">IFERROR(Tableau2[[#This Row],[Solde client avant relance]]+Tableau2[[#This Row],[Frais de recouvrement]]+Tableau2[[#This Row],[Majoration]],"")</f>
        <v>-567.44831278246579</v>
      </c>
    </row>
    <row r="121" spans="1:24" x14ac:dyDescent="0.25">
      <c r="A121" t="s">
        <v>175</v>
      </c>
      <c r="C121" s="31" t="s">
        <v>316</v>
      </c>
      <c r="G121" s="39" t="s">
        <v>341</v>
      </c>
      <c r="I121" s="39"/>
      <c r="L121"/>
      <c r="N121"/>
      <c r="O121" s="28">
        <f ca="1">$B$1-Tableau2[[#This Row],[Date facture]]</f>
        <v>42817</v>
      </c>
      <c r="P121" s="29">
        <f ca="1">IFERROR((Tableau2[[#This Row],[Solde client avant relance]]*Tableau2[[#This Row],[Nb de jours de retard]]*$L$1)/36500,"")</f>
        <v>-0.10251445561643836</v>
      </c>
      <c r="Q121" s="10">
        <f>$K$2*Tableau2[[#This Row],[Nb factures]]</f>
        <v>0</v>
      </c>
      <c r="R121" s="10">
        <v>-9.7100000000000009</v>
      </c>
      <c r="S121" s="2" t="s">
        <v>404</v>
      </c>
      <c r="T121" s="10">
        <v>-9.7100000000000009</v>
      </c>
      <c r="U121" s="2" t="s">
        <v>404</v>
      </c>
      <c r="V121" s="10">
        <f>VLOOKUP(Tableau2[[#This Row],[Code client]],extraction!A120:I493,9,0)</f>
        <v>-9.7100000000000009</v>
      </c>
      <c r="W121" s="2"/>
      <c r="X121" s="50">
        <f ca="1">IFERROR(Tableau2[[#This Row],[Solde client avant relance]]+Tableau2[[#This Row],[Frais de recouvrement]]+Tableau2[[#This Row],[Majoration]],"")</f>
        <v>-9.812514455616439</v>
      </c>
    </row>
    <row r="122" spans="1:24" x14ac:dyDescent="0.25">
      <c r="A122" t="s">
        <v>176</v>
      </c>
      <c r="C122" s="31" t="s">
        <v>316</v>
      </c>
      <c r="G122" s="39"/>
      <c r="I122" s="39"/>
      <c r="L122"/>
      <c r="N122"/>
      <c r="O122" s="28">
        <f ca="1">$B$1-Tableau2[[#This Row],[Date facture]]</f>
        <v>42817</v>
      </c>
      <c r="P122" s="29">
        <f ca="1">IFERROR((Tableau2[[#This Row],[Solde client avant relance]]*Tableau2[[#This Row],[Nb de jours de retard]]*$L$1)/36500,"")</f>
        <v>0</v>
      </c>
      <c r="Q122" s="10">
        <f>$K$2*Tableau2[[#This Row],[Nb factures]]</f>
        <v>0</v>
      </c>
      <c r="R122" s="10"/>
      <c r="S122" s="2" t="s">
        <v>404</v>
      </c>
      <c r="T122" s="10">
        <v>-56.41</v>
      </c>
      <c r="U122" s="2" t="s">
        <v>404</v>
      </c>
      <c r="V122" s="10">
        <f>VLOOKUP(Tableau2[[#This Row],[Code client]],extraction!A121:I494,9,0)</f>
        <v>-56.41</v>
      </c>
      <c r="W122" s="2"/>
      <c r="X122" s="50">
        <f ca="1">IFERROR(Tableau2[[#This Row],[Solde client avant relance]]+Tableau2[[#This Row],[Frais de recouvrement]]+Tableau2[[#This Row],[Majoration]],"")</f>
        <v>0</v>
      </c>
    </row>
    <row r="123" spans="1:24" x14ac:dyDescent="0.25">
      <c r="A123" t="s">
        <v>177</v>
      </c>
      <c r="C123" s="31" t="s">
        <v>316</v>
      </c>
      <c r="G123" s="39" t="s">
        <v>341</v>
      </c>
      <c r="I123" s="39"/>
      <c r="L123"/>
      <c r="N123"/>
      <c r="O123" s="28">
        <f ca="1">$B$1-Tableau2[[#This Row],[Date facture]]</f>
        <v>42817</v>
      </c>
      <c r="P123" s="29">
        <f ca="1">IFERROR((Tableau2[[#This Row],[Solde client avant relance]]*Tableau2[[#This Row],[Nb de jours de retard]]*$L$1)/36500,"")</f>
        <v>-3.3522543715068491</v>
      </c>
      <c r="Q123" s="10">
        <f>$K$2*Tableau2[[#This Row],[Nb factures]]</f>
        <v>0</v>
      </c>
      <c r="R123" s="10">
        <v>-317.52</v>
      </c>
      <c r="S123" s="2" t="s">
        <v>404</v>
      </c>
      <c r="T123" s="10">
        <v>-317.52</v>
      </c>
      <c r="U123" s="2" t="s">
        <v>404</v>
      </c>
      <c r="V123" s="10">
        <f>VLOOKUP(Tableau2[[#This Row],[Code client]],extraction!A122:I495,9,0)</f>
        <v>-317.52</v>
      </c>
      <c r="W123" s="2"/>
      <c r="X123" s="50">
        <f ca="1">IFERROR(Tableau2[[#This Row],[Solde client avant relance]]+Tableau2[[#This Row],[Frais de recouvrement]]+Tableau2[[#This Row],[Majoration]],"")</f>
        <v>-320.87225437150681</v>
      </c>
    </row>
    <row r="124" spans="1:24" x14ac:dyDescent="0.25">
      <c r="A124" t="s">
        <v>178</v>
      </c>
      <c r="C124" s="31" t="s">
        <v>316</v>
      </c>
      <c r="G124" s="39"/>
      <c r="I124" s="39"/>
      <c r="L124"/>
      <c r="N124"/>
      <c r="O124" s="28">
        <f ca="1">$B$1-Tableau2[[#This Row],[Date facture]]</f>
        <v>42817</v>
      </c>
      <c r="P124" s="29">
        <f ca="1">IFERROR((Tableau2[[#This Row],[Solde client avant relance]]*Tableau2[[#This Row],[Nb de jours de retard]]*$L$1)/36500,"")</f>
        <v>0</v>
      </c>
      <c r="Q124" s="10">
        <f>$K$2*Tableau2[[#This Row],[Nb factures]]</f>
        <v>0</v>
      </c>
      <c r="R124" s="10"/>
      <c r="S124" s="2" t="s">
        <v>404</v>
      </c>
      <c r="T124" s="10">
        <v>-45</v>
      </c>
      <c r="U124" s="2" t="s">
        <v>404</v>
      </c>
      <c r="V124" s="10">
        <f>VLOOKUP(Tableau2[[#This Row],[Code client]],extraction!A123:I496,9,0)</f>
        <v>-45</v>
      </c>
      <c r="W124" s="2"/>
      <c r="X124" s="50">
        <f ca="1">IFERROR(Tableau2[[#This Row],[Solde client avant relance]]+Tableau2[[#This Row],[Frais de recouvrement]]+Tableau2[[#This Row],[Majoration]],"")</f>
        <v>0</v>
      </c>
    </row>
    <row r="125" spans="1:24" x14ac:dyDescent="0.25">
      <c r="A125" t="s">
        <v>179</v>
      </c>
      <c r="C125" s="31" t="s">
        <v>316</v>
      </c>
      <c r="G125" s="39"/>
      <c r="I125" s="39"/>
      <c r="L125"/>
      <c r="N125"/>
      <c r="O125" s="28">
        <f ca="1">$B$1-Tableau2[[#This Row],[Date facture]]</f>
        <v>42817</v>
      </c>
      <c r="P125" s="29">
        <f ca="1">IFERROR((Tableau2[[#This Row],[Solde client avant relance]]*Tableau2[[#This Row],[Nb de jours de retard]]*$L$1)/36500,"")</f>
        <v>-0.15709733260273973</v>
      </c>
      <c r="Q125" s="10">
        <f>$K$2*Tableau2[[#This Row],[Nb factures]]</f>
        <v>0</v>
      </c>
      <c r="R125" s="10">
        <v>-14.88</v>
      </c>
      <c r="S125" s="2" t="s">
        <v>404</v>
      </c>
      <c r="T125" s="10">
        <v>-14.879999999999995</v>
      </c>
      <c r="U125" s="2" t="s">
        <v>404</v>
      </c>
      <c r="V125" s="10">
        <f>VLOOKUP(Tableau2[[#This Row],[Code client]],extraction!A124:I497,9,0)</f>
        <v>-14.879999999999995</v>
      </c>
      <c r="W125" s="2"/>
      <c r="X125" s="50">
        <f ca="1">IFERROR(Tableau2[[#This Row],[Solde client avant relance]]+Tableau2[[#This Row],[Frais de recouvrement]]+Tableau2[[#This Row],[Majoration]],"")</f>
        <v>-15.037097332602741</v>
      </c>
    </row>
    <row r="126" spans="1:24" x14ac:dyDescent="0.25">
      <c r="A126" t="s">
        <v>180</v>
      </c>
      <c r="C126" s="31" t="s">
        <v>316</v>
      </c>
      <c r="G126" s="39"/>
      <c r="I126" s="39"/>
      <c r="L126"/>
      <c r="N126"/>
      <c r="O126" s="28">
        <f ca="1">$B$1-Tableau2[[#This Row],[Date facture]]</f>
        <v>42817</v>
      </c>
      <c r="P126" s="29">
        <f ca="1">IFERROR((Tableau2[[#This Row],[Solde client avant relance]]*Tableau2[[#This Row],[Nb de jours de retard]]*$L$1)/36500,"")</f>
        <v>0</v>
      </c>
      <c r="Q126" s="10">
        <f>$K$2*Tableau2[[#This Row],[Nb factures]]</f>
        <v>0</v>
      </c>
      <c r="R126" s="10"/>
      <c r="S126" s="2" t="s">
        <v>404</v>
      </c>
      <c r="T126" s="10">
        <v>-33.83</v>
      </c>
      <c r="U126" s="2" t="s">
        <v>404</v>
      </c>
      <c r="V126" s="10">
        <f>VLOOKUP(Tableau2[[#This Row],[Code client]],extraction!A125:I498,9,0)</f>
        <v>-33.83</v>
      </c>
      <c r="W126" s="2"/>
      <c r="X126" s="50">
        <f ca="1">IFERROR(Tableau2[[#This Row],[Solde client avant relance]]+Tableau2[[#This Row],[Frais de recouvrement]]+Tableau2[[#This Row],[Majoration]],"")</f>
        <v>0</v>
      </c>
    </row>
    <row r="127" spans="1:24" x14ac:dyDescent="0.25">
      <c r="A127" t="s">
        <v>181</v>
      </c>
      <c r="C127" s="31" t="s">
        <v>316</v>
      </c>
      <c r="G127" s="39"/>
      <c r="I127" s="39"/>
      <c r="L127"/>
      <c r="N127"/>
      <c r="O127" s="28">
        <f ca="1">$B$1-Tableau2[[#This Row],[Date facture]]</f>
        <v>42817</v>
      </c>
      <c r="P127" s="29">
        <f ca="1">IFERROR((Tableau2[[#This Row],[Solde client avant relance]]*Tableau2[[#This Row],[Nb de jours de retard]]*$L$1)/36500,"")</f>
        <v>0</v>
      </c>
      <c r="Q127" s="10">
        <f>$K$2*Tableau2[[#This Row],[Nb factures]]</f>
        <v>0</v>
      </c>
      <c r="R127" s="10"/>
      <c r="S127" s="2" t="s">
        <v>404</v>
      </c>
      <c r="T127" s="10">
        <v>-42.94</v>
      </c>
      <c r="U127" s="2" t="s">
        <v>404</v>
      </c>
      <c r="V127" s="10">
        <f>VLOOKUP(Tableau2[[#This Row],[Code client]],extraction!A126:I499,9,0)</f>
        <v>-42.94</v>
      </c>
      <c r="W127" s="2"/>
      <c r="X127" s="50">
        <f ca="1">IFERROR(Tableau2[[#This Row],[Solde client avant relance]]+Tableau2[[#This Row],[Frais de recouvrement]]+Tableau2[[#This Row],[Majoration]],"")</f>
        <v>0</v>
      </c>
    </row>
    <row r="128" spans="1:24" x14ac:dyDescent="0.25">
      <c r="A128" t="s">
        <v>182</v>
      </c>
      <c r="C128" s="31" t="s">
        <v>316</v>
      </c>
      <c r="G128" s="39"/>
      <c r="I128" s="39"/>
      <c r="L128"/>
      <c r="N128"/>
      <c r="O128" s="28">
        <f ca="1">$B$1-Tableau2[[#This Row],[Date facture]]</f>
        <v>42817</v>
      </c>
      <c r="P128" s="29">
        <f ca="1">IFERROR((Tableau2[[#This Row],[Solde client avant relance]]*Tableau2[[#This Row],[Nb de jours de retard]]*$L$1)/36500,"")</f>
        <v>-0.35294111753424656</v>
      </c>
      <c r="Q128" s="10">
        <f>$K$2*Tableau2[[#This Row],[Nb factures]]</f>
        <v>0</v>
      </c>
      <c r="R128" s="10">
        <v>-33.43</v>
      </c>
      <c r="S128" s="2" t="s">
        <v>404</v>
      </c>
      <c r="T128" s="10">
        <v>-33.43</v>
      </c>
      <c r="U128" s="2" t="s">
        <v>404</v>
      </c>
      <c r="V128" s="10">
        <f>VLOOKUP(Tableau2[[#This Row],[Code client]],extraction!A127:I500,9,0)</f>
        <v>-33.43</v>
      </c>
      <c r="W128" s="2"/>
      <c r="X128" s="50">
        <f ca="1">IFERROR(Tableau2[[#This Row],[Solde client avant relance]]+Tableau2[[#This Row],[Frais de recouvrement]]+Tableau2[[#This Row],[Majoration]],"")</f>
        <v>-33.782941117534243</v>
      </c>
    </row>
    <row r="129" spans="1:24" x14ac:dyDescent="0.25">
      <c r="A129" t="s">
        <v>184</v>
      </c>
      <c r="C129" s="31" t="s">
        <v>316</v>
      </c>
      <c r="G129" s="39"/>
      <c r="I129" s="39"/>
      <c r="L129"/>
      <c r="N129"/>
      <c r="O129" s="28">
        <f ca="1">$B$1-Tableau2[[#This Row],[Date facture]]</f>
        <v>42817</v>
      </c>
      <c r="P129" s="29">
        <f ca="1">IFERROR((Tableau2[[#This Row],[Solde client avant relance]]*Tableau2[[#This Row],[Nb de jours de retard]]*$L$1)/36500,"")</f>
        <v>-2.0260065945205477</v>
      </c>
      <c r="Q129" s="10">
        <f>$K$2*Tableau2[[#This Row],[Nb factures]]</f>
        <v>0</v>
      </c>
      <c r="R129" s="10">
        <v>-191.9</v>
      </c>
      <c r="S129" s="2" t="s">
        <v>404</v>
      </c>
      <c r="T129" s="10">
        <v>-191.9</v>
      </c>
      <c r="U129" s="2" t="s">
        <v>404</v>
      </c>
      <c r="V129" s="10">
        <f>VLOOKUP(Tableau2[[#This Row],[Code client]],extraction!A129:I502,9,0)</f>
        <v>-191.9</v>
      </c>
      <c r="W129" s="2"/>
      <c r="X129" s="50">
        <f ca="1">IFERROR(Tableau2[[#This Row],[Solde client avant relance]]+Tableau2[[#This Row],[Frais de recouvrement]]+Tableau2[[#This Row],[Majoration]],"")</f>
        <v>-193.92600659452054</v>
      </c>
    </row>
    <row r="130" spans="1:24" x14ac:dyDescent="0.25">
      <c r="A130" t="s">
        <v>185</v>
      </c>
      <c r="C130" s="31" t="s">
        <v>316</v>
      </c>
      <c r="G130" s="39"/>
      <c r="I130" s="39"/>
      <c r="L130"/>
      <c r="N130"/>
      <c r="O130" s="28">
        <f ca="1">$B$1-Tableau2[[#This Row],[Date facture]]</f>
        <v>42817</v>
      </c>
      <c r="P130" s="29">
        <f ca="1">IFERROR((Tableau2[[#This Row],[Solde client avant relance]]*Tableau2[[#This Row],[Nb de jours de retard]]*$L$1)/36500,"")</f>
        <v>0</v>
      </c>
      <c r="Q130" s="10">
        <f>$K$2*Tableau2[[#This Row],[Nb factures]]</f>
        <v>0</v>
      </c>
      <c r="R130" s="10"/>
      <c r="S130" s="2" t="s">
        <v>404</v>
      </c>
      <c r="T130" s="10">
        <v>-37.96</v>
      </c>
      <c r="U130" s="2" t="s">
        <v>404</v>
      </c>
      <c r="V130" s="10">
        <f>VLOOKUP(Tableau2[[#This Row],[Code client]],extraction!A130:I503,9,0)</f>
        <v>-37.96</v>
      </c>
      <c r="W130" s="2"/>
      <c r="X130" s="50">
        <f ca="1">IFERROR(Tableau2[[#This Row],[Solde client avant relance]]+Tableau2[[#This Row],[Frais de recouvrement]]+Tableau2[[#This Row],[Majoration]],"")</f>
        <v>0</v>
      </c>
    </row>
    <row r="131" spans="1:24" x14ac:dyDescent="0.25">
      <c r="A131" t="s">
        <v>187</v>
      </c>
      <c r="C131" s="31" t="s">
        <v>316</v>
      </c>
      <c r="G131" s="39"/>
      <c r="I131" s="39"/>
      <c r="L131"/>
      <c r="N131"/>
      <c r="O131" s="28">
        <f ca="1">$B$1-Tableau2[[#This Row],[Date facture]]</f>
        <v>42817</v>
      </c>
      <c r="P131" s="29">
        <f ca="1">IFERROR((Tableau2[[#This Row],[Solde client avant relance]]*Tableau2[[#This Row],[Nb de jours de retard]]*$L$1)/36500,"")</f>
        <v>-0.59555514328767112</v>
      </c>
      <c r="Q131" s="10">
        <f>$K$2*Tableau2[[#This Row],[Nb factures]]</f>
        <v>0</v>
      </c>
      <c r="R131" s="10">
        <v>-56.41</v>
      </c>
      <c r="S131" s="2" t="s">
        <v>404</v>
      </c>
      <c r="T131" s="10">
        <v>-56.41</v>
      </c>
      <c r="U131" s="2" t="s">
        <v>404</v>
      </c>
      <c r="V131" s="10">
        <f>VLOOKUP(Tableau2[[#This Row],[Code client]],extraction!A132:I505,9,0)</f>
        <v>-56.41</v>
      </c>
      <c r="W131" s="2"/>
      <c r="X131" s="50">
        <f ca="1">IFERROR(Tableau2[[#This Row],[Solde client avant relance]]+Tableau2[[#This Row],[Frais de recouvrement]]+Tableau2[[#This Row],[Majoration]],"")</f>
        <v>-57.005555143287665</v>
      </c>
    </row>
    <row r="132" spans="1:24" x14ac:dyDescent="0.25">
      <c r="A132" t="s">
        <v>188</v>
      </c>
      <c r="C132" s="31" t="s">
        <v>316</v>
      </c>
      <c r="G132" s="39"/>
      <c r="I132" s="39"/>
      <c r="L132"/>
      <c r="N132"/>
      <c r="O132" s="28">
        <f ca="1">$B$1-Tableau2[[#This Row],[Date facture]]</f>
        <v>42817</v>
      </c>
      <c r="P132" s="29">
        <f ca="1">IFERROR((Tableau2[[#This Row],[Solde client avant relance]]*Tableau2[[#This Row],[Nb de jours de retard]]*$L$1)/36500,"")</f>
        <v>0</v>
      </c>
      <c r="Q132" s="10">
        <f>$K$2*Tableau2[[#This Row],[Nb factures]]</f>
        <v>0</v>
      </c>
      <c r="R132" s="10"/>
      <c r="S132" s="2" t="s">
        <v>404</v>
      </c>
      <c r="T132" s="10">
        <v>-282.24</v>
      </c>
      <c r="U132" s="2" t="s">
        <v>404</v>
      </c>
      <c r="V132" s="10">
        <f>VLOOKUP(Tableau2[[#This Row],[Code client]],extraction!A133:I506,9,0)</f>
        <v>-282.24</v>
      </c>
      <c r="W132" s="2"/>
      <c r="X132" s="50">
        <f ca="1">IFERROR(Tableau2[[#This Row],[Solde client avant relance]]+Tableau2[[#This Row],[Frais de recouvrement]]+Tableau2[[#This Row],[Majoration]],"")</f>
        <v>0</v>
      </c>
    </row>
    <row r="133" spans="1:24" x14ac:dyDescent="0.25">
      <c r="A133" t="s">
        <v>189</v>
      </c>
      <c r="C133" s="31" t="s">
        <v>316</v>
      </c>
      <c r="G133" s="39"/>
      <c r="I133" s="39"/>
      <c r="L133"/>
      <c r="N133"/>
      <c r="O133" s="28">
        <f ca="1">$B$1-Tableau2[[#This Row],[Date facture]]</f>
        <v>42817</v>
      </c>
      <c r="P133" s="29">
        <f ca="1">IFERROR((Tableau2[[#This Row],[Solde client avant relance]]*Tableau2[[#This Row],[Nb de jours de retard]]*$L$1)/36500,"")</f>
        <v>-0.42050986273972596</v>
      </c>
      <c r="Q133" s="10">
        <f>$K$2*Tableau2[[#This Row],[Nb factures]]</f>
        <v>0</v>
      </c>
      <c r="R133" s="10">
        <v>-39.83</v>
      </c>
      <c r="S133" s="2" t="s">
        <v>404</v>
      </c>
      <c r="T133" s="10">
        <v>-39.83</v>
      </c>
      <c r="U133" s="2" t="s">
        <v>404</v>
      </c>
      <c r="V133" s="10">
        <f>VLOOKUP(Tableau2[[#This Row],[Code client]],extraction!A134:I507,9,0)</f>
        <v>-39.83</v>
      </c>
      <c r="W133" s="2"/>
      <c r="X133" s="50">
        <f ca="1">IFERROR(Tableau2[[#This Row],[Solde client avant relance]]+Tableau2[[#This Row],[Frais de recouvrement]]+Tableau2[[#This Row],[Majoration]],"")</f>
        <v>-40.250509862739726</v>
      </c>
    </row>
    <row r="134" spans="1:24" x14ac:dyDescent="0.25">
      <c r="A134" t="s">
        <v>190</v>
      </c>
      <c r="C134" s="31" t="s">
        <v>316</v>
      </c>
      <c r="G134" s="39" t="s">
        <v>343</v>
      </c>
      <c r="I134" s="39" t="s">
        <v>362</v>
      </c>
      <c r="L134"/>
      <c r="N134"/>
      <c r="O134" s="28">
        <f ca="1">$B$1-Tableau2[[#This Row],[Date facture]]</f>
        <v>42817</v>
      </c>
      <c r="P134" s="29">
        <f ca="1">IFERROR((Tableau2[[#This Row],[Solde client avant relance]]*Tableau2[[#This Row],[Nb de jours de retard]]*$L$1)/36500,"")</f>
        <v>-0.35294111753424656</v>
      </c>
      <c r="Q134" s="10">
        <f>$K$2*Tableau2[[#This Row],[Nb factures]]</f>
        <v>0</v>
      </c>
      <c r="R134" s="10">
        <v>-33.43</v>
      </c>
      <c r="S134" s="2" t="s">
        <v>404</v>
      </c>
      <c r="T134" s="10">
        <v>-33.43</v>
      </c>
      <c r="U134" s="2" t="s">
        <v>406</v>
      </c>
      <c r="V134" s="10">
        <f>VLOOKUP(Tableau2[[#This Row],[Code client]],extraction!A135:I508,9,0)</f>
        <v>-33.43</v>
      </c>
      <c r="W134" s="2"/>
      <c r="X134" s="50">
        <f ca="1">IFERROR(Tableau2[[#This Row],[Solde client avant relance]]+Tableau2[[#This Row],[Frais de recouvrement]]+Tableau2[[#This Row],[Majoration]],"")</f>
        <v>-33.782941117534243</v>
      </c>
    </row>
    <row r="135" spans="1:24" x14ac:dyDescent="0.25">
      <c r="A135" t="s">
        <v>191</v>
      </c>
      <c r="C135" s="31" t="s">
        <v>316</v>
      </c>
      <c r="G135" s="39"/>
      <c r="I135" s="39"/>
      <c r="L135"/>
      <c r="N135"/>
      <c r="O135" s="28">
        <f ca="1">$B$1-Tableau2[[#This Row],[Date facture]]</f>
        <v>42817</v>
      </c>
      <c r="P135" s="29">
        <f ca="1">IFERROR((Tableau2[[#This Row],[Solde client avant relance]]*Tableau2[[#This Row],[Nb de jours de retard]]*$L$1)/36500,"")</f>
        <v>-1.2291177057534246</v>
      </c>
      <c r="Q135" s="10">
        <f>$K$2*Tableau2[[#This Row],[Nb factures]]</f>
        <v>0</v>
      </c>
      <c r="R135" s="10">
        <v>-116.42</v>
      </c>
      <c r="S135" s="2" t="s">
        <v>404</v>
      </c>
      <c r="T135" s="10">
        <v>-116.42</v>
      </c>
      <c r="U135" s="2" t="s">
        <v>404</v>
      </c>
      <c r="V135" s="10">
        <f>VLOOKUP(Tableau2[[#This Row],[Code client]],extraction!A136:I509,9,0)</f>
        <v>-116.42</v>
      </c>
      <c r="W135" s="2"/>
      <c r="X135" s="50">
        <f ca="1">IFERROR(Tableau2[[#This Row],[Solde client avant relance]]+Tableau2[[#This Row],[Frais de recouvrement]]+Tableau2[[#This Row],[Majoration]],"")</f>
        <v>-117.64911770575343</v>
      </c>
    </row>
    <row r="136" spans="1:24" x14ac:dyDescent="0.25">
      <c r="A136" t="s">
        <v>192</v>
      </c>
      <c r="C136" s="31" t="s">
        <v>316</v>
      </c>
      <c r="G136" s="39"/>
      <c r="I136" s="39"/>
      <c r="L136"/>
      <c r="N136"/>
      <c r="O136" s="28">
        <f ca="1">$B$1-Tableau2[[#This Row],[Date facture]]</f>
        <v>42817</v>
      </c>
      <c r="P136" s="29">
        <f ca="1">IFERROR((Tableau2[[#This Row],[Solde client avant relance]]*Tableau2[[#This Row],[Nb de jours de retard]]*$L$1)/36500,"")</f>
        <v>-0.35294111753424656</v>
      </c>
      <c r="Q136" s="10">
        <f>$K$2*Tableau2[[#This Row],[Nb factures]]</f>
        <v>0</v>
      </c>
      <c r="R136" s="10">
        <v>-33.43</v>
      </c>
      <c r="S136" s="2" t="s">
        <v>404</v>
      </c>
      <c r="T136" s="10">
        <v>-33.43</v>
      </c>
      <c r="U136" s="2" t="s">
        <v>404</v>
      </c>
      <c r="V136" s="10">
        <f>VLOOKUP(Tableau2[[#This Row],[Code client]],extraction!A137:I510,9,0)</f>
        <v>-33.43</v>
      </c>
      <c r="W136" s="2"/>
      <c r="X136" s="50">
        <f ca="1">IFERROR(Tableau2[[#This Row],[Solde client avant relance]]+Tableau2[[#This Row],[Frais de recouvrement]]+Tableau2[[#This Row],[Majoration]],"")</f>
        <v>-33.782941117534243</v>
      </c>
    </row>
    <row r="137" spans="1:24" x14ac:dyDescent="0.25">
      <c r="A137" t="s">
        <v>193</v>
      </c>
      <c r="C137" s="31" t="s">
        <v>316</v>
      </c>
      <c r="G137" s="39"/>
      <c r="I137" s="39"/>
      <c r="L137"/>
      <c r="N137"/>
      <c r="O137" s="28">
        <f ca="1">$B$1-Tableau2[[#This Row],[Date facture]]</f>
        <v>42817</v>
      </c>
      <c r="P137" s="29">
        <f ca="1">IFERROR((Tableau2[[#This Row],[Solde client avant relance]]*Tableau2[[#This Row],[Nb de jours de retard]]*$L$1)/36500,"")</f>
        <v>-0.37015003232876709</v>
      </c>
      <c r="Q137" s="10">
        <f>$K$2*Tableau2[[#This Row],[Nb factures]]</f>
        <v>0</v>
      </c>
      <c r="R137" s="10">
        <v>-35.06</v>
      </c>
      <c r="S137" s="2" t="s">
        <v>404</v>
      </c>
      <c r="T137" s="10">
        <v>-35.06</v>
      </c>
      <c r="U137" s="2" t="s">
        <v>404</v>
      </c>
      <c r="V137" s="10">
        <f>VLOOKUP(Tableau2[[#This Row],[Code client]],extraction!A138:I511,9,0)</f>
        <v>-35.06</v>
      </c>
      <c r="W137" s="2"/>
      <c r="X137" s="50">
        <f ca="1">IFERROR(Tableau2[[#This Row],[Solde client avant relance]]+Tableau2[[#This Row],[Frais de recouvrement]]+Tableau2[[#This Row],[Majoration]],"")</f>
        <v>-35.430150032328768</v>
      </c>
    </row>
    <row r="138" spans="1:24" x14ac:dyDescent="0.25">
      <c r="A138" t="s">
        <v>195</v>
      </c>
      <c r="C138" s="31" t="s">
        <v>316</v>
      </c>
      <c r="G138" s="39"/>
      <c r="I138" s="39"/>
      <c r="L138"/>
      <c r="N138"/>
      <c r="O138" s="28">
        <f ca="1">$B$1-Tableau2[[#This Row],[Date facture]]</f>
        <v>42817</v>
      </c>
      <c r="P138" s="29">
        <f ca="1">IFERROR((Tableau2[[#This Row],[Solde client avant relance]]*Tableau2[[#This Row],[Nb de jours de retard]]*$L$1)/36500,"")</f>
        <v>-0.35294111753424656</v>
      </c>
      <c r="Q138" s="10">
        <f>$K$2*Tableau2[[#This Row],[Nb factures]]</f>
        <v>0</v>
      </c>
      <c r="R138" s="10">
        <v>-33.43</v>
      </c>
      <c r="S138" s="2" t="s">
        <v>404</v>
      </c>
      <c r="T138" s="10">
        <v>-33.43</v>
      </c>
      <c r="U138" s="2" t="s">
        <v>404</v>
      </c>
      <c r="V138" s="10">
        <f>VLOOKUP(Tableau2[[#This Row],[Code client]],extraction!A140:I513,9,0)</f>
        <v>-33.43</v>
      </c>
      <c r="W138" s="2"/>
      <c r="X138" s="50">
        <f ca="1">IFERROR(Tableau2[[#This Row],[Solde client avant relance]]+Tableau2[[#This Row],[Frais de recouvrement]]+Tableau2[[#This Row],[Majoration]],"")</f>
        <v>-33.782941117534243</v>
      </c>
    </row>
    <row r="139" spans="1:24" x14ac:dyDescent="0.25">
      <c r="A139" t="s">
        <v>196</v>
      </c>
      <c r="C139" s="31" t="s">
        <v>316</v>
      </c>
      <c r="G139" s="39"/>
      <c r="I139" s="39"/>
      <c r="L139"/>
      <c r="N139"/>
      <c r="O139" s="28">
        <f ca="1">$B$1-Tableau2[[#This Row],[Date facture]]</f>
        <v>42817</v>
      </c>
      <c r="P139" s="29">
        <f ca="1">IFERROR((Tableau2[[#This Row],[Solde client avant relance]]*Tableau2[[#This Row],[Nb de jours de retard]]*$L$1)/36500,"")</f>
        <v>-0.35294111753424656</v>
      </c>
      <c r="Q139" s="10">
        <f>$K$2*Tableau2[[#This Row],[Nb factures]]</f>
        <v>0</v>
      </c>
      <c r="R139" s="10">
        <v>-33.43</v>
      </c>
      <c r="S139" s="2" t="s">
        <v>404</v>
      </c>
      <c r="T139" s="10">
        <v>-33.43</v>
      </c>
      <c r="U139" s="2" t="s">
        <v>404</v>
      </c>
      <c r="V139" s="10">
        <f>VLOOKUP(Tableau2[[#This Row],[Code client]],extraction!A141:I514,9,0)</f>
        <v>-33.43</v>
      </c>
      <c r="W139" s="2"/>
      <c r="X139" s="50">
        <f ca="1">IFERROR(Tableau2[[#This Row],[Solde client avant relance]]+Tableau2[[#This Row],[Frais de recouvrement]]+Tableau2[[#This Row],[Majoration]],"")</f>
        <v>-33.782941117534243</v>
      </c>
    </row>
    <row r="140" spans="1:24" x14ac:dyDescent="0.25">
      <c r="A140" t="s">
        <v>197</v>
      </c>
      <c r="C140" s="31" t="s">
        <v>316</v>
      </c>
      <c r="G140" s="39"/>
      <c r="I140" s="39"/>
      <c r="L140"/>
      <c r="N140"/>
      <c r="O140" s="28">
        <f ca="1">$B$1-Tableau2[[#This Row],[Date facture]]</f>
        <v>42817</v>
      </c>
      <c r="P140" s="29">
        <f ca="1">IFERROR((Tableau2[[#This Row],[Solde client avant relance]]*Tableau2[[#This Row],[Nb de jours de retard]]*$L$1)/36500,"")</f>
        <v>-0.61075811095890409</v>
      </c>
      <c r="Q140" s="10">
        <f>$K$2*Tableau2[[#This Row],[Nb factures]]</f>
        <v>0</v>
      </c>
      <c r="R140" s="10">
        <v>-57.85</v>
      </c>
      <c r="S140" s="2" t="s">
        <v>404</v>
      </c>
      <c r="T140" s="10">
        <v>-57.85</v>
      </c>
      <c r="U140" s="2" t="s">
        <v>404</v>
      </c>
      <c r="V140" s="10">
        <f>VLOOKUP(Tableau2[[#This Row],[Code client]],extraction!A142:I515,9,0)</f>
        <v>-57.85</v>
      </c>
      <c r="W140" s="2"/>
      <c r="X140" s="50">
        <f ca="1">IFERROR(Tableau2[[#This Row],[Solde client avant relance]]+Tableau2[[#This Row],[Frais de recouvrement]]+Tableau2[[#This Row],[Majoration]],"")</f>
        <v>-58.460758110958906</v>
      </c>
    </row>
    <row r="141" spans="1:24" x14ac:dyDescent="0.25">
      <c r="A141" t="s">
        <v>198</v>
      </c>
      <c r="C141" s="31" t="s">
        <v>316</v>
      </c>
      <c r="G141" s="39"/>
      <c r="I141" s="39"/>
      <c r="L141"/>
      <c r="N141"/>
      <c r="O141" s="28">
        <f ca="1">$B$1-Tableau2[[#This Row],[Date facture]]</f>
        <v>42817</v>
      </c>
      <c r="P141" s="29">
        <f ca="1">IFERROR((Tableau2[[#This Row],[Solde client avant relance]]*Tableau2[[#This Row],[Nb de jours de retard]]*$L$1)/36500,"")</f>
        <v>-0.96211558602739722</v>
      </c>
      <c r="Q141" s="10">
        <f>$K$2*Tableau2[[#This Row],[Nb factures]]</f>
        <v>0</v>
      </c>
      <c r="R141" s="10">
        <v>-91.13</v>
      </c>
      <c r="S141" s="2" t="s">
        <v>404</v>
      </c>
      <c r="T141" s="10">
        <v>-91.13</v>
      </c>
      <c r="U141" s="2" t="s">
        <v>404</v>
      </c>
      <c r="V141" s="10">
        <f>VLOOKUP(Tableau2[[#This Row],[Code client]],extraction!A143:I516,9,0)</f>
        <v>-91.13</v>
      </c>
      <c r="W141" s="2"/>
      <c r="X141" s="50">
        <f ca="1">IFERROR(Tableau2[[#This Row],[Solde client avant relance]]+Tableau2[[#This Row],[Frais de recouvrement]]+Tableau2[[#This Row],[Majoration]],"")</f>
        <v>-92.09211558602739</v>
      </c>
    </row>
    <row r="142" spans="1:24" x14ac:dyDescent="0.25">
      <c r="A142" t="s">
        <v>199</v>
      </c>
      <c r="C142" s="31" t="s">
        <v>316</v>
      </c>
      <c r="G142" s="39"/>
      <c r="I142" s="39"/>
      <c r="L142"/>
      <c r="N142"/>
      <c r="O142" s="28">
        <f ca="1">$B$1-Tableau2[[#This Row],[Date facture]]</f>
        <v>42817</v>
      </c>
      <c r="P142" s="29">
        <f ca="1">IFERROR((Tableau2[[#This Row],[Solde client avant relance]]*Tableau2[[#This Row],[Nb de jours de retard]]*$L$1)/36500,"")</f>
        <v>-2.6883914498630133</v>
      </c>
      <c r="Q142" s="10">
        <f>$K$2*Tableau2[[#This Row],[Nb factures]]</f>
        <v>0</v>
      </c>
      <c r="R142" s="10">
        <v>-254.64</v>
      </c>
      <c r="S142" s="2" t="s">
        <v>404</v>
      </c>
      <c r="T142" s="10">
        <v>-254.64</v>
      </c>
      <c r="U142" s="2" t="s">
        <v>404</v>
      </c>
      <c r="V142" s="10">
        <f>VLOOKUP(Tableau2[[#This Row],[Code client]],extraction!A144:I517,9,0)</f>
        <v>-254.64</v>
      </c>
      <c r="W142" s="2"/>
      <c r="X142" s="50">
        <f ca="1">IFERROR(Tableau2[[#This Row],[Solde client avant relance]]+Tableau2[[#This Row],[Frais de recouvrement]]+Tableau2[[#This Row],[Majoration]],"")</f>
        <v>-257.32839144986298</v>
      </c>
    </row>
    <row r="143" spans="1:24" x14ac:dyDescent="0.25">
      <c r="A143" t="s">
        <v>200</v>
      </c>
      <c r="C143" s="31" t="s">
        <v>316</v>
      </c>
      <c r="G143" s="39"/>
      <c r="I143" s="39"/>
      <c r="L143"/>
      <c r="N143"/>
      <c r="O143" s="28">
        <f ca="1">$B$1-Tableau2[[#This Row],[Date facture]]</f>
        <v>42817</v>
      </c>
      <c r="P143" s="29">
        <f ca="1">IFERROR((Tableau2[[#This Row],[Solde client avant relance]]*Tableau2[[#This Row],[Nb de jours de retard]]*$L$1)/36500,"")</f>
        <v>-3.5448252953424655</v>
      </c>
      <c r="Q143" s="10">
        <f>$K$2*Tableau2[[#This Row],[Nb factures]]</f>
        <v>0</v>
      </c>
      <c r="R143" s="10">
        <v>-335.76</v>
      </c>
      <c r="S143" s="2" t="s">
        <v>404</v>
      </c>
      <c r="T143" s="10">
        <v>-335.76</v>
      </c>
      <c r="U143" s="2" t="s">
        <v>404</v>
      </c>
      <c r="V143" s="10">
        <f>VLOOKUP(Tableau2[[#This Row],[Code client]],extraction!A145:I518,9,0)</f>
        <v>-335.76</v>
      </c>
      <c r="W143" s="2"/>
      <c r="X143" s="50">
        <f ca="1">IFERROR(Tableau2[[#This Row],[Solde client avant relance]]+Tableau2[[#This Row],[Frais de recouvrement]]+Tableau2[[#This Row],[Majoration]],"")</f>
        <v>-339.30482529534248</v>
      </c>
    </row>
    <row r="144" spans="1:24" x14ac:dyDescent="0.25">
      <c r="A144" t="s">
        <v>201</v>
      </c>
      <c r="C144" s="31" t="s">
        <v>316</v>
      </c>
      <c r="G144" s="39"/>
      <c r="I144" s="39" t="s">
        <v>362</v>
      </c>
      <c r="L144"/>
      <c r="N144"/>
      <c r="O144" s="28">
        <f ca="1">$B$1-Tableau2[[#This Row],[Date facture]]</f>
        <v>42817</v>
      </c>
      <c r="P144" s="29">
        <f ca="1">IFERROR((Tableau2[[#This Row],[Solde client avant relance]]*Tableau2[[#This Row],[Nb de jours de retard]]*$L$1)/36500,"")</f>
        <v>-0.35294111753424656</v>
      </c>
      <c r="Q144" s="10">
        <f>$K$2*Tableau2[[#This Row],[Nb factures]]</f>
        <v>0</v>
      </c>
      <c r="R144" s="10">
        <v>-33.43</v>
      </c>
      <c r="S144" s="2" t="s">
        <v>404</v>
      </c>
      <c r="T144" s="10">
        <v>-33.43</v>
      </c>
      <c r="U144" s="2" t="s">
        <v>404</v>
      </c>
      <c r="V144" s="10">
        <f>VLOOKUP(Tableau2[[#This Row],[Code client]],extraction!A146:I519,9,0)</f>
        <v>-33.43</v>
      </c>
      <c r="W144" s="2"/>
      <c r="X144" s="50">
        <f ca="1">IFERROR(Tableau2[[#This Row],[Solde client avant relance]]+Tableau2[[#This Row],[Frais de recouvrement]]+Tableau2[[#This Row],[Majoration]],"")</f>
        <v>-33.782941117534243</v>
      </c>
    </row>
    <row r="145" spans="1:24" x14ac:dyDescent="0.25">
      <c r="A145" t="s">
        <v>202</v>
      </c>
      <c r="C145" s="31" t="s">
        <v>316</v>
      </c>
      <c r="G145" s="39"/>
      <c r="I145" s="39"/>
      <c r="L145"/>
      <c r="N145"/>
      <c r="O145" s="28">
        <f ca="1">$B$1-Tableau2[[#This Row],[Date facture]]</f>
        <v>42817</v>
      </c>
      <c r="P145" s="29">
        <f ca="1">IFERROR((Tableau2[[#This Row],[Solde client avant relance]]*Tableau2[[#This Row],[Nb de jours de retard]]*$L$1)/36500,"")</f>
        <v>-1.0807831947945206</v>
      </c>
      <c r="Q145" s="10">
        <f>$K$2*Tableau2[[#This Row],[Nb factures]]</f>
        <v>0</v>
      </c>
      <c r="R145" s="10">
        <v>-102.37</v>
      </c>
      <c r="S145" s="2" t="s">
        <v>404</v>
      </c>
      <c r="T145" s="10">
        <v>-102.37</v>
      </c>
      <c r="U145" s="2" t="s">
        <v>404</v>
      </c>
      <c r="V145" s="10">
        <f>VLOOKUP(Tableau2[[#This Row],[Code client]],extraction!A147:I520,9,0)</f>
        <v>-102.37</v>
      </c>
      <c r="W145" s="2"/>
      <c r="X145" s="50">
        <f ca="1">IFERROR(Tableau2[[#This Row],[Solde client avant relance]]+Tableau2[[#This Row],[Frais de recouvrement]]+Tableau2[[#This Row],[Majoration]],"")</f>
        <v>-103.45078319479452</v>
      </c>
    </row>
    <row r="146" spans="1:24" x14ac:dyDescent="0.25">
      <c r="A146" t="s">
        <v>203</v>
      </c>
      <c r="C146" s="31" t="s">
        <v>316</v>
      </c>
      <c r="G146" s="39"/>
      <c r="I146" s="39"/>
      <c r="L146"/>
      <c r="N146"/>
      <c r="O146" s="28">
        <f ca="1">$B$1-Tableau2[[#This Row],[Date facture]]</f>
        <v>42817</v>
      </c>
      <c r="P146" s="29">
        <f ca="1">IFERROR((Tableau2[[#This Row],[Solde client avant relance]]*Tableau2[[#This Row],[Nb de jours de retard]]*$L$1)/36500,"")</f>
        <v>-0.35294111753424656</v>
      </c>
      <c r="Q146" s="10">
        <f>$K$2*Tableau2[[#This Row],[Nb factures]]</f>
        <v>0</v>
      </c>
      <c r="R146" s="10">
        <v>-33.43</v>
      </c>
      <c r="S146" s="2" t="s">
        <v>404</v>
      </c>
      <c r="T146" s="10">
        <v>-33.43</v>
      </c>
      <c r="U146" s="2" t="s">
        <v>404</v>
      </c>
      <c r="V146" s="10">
        <f>VLOOKUP(Tableau2[[#This Row],[Code client]],extraction!A148:I521,9,0)</f>
        <v>-33.43</v>
      </c>
      <c r="W146" s="2"/>
      <c r="X146" s="50">
        <f ca="1">IFERROR(Tableau2[[#This Row],[Solde client avant relance]]+Tableau2[[#This Row],[Frais de recouvrement]]+Tableau2[[#This Row],[Majoration]],"")</f>
        <v>-33.782941117534243</v>
      </c>
    </row>
    <row r="147" spans="1:24" x14ac:dyDescent="0.25">
      <c r="A147" t="s">
        <v>204</v>
      </c>
      <c r="C147" s="31" t="s">
        <v>316</v>
      </c>
      <c r="G147" s="39"/>
      <c r="I147" s="39"/>
      <c r="L147"/>
      <c r="N147"/>
      <c r="O147" s="28">
        <f ca="1">$B$1-Tableau2[[#This Row],[Date facture]]</f>
        <v>42817</v>
      </c>
      <c r="P147" s="29">
        <f ca="1">IFERROR((Tableau2[[#This Row],[Solde client avant relance]]*Tableau2[[#This Row],[Nb de jours de retard]]*$L$1)/36500,"")</f>
        <v>-0.59555514328767112</v>
      </c>
      <c r="Q147" s="10">
        <f>$K$2*Tableau2[[#This Row],[Nb factures]]</f>
        <v>0</v>
      </c>
      <c r="R147" s="10">
        <v>-56.41</v>
      </c>
      <c r="S147" s="2" t="s">
        <v>404</v>
      </c>
      <c r="T147" s="10">
        <v>-56.41</v>
      </c>
      <c r="U147" s="2" t="s">
        <v>404</v>
      </c>
      <c r="V147" s="10">
        <f>VLOOKUP(Tableau2[[#This Row],[Code client]],extraction!A149:I522,9,0)</f>
        <v>-56.41</v>
      </c>
      <c r="W147" s="2"/>
      <c r="X147" s="50">
        <f ca="1">IFERROR(Tableau2[[#This Row],[Solde client avant relance]]+Tableau2[[#This Row],[Frais de recouvrement]]+Tableau2[[#This Row],[Majoration]],"")</f>
        <v>-57.005555143287665</v>
      </c>
    </row>
    <row r="148" spans="1:24" x14ac:dyDescent="0.25">
      <c r="A148" t="s">
        <v>205</v>
      </c>
      <c r="C148" s="31" t="s">
        <v>316</v>
      </c>
      <c r="G148" s="39"/>
      <c r="I148" s="39"/>
      <c r="L148"/>
      <c r="N148"/>
      <c r="O148" s="28">
        <f ca="1">$B$1-Tableau2[[#This Row],[Date facture]]</f>
        <v>42817</v>
      </c>
      <c r="P148" s="29">
        <f ca="1">IFERROR((Tableau2[[#This Row],[Solde client avant relance]]*Tableau2[[#This Row],[Nb de jours de retard]]*$L$1)/36500,"")</f>
        <v>-0.83816916904109584</v>
      </c>
      <c r="Q148" s="10">
        <f>$K$2*Tableau2[[#This Row],[Nb factures]]</f>
        <v>0</v>
      </c>
      <c r="R148" s="10">
        <v>-79.39</v>
      </c>
      <c r="S148" s="2" t="s">
        <v>404</v>
      </c>
      <c r="T148" s="10">
        <v>-79.39</v>
      </c>
      <c r="U148" s="2" t="s">
        <v>404</v>
      </c>
      <c r="V148" s="10">
        <f>VLOOKUP(Tableau2[[#This Row],[Code client]],extraction!A150:I523,9,0)</f>
        <v>-79.39</v>
      </c>
      <c r="W148" s="2"/>
      <c r="X148" s="50">
        <f ca="1">IFERROR(Tableau2[[#This Row],[Solde client avant relance]]+Tableau2[[#This Row],[Frais de recouvrement]]+Tableau2[[#This Row],[Majoration]],"")</f>
        <v>-80.228169169041095</v>
      </c>
    </row>
    <row r="149" spans="1:24" x14ac:dyDescent="0.25">
      <c r="A149" t="s">
        <v>206</v>
      </c>
      <c r="C149" s="31" t="s">
        <v>316</v>
      </c>
      <c r="G149" s="39"/>
      <c r="I149" s="39"/>
      <c r="L149"/>
      <c r="N149"/>
      <c r="O149" s="28">
        <f ca="1">$B$1-Tableau2[[#This Row],[Date facture]]</f>
        <v>42817</v>
      </c>
      <c r="P149" s="29">
        <f ca="1">IFERROR((Tableau2[[#This Row],[Solde client avant relance]]*Tableau2[[#This Row],[Nb de jours de retard]]*$L$1)/36500,"")</f>
        <v>-0.20376199726027394</v>
      </c>
      <c r="Q149" s="10">
        <f>$K$2*Tableau2[[#This Row],[Nb factures]]</f>
        <v>0</v>
      </c>
      <c r="R149" s="10">
        <v>-19.3</v>
      </c>
      <c r="S149" s="2" t="s">
        <v>404</v>
      </c>
      <c r="T149" s="10">
        <v>-19.299999999999997</v>
      </c>
      <c r="U149" s="2" t="s">
        <v>404</v>
      </c>
      <c r="V149" s="10">
        <f>VLOOKUP(Tableau2[[#This Row],[Code client]],extraction!A151:I524,9,0)</f>
        <v>-19.299999999999997</v>
      </c>
      <c r="W149" s="2"/>
      <c r="X149" s="50">
        <f ca="1">IFERROR(Tableau2[[#This Row],[Solde client avant relance]]+Tableau2[[#This Row],[Frais de recouvrement]]+Tableau2[[#This Row],[Majoration]],"")</f>
        <v>-19.503761997260273</v>
      </c>
    </row>
    <row r="150" spans="1:24" x14ac:dyDescent="0.25">
      <c r="A150" t="s">
        <v>207</v>
      </c>
      <c r="C150" s="31" t="s">
        <v>316</v>
      </c>
      <c r="G150" s="39"/>
      <c r="I150" s="39"/>
      <c r="L150"/>
      <c r="N150"/>
      <c r="O150" s="28">
        <f ca="1">$B$1-Tableau2[[#This Row],[Date facture]]</f>
        <v>42817</v>
      </c>
      <c r="P150" s="29">
        <f ca="1">IFERROR((Tableau2[[#This Row],[Solde client avant relance]]*Tableau2[[#This Row],[Nb de jours de retard]]*$L$1)/36500,"")</f>
        <v>-0.35927568739726023</v>
      </c>
      <c r="Q150" s="10">
        <f>$K$2*Tableau2[[#This Row],[Nb factures]]</f>
        <v>0</v>
      </c>
      <c r="R150" s="10">
        <v>-34.03</v>
      </c>
      <c r="S150" s="2" t="s">
        <v>404</v>
      </c>
      <c r="T150" s="10">
        <v>-34.03</v>
      </c>
      <c r="U150" s="2" t="s">
        <v>404</v>
      </c>
      <c r="V150" s="10">
        <f>VLOOKUP(Tableau2[[#This Row],[Code client]],extraction!A152:I525,9,0)</f>
        <v>-34.03</v>
      </c>
      <c r="W150" s="2"/>
      <c r="X150" s="50">
        <f ca="1">IFERROR(Tableau2[[#This Row],[Solde client avant relance]]+Tableau2[[#This Row],[Frais de recouvrement]]+Tableau2[[#This Row],[Majoration]],"")</f>
        <v>-34.389275687397259</v>
      </c>
    </row>
    <row r="151" spans="1:24" x14ac:dyDescent="0.25">
      <c r="A151" t="s">
        <v>208</v>
      </c>
      <c r="C151" s="31" t="s">
        <v>316</v>
      </c>
      <c r="G151" s="39"/>
      <c r="I151" s="39"/>
      <c r="L151"/>
      <c r="N151"/>
      <c r="O151" s="28">
        <f ca="1">$B$1-Tableau2[[#This Row],[Date facture]]</f>
        <v>42817</v>
      </c>
      <c r="P151" s="29">
        <f ca="1">IFERROR((Tableau2[[#This Row],[Solde client avant relance]]*Tableau2[[#This Row],[Nb de jours de retard]]*$L$1)/36500,"")</f>
        <v>-0.35294111753424656</v>
      </c>
      <c r="Q151" s="10">
        <f>$K$2*Tableau2[[#This Row],[Nb factures]]</f>
        <v>0</v>
      </c>
      <c r="R151" s="10">
        <v>-33.43</v>
      </c>
      <c r="S151" s="2" t="s">
        <v>404</v>
      </c>
      <c r="T151" s="10">
        <v>-33.43</v>
      </c>
      <c r="U151" s="2" t="s">
        <v>404</v>
      </c>
      <c r="V151" s="10">
        <f>VLOOKUP(Tableau2[[#This Row],[Code client]],extraction!A153:I526,9,0)</f>
        <v>-33.43</v>
      </c>
      <c r="W151" s="2"/>
      <c r="X151" s="50">
        <f ca="1">IFERROR(Tableau2[[#This Row],[Solde client avant relance]]+Tableau2[[#This Row],[Frais de recouvrement]]+Tableau2[[#This Row],[Majoration]],"")</f>
        <v>-33.782941117534243</v>
      </c>
    </row>
    <row r="152" spans="1:24" x14ac:dyDescent="0.25">
      <c r="A152" t="s">
        <v>209</v>
      </c>
      <c r="C152" s="31" t="s">
        <v>316</v>
      </c>
      <c r="G152" s="39"/>
      <c r="I152" s="39"/>
      <c r="L152"/>
      <c r="N152"/>
      <c r="O152" s="28">
        <f ca="1">$B$1-Tableau2[[#This Row],[Date facture]]</f>
        <v>42817</v>
      </c>
      <c r="P152" s="29">
        <f ca="1">IFERROR((Tableau2[[#This Row],[Solde client avant relance]]*Tableau2[[#This Row],[Nb de jours de retard]]*$L$1)/36500,"")</f>
        <v>-0.35294111753424656</v>
      </c>
      <c r="Q152" s="10">
        <f>$K$2*Tableau2[[#This Row],[Nb factures]]</f>
        <v>0</v>
      </c>
      <c r="R152" s="10">
        <v>-33.43</v>
      </c>
      <c r="S152" s="2" t="s">
        <v>404</v>
      </c>
      <c r="T152" s="10">
        <v>-33.43</v>
      </c>
      <c r="U152" s="2" t="s">
        <v>404</v>
      </c>
      <c r="V152" s="10">
        <f>VLOOKUP(Tableau2[[#This Row],[Code client]],extraction!A154:I527,9,0)</f>
        <v>-33.43</v>
      </c>
      <c r="W152" s="2"/>
      <c r="X152" s="50">
        <f ca="1">IFERROR(Tableau2[[#This Row],[Solde client avant relance]]+Tableau2[[#This Row],[Frais de recouvrement]]+Tableau2[[#This Row],[Majoration]],"")</f>
        <v>-33.782941117534243</v>
      </c>
    </row>
    <row r="153" spans="1:24" x14ac:dyDescent="0.25">
      <c r="A153" t="s">
        <v>210</v>
      </c>
      <c r="C153" s="31" t="s">
        <v>316</v>
      </c>
      <c r="G153" s="39"/>
      <c r="I153" s="39"/>
      <c r="L153"/>
      <c r="N153"/>
      <c r="O153" s="28">
        <f ca="1">$B$1-Tableau2[[#This Row],[Date facture]]</f>
        <v>42817</v>
      </c>
      <c r="P153" s="29">
        <f ca="1">IFERROR((Tableau2[[#This Row],[Solde client avant relance]]*Tableau2[[#This Row],[Nb de jours de retard]]*$L$1)/36500,"")</f>
        <v>-0.59555514328767112</v>
      </c>
      <c r="Q153" s="10">
        <f>$K$2*Tableau2[[#This Row],[Nb factures]]</f>
        <v>0</v>
      </c>
      <c r="R153" s="10">
        <v>-56.41</v>
      </c>
      <c r="S153" s="2" t="s">
        <v>404</v>
      </c>
      <c r="T153" s="10">
        <v>-56.41</v>
      </c>
      <c r="U153" s="2" t="s">
        <v>404</v>
      </c>
      <c r="V153" s="10">
        <f>VLOOKUP(Tableau2[[#This Row],[Code client]],extraction!A155:I528,9,0)</f>
        <v>-56.41</v>
      </c>
      <c r="W153" s="2"/>
      <c r="X153" s="50">
        <f ca="1">IFERROR(Tableau2[[#This Row],[Solde client avant relance]]+Tableau2[[#This Row],[Frais de recouvrement]]+Tableau2[[#This Row],[Majoration]],"")</f>
        <v>-57.005555143287665</v>
      </c>
    </row>
    <row r="154" spans="1:24" x14ac:dyDescent="0.25">
      <c r="A154" t="s">
        <v>211</v>
      </c>
      <c r="C154" s="31" t="s">
        <v>316</v>
      </c>
      <c r="G154" s="39"/>
      <c r="I154" s="39"/>
      <c r="L154"/>
      <c r="N154"/>
      <c r="O154" s="28">
        <f ca="1">$B$1-Tableau2[[#This Row],[Date facture]]</f>
        <v>42817</v>
      </c>
      <c r="P154" s="29">
        <f ca="1">IFERROR((Tableau2[[#This Row],[Solde client avant relance]]*Tableau2[[#This Row],[Nb de jours de retard]]*$L$1)/36500,"")</f>
        <v>-0.84080857315068491</v>
      </c>
      <c r="Q154" s="10">
        <f>$K$2*Tableau2[[#This Row],[Nb factures]]</f>
        <v>0</v>
      </c>
      <c r="R154" s="10">
        <v>-79.64</v>
      </c>
      <c r="S154" s="2" t="s">
        <v>404</v>
      </c>
      <c r="T154" s="10">
        <v>-79.64</v>
      </c>
      <c r="U154" s="2" t="s">
        <v>404</v>
      </c>
      <c r="V154" s="10">
        <f>VLOOKUP(Tableau2[[#This Row],[Code client]],extraction!A156:I529,9,0)</f>
        <v>-79.64</v>
      </c>
      <c r="W154" s="2"/>
      <c r="X154" s="50">
        <f ca="1">IFERROR(Tableau2[[#This Row],[Solde client avant relance]]+Tableau2[[#This Row],[Frais de recouvrement]]+Tableau2[[#This Row],[Majoration]],"")</f>
        <v>-80.480808573150682</v>
      </c>
    </row>
    <row r="155" spans="1:24" x14ac:dyDescent="0.25">
      <c r="A155" t="s">
        <v>212</v>
      </c>
      <c r="C155" s="31" t="s">
        <v>316</v>
      </c>
      <c r="G155" s="39"/>
      <c r="I155" s="39"/>
      <c r="L155"/>
      <c r="N155"/>
      <c r="O155" s="28">
        <f ca="1">$B$1-Tableau2[[#This Row],[Date facture]]</f>
        <v>42817</v>
      </c>
      <c r="P155" s="29">
        <f ca="1">IFERROR((Tableau2[[#This Row],[Solde client avant relance]]*Tableau2[[#This Row],[Nb de jours de retard]]*$L$1)/36500,"")</f>
        <v>-0.83816916904109584</v>
      </c>
      <c r="Q155" s="10">
        <f>$K$2*Tableau2[[#This Row],[Nb factures]]</f>
        <v>0</v>
      </c>
      <c r="R155" s="10">
        <v>-79.39</v>
      </c>
      <c r="S155" s="2" t="s">
        <v>404</v>
      </c>
      <c r="T155" s="10">
        <v>-79.39</v>
      </c>
      <c r="U155" s="2" t="s">
        <v>404</v>
      </c>
      <c r="V155" s="10">
        <f>VLOOKUP(Tableau2[[#This Row],[Code client]],extraction!A157:I530,9,0)</f>
        <v>-79.39</v>
      </c>
      <c r="W155" s="2"/>
      <c r="X155" s="50">
        <f ca="1">IFERROR(Tableau2[[#This Row],[Solde client avant relance]]+Tableau2[[#This Row],[Frais de recouvrement]]+Tableau2[[#This Row],[Majoration]],"")</f>
        <v>-80.228169169041095</v>
      </c>
    </row>
    <row r="156" spans="1:24" x14ac:dyDescent="0.25">
      <c r="A156" t="s">
        <v>213</v>
      </c>
      <c r="C156" s="31" t="s">
        <v>316</v>
      </c>
      <c r="G156" s="39"/>
      <c r="I156" s="39"/>
      <c r="L156"/>
      <c r="N156"/>
      <c r="O156" s="28">
        <f ca="1">$B$1-Tableau2[[#This Row],[Date facture]]</f>
        <v>42817</v>
      </c>
      <c r="P156" s="29">
        <f ca="1">IFERROR((Tableau2[[#This Row],[Solde client avant relance]]*Tableau2[[#This Row],[Nb de jours de retard]]*$L$1)/36500,"")</f>
        <v>-0.35294111753424656</v>
      </c>
      <c r="Q156" s="10">
        <f>$K$2*Tableau2[[#This Row],[Nb factures]]</f>
        <v>0</v>
      </c>
      <c r="R156" s="10">
        <v>-33.43</v>
      </c>
      <c r="S156" s="2" t="s">
        <v>404</v>
      </c>
      <c r="T156" s="10">
        <v>-33.43</v>
      </c>
      <c r="U156" s="2" t="s">
        <v>404</v>
      </c>
      <c r="V156" s="10">
        <f>VLOOKUP(Tableau2[[#This Row],[Code client]],extraction!A158:I531,9,0)</f>
        <v>-33.43</v>
      </c>
      <c r="W156" s="2"/>
      <c r="X156" s="50">
        <f ca="1">IFERROR(Tableau2[[#This Row],[Solde client avant relance]]+Tableau2[[#This Row],[Frais de recouvrement]]+Tableau2[[#This Row],[Majoration]],"")</f>
        <v>-33.782941117534243</v>
      </c>
    </row>
    <row r="157" spans="1:24" x14ac:dyDescent="0.25">
      <c r="A157" t="s">
        <v>214</v>
      </c>
      <c r="C157" s="31" t="s">
        <v>316</v>
      </c>
      <c r="G157" s="39"/>
      <c r="I157" s="39"/>
      <c r="L157"/>
      <c r="N157"/>
      <c r="O157" s="28">
        <f ca="1">$B$1-Tableau2[[#This Row],[Date facture]]</f>
        <v>42817</v>
      </c>
      <c r="P157" s="29">
        <f ca="1">IFERROR((Tableau2[[#This Row],[Solde client avant relance]]*Tableau2[[#This Row],[Nb de jours de retard]]*$L$1)/36500,"")</f>
        <v>-0.11032709178082191</v>
      </c>
      <c r="Q157" s="10">
        <f>$K$2*Tableau2[[#This Row],[Nb factures]]</f>
        <v>0</v>
      </c>
      <c r="R157" s="10">
        <v>-10.45</v>
      </c>
      <c r="S157" s="2" t="s">
        <v>404</v>
      </c>
      <c r="T157" s="10">
        <v>-10.449999999999996</v>
      </c>
      <c r="U157" s="2" t="s">
        <v>404</v>
      </c>
      <c r="V157" s="10">
        <f>VLOOKUP(Tableau2[[#This Row],[Code client]],extraction!A159:I532,9,0)</f>
        <v>-10.449999999999996</v>
      </c>
      <c r="W157" s="2"/>
      <c r="X157" s="50">
        <f ca="1">IFERROR(Tableau2[[#This Row],[Solde client avant relance]]+Tableau2[[#This Row],[Frais de recouvrement]]+Tableau2[[#This Row],[Majoration]],"")</f>
        <v>-10.560327091780822</v>
      </c>
    </row>
    <row r="158" spans="1:24" x14ac:dyDescent="0.25">
      <c r="A158" t="s">
        <v>215</v>
      </c>
      <c r="C158" s="31" t="s">
        <v>316</v>
      </c>
      <c r="G158" s="39"/>
      <c r="I158" s="39"/>
      <c r="L158"/>
      <c r="N158"/>
      <c r="O158" s="28">
        <f ca="1">$B$1-Tableau2[[#This Row],[Date facture]]</f>
        <v>42817</v>
      </c>
      <c r="P158" s="29">
        <f ca="1">IFERROR((Tableau2[[#This Row],[Solde client avant relance]]*Tableau2[[#This Row],[Nb de jours de retard]]*$L$1)/36500,"")</f>
        <v>-0.35294111753424656</v>
      </c>
      <c r="Q158" s="10">
        <f>$K$2*Tableau2[[#This Row],[Nb factures]]</f>
        <v>0</v>
      </c>
      <c r="R158" s="10">
        <v>-33.43</v>
      </c>
      <c r="S158" s="2" t="s">
        <v>404</v>
      </c>
      <c r="T158" s="10">
        <v>-33.43</v>
      </c>
      <c r="U158" s="2" t="s">
        <v>404</v>
      </c>
      <c r="V158" s="10">
        <f>VLOOKUP(Tableau2[[#This Row],[Code client]],extraction!A160:I533,9,0)</f>
        <v>-33.43</v>
      </c>
      <c r="W158" s="2"/>
      <c r="X158" s="50">
        <f ca="1">IFERROR(Tableau2[[#This Row],[Solde client avant relance]]+Tableau2[[#This Row],[Frais de recouvrement]]+Tableau2[[#This Row],[Majoration]],"")</f>
        <v>-33.782941117534243</v>
      </c>
    </row>
    <row r="159" spans="1:24" x14ac:dyDescent="0.25">
      <c r="A159" t="s">
        <v>216</v>
      </c>
      <c r="C159" s="31" t="s">
        <v>316</v>
      </c>
      <c r="G159" s="39"/>
      <c r="I159" s="39"/>
      <c r="L159"/>
      <c r="N159"/>
      <c r="O159" s="28">
        <f ca="1">$B$1-Tableau2[[#This Row],[Date facture]]</f>
        <v>42817</v>
      </c>
      <c r="P159" s="29">
        <f ca="1">IFERROR((Tableau2[[#This Row],[Solde client avant relance]]*Tableau2[[#This Row],[Nb de jours de retard]]*$L$1)/36500,"")</f>
        <v>0</v>
      </c>
      <c r="Q159" s="10">
        <f>$K$2*Tableau2[[#This Row],[Nb factures]]</f>
        <v>0</v>
      </c>
      <c r="R159" s="10"/>
      <c r="S159" s="2" t="s">
        <v>404</v>
      </c>
      <c r="T159" s="10">
        <v>-128.35</v>
      </c>
      <c r="U159" s="2" t="s">
        <v>404</v>
      </c>
      <c r="V159" s="10">
        <f>VLOOKUP(Tableau2[[#This Row],[Code client]],extraction!A161:I534,9,0)</f>
        <v>-128.35</v>
      </c>
      <c r="W159" s="2"/>
      <c r="X159" s="50">
        <f ca="1">IFERROR(Tableau2[[#This Row],[Solde client avant relance]]+Tableau2[[#This Row],[Frais de recouvrement]]+Tableau2[[#This Row],[Majoration]],"")</f>
        <v>0</v>
      </c>
    </row>
    <row r="160" spans="1:24" x14ac:dyDescent="0.25">
      <c r="A160" t="s">
        <v>217</v>
      </c>
      <c r="C160" s="31" t="s">
        <v>316</v>
      </c>
      <c r="G160" s="39"/>
      <c r="I160" s="39"/>
      <c r="L160"/>
      <c r="N160"/>
      <c r="O160" s="28">
        <f ca="1">$B$1-Tableau2[[#This Row],[Date facture]]</f>
        <v>42817</v>
      </c>
      <c r="P160" s="29">
        <f ca="1">IFERROR((Tableau2[[#This Row],[Solde client avant relance]]*Tableau2[[#This Row],[Nb de jours de retard]]*$L$1)/36500,"")</f>
        <v>-0.35294111753424656</v>
      </c>
      <c r="Q160" s="10">
        <f>$K$2*Tableau2[[#This Row],[Nb factures]]</f>
        <v>0</v>
      </c>
      <c r="R160" s="10">
        <v>-33.43</v>
      </c>
      <c r="S160" s="2" t="s">
        <v>404</v>
      </c>
      <c r="T160" s="10">
        <v>-33.43</v>
      </c>
      <c r="U160" s="2" t="s">
        <v>404</v>
      </c>
      <c r="V160" s="10">
        <f>VLOOKUP(Tableau2[[#This Row],[Code client]],extraction!A162:I535,9,0)</f>
        <v>-33.43</v>
      </c>
      <c r="W160" s="2"/>
      <c r="X160" s="50">
        <f ca="1">IFERROR(Tableau2[[#This Row],[Solde client avant relance]]+Tableau2[[#This Row],[Frais de recouvrement]]+Tableau2[[#This Row],[Majoration]],"")</f>
        <v>-33.782941117534243</v>
      </c>
    </row>
    <row r="161" spans="1:24" x14ac:dyDescent="0.25">
      <c r="A161" t="s">
        <v>218</v>
      </c>
      <c r="C161" s="31" t="s">
        <v>316</v>
      </c>
      <c r="G161" s="39"/>
      <c r="I161" s="39"/>
      <c r="L161"/>
      <c r="N161"/>
      <c r="O161" s="28">
        <f ca="1">$B$1-Tableau2[[#This Row],[Date facture]]</f>
        <v>42817</v>
      </c>
      <c r="P161" s="29">
        <f ca="1">IFERROR((Tableau2[[#This Row],[Solde client avant relance]]*Tableau2[[#This Row],[Nb de jours de retard]]*$L$1)/36500,"")</f>
        <v>-2.1019158567123282</v>
      </c>
      <c r="Q161" s="10">
        <f>$K$2*Tableau2[[#This Row],[Nb factures]]</f>
        <v>0</v>
      </c>
      <c r="R161" s="10">
        <v>-199.09</v>
      </c>
      <c r="S161" s="2" t="s">
        <v>404</v>
      </c>
      <c r="T161" s="10">
        <v>-199.09</v>
      </c>
      <c r="U161" s="2" t="s">
        <v>404</v>
      </c>
      <c r="V161" s="10">
        <f>VLOOKUP(Tableau2[[#This Row],[Code client]],extraction!A163:I536,9,0)</f>
        <v>-199.09</v>
      </c>
      <c r="W161" s="2"/>
      <c r="X161" s="50">
        <f ca="1">IFERROR(Tableau2[[#This Row],[Solde client avant relance]]+Tableau2[[#This Row],[Frais de recouvrement]]+Tableau2[[#This Row],[Majoration]],"")</f>
        <v>-201.19191585671234</v>
      </c>
    </row>
    <row r="162" spans="1:24" x14ac:dyDescent="0.25">
      <c r="A162" t="s">
        <v>219</v>
      </c>
      <c r="C162" s="31" t="s">
        <v>316</v>
      </c>
      <c r="G162" s="39"/>
      <c r="I162" s="39"/>
      <c r="L162"/>
      <c r="N162"/>
      <c r="O162" s="28">
        <f ca="1">$B$1-Tableau2[[#This Row],[Date facture]]</f>
        <v>42817</v>
      </c>
      <c r="P162" s="29">
        <f ca="1">IFERROR((Tableau2[[#This Row],[Solde client avant relance]]*Tableau2[[#This Row],[Nb de jours de retard]]*$L$1)/36500,"")</f>
        <v>-0.59555514328767112</v>
      </c>
      <c r="Q162" s="10">
        <f>$K$2*Tableau2[[#This Row],[Nb factures]]</f>
        <v>0</v>
      </c>
      <c r="R162" s="10">
        <v>-56.41</v>
      </c>
      <c r="S162" s="2" t="s">
        <v>404</v>
      </c>
      <c r="T162" s="10">
        <v>-56.41</v>
      </c>
      <c r="U162" s="2" t="s">
        <v>404</v>
      </c>
      <c r="V162" s="10">
        <f>VLOOKUP(Tableau2[[#This Row],[Code client]],extraction!A164:I537,9,0)</f>
        <v>-56.41</v>
      </c>
      <c r="W162" s="2"/>
      <c r="X162" s="50">
        <f ca="1">IFERROR(Tableau2[[#This Row],[Solde client avant relance]]+Tableau2[[#This Row],[Frais de recouvrement]]+Tableau2[[#This Row],[Majoration]],"")</f>
        <v>-57.005555143287665</v>
      </c>
    </row>
    <row r="163" spans="1:24" x14ac:dyDescent="0.25">
      <c r="A163" t="s">
        <v>220</v>
      </c>
      <c r="C163" s="31" t="s">
        <v>316</v>
      </c>
      <c r="G163" s="39"/>
      <c r="I163" s="39"/>
      <c r="L163"/>
      <c r="N163"/>
      <c r="O163" s="28">
        <f ca="1">$B$1-Tableau2[[#This Row],[Date facture]]</f>
        <v>42817</v>
      </c>
      <c r="P163" s="29">
        <f ca="1">IFERROR((Tableau2[[#This Row],[Solde client avant relance]]*Tableau2[[#This Row],[Nb de jours de retard]]*$L$1)/36500,"")</f>
        <v>-0.29413519397260268</v>
      </c>
      <c r="Q163" s="10">
        <f>$K$2*Tableau2[[#This Row],[Nb factures]]</f>
        <v>0</v>
      </c>
      <c r="R163" s="10">
        <v>-27.86</v>
      </c>
      <c r="S163" s="2" t="s">
        <v>404</v>
      </c>
      <c r="T163" s="10">
        <v>-27.86</v>
      </c>
      <c r="U163" s="2" t="s">
        <v>404</v>
      </c>
      <c r="V163" s="10">
        <f>VLOOKUP(Tableau2[[#This Row],[Code client]],extraction!A165:I538,9,0)</f>
        <v>-27.86</v>
      </c>
      <c r="W163" s="2"/>
      <c r="X163" s="50">
        <f ca="1">IFERROR(Tableau2[[#This Row],[Solde client avant relance]]+Tableau2[[#This Row],[Frais de recouvrement]]+Tableau2[[#This Row],[Majoration]],"")</f>
        <v>-28.154135193972603</v>
      </c>
    </row>
    <row r="164" spans="1:24" x14ac:dyDescent="0.25">
      <c r="A164" t="s">
        <v>221</v>
      </c>
      <c r="C164" s="31" t="s">
        <v>316</v>
      </c>
      <c r="G164" s="39"/>
      <c r="I164" s="39"/>
      <c r="L164"/>
      <c r="N164"/>
      <c r="O164" s="28">
        <f ca="1">$B$1-Tableau2[[#This Row],[Date facture]]</f>
        <v>42817</v>
      </c>
      <c r="P164" s="29">
        <f ca="1">IFERROR((Tableau2[[#This Row],[Solde client avant relance]]*Tableau2[[#This Row],[Nb de jours de retard]]*$L$1)/36500,"")</f>
        <v>-0.71221680493150685</v>
      </c>
      <c r="Q164" s="10">
        <f>$K$2*Tableau2[[#This Row],[Nb factures]]</f>
        <v>0</v>
      </c>
      <c r="R164" s="10">
        <v>-67.459999999999994</v>
      </c>
      <c r="S164" s="2" t="s">
        <v>404</v>
      </c>
      <c r="T164" s="10">
        <v>-67.460000000000008</v>
      </c>
      <c r="U164" s="2" t="s">
        <v>404</v>
      </c>
      <c r="V164" s="10">
        <f>VLOOKUP(Tableau2[[#This Row],[Code client]],extraction!A166:I539,9,0)</f>
        <v>-67.460000000000008</v>
      </c>
      <c r="W164" s="2"/>
      <c r="X164" s="50">
        <f ca="1">IFERROR(Tableau2[[#This Row],[Solde client avant relance]]+Tableau2[[#This Row],[Frais de recouvrement]]+Tableau2[[#This Row],[Majoration]],"")</f>
        <v>-68.172216804931494</v>
      </c>
    </row>
    <row r="165" spans="1:24" x14ac:dyDescent="0.25">
      <c r="A165" t="s">
        <v>222</v>
      </c>
      <c r="C165" s="31" t="s">
        <v>316</v>
      </c>
      <c r="G165" s="39"/>
      <c r="I165" s="39"/>
      <c r="L165"/>
      <c r="N165"/>
      <c r="O165" s="28">
        <f ca="1">$B$1-Tableau2[[#This Row],[Date facture]]</f>
        <v>42817</v>
      </c>
      <c r="P165" s="29">
        <f ca="1">IFERROR((Tableau2[[#This Row],[Solde client avant relance]]*Tableau2[[#This Row],[Nb de jours de retard]]*$L$1)/36500,"")</f>
        <v>-0.48522805150684933</v>
      </c>
      <c r="Q165" s="10">
        <f>$K$2*Tableau2[[#This Row],[Nb factures]]</f>
        <v>0</v>
      </c>
      <c r="R165" s="10">
        <v>-45.96</v>
      </c>
      <c r="S165" s="2" t="s">
        <v>404</v>
      </c>
      <c r="T165" s="10">
        <v>-45.96</v>
      </c>
      <c r="U165" s="2" t="s">
        <v>404</v>
      </c>
      <c r="V165" s="10">
        <f>VLOOKUP(Tableau2[[#This Row],[Code client]],extraction!A167:I540,9,0)</f>
        <v>-45.96</v>
      </c>
      <c r="W165" s="2"/>
      <c r="X165" s="50">
        <f ca="1">IFERROR(Tableau2[[#This Row],[Solde client avant relance]]+Tableau2[[#This Row],[Frais de recouvrement]]+Tableau2[[#This Row],[Majoration]],"")</f>
        <v>-46.445228051506852</v>
      </c>
    </row>
    <row r="166" spans="1:24" x14ac:dyDescent="0.25">
      <c r="A166" t="s">
        <v>223</v>
      </c>
      <c r="C166" s="31" t="s">
        <v>316</v>
      </c>
      <c r="G166" s="39"/>
      <c r="I166" s="39"/>
      <c r="L166"/>
      <c r="N166"/>
      <c r="O166" s="28">
        <f ca="1">$B$1-Tableau2[[#This Row],[Date facture]]</f>
        <v>42817</v>
      </c>
      <c r="P166" s="29">
        <f ca="1">IFERROR((Tableau2[[#This Row],[Solde client avant relance]]*Tableau2[[#This Row],[Nb de jours de retard]]*$L$1)/36500,"")</f>
        <v>-20.911682031780821</v>
      </c>
      <c r="Q166" s="10">
        <f>$K$2*Tableau2[[#This Row],[Nb factures]]</f>
        <v>0</v>
      </c>
      <c r="R166" s="10">
        <v>-1980.72</v>
      </c>
      <c r="S166" s="2" t="s">
        <v>404</v>
      </c>
      <c r="T166" s="10">
        <v>-1980.72</v>
      </c>
      <c r="U166" s="2" t="s">
        <v>404</v>
      </c>
      <c r="V166" s="10">
        <f>VLOOKUP(Tableau2[[#This Row],[Code client]],extraction!A168:I541,9,0)</f>
        <v>-1980.72</v>
      </c>
      <c r="W166" s="2"/>
      <c r="X166" s="50">
        <f ca="1">IFERROR(Tableau2[[#This Row],[Solde client avant relance]]+Tableau2[[#This Row],[Frais de recouvrement]]+Tableau2[[#This Row],[Majoration]],"")</f>
        <v>-2001.6316820317809</v>
      </c>
    </row>
    <row r="167" spans="1:24" x14ac:dyDescent="0.25">
      <c r="A167" t="s">
        <v>224</v>
      </c>
      <c r="C167" s="31" t="s">
        <v>316</v>
      </c>
      <c r="G167" s="39"/>
      <c r="I167" s="39"/>
      <c r="L167"/>
      <c r="N167"/>
      <c r="O167" s="28">
        <f ca="1">$B$1-Tableau2[[#This Row],[Date facture]]</f>
        <v>42817</v>
      </c>
      <c r="P167" s="29">
        <f ca="1">IFERROR((Tableau2[[#This Row],[Solde client avant relance]]*Tableau2[[#This Row],[Nb de jours de retard]]*$L$1)/36500,"")</f>
        <v>-0.35294111753424656</v>
      </c>
      <c r="Q167" s="10">
        <f>$K$2*Tableau2[[#This Row],[Nb factures]]</f>
        <v>0</v>
      </c>
      <c r="R167" s="10">
        <v>-33.43</v>
      </c>
      <c r="S167" s="2" t="s">
        <v>404</v>
      </c>
      <c r="T167" s="10">
        <v>-33.43</v>
      </c>
      <c r="U167" s="2" t="s">
        <v>404</v>
      </c>
      <c r="V167" s="10">
        <f>VLOOKUP(Tableau2[[#This Row],[Code client]],extraction!A169:I542,9,0)</f>
        <v>-33.43</v>
      </c>
      <c r="W167" s="2"/>
      <c r="X167" s="50">
        <f ca="1">IFERROR(Tableau2[[#This Row],[Solde client avant relance]]+Tableau2[[#This Row],[Frais de recouvrement]]+Tableau2[[#This Row],[Majoration]],"")</f>
        <v>-33.782941117534243</v>
      </c>
    </row>
    <row r="168" spans="1:24" x14ac:dyDescent="0.25">
      <c r="A168" t="s">
        <v>225</v>
      </c>
      <c r="C168" s="31" t="s">
        <v>316</v>
      </c>
      <c r="G168" s="39"/>
      <c r="I168" s="39"/>
      <c r="L168"/>
      <c r="N168"/>
      <c r="O168" s="28">
        <f ca="1">$B$1-Tableau2[[#This Row],[Date facture]]</f>
        <v>42817</v>
      </c>
      <c r="P168" s="29">
        <f ca="1">IFERROR((Tableau2[[#This Row],[Solde client avant relance]]*Tableau2[[#This Row],[Nb de jours de retard]]*$L$1)/36500,"")</f>
        <v>-0.35294111753424656</v>
      </c>
      <c r="Q168" s="10">
        <f>$K$2*Tableau2[[#This Row],[Nb factures]]</f>
        <v>0</v>
      </c>
      <c r="R168" s="10">
        <v>-33.43</v>
      </c>
      <c r="S168" s="2" t="s">
        <v>404</v>
      </c>
      <c r="T168" s="10">
        <v>-33.43</v>
      </c>
      <c r="U168" s="2" t="s">
        <v>404</v>
      </c>
      <c r="V168" s="10">
        <f>VLOOKUP(Tableau2[[#This Row],[Code client]],extraction!A170:I543,9,0)</f>
        <v>-33.43</v>
      </c>
      <c r="W168" s="2"/>
      <c r="X168" s="50">
        <f ca="1">IFERROR(Tableau2[[#This Row],[Solde client avant relance]]+Tableau2[[#This Row],[Frais de recouvrement]]+Tableau2[[#This Row],[Majoration]],"")</f>
        <v>-33.782941117534243</v>
      </c>
    </row>
    <row r="169" spans="1:24" x14ac:dyDescent="0.25">
      <c r="A169" t="s">
        <v>226</v>
      </c>
      <c r="C169" s="31" t="s">
        <v>316</v>
      </c>
      <c r="G169" s="39"/>
      <c r="I169" s="39"/>
      <c r="L169"/>
      <c r="N169"/>
      <c r="O169" s="28">
        <f ca="1">$B$1-Tableau2[[#This Row],[Date facture]]</f>
        <v>42817</v>
      </c>
      <c r="P169" s="29">
        <f ca="1">IFERROR((Tableau2[[#This Row],[Solde client avant relance]]*Tableau2[[#This Row],[Nb de jours de retard]]*$L$1)/36500,"")</f>
        <v>-0.11032709178082191</v>
      </c>
      <c r="Q169" s="10">
        <f>$K$2*Tableau2[[#This Row],[Nb factures]]</f>
        <v>0</v>
      </c>
      <c r="R169" s="10">
        <v>-10.45</v>
      </c>
      <c r="S169" s="2" t="s">
        <v>404</v>
      </c>
      <c r="T169" s="10">
        <v>-10.45</v>
      </c>
      <c r="U169" s="2" t="s">
        <v>404</v>
      </c>
      <c r="V169" s="10">
        <f>VLOOKUP(Tableau2[[#This Row],[Code client]],extraction!A171:I544,9,0)</f>
        <v>-10.45</v>
      </c>
      <c r="W169" s="2"/>
      <c r="X169" s="50">
        <f ca="1">IFERROR(Tableau2[[#This Row],[Solde client avant relance]]+Tableau2[[#This Row],[Frais de recouvrement]]+Tableau2[[#This Row],[Majoration]],"")</f>
        <v>-10.560327091780822</v>
      </c>
    </row>
    <row r="170" spans="1:24" x14ac:dyDescent="0.25">
      <c r="A170" t="s">
        <v>228</v>
      </c>
      <c r="C170" s="31" t="s">
        <v>316</v>
      </c>
      <c r="G170" s="39"/>
      <c r="I170" s="39"/>
      <c r="L170"/>
      <c r="N170"/>
      <c r="O170" s="28">
        <f ca="1">$B$1-Tableau2[[#This Row],[Date facture]]</f>
        <v>42817</v>
      </c>
      <c r="P170" s="29">
        <f ca="1">IFERROR((Tableau2[[#This Row],[Solde client avant relance]]*Tableau2[[#This Row],[Nb de jours de retard]]*$L$1)/36500,"")</f>
        <v>-0.59555514328767112</v>
      </c>
      <c r="Q170" s="10">
        <f>$K$2*Tableau2[[#This Row],[Nb factures]]</f>
        <v>0</v>
      </c>
      <c r="R170" s="10">
        <v>-56.41</v>
      </c>
      <c r="S170" s="2" t="s">
        <v>404</v>
      </c>
      <c r="T170" s="10">
        <v>-56.41</v>
      </c>
      <c r="U170" s="2" t="s">
        <v>404</v>
      </c>
      <c r="V170" s="10">
        <f>VLOOKUP(Tableau2[[#This Row],[Code client]],extraction!A172:I545,9,0)</f>
        <v>-56.41</v>
      </c>
      <c r="W170" s="2"/>
      <c r="X170" s="50">
        <f ca="1">IFERROR(Tableau2[[#This Row],[Solde client avant relance]]+Tableau2[[#This Row],[Frais de recouvrement]]+Tableau2[[#This Row],[Majoration]],"")</f>
        <v>-57.005555143287665</v>
      </c>
    </row>
    <row r="171" spans="1:24" x14ac:dyDescent="0.25">
      <c r="A171" t="s">
        <v>229</v>
      </c>
      <c r="C171" s="31" t="s">
        <v>316</v>
      </c>
      <c r="G171" s="39"/>
      <c r="I171" s="39"/>
      <c r="L171"/>
      <c r="N171"/>
      <c r="O171" s="28">
        <f ca="1">$B$1-Tableau2[[#This Row],[Date facture]]</f>
        <v>42817</v>
      </c>
      <c r="P171" s="29">
        <f ca="1">IFERROR((Tableau2[[#This Row],[Solde client avant relance]]*Tableau2[[#This Row],[Nb de jours de retard]]*$L$1)/36500,"")</f>
        <v>-0.35927568739726023</v>
      </c>
      <c r="Q171" s="10">
        <f>$K$2*Tableau2[[#This Row],[Nb factures]]</f>
        <v>0</v>
      </c>
      <c r="R171" s="10">
        <v>-34.03</v>
      </c>
      <c r="S171" s="2" t="s">
        <v>404</v>
      </c>
      <c r="T171" s="10">
        <v>-34.03</v>
      </c>
      <c r="U171" s="2" t="s">
        <v>404</v>
      </c>
      <c r="V171" s="10">
        <f>VLOOKUP(Tableau2[[#This Row],[Code client]],extraction!A173:I546,9,0)</f>
        <v>-34.03</v>
      </c>
      <c r="W171" s="2"/>
      <c r="X171" s="50">
        <f ca="1">IFERROR(Tableau2[[#This Row],[Solde client avant relance]]+Tableau2[[#This Row],[Frais de recouvrement]]+Tableau2[[#This Row],[Majoration]],"")</f>
        <v>-34.389275687397259</v>
      </c>
    </row>
    <row r="172" spans="1:24" x14ac:dyDescent="0.25">
      <c r="A172" t="s">
        <v>230</v>
      </c>
      <c r="C172" s="31" t="s">
        <v>316</v>
      </c>
      <c r="G172" s="39"/>
      <c r="I172" s="39"/>
      <c r="L172"/>
      <c r="N172"/>
      <c r="O172" s="28">
        <f ca="1">$B$1-Tableau2[[#This Row],[Date facture]]</f>
        <v>42817</v>
      </c>
      <c r="P172" s="29">
        <f ca="1">IFERROR((Tableau2[[#This Row],[Solde client avant relance]]*Tableau2[[#This Row],[Nb de jours de retard]]*$L$1)/36500,"")</f>
        <v>-0.4759373490410958</v>
      </c>
      <c r="Q172" s="10">
        <f>$K$2*Tableau2[[#This Row],[Nb factures]]</f>
        <v>0</v>
      </c>
      <c r="R172" s="10">
        <v>-45.08</v>
      </c>
      <c r="S172" s="2" t="s">
        <v>404</v>
      </c>
      <c r="T172" s="10">
        <v>-45.08</v>
      </c>
      <c r="U172" s="2" t="s">
        <v>404</v>
      </c>
      <c r="V172" s="10">
        <f>VLOOKUP(Tableau2[[#This Row],[Code client]],extraction!A174:I547,9,0)</f>
        <v>-45.08</v>
      </c>
      <c r="W172" s="2"/>
      <c r="X172" s="50">
        <f ca="1">IFERROR(Tableau2[[#This Row],[Solde client avant relance]]+Tableau2[[#This Row],[Frais de recouvrement]]+Tableau2[[#This Row],[Majoration]],"")</f>
        <v>-45.555937349041095</v>
      </c>
    </row>
    <row r="173" spans="1:24" x14ac:dyDescent="0.25">
      <c r="A173" t="s">
        <v>231</v>
      </c>
      <c r="C173" s="31" t="s">
        <v>316</v>
      </c>
      <c r="G173" s="39"/>
      <c r="I173" s="39"/>
      <c r="L173"/>
      <c r="N173"/>
      <c r="O173" s="28">
        <f ca="1">$B$1-Tableau2[[#This Row],[Date facture]]</f>
        <v>42817</v>
      </c>
      <c r="P173" s="29">
        <f ca="1">IFERROR((Tableau2[[#This Row],[Solde client avant relance]]*Tableau2[[#This Row],[Nb de jours de retard]]*$L$1)/36500,"")</f>
        <v>0</v>
      </c>
      <c r="Q173" s="10">
        <f>$K$2*Tableau2[[#This Row],[Nb factures]]</f>
        <v>0</v>
      </c>
      <c r="R173" s="10"/>
      <c r="S173" s="2" t="s">
        <v>404</v>
      </c>
      <c r="T173" s="10">
        <v>-102.37</v>
      </c>
      <c r="U173" s="2" t="s">
        <v>404</v>
      </c>
      <c r="V173" s="10">
        <f>VLOOKUP(Tableau2[[#This Row],[Code client]],extraction!A175:I548,9,0)</f>
        <v>-102.37</v>
      </c>
      <c r="W173" s="2"/>
      <c r="X173" s="50">
        <f ca="1">IFERROR(Tableau2[[#This Row],[Solde client avant relance]]+Tableau2[[#This Row],[Frais de recouvrement]]+Tableau2[[#This Row],[Majoration]],"")</f>
        <v>0</v>
      </c>
    </row>
    <row r="174" spans="1:24" x14ac:dyDescent="0.25">
      <c r="A174" t="s">
        <v>232</v>
      </c>
      <c r="C174" s="31" t="s">
        <v>316</v>
      </c>
      <c r="G174" s="39"/>
      <c r="I174" s="39"/>
      <c r="L174"/>
      <c r="N174"/>
      <c r="O174" s="28">
        <f ca="1">$B$1-Tableau2[[#This Row],[Date facture]]</f>
        <v>42817</v>
      </c>
      <c r="P174" s="29">
        <f ca="1">IFERROR((Tableau2[[#This Row],[Solde client avant relance]]*Tableau2[[#This Row],[Nb de jours de retard]]*$L$1)/36500,"")</f>
        <v>-0.35294111753424656</v>
      </c>
      <c r="Q174" s="10">
        <f>$K$2*Tableau2[[#This Row],[Nb factures]]</f>
        <v>0</v>
      </c>
      <c r="R174" s="10">
        <v>-33.43</v>
      </c>
      <c r="S174" s="2" t="s">
        <v>404</v>
      </c>
      <c r="T174" s="10">
        <v>-33.43</v>
      </c>
      <c r="U174" s="2" t="s">
        <v>404</v>
      </c>
      <c r="V174" s="10">
        <f>VLOOKUP(Tableau2[[#This Row],[Code client]],extraction!A176:I549,9,0)</f>
        <v>-33.43</v>
      </c>
      <c r="W174" s="2"/>
      <c r="X174" s="50">
        <f ca="1">IFERROR(Tableau2[[#This Row],[Solde client avant relance]]+Tableau2[[#This Row],[Frais de recouvrement]]+Tableau2[[#This Row],[Majoration]],"")</f>
        <v>-33.782941117534243</v>
      </c>
    </row>
    <row r="175" spans="1:24" x14ac:dyDescent="0.25">
      <c r="A175" t="s">
        <v>233</v>
      </c>
      <c r="C175" s="31" t="s">
        <v>316</v>
      </c>
      <c r="G175" s="39"/>
      <c r="I175" s="39"/>
      <c r="L175"/>
      <c r="N175"/>
      <c r="O175" s="28">
        <f ca="1">$B$1-Tableau2[[#This Row],[Date facture]]</f>
        <v>42817</v>
      </c>
      <c r="P175" s="29">
        <f ca="1">IFERROR((Tableau2[[#This Row],[Solde client avant relance]]*Tableau2[[#This Row],[Nb de jours de retard]]*$L$1)/36500,"")</f>
        <v>-0.30490396273972598</v>
      </c>
      <c r="Q175" s="10">
        <f>$K$2*Tableau2[[#This Row],[Nb factures]]</f>
        <v>0</v>
      </c>
      <c r="R175" s="10">
        <v>-28.88</v>
      </c>
      <c r="S175" s="2" t="s">
        <v>404</v>
      </c>
      <c r="T175" s="10">
        <v>-28.88</v>
      </c>
      <c r="U175" s="2" t="s">
        <v>404</v>
      </c>
      <c r="V175" s="10">
        <f>VLOOKUP(Tableau2[[#This Row],[Code client]],extraction!A177:I550,9,0)</f>
        <v>-28.88</v>
      </c>
      <c r="W175" s="2"/>
      <c r="X175" s="50">
        <f ca="1">IFERROR(Tableau2[[#This Row],[Solde client avant relance]]+Tableau2[[#This Row],[Frais de recouvrement]]+Tableau2[[#This Row],[Majoration]],"")</f>
        <v>-29.184903962739725</v>
      </c>
    </row>
    <row r="176" spans="1:24" x14ac:dyDescent="0.25">
      <c r="A176" t="s">
        <v>234</v>
      </c>
      <c r="C176" s="31" t="s">
        <v>316</v>
      </c>
      <c r="G176" s="39"/>
      <c r="I176" s="39"/>
      <c r="L176"/>
      <c r="N176"/>
      <c r="O176" s="28">
        <f ca="1">$B$1-Tableau2[[#This Row],[Date facture]]</f>
        <v>42817</v>
      </c>
      <c r="P176" s="29">
        <f ca="1">IFERROR((Tableau2[[#This Row],[Solde client avant relance]]*Tableau2[[#This Row],[Nb de jours de retard]]*$L$1)/36500,"")</f>
        <v>-0.35294111753424656</v>
      </c>
      <c r="Q176" s="10">
        <f>$K$2*Tableau2[[#This Row],[Nb factures]]</f>
        <v>0</v>
      </c>
      <c r="R176" s="10">
        <v>-33.43</v>
      </c>
      <c r="S176" s="2" t="s">
        <v>404</v>
      </c>
      <c r="T176" s="10">
        <v>-33.43</v>
      </c>
      <c r="U176" s="2" t="s">
        <v>404</v>
      </c>
      <c r="V176" s="10">
        <f>VLOOKUP(Tableau2[[#This Row],[Code client]],extraction!A178:I551,9,0)</f>
        <v>-33.43</v>
      </c>
      <c r="W176" s="2"/>
      <c r="X176" s="50">
        <f ca="1">IFERROR(Tableau2[[#This Row],[Solde client avant relance]]+Tableau2[[#This Row],[Frais de recouvrement]]+Tableau2[[#This Row],[Majoration]],"")</f>
        <v>-33.782941117534243</v>
      </c>
    </row>
    <row r="177" spans="1:24" x14ac:dyDescent="0.25">
      <c r="A177" t="s">
        <v>235</v>
      </c>
      <c r="C177" s="31" t="s">
        <v>316</v>
      </c>
      <c r="G177" s="39"/>
      <c r="I177" s="39"/>
      <c r="L177"/>
      <c r="N177"/>
      <c r="O177" s="28">
        <f ca="1">$B$1-Tableau2[[#This Row],[Date facture]]</f>
        <v>42817</v>
      </c>
      <c r="P177" s="29">
        <f ca="1">IFERROR((Tableau2[[#This Row],[Solde client avant relance]]*Tableau2[[#This Row],[Nb de jours de retard]]*$L$1)/36500,"")</f>
        <v>-0.35294111753424656</v>
      </c>
      <c r="Q177" s="10">
        <f>$K$2*Tableau2[[#This Row],[Nb factures]]</f>
        <v>0</v>
      </c>
      <c r="R177" s="10">
        <v>-33.43</v>
      </c>
      <c r="S177" s="2" t="s">
        <v>404</v>
      </c>
      <c r="T177" s="10">
        <v>-33.43</v>
      </c>
      <c r="U177" s="2" t="s">
        <v>404</v>
      </c>
      <c r="V177" s="10">
        <f>VLOOKUP(Tableau2[[#This Row],[Code client]],extraction!A179:I552,9,0)</f>
        <v>-33.43</v>
      </c>
      <c r="W177" s="2"/>
      <c r="X177" s="50">
        <f ca="1">IFERROR(Tableau2[[#This Row],[Solde client avant relance]]+Tableau2[[#This Row],[Frais de recouvrement]]+Tableau2[[#This Row],[Majoration]],"")</f>
        <v>-33.782941117534243</v>
      </c>
    </row>
    <row r="178" spans="1:24" x14ac:dyDescent="0.25">
      <c r="A178" t="s">
        <v>236</v>
      </c>
      <c r="C178" s="31" t="s">
        <v>316</v>
      </c>
      <c r="G178" s="39"/>
      <c r="I178" s="39"/>
      <c r="L178"/>
      <c r="N178"/>
      <c r="O178" s="28">
        <f ca="1">$B$1-Tableau2[[#This Row],[Date facture]]</f>
        <v>42817</v>
      </c>
      <c r="P178" s="29">
        <f ca="1">IFERROR((Tableau2[[#This Row],[Solde client avant relance]]*Tableau2[[#This Row],[Nb de jours de retard]]*$L$1)/36500,"")</f>
        <v>-0.35927568739726023</v>
      </c>
      <c r="Q178" s="10">
        <f>$K$2*Tableau2[[#This Row],[Nb factures]]</f>
        <v>0</v>
      </c>
      <c r="R178" s="10">
        <v>-34.03</v>
      </c>
      <c r="S178" s="2" t="s">
        <v>404</v>
      </c>
      <c r="T178" s="10">
        <v>-34.03</v>
      </c>
      <c r="U178" s="2" t="s">
        <v>404</v>
      </c>
      <c r="V178" s="10">
        <f>VLOOKUP(Tableau2[[#This Row],[Code client]],extraction!A180:I553,9,0)</f>
        <v>-34.03</v>
      </c>
      <c r="W178" s="2"/>
      <c r="X178" s="50">
        <f ca="1">IFERROR(Tableau2[[#This Row],[Solde client avant relance]]+Tableau2[[#This Row],[Frais de recouvrement]]+Tableau2[[#This Row],[Majoration]],"")</f>
        <v>-34.389275687397259</v>
      </c>
    </row>
    <row r="179" spans="1:24" x14ac:dyDescent="0.25">
      <c r="A179" t="s">
        <v>237</v>
      </c>
      <c r="C179" s="31" t="s">
        <v>316</v>
      </c>
      <c r="G179" s="39" t="s">
        <v>344</v>
      </c>
      <c r="I179" s="39" t="s">
        <v>375</v>
      </c>
      <c r="L179"/>
      <c r="N179"/>
      <c r="O179" s="28">
        <f ca="1">$B$1-Tableau2[[#This Row],[Date facture]]</f>
        <v>42817</v>
      </c>
      <c r="P179" s="29">
        <f ca="1">IFERROR((Tableau2[[#This Row],[Solde client avant relance]]*Tableau2[[#This Row],[Nb de jours de retard]]*$L$1)/36500,"")</f>
        <v>-0.35294111753424656</v>
      </c>
      <c r="Q179" s="10">
        <f>$K$2*Tableau2[[#This Row],[Nb factures]]</f>
        <v>0</v>
      </c>
      <c r="R179" s="10">
        <v>-33.43</v>
      </c>
      <c r="S179" s="2" t="s">
        <v>404</v>
      </c>
      <c r="T179" s="10">
        <v>-33.43</v>
      </c>
      <c r="U179" s="2" t="s">
        <v>404</v>
      </c>
      <c r="V179" s="10">
        <f>VLOOKUP(Tableau2[[#This Row],[Code client]],extraction!A181:I554,9,0)</f>
        <v>-33.43</v>
      </c>
      <c r="W179" s="2"/>
      <c r="X179" s="50">
        <f ca="1">IFERROR(Tableau2[[#This Row],[Solde client avant relance]]+Tableau2[[#This Row],[Frais de recouvrement]]+Tableau2[[#This Row],[Majoration]],"")</f>
        <v>-33.782941117534243</v>
      </c>
    </row>
    <row r="180" spans="1:24" x14ac:dyDescent="0.25">
      <c r="A180" t="s">
        <v>238</v>
      </c>
      <c r="C180" s="31" t="s">
        <v>316</v>
      </c>
      <c r="G180" s="39"/>
      <c r="I180" s="39"/>
      <c r="L180"/>
      <c r="N180"/>
      <c r="O180" s="28">
        <f ca="1">$B$1-Tableau2[[#This Row],[Date facture]]</f>
        <v>42817</v>
      </c>
      <c r="P180" s="29">
        <f ca="1">IFERROR((Tableau2[[#This Row],[Solde client avant relance]]*Tableau2[[#This Row],[Nb de jours de retard]]*$L$1)/36500,"")</f>
        <v>-0.35927568739726023</v>
      </c>
      <c r="Q180" s="10">
        <f>$K$2*Tableau2[[#This Row],[Nb factures]]</f>
        <v>0</v>
      </c>
      <c r="R180" s="10">
        <v>-34.03</v>
      </c>
      <c r="S180" s="2" t="s">
        <v>404</v>
      </c>
      <c r="T180" s="10">
        <v>-34.03</v>
      </c>
      <c r="U180" s="2" t="s">
        <v>404</v>
      </c>
      <c r="V180" s="10">
        <f>VLOOKUP(Tableau2[[#This Row],[Code client]],extraction!A182:I555,9,0)</f>
        <v>-34.03</v>
      </c>
      <c r="W180" s="2"/>
      <c r="X180" s="50">
        <f ca="1">IFERROR(Tableau2[[#This Row],[Solde client avant relance]]+Tableau2[[#This Row],[Frais de recouvrement]]+Tableau2[[#This Row],[Majoration]],"")</f>
        <v>-34.389275687397259</v>
      </c>
    </row>
    <row r="181" spans="1:24" x14ac:dyDescent="0.25">
      <c r="A181" t="s">
        <v>239</v>
      </c>
      <c r="C181" s="31" t="s">
        <v>316</v>
      </c>
      <c r="G181" s="39"/>
      <c r="I181" s="39"/>
      <c r="L181"/>
      <c r="N181"/>
      <c r="O181" s="28">
        <f ca="1">$B$1-Tableau2[[#This Row],[Date facture]]</f>
        <v>42817</v>
      </c>
      <c r="P181" s="29">
        <f ca="1">IFERROR((Tableau2[[#This Row],[Solde client avant relance]]*Tableau2[[#This Row],[Nb de jours de retard]]*$L$1)/36500,"")</f>
        <v>-0.35294111753424656</v>
      </c>
      <c r="Q181" s="10">
        <f>$K$2*Tableau2[[#This Row],[Nb factures]]</f>
        <v>0</v>
      </c>
      <c r="R181" s="10">
        <v>-33.43</v>
      </c>
      <c r="S181" s="2" t="s">
        <v>404</v>
      </c>
      <c r="T181" s="10">
        <v>-33.43</v>
      </c>
      <c r="U181" s="2" t="s">
        <v>404</v>
      </c>
      <c r="V181" s="10">
        <f>VLOOKUP(Tableau2[[#This Row],[Code client]],extraction!A183:I556,9,0)</f>
        <v>-33.43</v>
      </c>
      <c r="W181" s="2"/>
      <c r="X181" s="50">
        <f ca="1">IFERROR(Tableau2[[#This Row],[Solde client avant relance]]+Tableau2[[#This Row],[Frais de recouvrement]]+Tableau2[[#This Row],[Majoration]],"")</f>
        <v>-33.782941117534243</v>
      </c>
    </row>
    <row r="182" spans="1:24" x14ac:dyDescent="0.25">
      <c r="A182" t="s">
        <v>240</v>
      </c>
      <c r="C182" s="31" t="s">
        <v>316</v>
      </c>
      <c r="G182" s="39"/>
      <c r="I182" s="39"/>
      <c r="L182"/>
      <c r="N182"/>
      <c r="O182" s="28">
        <f ca="1">$B$1-Tableau2[[#This Row],[Date facture]]</f>
        <v>42817</v>
      </c>
      <c r="P182" s="29">
        <f ca="1">IFERROR((Tableau2[[#This Row],[Solde client avant relance]]*Tableau2[[#This Row],[Nb de jours de retard]]*$L$1)/36500,"")</f>
        <v>0</v>
      </c>
      <c r="Q182" s="10">
        <f>$K$2*Tableau2[[#This Row],[Nb factures]]</f>
        <v>0</v>
      </c>
      <c r="R182" s="10"/>
      <c r="S182" s="2" t="s">
        <v>404</v>
      </c>
      <c r="T182" s="10">
        <v>-299.45</v>
      </c>
      <c r="U182" s="2" t="s">
        <v>404</v>
      </c>
      <c r="V182" s="10">
        <f>VLOOKUP(Tableau2[[#This Row],[Code client]],extraction!A184:I557,9,0)</f>
        <v>-299.45</v>
      </c>
      <c r="W182" s="2"/>
      <c r="X182" s="50">
        <f ca="1">IFERROR(Tableau2[[#This Row],[Solde client avant relance]]+Tableau2[[#This Row],[Frais de recouvrement]]+Tableau2[[#This Row],[Majoration]],"")</f>
        <v>0</v>
      </c>
    </row>
    <row r="183" spans="1:24" x14ac:dyDescent="0.25">
      <c r="A183" t="s">
        <v>241</v>
      </c>
      <c r="C183" s="31" t="s">
        <v>316</v>
      </c>
      <c r="G183" s="39"/>
      <c r="I183" s="39"/>
      <c r="L183"/>
      <c r="N183"/>
      <c r="O183" s="28">
        <f ca="1">$B$1-Tableau2[[#This Row],[Date facture]]</f>
        <v>42817</v>
      </c>
      <c r="P183" s="29">
        <f ca="1">IFERROR((Tableau2[[#This Row],[Solde client avant relance]]*Tableau2[[#This Row],[Nb de jours de retard]]*$L$1)/36500,"")</f>
        <v>0</v>
      </c>
      <c r="Q183" s="10">
        <f>$K$2*Tableau2[[#This Row],[Nb factures]]</f>
        <v>0</v>
      </c>
      <c r="R183" s="10"/>
      <c r="S183" s="2" t="s">
        <v>404</v>
      </c>
      <c r="T183" s="10">
        <v>-33.43</v>
      </c>
      <c r="U183" s="2" t="s">
        <v>404</v>
      </c>
      <c r="V183" s="10">
        <f>VLOOKUP(Tableau2[[#This Row],[Code client]],extraction!A185:I558,9,0)</f>
        <v>-33.43</v>
      </c>
      <c r="W183" s="2"/>
      <c r="X183" s="50">
        <f ca="1">IFERROR(Tableau2[[#This Row],[Solde client avant relance]]+Tableau2[[#This Row],[Frais de recouvrement]]+Tableau2[[#This Row],[Majoration]],"")</f>
        <v>0</v>
      </c>
    </row>
    <row r="184" spans="1:24" x14ac:dyDescent="0.25">
      <c r="A184" t="s">
        <v>242</v>
      </c>
      <c r="C184" s="31" t="s">
        <v>316</v>
      </c>
      <c r="G184" s="39"/>
      <c r="I184" s="39"/>
      <c r="L184"/>
      <c r="N184"/>
      <c r="O184" s="28">
        <f ca="1">$B$1-Tableau2[[#This Row],[Date facture]]</f>
        <v>42817</v>
      </c>
      <c r="P184" s="29">
        <f ca="1">IFERROR((Tableau2[[#This Row],[Solde client avant relance]]*Tableau2[[#This Row],[Nb de jours de retard]]*$L$1)/36500,"")</f>
        <v>0</v>
      </c>
      <c r="Q184" s="10">
        <f>$K$2*Tableau2[[#This Row],[Nb factures]]</f>
        <v>0</v>
      </c>
      <c r="R184" s="10"/>
      <c r="S184" s="2" t="s">
        <v>404</v>
      </c>
      <c r="T184" s="10">
        <v>-11.3</v>
      </c>
      <c r="U184" s="2" t="s">
        <v>404</v>
      </c>
      <c r="V184" s="10">
        <f>VLOOKUP(Tableau2[[#This Row],[Code client]],extraction!A186:I559,9,0)</f>
        <v>-11.3</v>
      </c>
      <c r="W184" s="2"/>
      <c r="X184" s="50">
        <f ca="1">IFERROR(Tableau2[[#This Row],[Solde client avant relance]]+Tableau2[[#This Row],[Frais de recouvrement]]+Tableau2[[#This Row],[Majoration]],"")</f>
        <v>0</v>
      </c>
    </row>
    <row r="185" spans="1:24" x14ac:dyDescent="0.25">
      <c r="A185" t="s">
        <v>243</v>
      </c>
      <c r="C185" s="31" t="s">
        <v>316</v>
      </c>
      <c r="G185" s="39"/>
      <c r="I185" s="39"/>
      <c r="L185"/>
      <c r="N185"/>
      <c r="O185" s="28">
        <f ca="1">$B$1-Tableau2[[#This Row],[Date facture]]</f>
        <v>42817</v>
      </c>
      <c r="P185" s="29">
        <f ca="1">IFERROR((Tableau2[[#This Row],[Solde client avant relance]]*Tableau2[[#This Row],[Nb de jours de retard]]*$L$1)/36500,"")</f>
        <v>0</v>
      </c>
      <c r="Q185" s="10">
        <f>$K$2*Tableau2[[#This Row],[Nb factures]]</f>
        <v>0</v>
      </c>
      <c r="R185" s="10"/>
      <c r="S185" s="2" t="s">
        <v>404</v>
      </c>
      <c r="T185" s="10">
        <v>-26.62</v>
      </c>
      <c r="U185" s="2" t="s">
        <v>404</v>
      </c>
      <c r="V185" s="10">
        <f>VLOOKUP(Tableau2[[#This Row],[Code client]],extraction!A187:I560,9,0)</f>
        <v>-26.62</v>
      </c>
      <c r="W185" s="2"/>
      <c r="X185" s="50">
        <f ca="1">IFERROR(Tableau2[[#This Row],[Solde client avant relance]]+Tableau2[[#This Row],[Frais de recouvrement]]+Tableau2[[#This Row],[Majoration]],"")</f>
        <v>0</v>
      </c>
    </row>
    <row r="186" spans="1:24" x14ac:dyDescent="0.25">
      <c r="A186" t="s">
        <v>244</v>
      </c>
      <c r="C186" s="31" t="s">
        <v>316</v>
      </c>
      <c r="G186" s="39"/>
      <c r="I186" s="39"/>
      <c r="L186"/>
      <c r="N186"/>
      <c r="O186" s="28">
        <f ca="1">$B$1-Tableau2[[#This Row],[Date facture]]</f>
        <v>42817</v>
      </c>
      <c r="P186" s="29">
        <f ca="1">IFERROR((Tableau2[[#This Row],[Solde client avant relance]]*Tableau2[[#This Row],[Nb de jours de retard]]*$L$1)/36500,"")</f>
        <v>0</v>
      </c>
      <c r="Q186" s="10">
        <f>$K$2*Tableau2[[#This Row],[Nb factures]]</f>
        <v>0</v>
      </c>
      <c r="R186" s="10"/>
      <c r="S186" s="2" t="s">
        <v>404</v>
      </c>
      <c r="T186" s="10">
        <v>-28.98</v>
      </c>
      <c r="U186" s="2" t="s">
        <v>404</v>
      </c>
      <c r="V186" s="10">
        <f>VLOOKUP(Tableau2[[#This Row],[Code client]],extraction!A188:I561,9,0)</f>
        <v>-28.98</v>
      </c>
      <c r="W186" s="2"/>
      <c r="X186" s="50">
        <f ca="1">IFERROR(Tableau2[[#This Row],[Solde client avant relance]]+Tableau2[[#This Row],[Frais de recouvrement]]+Tableau2[[#This Row],[Majoration]],"")</f>
        <v>0</v>
      </c>
    </row>
    <row r="187" spans="1:24" x14ac:dyDescent="0.25">
      <c r="A187" t="s">
        <v>272</v>
      </c>
      <c r="C187" s="31" t="s">
        <v>316</v>
      </c>
      <c r="E187" s="36"/>
      <c r="F187" s="36"/>
      <c r="G187" s="39" t="s">
        <v>327</v>
      </c>
      <c r="I187" s="39"/>
      <c r="L187"/>
      <c r="N187"/>
      <c r="O187" s="28">
        <f ca="1">$B$1-Tableau2[[#This Row],[Date facture]]</f>
        <v>42817</v>
      </c>
      <c r="P187" s="29">
        <f ca="1">IFERROR((Tableau2[[#This Row],[Solde client avant relance]]*Tableau2[[#This Row],[Nb de jours de retard]]*$L$1)/36500,"")</f>
        <v>-1.0807831947945206</v>
      </c>
      <c r="Q187" s="10">
        <f>$K$2*Tableau2[[#This Row],[Nb factures]]</f>
        <v>0</v>
      </c>
      <c r="R187" s="10">
        <v>-102.37</v>
      </c>
      <c r="S187" s="2" t="s">
        <v>406</v>
      </c>
      <c r="T187" s="10">
        <v>-102.37</v>
      </c>
      <c r="U187" s="2" t="s">
        <v>406</v>
      </c>
      <c r="V187" s="10">
        <f>VLOOKUP(Tableau2[[#This Row],[Code client]],extraction!A193:I566,9,0)</f>
        <v>-102.37</v>
      </c>
      <c r="W187" s="2"/>
      <c r="X187" s="50">
        <f ca="1">IFERROR(Tableau2[[#This Row],[Solde client avant relance]]+Tableau2[[#This Row],[Frais de recouvrement]]+Tableau2[[#This Row],[Majoration]],"")</f>
        <v>-103.45078319479452</v>
      </c>
    </row>
    <row r="188" spans="1:24" x14ac:dyDescent="0.25">
      <c r="A188" t="s">
        <v>283</v>
      </c>
      <c r="C188" s="31" t="s">
        <v>316</v>
      </c>
      <c r="G188" s="39" t="s">
        <v>348</v>
      </c>
      <c r="I188" s="39"/>
      <c r="J188" t="s">
        <v>387</v>
      </c>
      <c r="L188"/>
      <c r="N188"/>
      <c r="O188" s="28">
        <f ca="1">$B$1-Tableau2[[#This Row],[Date facture]]</f>
        <v>42817</v>
      </c>
      <c r="P188" s="29">
        <f ca="1">IFERROR((Tableau2[[#This Row],[Solde client avant relance]]*Tableau2[[#This Row],[Nb de jours de retard]]*$L$1)/36500,"")</f>
        <v>-0.69965324136986295</v>
      </c>
      <c r="Q188" s="10">
        <f>$K$2*Tableau2[[#This Row],[Nb factures]]</f>
        <v>0</v>
      </c>
      <c r="R188" s="10">
        <v>-66.27</v>
      </c>
      <c r="S188" s="2" t="s">
        <v>406</v>
      </c>
      <c r="T188" s="10">
        <v>-66.27</v>
      </c>
      <c r="U188" s="2" t="s">
        <v>406</v>
      </c>
      <c r="V188" s="10">
        <f>VLOOKUP(Tableau2[[#This Row],[Code client]],extraction!A203:I576,9,0)</f>
        <v>-66.27</v>
      </c>
      <c r="W188" s="2"/>
      <c r="X188" s="50">
        <f ca="1">IFERROR(Tableau2[[#This Row],[Solde client avant relance]]+Tableau2[[#This Row],[Frais de recouvrement]]+Tableau2[[#This Row],[Majoration]],"")</f>
        <v>-66.969653241369855</v>
      </c>
    </row>
    <row r="189" spans="1:24" x14ac:dyDescent="0.25">
      <c r="A189" t="s">
        <v>285</v>
      </c>
      <c r="C189" s="31" t="s">
        <v>316</v>
      </c>
      <c r="G189" s="39" t="s">
        <v>349</v>
      </c>
      <c r="I189" s="39"/>
      <c r="J189" t="s">
        <v>384</v>
      </c>
      <c r="L189"/>
      <c r="N189"/>
      <c r="O189" s="28">
        <f ca="1">$B$1-Tableau2[[#This Row],[Date facture]]</f>
        <v>42817</v>
      </c>
      <c r="P189" s="29">
        <f ca="1">IFERROR((Tableau2[[#This Row],[Solde client avant relance]]*Tableau2[[#This Row],[Nb de jours de retard]]*$L$1)/36500,"")</f>
        <v>-0.59555514328767112</v>
      </c>
      <c r="Q189" s="10">
        <f>$K$2*Tableau2[[#This Row],[Nb factures]]</f>
        <v>0</v>
      </c>
      <c r="R189" s="10">
        <v>-56.41</v>
      </c>
      <c r="S189" s="2" t="s">
        <v>406</v>
      </c>
      <c r="T189" s="10">
        <v>-56.41</v>
      </c>
      <c r="U189" s="2" t="s">
        <v>406</v>
      </c>
      <c r="V189" s="10">
        <f>VLOOKUP(Tableau2[[#This Row],[Code client]],extraction!A205:I578,9,0)</f>
        <v>-56.41</v>
      </c>
      <c r="W189" s="2"/>
      <c r="X189" s="50">
        <f ca="1">IFERROR(Tableau2[[#This Row],[Solde client avant relance]]+Tableau2[[#This Row],[Frais de recouvrement]]+Tableau2[[#This Row],[Majoration]],"")</f>
        <v>-57.005555143287665</v>
      </c>
    </row>
    <row r="190" spans="1:24" x14ac:dyDescent="0.25">
      <c r="A190" t="s">
        <v>288</v>
      </c>
      <c r="C190" s="31" t="s">
        <v>316</v>
      </c>
      <c r="G190" s="39" t="s">
        <v>350</v>
      </c>
      <c r="I190" s="39"/>
      <c r="J190" t="s">
        <v>387</v>
      </c>
      <c r="L190"/>
      <c r="N190"/>
      <c r="O190" s="28">
        <f ca="1">$B$1-Tableau2[[#This Row],[Date facture]]</f>
        <v>42817</v>
      </c>
      <c r="P190" s="29">
        <f ca="1">IFERROR((Tableau2[[#This Row],[Solde client avant relance]]*Tableau2[[#This Row],[Nb de jours de retard]]*$L$1)/36500,"")</f>
        <v>-0.32517458630136986</v>
      </c>
      <c r="Q190" s="10">
        <f>$K$2*Tableau2[[#This Row],[Nb factures]]</f>
        <v>0</v>
      </c>
      <c r="R190" s="10">
        <v>-30.8</v>
      </c>
      <c r="S190" s="2" t="s">
        <v>406</v>
      </c>
      <c r="T190" s="10">
        <v>-30.8</v>
      </c>
      <c r="U190" s="2" t="s">
        <v>406</v>
      </c>
      <c r="V190" s="10">
        <f>VLOOKUP(Tableau2[[#This Row],[Code client]],extraction!A208:I581,9,0)</f>
        <v>-30.8</v>
      </c>
      <c r="W190" s="2"/>
      <c r="X190" s="50">
        <f ca="1">IFERROR(Tableau2[[#This Row],[Solde client avant relance]]+Tableau2[[#This Row],[Frais de recouvrement]]+Tableau2[[#This Row],[Majoration]],"")</f>
        <v>-31.12517458630137</v>
      </c>
    </row>
    <row r="191" spans="1:24" x14ac:dyDescent="0.25">
      <c r="A191" t="s">
        <v>289</v>
      </c>
      <c r="C191" s="31" t="s">
        <v>316</v>
      </c>
      <c r="G191" s="39" t="s">
        <v>350</v>
      </c>
      <c r="I191" s="39"/>
      <c r="J191" t="s">
        <v>387</v>
      </c>
      <c r="L191"/>
      <c r="N191"/>
      <c r="O191" s="28">
        <f ca="1">$B$1-Tableau2[[#This Row],[Date facture]]</f>
        <v>42817</v>
      </c>
      <c r="P191" s="29">
        <f ca="1">IFERROR((Tableau2[[#This Row],[Solde client avant relance]]*Tableau2[[#This Row],[Nb de jours de retard]]*$L$1)/36500,"")</f>
        <v>-0.59555514328767112</v>
      </c>
      <c r="Q191" s="10">
        <f>$K$2*Tableau2[[#This Row],[Nb factures]]</f>
        <v>0</v>
      </c>
      <c r="R191" s="10">
        <v>-56.41</v>
      </c>
      <c r="S191" s="2" t="s">
        <v>406</v>
      </c>
      <c r="T191" s="10">
        <v>-56.41</v>
      </c>
      <c r="U191" s="2" t="s">
        <v>406</v>
      </c>
      <c r="V191" s="10">
        <f>VLOOKUP(Tableau2[[#This Row],[Code client]],extraction!A209:I582,9,0)</f>
        <v>-56.41</v>
      </c>
      <c r="W191" s="2"/>
      <c r="X191" s="50">
        <f ca="1">IFERROR(Tableau2[[#This Row],[Solde client avant relance]]+Tableau2[[#This Row],[Frais de recouvrement]]+Tableau2[[#This Row],[Majoration]],"")</f>
        <v>-57.005555143287665</v>
      </c>
    </row>
    <row r="192" spans="1:24" x14ac:dyDescent="0.25">
      <c r="A192" t="s">
        <v>291</v>
      </c>
      <c r="C192" s="31" t="s">
        <v>316</v>
      </c>
      <c r="G192" s="39" t="s">
        <v>351</v>
      </c>
      <c r="I192" s="39"/>
      <c r="J192" t="s">
        <v>387</v>
      </c>
      <c r="L192"/>
      <c r="N192"/>
      <c r="O192" s="28">
        <f ca="1">$B$1-Tableau2[[#This Row],[Date facture]]</f>
        <v>42817</v>
      </c>
      <c r="P192" s="29">
        <f ca="1">IFERROR((Tableau2[[#This Row],[Solde client avant relance]]*Tableau2[[#This Row],[Nb de jours de retard]]*$L$1)/36500,"")</f>
        <v>-1.1061214742465753</v>
      </c>
      <c r="Q192" s="10">
        <f>$K$2*Tableau2[[#This Row],[Nb factures]]</f>
        <v>0</v>
      </c>
      <c r="R192" s="10">
        <v>-104.77</v>
      </c>
      <c r="S192" s="2" t="s">
        <v>406</v>
      </c>
      <c r="T192" s="10">
        <v>-104.77</v>
      </c>
      <c r="U192" s="2" t="s">
        <v>406</v>
      </c>
      <c r="V192" s="10">
        <f>VLOOKUP(Tableau2[[#This Row],[Code client]],extraction!A211:I584,9,0)</f>
        <v>-104.77</v>
      </c>
      <c r="W192" s="2"/>
      <c r="X192" s="50">
        <f ca="1">IFERROR(Tableau2[[#This Row],[Solde client avant relance]]+Tableau2[[#This Row],[Frais de recouvrement]]+Tableau2[[#This Row],[Majoration]],"")</f>
        <v>-105.87612147424657</v>
      </c>
    </row>
    <row r="193" spans="1:24" x14ac:dyDescent="0.25">
      <c r="A193" t="s">
        <v>293</v>
      </c>
      <c r="C193" s="31" t="s">
        <v>316</v>
      </c>
      <c r="G193" s="39" t="s">
        <v>350</v>
      </c>
      <c r="I193" s="39"/>
      <c r="J193" t="s">
        <v>387</v>
      </c>
      <c r="L193"/>
      <c r="N193"/>
      <c r="O193" s="28">
        <f ca="1">$B$1-Tableau2[[#This Row],[Date facture]]</f>
        <v>42817</v>
      </c>
      <c r="P193" s="29">
        <f ca="1">IFERROR((Tableau2[[#This Row],[Solde client avant relance]]*Tableau2[[#This Row],[Nb de jours de retard]]*$L$1)/36500,"")</f>
        <v>-1.4463934520547945</v>
      </c>
      <c r="Q193" s="10">
        <f>$K$2*Tableau2[[#This Row],[Nb factures]]</f>
        <v>0</v>
      </c>
      <c r="R193" s="10">
        <v>-137</v>
      </c>
      <c r="S193" s="2" t="s">
        <v>406</v>
      </c>
      <c r="T193" s="10">
        <v>-137</v>
      </c>
      <c r="U193" s="2" t="s">
        <v>406</v>
      </c>
      <c r="V193" s="10">
        <f>VLOOKUP(Tableau2[[#This Row],[Code client]],extraction!A213:I586,9,0)</f>
        <v>-137</v>
      </c>
      <c r="W193" s="2"/>
      <c r="X193" s="50">
        <f ca="1">IFERROR(Tableau2[[#This Row],[Solde client avant relance]]+Tableau2[[#This Row],[Frais de recouvrement]]+Tableau2[[#This Row],[Majoration]],"")</f>
        <v>-138.44639345205479</v>
      </c>
    </row>
    <row r="194" spans="1:24" x14ac:dyDescent="0.25">
      <c r="A194" t="s">
        <v>294</v>
      </c>
      <c r="C194" s="31" t="s">
        <v>316</v>
      </c>
      <c r="G194" s="39" t="s">
        <v>348</v>
      </c>
      <c r="I194" s="39"/>
      <c r="J194" t="s">
        <v>387</v>
      </c>
      <c r="L194"/>
      <c r="N194"/>
      <c r="O194" s="28">
        <f ca="1">$B$1-Tableau2[[#This Row],[Date facture]]</f>
        <v>42817</v>
      </c>
      <c r="P194" s="29">
        <f ca="1">IFERROR((Tableau2[[#This Row],[Solde client avant relance]]*Tableau2[[#This Row],[Nb de jours de retard]]*$L$1)/36500,"")</f>
        <v>-4.4710449854794518</v>
      </c>
      <c r="Q194" s="10">
        <f>$K$2*Tableau2[[#This Row],[Nb factures]]</f>
        <v>0</v>
      </c>
      <c r="R194" s="10">
        <v>-423.49</v>
      </c>
      <c r="S194" s="2" t="s">
        <v>406</v>
      </c>
      <c r="T194" s="10">
        <v>-423.49</v>
      </c>
      <c r="U194" s="2" t="s">
        <v>406</v>
      </c>
      <c r="V194" s="10">
        <f>VLOOKUP(Tableau2[[#This Row],[Code client]],extraction!A214:I587,9,0)</f>
        <v>-423.49</v>
      </c>
      <c r="W194" s="2"/>
      <c r="X194" s="50">
        <f ca="1">IFERROR(Tableau2[[#This Row],[Solde client avant relance]]+Tableau2[[#This Row],[Frais de recouvrement]]+Tableau2[[#This Row],[Majoration]],"")</f>
        <v>-427.96104498547948</v>
      </c>
    </row>
    <row r="195" spans="1:24" x14ac:dyDescent="0.25">
      <c r="A195" t="s">
        <v>295</v>
      </c>
      <c r="C195" s="31" t="s">
        <v>316</v>
      </c>
      <c r="G195" s="39" t="s">
        <v>350</v>
      </c>
      <c r="I195" s="39"/>
      <c r="J195" t="s">
        <v>387</v>
      </c>
      <c r="L195"/>
      <c r="N195"/>
      <c r="O195" s="28">
        <f ca="1">$B$1-Tableau2[[#This Row],[Date facture]]</f>
        <v>42817</v>
      </c>
      <c r="P195" s="29">
        <f ca="1">IFERROR((Tableau2[[#This Row],[Solde client avant relance]]*Tableau2[[#This Row],[Nb de jours de retard]]*$L$1)/36500,"")</f>
        <v>-1.9183189068493147</v>
      </c>
      <c r="Q195" s="10">
        <f>$K$2*Tableau2[[#This Row],[Nb factures]]</f>
        <v>0</v>
      </c>
      <c r="R195" s="10">
        <v>-181.7</v>
      </c>
      <c r="S195" s="2" t="s">
        <v>406</v>
      </c>
      <c r="T195" s="10">
        <v>-181.7</v>
      </c>
      <c r="U195" s="2" t="s">
        <v>406</v>
      </c>
      <c r="V195" s="10">
        <f>VLOOKUP(Tableau2[[#This Row],[Code client]],extraction!A215:I588,9,0)</f>
        <v>-181.7</v>
      </c>
      <c r="W195" s="2"/>
      <c r="X195" s="50">
        <f ca="1">IFERROR(Tableau2[[#This Row],[Solde client avant relance]]+Tableau2[[#This Row],[Frais de recouvrement]]+Tableau2[[#This Row],[Majoration]],"")</f>
        <v>-183.61831890684931</v>
      </c>
    </row>
    <row r="196" spans="1:24" x14ac:dyDescent="0.25">
      <c r="A196" t="s">
        <v>296</v>
      </c>
      <c r="C196" s="31" t="s">
        <v>316</v>
      </c>
      <c r="G196" s="39" t="s">
        <v>348</v>
      </c>
      <c r="I196" s="39"/>
      <c r="J196" t="s">
        <v>387</v>
      </c>
      <c r="L196"/>
      <c r="N196"/>
      <c r="O196" s="28">
        <f ca="1">$B$1-Tableau2[[#This Row],[Date facture]]</f>
        <v>42817</v>
      </c>
      <c r="P196" s="29">
        <f ca="1">IFERROR((Tableau2[[#This Row],[Solde client avant relance]]*Tableau2[[#This Row],[Nb de jours de retard]]*$L$1)/36500,"")</f>
        <v>-2.1615663895890411</v>
      </c>
      <c r="Q196" s="10">
        <f>$K$2*Tableau2[[#This Row],[Nb factures]]</f>
        <v>0</v>
      </c>
      <c r="R196" s="10">
        <v>-204.74</v>
      </c>
      <c r="S196" s="2" t="s">
        <v>406</v>
      </c>
      <c r="T196" s="10">
        <v>-204.74</v>
      </c>
      <c r="U196" s="2" t="s">
        <v>406</v>
      </c>
      <c r="V196" s="10">
        <f>VLOOKUP(Tableau2[[#This Row],[Code client]],extraction!A216:I589,9,0)</f>
        <v>-204.74</v>
      </c>
      <c r="W196" s="2"/>
      <c r="X196" s="50">
        <f ca="1">IFERROR(Tableau2[[#This Row],[Solde client avant relance]]+Tableau2[[#This Row],[Frais de recouvrement]]+Tableau2[[#This Row],[Majoration]],"")</f>
        <v>-206.90156638958905</v>
      </c>
    </row>
    <row r="197" spans="1:24" x14ac:dyDescent="0.25">
      <c r="A197" t="s">
        <v>297</v>
      </c>
      <c r="C197" s="31" t="s">
        <v>316</v>
      </c>
      <c r="G197" s="39" t="s">
        <v>350</v>
      </c>
      <c r="I197" s="39"/>
      <c r="J197" t="s">
        <v>387</v>
      </c>
      <c r="L197"/>
      <c r="N197"/>
      <c r="O197" s="28">
        <f ca="1">$B$1-Tableau2[[#This Row],[Date facture]]</f>
        <v>42817</v>
      </c>
      <c r="P197" s="29">
        <f ca="1">IFERROR((Tableau2[[#This Row],[Solde client avant relance]]*Tableau2[[#This Row],[Nb de jours de retard]]*$L$1)/36500,"")</f>
        <v>-1.4337243123287673</v>
      </c>
      <c r="Q197" s="10">
        <f>$K$2*Tableau2[[#This Row],[Nb factures]]</f>
        <v>0</v>
      </c>
      <c r="R197" s="10">
        <v>-135.80000000000001</v>
      </c>
      <c r="S197" s="2" t="s">
        <v>406</v>
      </c>
      <c r="T197" s="10">
        <v>-56.41</v>
      </c>
      <c r="U197" s="2" t="s">
        <v>406</v>
      </c>
      <c r="V197" s="10">
        <f>VLOOKUP(Tableau2[[#This Row],[Code client]],extraction!A217:I590,9,0)</f>
        <v>-56.41</v>
      </c>
      <c r="W197" s="2"/>
      <c r="X197" s="50">
        <f ca="1">IFERROR(Tableau2[[#This Row],[Solde client avant relance]]+Tableau2[[#This Row],[Frais de recouvrement]]+Tableau2[[#This Row],[Majoration]],"")</f>
        <v>-137.23372431232877</v>
      </c>
    </row>
    <row r="198" spans="1:24" x14ac:dyDescent="0.25">
      <c r="A198" t="s">
        <v>309</v>
      </c>
      <c r="C198" s="31" t="s">
        <v>316</v>
      </c>
      <c r="G198" s="39" t="s">
        <v>353</v>
      </c>
      <c r="I198" s="39"/>
      <c r="J198" t="s">
        <v>400</v>
      </c>
      <c r="L198"/>
      <c r="N198"/>
      <c r="O198" s="28">
        <f ca="1">$B$1-Tableau2[[#This Row],[Date facture]]</f>
        <v>42817</v>
      </c>
      <c r="P198" s="29">
        <f ca="1">IFERROR((Tableau2[[#This Row],[Solde client avant relance]]*Tableau2[[#This Row],[Nb de jours de retard]]*$L$1)/36500,"")</f>
        <v>-0.60822428301369869</v>
      </c>
      <c r="Q198" s="10">
        <f>$K$2*Tableau2[[#This Row],[Nb factures]]</f>
        <v>0</v>
      </c>
      <c r="R198" s="10">
        <v>-57.61</v>
      </c>
      <c r="S198" s="2" t="s">
        <v>406</v>
      </c>
      <c r="T198" s="10">
        <v>-57.61</v>
      </c>
      <c r="U198" s="2" t="s">
        <v>406</v>
      </c>
      <c r="V198" s="10">
        <f>VLOOKUP(Tableau2[[#This Row],[Code client]],extraction!A229:I602,9,0)</f>
        <v>-57.61</v>
      </c>
      <c r="W198" s="2"/>
      <c r="X198" s="50">
        <f ca="1">IFERROR(Tableau2[[#This Row],[Solde client avant relance]]+Tableau2[[#This Row],[Frais de recouvrement]]+Tableau2[[#This Row],[Majoration]],"")</f>
        <v>-58.218224283013697</v>
      </c>
    </row>
    <row r="199" spans="1:24" x14ac:dyDescent="0.25">
      <c r="A199" t="s">
        <v>308</v>
      </c>
      <c r="C199" s="31" t="s">
        <v>316</v>
      </c>
      <c r="E199" s="36"/>
      <c r="F199" s="36"/>
      <c r="G199" s="39" t="s">
        <v>334</v>
      </c>
      <c r="I199" s="39" t="s">
        <v>378</v>
      </c>
      <c r="J199" t="s">
        <v>385</v>
      </c>
      <c r="L199"/>
      <c r="N199"/>
      <c r="O199" s="28">
        <f ca="1">$B$1-Tableau2[[#This Row],[Date facture]]</f>
        <v>42817</v>
      </c>
      <c r="P199" s="29">
        <f ca="1">IFERROR((Tableau2[[#This Row],[Solde client avant relance]]*Tableau2[[#This Row],[Nb de jours de retard]]*$L$1)/36500,"")</f>
        <v>-0.59555514328767112</v>
      </c>
      <c r="Q199" s="10">
        <f>$K$2*Tableau2[[#This Row],[Nb factures]]</f>
        <v>0</v>
      </c>
      <c r="R199" s="10">
        <v>-56.41</v>
      </c>
      <c r="S199" s="2" t="s">
        <v>406</v>
      </c>
      <c r="T199" s="10">
        <v>-56.41</v>
      </c>
      <c r="U199" s="2" t="s">
        <v>406</v>
      </c>
      <c r="V199" s="10">
        <f>VLOOKUP(Tableau2[[#This Row],[Code client]],extraction!A228:I601,9,0)</f>
        <v>-56.41</v>
      </c>
      <c r="W199" s="2"/>
      <c r="X199" s="50">
        <f ca="1">IFERROR(Tableau2[[#This Row],[Solde client avant relance]]+Tableau2[[#This Row],[Frais de recouvrement]]+Tableau2[[#This Row],[Majoration]],"")</f>
        <v>-57.005555143287665</v>
      </c>
    </row>
    <row r="200" spans="1:24" x14ac:dyDescent="0.25">
      <c r="A200" s="2" t="s">
        <v>35</v>
      </c>
      <c r="B200" s="2"/>
      <c r="C200" s="31" t="s">
        <v>413</v>
      </c>
      <c r="D200" s="32"/>
      <c r="E200" s="2"/>
      <c r="F200" s="2"/>
      <c r="G200" s="38" t="s">
        <v>318</v>
      </c>
      <c r="H200" s="2"/>
      <c r="I200" s="38" t="s">
        <v>355</v>
      </c>
      <c r="J200" s="2"/>
      <c r="K200" s="2"/>
      <c r="L200" s="2"/>
      <c r="M200" s="6"/>
      <c r="N200" s="2"/>
      <c r="O200" s="7">
        <f ca="1">$B$1-Tableau2[[#This Row],[Date facture]]</f>
        <v>42817</v>
      </c>
      <c r="P200" s="9">
        <f ca="1">IFERROR((Tableau2[[#This Row],[Solde client avant relance]]*Tableau2[[#This Row],[Nb de jours de retard]]*$L$1)/36500,"")</f>
        <v>-7.089650590684931</v>
      </c>
      <c r="Q200" s="9">
        <f>$K$2*Tableau2[[#This Row],[Nb factures]]</f>
        <v>0</v>
      </c>
      <c r="R200" s="9">
        <v>-671.52</v>
      </c>
      <c r="S200" s="2" t="s">
        <v>405</v>
      </c>
      <c r="T200" s="9" t="s">
        <v>381</v>
      </c>
      <c r="U200" s="2" t="s">
        <v>405</v>
      </c>
      <c r="V200" s="10" t="str">
        <f>IF(ISNA(VLOOKUP(Tableau2[[#This Row],[Code client]],extraction!A1:I376,9,0)),"réglé",VLOOKUP(Tableau2[[#This Row],[Code client]],extraction!A1:I376,9,0))</f>
        <v>réglé</v>
      </c>
      <c r="W200" s="2" t="s">
        <v>405</v>
      </c>
      <c r="X200" s="51">
        <f ca="1">IFERROR(Tableau2[[#This Row],[Solde client avant relance]]+Tableau2[[#This Row],[Frais de recouvrement]]+Tableau2[[#This Row],[Majoration]],"")</f>
        <v>-678.60965059068496</v>
      </c>
    </row>
    <row r="201" spans="1:24" ht="30" x14ac:dyDescent="0.25">
      <c r="A201" s="2" t="s">
        <v>36</v>
      </c>
      <c r="B201" s="2"/>
      <c r="C201" s="31" t="s">
        <v>413</v>
      </c>
      <c r="D201" s="32"/>
      <c r="E201" s="2"/>
      <c r="F201" s="2"/>
      <c r="G201" s="38" t="s">
        <v>319</v>
      </c>
      <c r="H201" s="2"/>
      <c r="I201" s="38" t="s">
        <v>355</v>
      </c>
      <c r="J201" s="2" t="s">
        <v>379</v>
      </c>
      <c r="K201" s="2"/>
      <c r="L201" s="2"/>
      <c r="M201" s="6"/>
      <c r="N201" s="2"/>
      <c r="O201" s="7">
        <f ca="1">$B$1-Tableau2[[#This Row],[Date facture]]</f>
        <v>42817</v>
      </c>
      <c r="P201" s="9" t="str">
        <f ca="1">IFERROR((Tableau2[[#This Row],[Solde client avant relance]]*Tableau2[[#This Row],[Nb de jours de retard]]*$L$1)/36500,"")</f>
        <v/>
      </c>
      <c r="Q201" s="9">
        <f>$K$2*Tableau2[[#This Row],[Nb factures]]</f>
        <v>0</v>
      </c>
      <c r="R201" s="9" t="s">
        <v>381</v>
      </c>
      <c r="S201" s="2" t="s">
        <v>405</v>
      </c>
      <c r="T201" s="9" t="s">
        <v>381</v>
      </c>
      <c r="U201" s="2" t="s">
        <v>405</v>
      </c>
      <c r="V201" s="10" t="str">
        <f>IF(ISNA(VLOOKUP(Tableau2[[#This Row],[Code client]],extraction!A2:I377,9,0)),"réglé",VLOOKUP(Tableau2[[#This Row],[Code client]],extraction!A2:I377,9,0))</f>
        <v>réglé</v>
      </c>
      <c r="W201" s="2" t="s">
        <v>405</v>
      </c>
      <c r="X201" s="51" t="str">
        <f ca="1">IFERROR(Tableau2[[#This Row],[Solde client avant relance]]+Tableau2[[#This Row],[Frais de recouvrement]]+Tableau2[[#This Row],[Majoration]],"")</f>
        <v/>
      </c>
    </row>
    <row r="202" spans="1:24" x14ac:dyDescent="0.25">
      <c r="A202" s="2" t="s">
        <v>37</v>
      </c>
      <c r="B202" s="2"/>
      <c r="C202" s="31" t="s">
        <v>413</v>
      </c>
      <c r="D202" s="32"/>
      <c r="E202" s="2"/>
      <c r="F202" s="2"/>
      <c r="G202" s="38" t="s">
        <v>320</v>
      </c>
      <c r="H202" s="2"/>
      <c r="I202" s="38" t="s">
        <v>355</v>
      </c>
      <c r="J202" s="2"/>
      <c r="K202" s="2"/>
      <c r="L202" s="2"/>
      <c r="M202" s="2"/>
      <c r="N202" s="2"/>
      <c r="O202" s="7">
        <f ca="1">$B$1-Tableau2[[#This Row],[Date facture]]</f>
        <v>42817</v>
      </c>
      <c r="P202" s="9">
        <f ca="1">IFERROR((Tableau2[[#This Row],[Solde client avant relance]]*Tableau2[[#This Row],[Nb de jours de retard]]*$L$1)/36500,"")</f>
        <v>-0.35294111753424656</v>
      </c>
      <c r="Q202" s="9">
        <f>$K$2*Tableau2[[#This Row],[Nb factures]]</f>
        <v>0</v>
      </c>
      <c r="R202" s="9">
        <v>-33.43</v>
      </c>
      <c r="S202" s="2" t="s">
        <v>405</v>
      </c>
      <c r="T202" s="9" t="s">
        <v>381</v>
      </c>
      <c r="U202" s="2" t="s">
        <v>405</v>
      </c>
      <c r="V202" s="10" t="str">
        <f>IF(ISNA(VLOOKUP(Tableau2[[#This Row],[Code client]],extraction!A3:I378,9,0)),"réglé",VLOOKUP(Tableau2[[#This Row],[Code client]],extraction!A3:I378,9,0))</f>
        <v>réglé</v>
      </c>
      <c r="W202" s="2" t="s">
        <v>405</v>
      </c>
      <c r="X202" s="51">
        <f ca="1">IFERROR(Tableau2[[#This Row],[Solde client avant relance]]+Tableau2[[#This Row],[Frais de recouvrement]]+Tableau2[[#This Row],[Majoration]],"")</f>
        <v>-33.782941117534243</v>
      </c>
    </row>
    <row r="203" spans="1:24" x14ac:dyDescent="0.25">
      <c r="A203" s="2" t="s">
        <v>38</v>
      </c>
      <c r="B203" s="2"/>
      <c r="C203" s="31" t="s">
        <v>413</v>
      </c>
      <c r="D203" s="32"/>
      <c r="E203" s="2"/>
      <c r="F203" s="2"/>
      <c r="G203" s="38"/>
      <c r="H203" s="2"/>
      <c r="I203" s="38"/>
      <c r="J203" s="2"/>
      <c r="K203" s="2"/>
      <c r="L203" s="2"/>
      <c r="M203" s="2"/>
      <c r="N203" s="2"/>
      <c r="O203" s="7">
        <f ca="1">$B$1-Tableau2[[#This Row],[Date facture]]</f>
        <v>42817</v>
      </c>
      <c r="P203" s="9" t="str">
        <f ca="1">IFERROR((Tableau2[[#This Row],[Solde client avant relance]]*Tableau2[[#This Row],[Nb de jours de retard]]*$L$1)/36500,"")</f>
        <v/>
      </c>
      <c r="Q203" s="9">
        <f>$K$2*Tableau2[[#This Row],[Nb factures]]</f>
        <v>0</v>
      </c>
      <c r="R203" s="9" t="s">
        <v>381</v>
      </c>
      <c r="S203" s="2" t="s">
        <v>405</v>
      </c>
      <c r="T203" s="9" t="s">
        <v>381</v>
      </c>
      <c r="U203" s="2" t="s">
        <v>405</v>
      </c>
      <c r="V203" s="10" t="str">
        <f>IF(ISNA(VLOOKUP(Tableau2[[#This Row],[Code client]],extraction!A4:I379,9,0)),"réglé",VLOOKUP(Tableau2[[#This Row],[Code client]],extraction!A4:I379,9,0))</f>
        <v>réglé</v>
      </c>
      <c r="W203" s="2" t="s">
        <v>405</v>
      </c>
      <c r="X203" s="51" t="str">
        <f ca="1">IFERROR(Tableau2[[#This Row],[Solde client avant relance]]+Tableau2[[#This Row],[Frais de recouvrement]]+Tableau2[[#This Row],[Majoration]],"")</f>
        <v/>
      </c>
    </row>
    <row r="204" spans="1:24" x14ac:dyDescent="0.25">
      <c r="A204" s="2" t="s">
        <v>39</v>
      </c>
      <c r="B204" s="2"/>
      <c r="C204" s="31" t="s">
        <v>413</v>
      </c>
      <c r="D204" s="32"/>
      <c r="E204" s="2"/>
      <c r="F204" s="2"/>
      <c r="G204" s="38" t="s">
        <v>321</v>
      </c>
      <c r="H204" s="2"/>
      <c r="I204" s="38" t="s">
        <v>356</v>
      </c>
      <c r="J204" s="2" t="s">
        <v>380</v>
      </c>
      <c r="K204" s="2"/>
      <c r="L204" s="2"/>
      <c r="M204" s="2"/>
      <c r="N204" s="2"/>
      <c r="O204" s="7">
        <f ca="1">$B$1-Tableau2[[#This Row],[Date facture]]</f>
        <v>42817</v>
      </c>
      <c r="P204" s="9">
        <f ca="1">IFERROR((Tableau2[[#This Row],[Solde client avant relance]]*Tableau2[[#This Row],[Nb de jours de retard]]*$L$1)/36500,"")</f>
        <v>-0.60822428301369869</v>
      </c>
      <c r="Q204" s="9">
        <f>$K$2*Tableau2[[#This Row],[Nb factures]]</f>
        <v>0</v>
      </c>
      <c r="R204" s="9">
        <v>-57.61</v>
      </c>
      <c r="S204" s="2" t="s">
        <v>405</v>
      </c>
      <c r="T204" s="9" t="s">
        <v>381</v>
      </c>
      <c r="U204" s="2" t="s">
        <v>405</v>
      </c>
      <c r="V204" s="10" t="str">
        <f>IF(ISNA(VLOOKUP(Tableau2[[#This Row],[Code client]],extraction!A5:I380,9,0)),"réglé",VLOOKUP(Tableau2[[#This Row],[Code client]],extraction!A5:I380,9,0))</f>
        <v>réglé</v>
      </c>
      <c r="W204" s="2" t="s">
        <v>405</v>
      </c>
      <c r="X204" s="51">
        <f ca="1">IFERROR(Tableau2[[#This Row],[Solde client avant relance]]+Tableau2[[#This Row],[Frais de recouvrement]]+Tableau2[[#This Row],[Majoration]],"")</f>
        <v>-58.218224283013697</v>
      </c>
    </row>
    <row r="205" spans="1:24" x14ac:dyDescent="0.25">
      <c r="A205" s="2" t="s">
        <v>40</v>
      </c>
      <c r="B205" s="2"/>
      <c r="C205" s="31" t="s">
        <v>413</v>
      </c>
      <c r="D205" s="32"/>
      <c r="E205" s="2"/>
      <c r="F205" s="2"/>
      <c r="G205" s="38" t="s">
        <v>322</v>
      </c>
      <c r="H205" s="2"/>
      <c r="I205" s="38" t="s">
        <v>356</v>
      </c>
      <c r="J205" s="2"/>
      <c r="K205" s="2"/>
      <c r="L205" s="2"/>
      <c r="M205" s="2"/>
      <c r="N205" s="2"/>
      <c r="O205" s="7">
        <f ca="1">$B$1-Tableau2[[#This Row],[Date facture]]</f>
        <v>42817</v>
      </c>
      <c r="P205" s="9">
        <f ca="1">IFERROR((Tableau2[[#This Row],[Solde client avant relance]]*Tableau2[[#This Row],[Nb de jours de retard]]*$L$1)/36500,"")</f>
        <v>-0.35294111753424656</v>
      </c>
      <c r="Q205" s="9">
        <f>$K$2*Tableau2[[#This Row],[Nb factures]]</f>
        <v>0</v>
      </c>
      <c r="R205" s="9">
        <v>-33.43</v>
      </c>
      <c r="S205" s="2" t="s">
        <v>405</v>
      </c>
      <c r="T205" s="9" t="s">
        <v>381</v>
      </c>
      <c r="U205" s="2" t="s">
        <v>405</v>
      </c>
      <c r="V205" s="10" t="str">
        <f>IF(ISNA(VLOOKUP(Tableau2[[#This Row],[Code client]],extraction!A6:I381,9,0)),"réglé",VLOOKUP(Tableau2[[#This Row],[Code client]],extraction!A6:I381,9,0))</f>
        <v>réglé</v>
      </c>
      <c r="W205" s="2" t="s">
        <v>405</v>
      </c>
      <c r="X205" s="51">
        <f ca="1">IFERROR(Tableau2[[#This Row],[Solde client avant relance]]+Tableau2[[#This Row],[Frais de recouvrement]]+Tableau2[[#This Row],[Majoration]],"")</f>
        <v>-33.782941117534243</v>
      </c>
    </row>
    <row r="206" spans="1:24" x14ac:dyDescent="0.25">
      <c r="A206" s="2" t="s">
        <v>41</v>
      </c>
      <c r="B206" s="2"/>
      <c r="C206" s="31" t="s">
        <v>413</v>
      </c>
      <c r="D206" s="32"/>
      <c r="E206" s="2"/>
      <c r="F206" s="2"/>
      <c r="G206" s="38"/>
      <c r="H206" s="2"/>
      <c r="I206" s="38" t="s">
        <v>357</v>
      </c>
      <c r="J206" s="2"/>
      <c r="K206" s="2"/>
      <c r="L206" s="2"/>
      <c r="M206" s="2"/>
      <c r="N206" s="2"/>
      <c r="O206" s="7">
        <f ca="1">$B$1-Tableau2[[#This Row],[Date facture]]</f>
        <v>42817</v>
      </c>
      <c r="P206" s="9" t="str">
        <f ca="1">IFERROR((Tableau2[[#This Row],[Solde client avant relance]]*Tableau2[[#This Row],[Nb de jours de retard]]*$L$1)/36500,"")</f>
        <v/>
      </c>
      <c r="Q206" s="9">
        <f>$K$2*Tableau2[[#This Row],[Nb factures]]</f>
        <v>0</v>
      </c>
      <c r="R206" s="9" t="s">
        <v>381</v>
      </c>
      <c r="S206" s="2" t="s">
        <v>405</v>
      </c>
      <c r="T206" s="9" t="s">
        <v>381</v>
      </c>
      <c r="U206" s="2" t="s">
        <v>405</v>
      </c>
      <c r="V206" s="10" t="str">
        <f>IF(ISNA(VLOOKUP(Tableau2[[#This Row],[Code client]],extraction!A7:I382,9,0)),"réglé",VLOOKUP(Tableau2[[#This Row],[Code client]],extraction!A7:I382,9,0))</f>
        <v>réglé</v>
      </c>
      <c r="W206" s="2" t="s">
        <v>405</v>
      </c>
      <c r="X206" s="51" t="str">
        <f ca="1">IFERROR(Tableau2[[#This Row],[Solde client avant relance]]+Tableau2[[#This Row],[Frais de recouvrement]]+Tableau2[[#This Row],[Majoration]],"")</f>
        <v/>
      </c>
    </row>
    <row r="207" spans="1:24" x14ac:dyDescent="0.25">
      <c r="A207" s="2" t="s">
        <v>42</v>
      </c>
      <c r="B207" s="2"/>
      <c r="C207" s="31" t="s">
        <v>413</v>
      </c>
      <c r="D207" s="32"/>
      <c r="E207" s="2"/>
      <c r="F207" s="2"/>
      <c r="G207" s="38" t="s">
        <v>321</v>
      </c>
      <c r="H207" s="2"/>
      <c r="I207" s="38" t="s">
        <v>357</v>
      </c>
      <c r="J207" s="2"/>
      <c r="K207" s="2"/>
      <c r="L207" s="2"/>
      <c r="M207" s="2"/>
      <c r="N207" s="2"/>
      <c r="O207" s="7">
        <f ca="1">$B$1-Tableau2[[#This Row],[Date facture]]</f>
        <v>42817</v>
      </c>
      <c r="P207" s="9" t="str">
        <f ca="1">IFERROR((Tableau2[[#This Row],[Solde client avant relance]]*Tableau2[[#This Row],[Nb de jours de retard]]*$L$1)/36500,"")</f>
        <v/>
      </c>
      <c r="Q207" s="9">
        <f>$K$2*Tableau2[[#This Row],[Nb factures]]</f>
        <v>0</v>
      </c>
      <c r="R207" s="9" t="s">
        <v>381</v>
      </c>
      <c r="S207" s="2" t="s">
        <v>405</v>
      </c>
      <c r="T207" s="9" t="s">
        <v>381</v>
      </c>
      <c r="U207" s="2" t="s">
        <v>405</v>
      </c>
      <c r="V207" s="10" t="str">
        <f>IF(ISNA(VLOOKUP(Tableau2[[#This Row],[Code client]],extraction!A8:I383,9,0)),"réglé",VLOOKUP(Tableau2[[#This Row],[Code client]],extraction!A8:I383,9,0))</f>
        <v>réglé</v>
      </c>
      <c r="W207" s="2" t="s">
        <v>405</v>
      </c>
      <c r="X207" s="51" t="str">
        <f ca="1">IFERROR(Tableau2[[#This Row],[Solde client avant relance]]+Tableau2[[#This Row],[Frais de recouvrement]]+Tableau2[[#This Row],[Majoration]],"")</f>
        <v/>
      </c>
    </row>
    <row r="208" spans="1:24" x14ac:dyDescent="0.25">
      <c r="A208" s="2" t="s">
        <v>43</v>
      </c>
      <c r="B208" s="2"/>
      <c r="C208" s="31" t="s">
        <v>413</v>
      </c>
      <c r="D208" s="32"/>
      <c r="E208" s="2"/>
      <c r="F208" s="2"/>
      <c r="G208" s="38" t="s">
        <v>323</v>
      </c>
      <c r="H208" s="2"/>
      <c r="I208" s="38" t="s">
        <v>358</v>
      </c>
      <c r="J208" s="2" t="s">
        <v>381</v>
      </c>
      <c r="K208" s="2"/>
      <c r="L208" s="2"/>
      <c r="M208" s="2"/>
      <c r="N208" s="2"/>
      <c r="O208" s="7">
        <f ca="1">$B$1-Tableau2[[#This Row],[Date facture]]</f>
        <v>42817</v>
      </c>
      <c r="P208" s="9">
        <f ca="1">IFERROR((Tableau2[[#This Row],[Solde client avant relance]]*Tableau2[[#This Row],[Nb de jours de retard]]*$L$1)/36500,"")</f>
        <v>-0.35294111753424656</v>
      </c>
      <c r="Q208" s="9">
        <f>$K$2*Tableau2[[#This Row],[Nb factures]]</f>
        <v>0</v>
      </c>
      <c r="R208" s="9">
        <v>-33.43</v>
      </c>
      <c r="S208" s="2" t="s">
        <v>405</v>
      </c>
      <c r="T208" s="9" t="s">
        <v>381</v>
      </c>
      <c r="U208" s="2" t="s">
        <v>405</v>
      </c>
      <c r="V208" s="10" t="str">
        <f>IF(ISNA(VLOOKUP(Tableau2[[#This Row],[Code client]],extraction!A9:I384,9,0)),"réglé",VLOOKUP(Tableau2[[#This Row],[Code client]],extraction!A9:I384,9,0))</f>
        <v>réglé</v>
      </c>
      <c r="W208" s="2" t="s">
        <v>405</v>
      </c>
      <c r="X208" s="51">
        <f ca="1">IFERROR(Tableau2[[#This Row],[Solde client avant relance]]+Tableau2[[#This Row],[Frais de recouvrement]]+Tableau2[[#This Row],[Majoration]],"")</f>
        <v>-33.782941117534243</v>
      </c>
    </row>
    <row r="209" spans="1:24" x14ac:dyDescent="0.25">
      <c r="A209" s="2" t="s">
        <v>44</v>
      </c>
      <c r="B209" s="2"/>
      <c r="C209" s="31" t="s">
        <v>413</v>
      </c>
      <c r="D209" s="32"/>
      <c r="E209" s="2"/>
      <c r="F209" s="2"/>
      <c r="G209" s="38" t="s">
        <v>324</v>
      </c>
      <c r="H209" s="2"/>
      <c r="I209" s="38" t="s">
        <v>358</v>
      </c>
      <c r="J209" s="2"/>
      <c r="K209" s="2"/>
      <c r="L209" s="2"/>
      <c r="M209" s="2"/>
      <c r="N209" s="2"/>
      <c r="O209" s="7">
        <f ca="1">$B$1-Tableau2[[#This Row],[Date facture]]</f>
        <v>42817</v>
      </c>
      <c r="P209" s="9">
        <f ca="1">IFERROR((Tableau2[[#This Row],[Solde client avant relance]]*Tableau2[[#This Row],[Nb de jours de retard]]*$L$1)/36500,"")</f>
        <v>-0.35389130301369864</v>
      </c>
      <c r="Q209" s="9">
        <f>$K$2*Tableau2[[#This Row],[Nb factures]]</f>
        <v>0</v>
      </c>
      <c r="R209" s="9">
        <v>-33.520000000000003</v>
      </c>
      <c r="S209" s="2" t="s">
        <v>405</v>
      </c>
      <c r="T209" s="9" t="s">
        <v>381</v>
      </c>
      <c r="U209" s="2" t="s">
        <v>405</v>
      </c>
      <c r="V209" s="10" t="str">
        <f>IF(ISNA(VLOOKUP(Tableau2[[#This Row],[Code client]],extraction!A10:I385,9,0)),"réglé",VLOOKUP(Tableau2[[#This Row],[Code client]],extraction!A10:I385,9,0))</f>
        <v>réglé</v>
      </c>
      <c r="W209" s="2" t="s">
        <v>405</v>
      </c>
      <c r="X209" s="51">
        <f ca="1">IFERROR(Tableau2[[#This Row],[Solde client avant relance]]+Tableau2[[#This Row],[Frais de recouvrement]]+Tableau2[[#This Row],[Majoration]],"")</f>
        <v>-33.8738913030137</v>
      </c>
    </row>
    <row r="210" spans="1:24" x14ac:dyDescent="0.25">
      <c r="A210" s="2" t="s">
        <v>45</v>
      </c>
      <c r="B210" s="2"/>
      <c r="C210" s="31" t="s">
        <v>413</v>
      </c>
      <c r="D210" s="32"/>
      <c r="E210" s="2"/>
      <c r="F210" s="2"/>
      <c r="G210" s="38" t="s">
        <v>321</v>
      </c>
      <c r="H210" s="2"/>
      <c r="I210" s="38" t="s">
        <v>359</v>
      </c>
      <c r="J210" s="2"/>
      <c r="K210" s="2"/>
      <c r="L210" s="2"/>
      <c r="M210" s="2"/>
      <c r="N210" s="2"/>
      <c r="O210" s="7">
        <f ca="1">$B$1-Tableau2[[#This Row],[Date facture]]</f>
        <v>42817</v>
      </c>
      <c r="P210" s="9">
        <f ca="1">IFERROR((Tableau2[[#This Row],[Solde client avant relance]]*Tableau2[[#This Row],[Nb de jours de retard]]*$L$1)/36500,"")</f>
        <v>-0.30511511506849315</v>
      </c>
      <c r="Q210" s="9">
        <f>$K$2*Tableau2[[#This Row],[Nb factures]]</f>
        <v>0</v>
      </c>
      <c r="R210" s="9">
        <v>-28.9</v>
      </c>
      <c r="S210" s="2" t="s">
        <v>405</v>
      </c>
      <c r="T210" s="9" t="s">
        <v>381</v>
      </c>
      <c r="U210" s="2" t="s">
        <v>405</v>
      </c>
      <c r="V210" s="10" t="str">
        <f>IF(ISNA(VLOOKUP(Tableau2[[#This Row],[Code client]],extraction!A11:I386,9,0)),"réglé",VLOOKUP(Tableau2[[#This Row],[Code client]],extraction!A11:I386,9,0))</f>
        <v>réglé</v>
      </c>
      <c r="W210" s="2" t="s">
        <v>405</v>
      </c>
      <c r="X210" s="51">
        <f ca="1">IFERROR(Tableau2[[#This Row],[Solde client avant relance]]+Tableau2[[#This Row],[Frais de recouvrement]]+Tableau2[[#This Row],[Majoration]],"")</f>
        <v>-29.205115115068491</v>
      </c>
    </row>
    <row r="211" spans="1:24" x14ac:dyDescent="0.25">
      <c r="A211" s="2" t="s">
        <v>46</v>
      </c>
      <c r="B211" s="2"/>
      <c r="C211" s="31" t="s">
        <v>413</v>
      </c>
      <c r="D211" s="32"/>
      <c r="E211" s="2"/>
      <c r="F211" s="2"/>
      <c r="G211" s="38" t="s">
        <v>321</v>
      </c>
      <c r="H211" s="2"/>
      <c r="I211" s="38" t="s">
        <v>355</v>
      </c>
      <c r="J211" s="2" t="s">
        <v>380</v>
      </c>
      <c r="K211" s="2"/>
      <c r="L211" s="2"/>
      <c r="M211" s="2"/>
      <c r="N211" s="2"/>
      <c r="O211" s="7">
        <f ca="1">$B$1-Tableau2[[#This Row],[Date facture]]</f>
        <v>42817</v>
      </c>
      <c r="P211" s="9">
        <f ca="1">IFERROR((Tableau2[[#This Row],[Solde client avant relance]]*Tableau2[[#This Row],[Nb de jours de retard]]*$L$1)/36500,"")</f>
        <v>-1.1061214742465753</v>
      </c>
      <c r="Q211" s="9">
        <f>$K$2*Tableau2[[#This Row],[Nb factures]]</f>
        <v>0</v>
      </c>
      <c r="R211" s="9">
        <v>-104.77</v>
      </c>
      <c r="S211" s="2" t="s">
        <v>405</v>
      </c>
      <c r="T211" s="9" t="s">
        <v>381</v>
      </c>
      <c r="U211" s="2" t="s">
        <v>405</v>
      </c>
      <c r="V211" s="10" t="str">
        <f>IF(ISNA(VLOOKUP(Tableau2[[#This Row],[Code client]],extraction!A12:I387,9,0)),"réglé",VLOOKUP(Tableau2[[#This Row],[Code client]],extraction!A12:I387,9,0))</f>
        <v>réglé</v>
      </c>
      <c r="W211" s="2" t="s">
        <v>405</v>
      </c>
      <c r="X211" s="51">
        <f ca="1">IFERROR(Tableau2[[#This Row],[Solde client avant relance]]+Tableau2[[#This Row],[Frais de recouvrement]]+Tableau2[[#This Row],[Majoration]],"")</f>
        <v>-105.87612147424657</v>
      </c>
    </row>
    <row r="212" spans="1:24" x14ac:dyDescent="0.25">
      <c r="A212" s="2" t="s">
        <v>47</v>
      </c>
      <c r="B212" s="2"/>
      <c r="C212" s="31" t="s">
        <v>413</v>
      </c>
      <c r="D212" s="32"/>
      <c r="E212" s="2"/>
      <c r="F212" s="2"/>
      <c r="G212" s="38"/>
      <c r="H212" s="2"/>
      <c r="I212" s="38"/>
      <c r="J212" s="2"/>
      <c r="K212" s="2"/>
      <c r="L212" s="2"/>
      <c r="M212" s="2"/>
      <c r="N212" s="2"/>
      <c r="O212" s="7">
        <f ca="1">$B$1-Tableau2[[#This Row],[Date facture]]</f>
        <v>42817</v>
      </c>
      <c r="P212" s="9" t="str">
        <f ca="1">IFERROR((Tableau2[[#This Row],[Solde client avant relance]]*Tableau2[[#This Row],[Nb de jours de retard]]*$L$1)/36500,"")</f>
        <v/>
      </c>
      <c r="Q212" s="9">
        <f>$K$2*Tableau2[[#This Row],[Nb factures]]</f>
        <v>0</v>
      </c>
      <c r="R212" s="9" t="s">
        <v>408</v>
      </c>
      <c r="S212" s="2" t="s">
        <v>405</v>
      </c>
      <c r="T212" s="9" t="s">
        <v>381</v>
      </c>
      <c r="U212" s="2" t="s">
        <v>405</v>
      </c>
      <c r="V212" s="10" t="str">
        <f>IF(ISNA(VLOOKUP(Tableau2[[#This Row],[Code client]],extraction!A13:I388,9,0)),"réglé",VLOOKUP(Tableau2[[#This Row],[Code client]],extraction!A13:I388,9,0))</f>
        <v>réglé</v>
      </c>
      <c r="W212" s="2" t="s">
        <v>405</v>
      </c>
      <c r="X212" s="51" t="str">
        <f ca="1">IFERROR(Tableau2[[#This Row],[Solde client avant relance]]+Tableau2[[#This Row],[Frais de recouvrement]]+Tableau2[[#This Row],[Majoration]],"")</f>
        <v/>
      </c>
    </row>
    <row r="213" spans="1:24" x14ac:dyDescent="0.25">
      <c r="A213" s="2" t="s">
        <v>48</v>
      </c>
      <c r="B213" s="2"/>
      <c r="C213" s="31" t="s">
        <v>413</v>
      </c>
      <c r="D213" s="32"/>
      <c r="E213" s="2"/>
      <c r="F213" s="2"/>
      <c r="G213" s="38" t="s">
        <v>321</v>
      </c>
      <c r="H213" s="2"/>
      <c r="I213" s="38" t="s">
        <v>355</v>
      </c>
      <c r="J213" s="2"/>
      <c r="K213" s="2"/>
      <c r="L213" s="2"/>
      <c r="M213" s="2"/>
      <c r="N213" s="2"/>
      <c r="O213" s="7">
        <f ca="1">$B$1-Tableau2[[#This Row],[Date facture]]</f>
        <v>42817</v>
      </c>
      <c r="P213" s="9" t="str">
        <f ca="1">IFERROR((Tableau2[[#This Row],[Solde client avant relance]]*Tableau2[[#This Row],[Nb de jours de retard]]*$L$1)/36500,"")</f>
        <v/>
      </c>
      <c r="Q213" s="9">
        <f>$K$2*Tableau2[[#This Row],[Nb factures]]</f>
        <v>0</v>
      </c>
      <c r="R213" s="9" t="s">
        <v>381</v>
      </c>
      <c r="S213" s="2" t="s">
        <v>405</v>
      </c>
      <c r="T213" s="9" t="s">
        <v>381</v>
      </c>
      <c r="U213" s="2" t="s">
        <v>405</v>
      </c>
      <c r="V213" s="10" t="str">
        <f>IF(ISNA(VLOOKUP(Tableau2[[#This Row],[Code client]],extraction!A14:I389,9,0)),"réglé",VLOOKUP(Tableau2[[#This Row],[Code client]],extraction!A14:I389,9,0))</f>
        <v>réglé</v>
      </c>
      <c r="W213" s="2" t="s">
        <v>405</v>
      </c>
      <c r="X213" s="51" t="str">
        <f ca="1">IFERROR(Tableau2[[#This Row],[Solde client avant relance]]+Tableau2[[#This Row],[Frais de recouvrement]]+Tableau2[[#This Row],[Majoration]],"")</f>
        <v/>
      </c>
    </row>
    <row r="214" spans="1:24" x14ac:dyDescent="0.25">
      <c r="A214" s="2" t="s">
        <v>49</v>
      </c>
      <c r="B214" s="2"/>
      <c r="C214" s="31" t="s">
        <v>413</v>
      </c>
      <c r="D214" s="32"/>
      <c r="E214" s="2"/>
      <c r="F214" s="2"/>
      <c r="G214" s="38" t="s">
        <v>321</v>
      </c>
      <c r="H214" s="2"/>
      <c r="I214" s="38" t="s">
        <v>355</v>
      </c>
      <c r="J214" s="2" t="s">
        <v>382</v>
      </c>
      <c r="K214" s="2"/>
      <c r="L214" s="2"/>
      <c r="M214" s="2"/>
      <c r="N214" s="2"/>
      <c r="O214" s="7">
        <f ca="1">$B$1-Tableau2[[#This Row],[Date facture]]</f>
        <v>42817</v>
      </c>
      <c r="P214" s="9">
        <f ca="1">IFERROR((Tableau2[[#This Row],[Solde client avant relance]]*Tableau2[[#This Row],[Nb de jours de retard]]*$L$1)/36500,"")</f>
        <v>-0.35927568739726023</v>
      </c>
      <c r="Q214" s="9">
        <f>$K$2*Tableau2[[#This Row],[Nb factures]]</f>
        <v>0</v>
      </c>
      <c r="R214" s="9">
        <v>-34.03</v>
      </c>
      <c r="S214" s="2" t="s">
        <v>405</v>
      </c>
      <c r="T214" s="9" t="s">
        <v>381</v>
      </c>
      <c r="U214" s="2" t="s">
        <v>405</v>
      </c>
      <c r="V214" s="10" t="str">
        <f>IF(ISNA(VLOOKUP(Tableau2[[#This Row],[Code client]],extraction!A15:I390,9,0)),"réglé",VLOOKUP(Tableau2[[#This Row],[Code client]],extraction!A15:I390,9,0))</f>
        <v>réglé</v>
      </c>
      <c r="W214" s="2" t="s">
        <v>405</v>
      </c>
      <c r="X214" s="51">
        <f ca="1">IFERROR(Tableau2[[#This Row],[Solde client avant relance]]+Tableau2[[#This Row],[Frais de recouvrement]]+Tableau2[[#This Row],[Majoration]],"")</f>
        <v>-34.389275687397259</v>
      </c>
    </row>
    <row r="215" spans="1:24" x14ac:dyDescent="0.25">
      <c r="A215" s="2" t="s">
        <v>50</v>
      </c>
      <c r="B215" s="2"/>
      <c r="C215" s="31" t="s">
        <v>413</v>
      </c>
      <c r="D215" s="32"/>
      <c r="E215" s="2"/>
      <c r="F215" s="2"/>
      <c r="G215" s="38" t="s">
        <v>322</v>
      </c>
      <c r="H215" s="2"/>
      <c r="I215" s="38" t="s">
        <v>355</v>
      </c>
      <c r="J215" s="2"/>
      <c r="K215" s="2"/>
      <c r="L215" s="2"/>
      <c r="M215" s="2"/>
      <c r="N215" s="2"/>
      <c r="O215" s="7">
        <f ca="1">$B$1-Tableau2[[#This Row],[Date facture]]</f>
        <v>42817</v>
      </c>
      <c r="P215" s="9">
        <f ca="1">IFERROR((Tableau2[[#This Row],[Solde client avant relance]]*Tableau2[[#This Row],[Nb de jours de retard]]*$L$1)/36500,"")</f>
        <v>-0.35294111753424656</v>
      </c>
      <c r="Q215" s="9">
        <f>$K$2*Tableau2[[#This Row],[Nb factures]]</f>
        <v>0</v>
      </c>
      <c r="R215" s="9">
        <v>-33.43</v>
      </c>
      <c r="S215" s="2" t="s">
        <v>405</v>
      </c>
      <c r="T215" s="9" t="s">
        <v>381</v>
      </c>
      <c r="U215" s="2" t="s">
        <v>405</v>
      </c>
      <c r="V215" s="10" t="str">
        <f>IF(ISNA(VLOOKUP(Tableau2[[#This Row],[Code client]],extraction!A16:I391,9,0)),"réglé",VLOOKUP(Tableau2[[#This Row],[Code client]],extraction!A16:I391,9,0))</f>
        <v>réglé</v>
      </c>
      <c r="W215" s="2" t="s">
        <v>405</v>
      </c>
      <c r="X215" s="51">
        <f ca="1">IFERROR(Tableau2[[#This Row],[Solde client avant relance]]+Tableau2[[#This Row],[Frais de recouvrement]]+Tableau2[[#This Row],[Majoration]],"")</f>
        <v>-33.782941117534243</v>
      </c>
    </row>
    <row r="216" spans="1:24" x14ac:dyDescent="0.25">
      <c r="A216" s="2" t="s">
        <v>51</v>
      </c>
      <c r="B216" s="2"/>
      <c r="C216" s="31" t="s">
        <v>413</v>
      </c>
      <c r="D216" s="32"/>
      <c r="E216" s="2"/>
      <c r="F216" s="2"/>
      <c r="G216" s="38" t="s">
        <v>321</v>
      </c>
      <c r="H216" s="2"/>
      <c r="I216" s="38" t="s">
        <v>355</v>
      </c>
      <c r="J216" s="2" t="s">
        <v>380</v>
      </c>
      <c r="K216" s="2"/>
      <c r="L216" s="2"/>
      <c r="M216" s="2"/>
      <c r="N216" s="2"/>
      <c r="O216" s="7">
        <f ca="1">$B$1-Tableau2[[#This Row],[Date facture]]</f>
        <v>42817</v>
      </c>
      <c r="P216" s="9">
        <f ca="1">IFERROR((Tableau2[[#This Row],[Solde client avant relance]]*Tableau2[[#This Row],[Nb de jours de retard]]*$L$1)/36500,"")</f>
        <v>-0.35927568739726023</v>
      </c>
      <c r="Q216" s="9">
        <f>$K$2*Tableau2[[#This Row],[Nb factures]]</f>
        <v>0</v>
      </c>
      <c r="R216" s="9">
        <v>-34.03</v>
      </c>
      <c r="S216" s="2" t="s">
        <v>405</v>
      </c>
      <c r="T216" s="9" t="s">
        <v>381</v>
      </c>
      <c r="U216" s="2" t="s">
        <v>405</v>
      </c>
      <c r="V216" s="10" t="str">
        <f>IF(ISNA(VLOOKUP(Tableau2[[#This Row],[Code client]],extraction!A17:I392,9,0)),"réglé",VLOOKUP(Tableau2[[#This Row],[Code client]],extraction!A17:I392,9,0))</f>
        <v>réglé</v>
      </c>
      <c r="W216" s="2" t="s">
        <v>405</v>
      </c>
      <c r="X216" s="51">
        <f ca="1">IFERROR(Tableau2[[#This Row],[Solde client avant relance]]+Tableau2[[#This Row],[Frais de recouvrement]]+Tableau2[[#This Row],[Majoration]],"")</f>
        <v>-34.389275687397259</v>
      </c>
    </row>
    <row r="217" spans="1:24" x14ac:dyDescent="0.25">
      <c r="A217" s="2" t="s">
        <v>52</v>
      </c>
      <c r="B217" s="2"/>
      <c r="C217" s="31" t="s">
        <v>413</v>
      </c>
      <c r="D217" s="32"/>
      <c r="E217" s="2"/>
      <c r="F217" s="2"/>
      <c r="G217" s="38"/>
      <c r="H217" s="2"/>
      <c r="I217" s="38"/>
      <c r="J217" s="2"/>
      <c r="K217" s="2"/>
      <c r="L217" s="2"/>
      <c r="M217" s="2"/>
      <c r="N217" s="2"/>
      <c r="O217" s="7">
        <f ca="1">$B$1-Tableau2[[#This Row],[Date facture]]</f>
        <v>42817</v>
      </c>
      <c r="P217" s="9" t="str">
        <f ca="1">IFERROR((Tableau2[[#This Row],[Solde client avant relance]]*Tableau2[[#This Row],[Nb de jours de retard]]*$L$1)/36500,"")</f>
        <v/>
      </c>
      <c r="Q217" s="9">
        <f>$K$2*Tableau2[[#This Row],[Nb factures]]</f>
        <v>0</v>
      </c>
      <c r="R217" s="9" t="s">
        <v>381</v>
      </c>
      <c r="S217" s="2" t="s">
        <v>405</v>
      </c>
      <c r="T217" s="9" t="s">
        <v>381</v>
      </c>
      <c r="U217" s="2" t="s">
        <v>405</v>
      </c>
      <c r="V217" s="10" t="str">
        <f>IF(ISNA(VLOOKUP(Tableau2[[#This Row],[Code client]],extraction!A18:I393,9,0)),"réglé",VLOOKUP(Tableau2[[#This Row],[Code client]],extraction!A18:I393,9,0))</f>
        <v>réglé</v>
      </c>
      <c r="W217" s="2" t="s">
        <v>405</v>
      </c>
      <c r="X217" s="51" t="str">
        <f ca="1">IFERROR(Tableau2[[#This Row],[Solde client avant relance]]+Tableau2[[#This Row],[Frais de recouvrement]]+Tableau2[[#This Row],[Majoration]],"")</f>
        <v/>
      </c>
    </row>
    <row r="218" spans="1:24" x14ac:dyDescent="0.25">
      <c r="A218" s="2" t="s">
        <v>53</v>
      </c>
      <c r="B218" s="2"/>
      <c r="C218" s="31" t="s">
        <v>413</v>
      </c>
      <c r="D218" s="32"/>
      <c r="E218" s="2"/>
      <c r="F218" s="2"/>
      <c r="G218" s="38" t="s">
        <v>321</v>
      </c>
      <c r="H218" s="2"/>
      <c r="I218" s="38" t="s">
        <v>356</v>
      </c>
      <c r="J218" s="2"/>
      <c r="K218" s="2"/>
      <c r="L218" s="2"/>
      <c r="M218" s="2"/>
      <c r="N218" s="2"/>
      <c r="O218" s="7">
        <f ca="1">$B$1-Tableau2[[#This Row],[Date facture]]</f>
        <v>42817</v>
      </c>
      <c r="P218" s="9">
        <f ca="1">IFERROR((Tableau2[[#This Row],[Solde client avant relance]]*Tableau2[[#This Row],[Nb de jours de retard]]*$L$1)/36500,"")</f>
        <v>-0.30595972438356162</v>
      </c>
      <c r="Q218" s="9">
        <f>$K$2*Tableau2[[#This Row],[Nb factures]]</f>
        <v>0</v>
      </c>
      <c r="R218" s="9">
        <v>-28.98</v>
      </c>
      <c r="S218" s="2" t="s">
        <v>405</v>
      </c>
      <c r="T218" s="9" t="s">
        <v>381</v>
      </c>
      <c r="U218" s="2" t="s">
        <v>405</v>
      </c>
      <c r="V218" s="10" t="str">
        <f>IF(ISNA(VLOOKUP(Tableau2[[#This Row],[Code client]],extraction!A19:I394,9,0)),"réglé",VLOOKUP(Tableau2[[#This Row],[Code client]],extraction!A19:I394,9,0))</f>
        <v>réglé</v>
      </c>
      <c r="W218" s="2" t="s">
        <v>405</v>
      </c>
      <c r="X218" s="51">
        <f ca="1">IFERROR(Tableau2[[#This Row],[Solde client avant relance]]+Tableau2[[#This Row],[Frais de recouvrement]]+Tableau2[[#This Row],[Majoration]],"")</f>
        <v>-29.285959724383563</v>
      </c>
    </row>
    <row r="219" spans="1:24" ht="30" x14ac:dyDescent="0.25">
      <c r="A219" s="2" t="s">
        <v>54</v>
      </c>
      <c r="B219" s="2"/>
      <c r="C219" s="31" t="s">
        <v>413</v>
      </c>
      <c r="D219" s="32"/>
      <c r="E219" s="2"/>
      <c r="F219" s="2"/>
      <c r="G219" s="38" t="s">
        <v>325</v>
      </c>
      <c r="H219" s="2"/>
      <c r="I219" s="38"/>
      <c r="J219" s="2"/>
      <c r="K219" s="2"/>
      <c r="L219" s="2"/>
      <c r="M219" s="2"/>
      <c r="N219" s="2"/>
      <c r="O219" s="7">
        <f ca="1">$B$1-Tableau2[[#This Row],[Date facture]]</f>
        <v>42817</v>
      </c>
      <c r="P219" s="9">
        <f ca="1">IFERROR((Tableau2[[#This Row],[Solde client avant relance]]*Tableau2[[#This Row],[Nb de jours de retard]]*$L$1)/36500,"")</f>
        <v>-38.376724601095887</v>
      </c>
      <c r="Q219" s="9">
        <f>$K$2*Tableau2[[#This Row],[Nb factures]]</f>
        <v>0</v>
      </c>
      <c r="R219" s="9">
        <v>-3634.98</v>
      </c>
      <c r="S219" s="2" t="s">
        <v>405</v>
      </c>
      <c r="T219" s="9" t="s">
        <v>381</v>
      </c>
      <c r="U219" s="2" t="s">
        <v>405</v>
      </c>
      <c r="V219" s="10" t="str">
        <f>IF(ISNA(VLOOKUP(Tableau2[[#This Row],[Code client]],extraction!A20:I395,9,0)),"réglé",VLOOKUP(Tableau2[[#This Row],[Code client]],extraction!A20:I395,9,0))</f>
        <v>réglé</v>
      </c>
      <c r="W219" s="2" t="s">
        <v>405</v>
      </c>
      <c r="X219" s="51">
        <f ca="1">IFERROR(Tableau2[[#This Row],[Solde client avant relance]]+Tableau2[[#This Row],[Frais de recouvrement]]+Tableau2[[#This Row],[Majoration]],"")</f>
        <v>-3673.3567246010957</v>
      </c>
    </row>
    <row r="220" spans="1:24" x14ac:dyDescent="0.25">
      <c r="A220" s="2" t="s">
        <v>55</v>
      </c>
      <c r="B220" s="2"/>
      <c r="C220" s="31" t="s">
        <v>413</v>
      </c>
      <c r="D220" s="32"/>
      <c r="E220" s="2"/>
      <c r="F220" s="2"/>
      <c r="G220" s="38" t="s">
        <v>326</v>
      </c>
      <c r="H220" s="2"/>
      <c r="I220" s="38" t="s">
        <v>355</v>
      </c>
      <c r="J220" s="2" t="s">
        <v>383</v>
      </c>
      <c r="K220" s="2"/>
      <c r="L220" s="2"/>
      <c r="M220" s="2"/>
      <c r="N220" s="2"/>
      <c r="O220" s="7">
        <f ca="1">$B$1-Tableau2[[#This Row],[Date facture]]</f>
        <v>42817</v>
      </c>
      <c r="P220" s="9">
        <f ca="1">IFERROR((Tableau2[[#This Row],[Solde client avant relance]]*Tableau2[[#This Row],[Nb de jours de retard]]*$L$1)/36500,"")</f>
        <v>-1.2908797619178081</v>
      </c>
      <c r="Q220" s="9">
        <f>$K$2*Tableau2[[#This Row],[Nb factures]]</f>
        <v>0</v>
      </c>
      <c r="R220" s="9">
        <v>-122.27</v>
      </c>
      <c r="S220" s="2" t="s">
        <v>405</v>
      </c>
      <c r="T220" s="9" t="s">
        <v>381</v>
      </c>
      <c r="U220" s="2" t="s">
        <v>405</v>
      </c>
      <c r="V220" s="10" t="str">
        <f>IF(ISNA(VLOOKUP(Tableau2[[#This Row],[Code client]],extraction!A21:I396,9,0)),"réglé",VLOOKUP(Tableau2[[#This Row],[Code client]],extraction!A21:I396,9,0))</f>
        <v>réglé</v>
      </c>
      <c r="W220" s="2" t="s">
        <v>405</v>
      </c>
      <c r="X220" s="51">
        <f ca="1">IFERROR(Tableau2[[#This Row],[Solde client avant relance]]+Tableau2[[#This Row],[Frais de recouvrement]]+Tableau2[[#This Row],[Majoration]],"")</f>
        <v>-123.5608797619178</v>
      </c>
    </row>
    <row r="221" spans="1:24" x14ac:dyDescent="0.25">
      <c r="A221" s="2" t="s">
        <v>56</v>
      </c>
      <c r="B221" s="2"/>
      <c r="C221" s="31" t="s">
        <v>413</v>
      </c>
      <c r="D221" s="32"/>
      <c r="E221" s="2"/>
      <c r="F221" s="2"/>
      <c r="G221" s="38" t="s">
        <v>327</v>
      </c>
      <c r="H221" s="2"/>
      <c r="I221" s="38" t="s">
        <v>355</v>
      </c>
      <c r="J221" s="2"/>
      <c r="K221" s="2"/>
      <c r="L221" s="2"/>
      <c r="M221" s="2"/>
      <c r="N221" s="2"/>
      <c r="O221" s="7">
        <f ca="1">$B$1-Tableau2[[#This Row],[Date facture]]</f>
        <v>42817</v>
      </c>
      <c r="P221" s="9">
        <f ca="1">IFERROR((Tableau2[[#This Row],[Solde client avant relance]]*Tableau2[[#This Row],[Nb de jours de retard]]*$L$1)/36500,"")</f>
        <v>-0.30595972438356162</v>
      </c>
      <c r="Q221" s="9">
        <f>$K$2*Tableau2[[#This Row],[Nb factures]]</f>
        <v>0</v>
      </c>
      <c r="R221" s="9">
        <v>-28.98</v>
      </c>
      <c r="S221" s="2" t="s">
        <v>405</v>
      </c>
      <c r="T221" s="9" t="s">
        <v>381</v>
      </c>
      <c r="U221" s="2" t="s">
        <v>405</v>
      </c>
      <c r="V221" s="10" t="str">
        <f>IF(ISNA(VLOOKUP(Tableau2[[#This Row],[Code client]],extraction!A22:I397,9,0)),"réglé",VLOOKUP(Tableau2[[#This Row],[Code client]],extraction!A22:I397,9,0))</f>
        <v>réglé</v>
      </c>
      <c r="W221" s="2" t="s">
        <v>405</v>
      </c>
      <c r="X221" s="51">
        <f ca="1">IFERROR(Tableau2[[#This Row],[Solde client avant relance]]+Tableau2[[#This Row],[Frais de recouvrement]]+Tableau2[[#This Row],[Majoration]],"")</f>
        <v>-29.285959724383563</v>
      </c>
    </row>
    <row r="222" spans="1:24" x14ac:dyDescent="0.25">
      <c r="A222" s="2" t="s">
        <v>57</v>
      </c>
      <c r="B222" s="2"/>
      <c r="C222" s="31" t="s">
        <v>413</v>
      </c>
      <c r="D222" s="32"/>
      <c r="E222" s="2"/>
      <c r="F222" s="2"/>
      <c r="G222" s="38" t="s">
        <v>322</v>
      </c>
      <c r="H222" s="2"/>
      <c r="I222" s="38" t="s">
        <v>355</v>
      </c>
      <c r="J222" s="2"/>
      <c r="K222" s="2"/>
      <c r="L222" s="2"/>
      <c r="M222" s="2"/>
      <c r="N222" s="2"/>
      <c r="O222" s="7">
        <f ca="1">$B$1-Tableau2[[#This Row],[Date facture]]</f>
        <v>42817</v>
      </c>
      <c r="P222" s="9" t="str">
        <f ca="1">IFERROR((Tableau2[[#This Row],[Solde client avant relance]]*Tableau2[[#This Row],[Nb de jours de retard]]*$L$1)/36500,"")</f>
        <v/>
      </c>
      <c r="Q222" s="9">
        <f>$K$2*Tableau2[[#This Row],[Nb factures]]</f>
        <v>0</v>
      </c>
      <c r="R222" s="9" t="s">
        <v>381</v>
      </c>
      <c r="S222" s="2" t="s">
        <v>405</v>
      </c>
      <c r="T222" s="9" t="s">
        <v>381</v>
      </c>
      <c r="U222" s="2" t="s">
        <v>405</v>
      </c>
      <c r="V222" s="10" t="str">
        <f>IF(ISNA(VLOOKUP(Tableau2[[#This Row],[Code client]],extraction!A23:I398,9,0)),"réglé",VLOOKUP(Tableau2[[#This Row],[Code client]],extraction!A23:I398,9,0))</f>
        <v>réglé</v>
      </c>
      <c r="W222" s="2" t="s">
        <v>405</v>
      </c>
      <c r="X222" s="51" t="str">
        <f ca="1">IFERROR(Tableau2[[#This Row],[Solde client avant relance]]+Tableau2[[#This Row],[Frais de recouvrement]]+Tableau2[[#This Row],[Majoration]],"")</f>
        <v/>
      </c>
    </row>
    <row r="223" spans="1:24" x14ac:dyDescent="0.25">
      <c r="A223" s="2" t="s">
        <v>58</v>
      </c>
      <c r="B223" s="2"/>
      <c r="C223" s="31" t="s">
        <v>413</v>
      </c>
      <c r="D223" s="32"/>
      <c r="E223" s="2"/>
      <c r="F223" s="2"/>
      <c r="G223" s="38" t="s">
        <v>322</v>
      </c>
      <c r="H223" s="2"/>
      <c r="I223" s="38" t="s">
        <v>355</v>
      </c>
      <c r="J223" s="2" t="s">
        <v>380</v>
      </c>
      <c r="K223" s="2"/>
      <c r="L223" s="2"/>
      <c r="M223" s="2"/>
      <c r="N223" s="2"/>
      <c r="O223" s="7">
        <f ca="1">$B$1-Tableau2[[#This Row],[Date facture]]</f>
        <v>42817</v>
      </c>
      <c r="P223" s="9">
        <f ca="1">IFERROR((Tableau2[[#This Row],[Solde client avant relance]]*Tableau2[[#This Row],[Nb de jours de retard]]*$L$1)/36500,"")</f>
        <v>-0.30595972438356162</v>
      </c>
      <c r="Q223" s="9">
        <f>$K$2*Tableau2[[#This Row],[Nb factures]]</f>
        <v>0</v>
      </c>
      <c r="R223" s="9">
        <v>-28.98</v>
      </c>
      <c r="S223" s="2" t="s">
        <v>405</v>
      </c>
      <c r="T223" s="9" t="s">
        <v>381</v>
      </c>
      <c r="U223" s="2" t="s">
        <v>405</v>
      </c>
      <c r="V223" s="10" t="str">
        <f>IF(ISNA(VLOOKUP(Tableau2[[#This Row],[Code client]],extraction!A24:I399,9,0)),"réglé",VLOOKUP(Tableau2[[#This Row],[Code client]],extraction!A24:I399,9,0))</f>
        <v>réglé</v>
      </c>
      <c r="W223" s="2" t="s">
        <v>405</v>
      </c>
      <c r="X223" s="51">
        <f ca="1">IFERROR(Tableau2[[#This Row],[Solde client avant relance]]+Tableau2[[#This Row],[Frais de recouvrement]]+Tableau2[[#This Row],[Majoration]],"")</f>
        <v>-29.285959724383563</v>
      </c>
    </row>
    <row r="224" spans="1:24" x14ac:dyDescent="0.25">
      <c r="A224" s="2" t="s">
        <v>59</v>
      </c>
      <c r="B224" s="2"/>
      <c r="C224" s="31" t="s">
        <v>413</v>
      </c>
      <c r="D224" s="32"/>
      <c r="E224" s="2"/>
      <c r="F224" s="2"/>
      <c r="G224" s="38" t="s">
        <v>328</v>
      </c>
      <c r="H224" s="2"/>
      <c r="I224" s="38" t="s">
        <v>355</v>
      </c>
      <c r="J224" s="2"/>
      <c r="K224" s="2"/>
      <c r="L224" s="2"/>
      <c r="M224" s="2"/>
      <c r="N224" s="2"/>
      <c r="O224" s="7">
        <f ca="1">$B$1-Tableau2[[#This Row],[Date facture]]</f>
        <v>42817</v>
      </c>
      <c r="P224" s="9" t="str">
        <f ca="1">IFERROR((Tableau2[[#This Row],[Solde client avant relance]]*Tableau2[[#This Row],[Nb de jours de retard]]*$L$1)/36500,"")</f>
        <v/>
      </c>
      <c r="Q224" s="9">
        <f>$K$2*Tableau2[[#This Row],[Nb factures]]</f>
        <v>0</v>
      </c>
      <c r="R224" s="9" t="s">
        <v>381</v>
      </c>
      <c r="S224" s="2" t="s">
        <v>405</v>
      </c>
      <c r="T224" s="9" t="s">
        <v>381</v>
      </c>
      <c r="U224" s="2" t="s">
        <v>405</v>
      </c>
      <c r="V224" s="10" t="str">
        <f>IF(ISNA(VLOOKUP(Tableau2[[#This Row],[Code client]],extraction!A25:I400,9,0)),"réglé",VLOOKUP(Tableau2[[#This Row],[Code client]],extraction!A25:I400,9,0))</f>
        <v>réglé</v>
      </c>
      <c r="W224" s="2" t="s">
        <v>405</v>
      </c>
      <c r="X224" s="51" t="str">
        <f ca="1">IFERROR(Tableau2[[#This Row],[Solde client avant relance]]+Tableau2[[#This Row],[Frais de recouvrement]]+Tableau2[[#This Row],[Majoration]],"")</f>
        <v/>
      </c>
    </row>
    <row r="225" spans="1:24" x14ac:dyDescent="0.25">
      <c r="A225" s="2" t="s">
        <v>60</v>
      </c>
      <c r="B225" s="2"/>
      <c r="C225" s="31" t="s">
        <v>413</v>
      </c>
      <c r="D225" s="32"/>
      <c r="E225" s="2"/>
      <c r="F225" s="2"/>
      <c r="G225" s="38" t="s">
        <v>329</v>
      </c>
      <c r="H225" s="2"/>
      <c r="I225" s="38" t="s">
        <v>355</v>
      </c>
      <c r="J225" s="2" t="s">
        <v>380</v>
      </c>
      <c r="K225" s="2"/>
      <c r="L225" s="2"/>
      <c r="M225" s="2"/>
      <c r="N225" s="2"/>
      <c r="O225" s="7">
        <f ca="1">$B$1-Tableau2[[#This Row],[Date facture]]</f>
        <v>42817</v>
      </c>
      <c r="P225" s="9">
        <f ca="1">IFERROR((Tableau2[[#This Row],[Solde client avant relance]]*Tableau2[[#This Row],[Nb de jours de retard]]*$L$1)/36500,"")</f>
        <v>-0.59555514328767112</v>
      </c>
      <c r="Q225" s="9">
        <f>$K$2*Tableau2[[#This Row],[Nb factures]]</f>
        <v>0</v>
      </c>
      <c r="R225" s="9">
        <v>-56.41</v>
      </c>
      <c r="S225" s="2" t="s">
        <v>405</v>
      </c>
      <c r="T225" s="9" t="s">
        <v>381</v>
      </c>
      <c r="U225" s="2" t="s">
        <v>405</v>
      </c>
      <c r="V225" s="10" t="str">
        <f>IF(ISNA(VLOOKUP(Tableau2[[#This Row],[Code client]],extraction!A26:I401,9,0)),"réglé",VLOOKUP(Tableau2[[#This Row],[Code client]],extraction!A26:I401,9,0))</f>
        <v>réglé</v>
      </c>
      <c r="W225" s="2" t="s">
        <v>405</v>
      </c>
      <c r="X225" s="51">
        <f ca="1">IFERROR(Tableau2[[#This Row],[Solde client avant relance]]+Tableau2[[#This Row],[Frais de recouvrement]]+Tableau2[[#This Row],[Majoration]],"")</f>
        <v>-57.005555143287665</v>
      </c>
    </row>
    <row r="226" spans="1:24" x14ac:dyDescent="0.25">
      <c r="A226" s="2" t="s">
        <v>61</v>
      </c>
      <c r="B226" s="2"/>
      <c r="C226" s="31" t="s">
        <v>413</v>
      </c>
      <c r="D226" s="32"/>
      <c r="E226" s="2"/>
      <c r="F226" s="2"/>
      <c r="G226" s="38" t="s">
        <v>329</v>
      </c>
      <c r="H226" s="2"/>
      <c r="I226" s="38" t="s">
        <v>355</v>
      </c>
      <c r="J226" s="2" t="s">
        <v>384</v>
      </c>
      <c r="K226" s="2"/>
      <c r="L226" s="2"/>
      <c r="M226" s="2"/>
      <c r="N226" s="2"/>
      <c r="O226" s="7">
        <f ca="1">$B$1-Tableau2[[#This Row],[Date facture]]</f>
        <v>42817</v>
      </c>
      <c r="P226" s="9">
        <f ca="1">IFERROR((Tableau2[[#This Row],[Solde client avant relance]]*Tableau2[[#This Row],[Nb de jours de retard]]*$L$1)/36500,"")</f>
        <v>-0.49958640986301367</v>
      </c>
      <c r="Q226" s="9">
        <f>$K$2*Tableau2[[#This Row],[Nb factures]]</f>
        <v>0</v>
      </c>
      <c r="R226" s="9">
        <v>-47.32</v>
      </c>
      <c r="S226" s="2" t="s">
        <v>405</v>
      </c>
      <c r="T226" s="9" t="s">
        <v>381</v>
      </c>
      <c r="U226" s="2" t="s">
        <v>405</v>
      </c>
      <c r="V226" s="10" t="str">
        <f>IF(ISNA(VLOOKUP(Tableau2[[#This Row],[Code client]],extraction!A27:I402,9,0)),"réglé",VLOOKUP(Tableau2[[#This Row],[Code client]],extraction!A27:I402,9,0))</f>
        <v>réglé</v>
      </c>
      <c r="W226" s="2" t="s">
        <v>405</v>
      </c>
      <c r="X226" s="51">
        <f ca="1">IFERROR(Tableau2[[#This Row],[Solde client avant relance]]+Tableau2[[#This Row],[Frais de recouvrement]]+Tableau2[[#This Row],[Majoration]],"")</f>
        <v>-47.819586409863014</v>
      </c>
    </row>
    <row r="227" spans="1:24" x14ac:dyDescent="0.25">
      <c r="A227" s="2" t="s">
        <v>62</v>
      </c>
      <c r="B227" s="2"/>
      <c r="C227" s="31" t="s">
        <v>413</v>
      </c>
      <c r="D227" s="32"/>
      <c r="E227" s="2"/>
      <c r="F227" s="2"/>
      <c r="G227" s="38" t="s">
        <v>330</v>
      </c>
      <c r="H227" s="2"/>
      <c r="I227" s="38" t="s">
        <v>355</v>
      </c>
      <c r="J227" s="2" t="s">
        <v>384</v>
      </c>
      <c r="K227" s="2"/>
      <c r="L227" s="2"/>
      <c r="M227" s="2"/>
      <c r="N227" s="2"/>
      <c r="O227" s="7">
        <f ca="1">$B$1-Tableau2[[#This Row],[Date facture]]</f>
        <v>42817</v>
      </c>
      <c r="P227" s="9">
        <f ca="1">IFERROR((Tableau2[[#This Row],[Solde client avant relance]]*Tableau2[[#This Row],[Nb de jours de retard]]*$L$1)/36500,"")</f>
        <v>-0.71855137479452047</v>
      </c>
      <c r="Q227" s="9">
        <f>$K$2*Tableau2[[#This Row],[Nb factures]]</f>
        <v>0</v>
      </c>
      <c r="R227" s="9">
        <v>-68.06</v>
      </c>
      <c r="S227" s="2" t="s">
        <v>405</v>
      </c>
      <c r="T227" s="9" t="s">
        <v>381</v>
      </c>
      <c r="U227" s="2" t="s">
        <v>405</v>
      </c>
      <c r="V227" s="10" t="str">
        <f>IF(ISNA(VLOOKUP(Tableau2[[#This Row],[Code client]],extraction!A28:I403,9,0)),"réglé",VLOOKUP(Tableau2[[#This Row],[Code client]],extraction!A28:I403,9,0))</f>
        <v>réglé</v>
      </c>
      <c r="W227" s="2" t="s">
        <v>405</v>
      </c>
      <c r="X227" s="51">
        <f ca="1">IFERROR(Tableau2[[#This Row],[Solde client avant relance]]+Tableau2[[#This Row],[Frais de recouvrement]]+Tableau2[[#This Row],[Majoration]],"")</f>
        <v>-68.778551374794517</v>
      </c>
    </row>
    <row r="228" spans="1:24" x14ac:dyDescent="0.25">
      <c r="A228" s="2" t="s">
        <v>63</v>
      </c>
      <c r="B228" s="2"/>
      <c r="C228" s="31" t="s">
        <v>413</v>
      </c>
      <c r="D228" s="32"/>
      <c r="E228" s="2"/>
      <c r="F228" s="2"/>
      <c r="G228" s="38" t="s">
        <v>331</v>
      </c>
      <c r="H228" s="2"/>
      <c r="I228" s="38" t="s">
        <v>360</v>
      </c>
      <c r="J228" s="2" t="s">
        <v>380</v>
      </c>
      <c r="K228" s="2"/>
      <c r="L228" s="2"/>
      <c r="M228" s="2"/>
      <c r="N228" s="2"/>
      <c r="O228" s="7">
        <f ca="1">$B$1-Tableau2[[#This Row],[Date facture]]</f>
        <v>42817</v>
      </c>
      <c r="P228" s="9">
        <f ca="1">IFERROR((Tableau2[[#This Row],[Solde client avant relance]]*Tableau2[[#This Row],[Nb de jours de retard]]*$L$1)/36500,"")</f>
        <v>-0.35294111753424656</v>
      </c>
      <c r="Q228" s="9">
        <f>$K$2*Tableau2[[#This Row],[Nb factures]]</f>
        <v>0</v>
      </c>
      <c r="R228" s="9">
        <v>-33.43</v>
      </c>
      <c r="S228" s="2" t="s">
        <v>405</v>
      </c>
      <c r="T228" s="9" t="s">
        <v>381</v>
      </c>
      <c r="U228" s="2" t="s">
        <v>405</v>
      </c>
      <c r="V228" s="10" t="str">
        <f>IF(ISNA(VLOOKUP(Tableau2[[#This Row],[Code client]],extraction!A29:I404,9,0)),"réglé",VLOOKUP(Tableau2[[#This Row],[Code client]],extraction!A29:I404,9,0))</f>
        <v>réglé</v>
      </c>
      <c r="W228" s="2" t="s">
        <v>405</v>
      </c>
      <c r="X228" s="51">
        <f ca="1">IFERROR(Tableau2[[#This Row],[Solde client avant relance]]+Tableau2[[#This Row],[Frais de recouvrement]]+Tableau2[[#This Row],[Majoration]],"")</f>
        <v>-33.782941117534243</v>
      </c>
    </row>
    <row r="229" spans="1:24" x14ac:dyDescent="0.25">
      <c r="A229" s="2" t="s">
        <v>64</v>
      </c>
      <c r="B229" s="2"/>
      <c r="C229" s="31" t="s">
        <v>413</v>
      </c>
      <c r="D229" s="32"/>
      <c r="E229" s="2"/>
      <c r="F229" s="2"/>
      <c r="G229" s="38" t="s">
        <v>330</v>
      </c>
      <c r="H229" s="2"/>
      <c r="I229" s="38" t="s">
        <v>355</v>
      </c>
      <c r="J229" s="2"/>
      <c r="K229" s="2"/>
      <c r="L229" s="2"/>
      <c r="M229" s="2"/>
      <c r="N229" s="2"/>
      <c r="O229" s="7">
        <f ca="1">$B$1-Tableau2[[#This Row],[Date facture]]</f>
        <v>42817</v>
      </c>
      <c r="P229" s="9">
        <f ca="1">IFERROR((Tableau2[[#This Row],[Solde client avant relance]]*Tableau2[[#This Row],[Nb de jours de retard]]*$L$1)/36500,"")</f>
        <v>-0.35294111753424656</v>
      </c>
      <c r="Q229" s="9">
        <f>$K$2*Tableau2[[#This Row],[Nb factures]]</f>
        <v>0</v>
      </c>
      <c r="R229" s="9">
        <v>-33.43</v>
      </c>
      <c r="S229" s="2" t="s">
        <v>405</v>
      </c>
      <c r="T229" s="9" t="s">
        <v>381</v>
      </c>
      <c r="U229" s="2" t="s">
        <v>405</v>
      </c>
      <c r="V229" s="10" t="str">
        <f>IF(ISNA(VLOOKUP(Tableau2[[#This Row],[Code client]],extraction!A30:I405,9,0)),"réglé",VLOOKUP(Tableau2[[#This Row],[Code client]],extraction!A30:I405,9,0))</f>
        <v>réglé</v>
      </c>
      <c r="W229" s="2" t="s">
        <v>405</v>
      </c>
      <c r="X229" s="51">
        <f ca="1">IFERROR(Tableau2[[#This Row],[Solde client avant relance]]+Tableau2[[#This Row],[Frais de recouvrement]]+Tableau2[[#This Row],[Majoration]],"")</f>
        <v>-33.782941117534243</v>
      </c>
    </row>
    <row r="230" spans="1:24" x14ac:dyDescent="0.25">
      <c r="A230" t="s">
        <v>65</v>
      </c>
      <c r="C230" s="31" t="s">
        <v>413</v>
      </c>
      <c r="D230" s="32"/>
      <c r="E230" s="36"/>
      <c r="F230" s="36"/>
      <c r="G230" s="39" t="s">
        <v>331</v>
      </c>
      <c r="I230" s="39" t="s">
        <v>361</v>
      </c>
      <c r="J230" t="s">
        <v>384</v>
      </c>
      <c r="L230"/>
      <c r="N230"/>
      <c r="O230" s="7">
        <f ca="1">$B$1-Tableau2[[#This Row],[Date facture]]</f>
        <v>42817</v>
      </c>
      <c r="P230" s="9">
        <f ca="1">IFERROR((Tableau2[[#This Row],[Solde client avant relance]]*Tableau2[[#This Row],[Nb de jours de retard]]*$L$1)/36500,"")</f>
        <v>-0.35294111753424656</v>
      </c>
      <c r="Q230" s="9">
        <f>$K$2*Tableau2[[#This Row],[Nb factures]]</f>
        <v>0</v>
      </c>
      <c r="R230" s="9">
        <v>-33.43</v>
      </c>
      <c r="S230" s="2" t="s">
        <v>405</v>
      </c>
      <c r="T230" s="10" t="s">
        <v>381</v>
      </c>
      <c r="U230" s="2" t="s">
        <v>405</v>
      </c>
      <c r="V230" s="10" t="str">
        <f>IF(ISNA(VLOOKUP(Tableau2[[#This Row],[Code client]],extraction!A31:I406,9,0)),"réglé",VLOOKUP(Tableau2[[#This Row],[Code client]],extraction!A31:I406,9,0))</f>
        <v>réglé</v>
      </c>
      <c r="W230" s="2" t="s">
        <v>405</v>
      </c>
      <c r="X230" s="51">
        <f ca="1">IFERROR(Tableau2[[#This Row],[Solde client avant relance]]+Tableau2[[#This Row],[Frais de recouvrement]]+Tableau2[[#This Row],[Majoration]],"")</f>
        <v>-33.782941117534243</v>
      </c>
    </row>
    <row r="231" spans="1:24" x14ac:dyDescent="0.25">
      <c r="A231" t="s">
        <v>66</v>
      </c>
      <c r="C231" s="31" t="s">
        <v>413</v>
      </c>
      <c r="D231" s="32"/>
      <c r="G231" s="39"/>
      <c r="I231" s="39"/>
      <c r="L231"/>
      <c r="N231"/>
      <c r="O231" s="7">
        <f ca="1">$B$1-Tableau2[[#This Row],[Date facture]]</f>
        <v>42817</v>
      </c>
      <c r="P231" s="9">
        <f ca="1">IFERROR((Tableau2[[#This Row],[Solde client avant relance]]*Tableau2[[#This Row],[Nb de jours de retard]]*$L$1)/36500,"")</f>
        <v>-0.71855137479452047</v>
      </c>
      <c r="Q231" s="9">
        <f>$K$2*Tableau2[[#This Row],[Nb factures]]</f>
        <v>0</v>
      </c>
      <c r="R231" s="9">
        <v>-68.06</v>
      </c>
      <c r="S231" s="2" t="s">
        <v>405</v>
      </c>
      <c r="T231" s="10" t="s">
        <v>381</v>
      </c>
      <c r="U231" s="2" t="s">
        <v>405</v>
      </c>
      <c r="V231" s="10" t="str">
        <f>IF(ISNA(VLOOKUP(Tableau2[[#This Row],[Code client]],extraction!A32:I407,9,0)),"réglé",VLOOKUP(Tableau2[[#This Row],[Code client]],extraction!A32:I407,9,0))</f>
        <v>réglé</v>
      </c>
      <c r="W231" s="2" t="s">
        <v>405</v>
      </c>
      <c r="X231" s="51">
        <f ca="1">IFERROR(Tableau2[[#This Row],[Solde client avant relance]]+Tableau2[[#This Row],[Frais de recouvrement]]+Tableau2[[#This Row],[Majoration]],"")</f>
        <v>-68.778551374794517</v>
      </c>
    </row>
    <row r="232" spans="1:24" x14ac:dyDescent="0.25">
      <c r="A232" t="s">
        <v>67</v>
      </c>
      <c r="C232" s="31" t="s">
        <v>413</v>
      </c>
      <c r="D232" s="32"/>
      <c r="G232" s="39"/>
      <c r="I232" s="39"/>
      <c r="L232"/>
      <c r="N232"/>
      <c r="O232" s="7">
        <f ca="1">$B$1-Tableau2[[#This Row],[Date facture]]</f>
        <v>42817</v>
      </c>
      <c r="P232" s="9">
        <f ca="1">IFERROR((Tableau2[[#This Row],[Solde client avant relance]]*Tableau2[[#This Row],[Nb de jours de retard]]*$L$1)/36500,"")</f>
        <v>-0.30595972438356162</v>
      </c>
      <c r="Q232" s="9">
        <f>$K$2*Tableau2[[#This Row],[Nb factures]]</f>
        <v>0</v>
      </c>
      <c r="R232" s="9">
        <v>-28.98</v>
      </c>
      <c r="S232" s="2" t="s">
        <v>405</v>
      </c>
      <c r="T232" s="10" t="s">
        <v>381</v>
      </c>
      <c r="U232" s="2" t="s">
        <v>405</v>
      </c>
      <c r="V232" s="10" t="str">
        <f>IF(ISNA(VLOOKUP(Tableau2[[#This Row],[Code client]],extraction!A33:I408,9,0)),"réglé",VLOOKUP(Tableau2[[#This Row],[Code client]],extraction!A33:I408,9,0))</f>
        <v>réglé</v>
      </c>
      <c r="W232" s="2" t="s">
        <v>405</v>
      </c>
      <c r="X232" s="51">
        <f ca="1">IFERROR(Tableau2[[#This Row],[Solde client avant relance]]+Tableau2[[#This Row],[Frais de recouvrement]]+Tableau2[[#This Row],[Majoration]],"")</f>
        <v>-29.285959724383563</v>
      </c>
    </row>
    <row r="233" spans="1:24" x14ac:dyDescent="0.25">
      <c r="A233" t="s">
        <v>68</v>
      </c>
      <c r="C233" s="31" t="s">
        <v>413</v>
      </c>
      <c r="D233" s="32"/>
      <c r="G233" s="39"/>
      <c r="I233" s="39"/>
      <c r="L233"/>
      <c r="N233"/>
      <c r="O233" s="7">
        <f ca="1">$B$1-Tableau2[[#This Row],[Date facture]]</f>
        <v>42817</v>
      </c>
      <c r="P233" s="9" t="str">
        <f ca="1">IFERROR((Tableau2[[#This Row],[Solde client avant relance]]*Tableau2[[#This Row],[Nb de jours de retard]]*$L$1)/36500,"")</f>
        <v/>
      </c>
      <c r="Q233" s="9">
        <f>$K$2*Tableau2[[#This Row],[Nb factures]]</f>
        <v>0</v>
      </c>
      <c r="R233" s="9" t="s">
        <v>381</v>
      </c>
      <c r="S233" s="2" t="s">
        <v>405</v>
      </c>
      <c r="T233" s="10" t="s">
        <v>381</v>
      </c>
      <c r="U233" s="2" t="s">
        <v>405</v>
      </c>
      <c r="V233" s="10" t="str">
        <f>IF(ISNA(VLOOKUP(Tableau2[[#This Row],[Code client]],extraction!A34:I409,9,0)),"réglé",VLOOKUP(Tableau2[[#This Row],[Code client]],extraction!A34:I409,9,0))</f>
        <v>réglé</v>
      </c>
      <c r="W233" s="2" t="s">
        <v>405</v>
      </c>
      <c r="X233" s="51" t="str">
        <f ca="1">IFERROR(Tableau2[[#This Row],[Solde client avant relance]]+Tableau2[[#This Row],[Frais de recouvrement]]+Tableau2[[#This Row],[Majoration]],"")</f>
        <v/>
      </c>
    </row>
    <row r="234" spans="1:24" x14ac:dyDescent="0.25">
      <c r="A234" t="s">
        <v>69</v>
      </c>
      <c r="C234" s="31" t="s">
        <v>413</v>
      </c>
      <c r="D234" s="32"/>
      <c r="G234" s="39" t="s">
        <v>332</v>
      </c>
      <c r="I234" s="39"/>
      <c r="J234" t="s">
        <v>384</v>
      </c>
      <c r="L234"/>
      <c r="N234"/>
      <c r="O234" s="7">
        <f ca="1">$B$1-Tableau2[[#This Row],[Date facture]]</f>
        <v>42817</v>
      </c>
      <c r="P234" s="9">
        <f ca="1">IFERROR((Tableau2[[#This Row],[Solde client avant relance]]*Tableau2[[#This Row],[Nb de jours de retard]]*$L$1)/36500,"")</f>
        <v>-2.8768449032876711</v>
      </c>
      <c r="Q234" s="9">
        <f>$K$2*Tableau2[[#This Row],[Nb factures]]</f>
        <v>0</v>
      </c>
      <c r="R234" s="9">
        <v>-272.49</v>
      </c>
      <c r="S234" s="2" t="s">
        <v>406</v>
      </c>
      <c r="T234" s="10">
        <v>0</v>
      </c>
      <c r="U234" s="2" t="s">
        <v>405</v>
      </c>
      <c r="V234" s="10" t="str">
        <f>IF(ISNA(VLOOKUP(Tableau2[[#This Row],[Code client]],extraction!A35:I410,9,0)),"réglé",VLOOKUP(Tableau2[[#This Row],[Code client]],extraction!A35:I410,9,0))</f>
        <v>réglé</v>
      </c>
      <c r="W234" s="2" t="s">
        <v>405</v>
      </c>
      <c r="X234" s="51">
        <f ca="1">IFERROR(Tableau2[[#This Row],[Solde client avant relance]]+Tableau2[[#This Row],[Frais de recouvrement]]+Tableau2[[#This Row],[Majoration]],"")</f>
        <v>-275.3668449032877</v>
      </c>
    </row>
    <row r="235" spans="1:24" x14ac:dyDescent="0.25">
      <c r="A235" t="s">
        <v>70</v>
      </c>
      <c r="C235" s="31" t="s">
        <v>413</v>
      </c>
      <c r="D235" s="32"/>
      <c r="G235" s="39" t="s">
        <v>322</v>
      </c>
      <c r="I235" s="39"/>
      <c r="L235"/>
      <c r="N235"/>
      <c r="O235" s="7">
        <f ca="1">$B$1-Tableau2[[#This Row],[Date facture]]</f>
        <v>42817</v>
      </c>
      <c r="P235" s="9">
        <f ca="1">IFERROR((Tableau2[[#This Row],[Solde client avant relance]]*Tableau2[[#This Row],[Nb de jours de retard]]*$L$1)/36500,"")</f>
        <v>-0.63567408575342454</v>
      </c>
      <c r="Q235" s="9">
        <f>$K$2*Tableau2[[#This Row],[Nb factures]]</f>
        <v>0</v>
      </c>
      <c r="R235" s="9">
        <v>-60.21</v>
      </c>
      <c r="S235" s="2" t="s">
        <v>406</v>
      </c>
      <c r="T235" s="10" t="s">
        <v>381</v>
      </c>
      <c r="U235" s="2" t="s">
        <v>405</v>
      </c>
      <c r="V235" s="10" t="str">
        <f>IF(ISNA(VLOOKUP(Tableau2[[#This Row],[Code client]],extraction!A36:I411,9,0)),"réglé",VLOOKUP(Tableau2[[#This Row],[Code client]],extraction!A36:I411,9,0))</f>
        <v>réglé</v>
      </c>
      <c r="W235" s="2" t="s">
        <v>405</v>
      </c>
      <c r="X235" s="51">
        <f ca="1">IFERROR(Tableau2[[#This Row],[Solde client avant relance]]+Tableau2[[#This Row],[Frais de recouvrement]]+Tableau2[[#This Row],[Majoration]],"")</f>
        <v>-60.845674085753423</v>
      </c>
    </row>
    <row r="236" spans="1:24" x14ac:dyDescent="0.25">
      <c r="A236" t="s">
        <v>71</v>
      </c>
      <c r="C236" s="31" t="s">
        <v>413</v>
      </c>
      <c r="D236" s="32"/>
      <c r="G236" s="39"/>
      <c r="I236" s="39"/>
      <c r="L236"/>
      <c r="N236"/>
      <c r="O236" s="7">
        <f ca="1">$B$1-Tableau2[[#This Row],[Date facture]]</f>
        <v>42817</v>
      </c>
      <c r="P236" s="9">
        <f ca="1">IFERROR((Tableau2[[#This Row],[Solde client avant relance]]*Tableau2[[#This Row],[Nb de jours de retard]]*$L$1)/36500,"")</f>
        <v>0</v>
      </c>
      <c r="Q236" s="9">
        <f>$K$2*Tableau2[[#This Row],[Nb factures]]</f>
        <v>0</v>
      </c>
      <c r="R236" s="9"/>
      <c r="S236" s="2" t="s">
        <v>404</v>
      </c>
      <c r="T236" s="10" t="s">
        <v>381</v>
      </c>
      <c r="U236" s="2" t="s">
        <v>405</v>
      </c>
      <c r="V236" s="10" t="str">
        <f>IF(ISNA(VLOOKUP(Tableau2[[#This Row],[Code client]],extraction!A37:I412,9,0)),"réglé",VLOOKUP(Tableau2[[#This Row],[Code client]],extraction!A37:I412,9,0))</f>
        <v>réglé</v>
      </c>
      <c r="W236" s="2" t="s">
        <v>405</v>
      </c>
      <c r="X236" s="51">
        <f ca="1">IFERROR(Tableau2[[#This Row],[Solde client avant relance]]+Tableau2[[#This Row],[Frais de recouvrement]]+Tableau2[[#This Row],[Majoration]],"")</f>
        <v>0</v>
      </c>
    </row>
    <row r="237" spans="1:24" x14ac:dyDescent="0.25">
      <c r="A237" t="s">
        <v>72</v>
      </c>
      <c r="C237" s="31" t="s">
        <v>413</v>
      </c>
      <c r="G237" s="39"/>
      <c r="I237" s="39"/>
      <c r="L237"/>
      <c r="N237"/>
      <c r="O237" s="28">
        <f ca="1">$B$1-Tableau2[[#This Row],[Date facture]]</f>
        <v>42817</v>
      </c>
      <c r="P237" s="29">
        <f ca="1">IFERROR((Tableau2[[#This Row],[Solde client avant relance]]*Tableau2[[#This Row],[Nb de jours de retard]]*$L$1)/36500,"")</f>
        <v>0</v>
      </c>
      <c r="Q237" s="10">
        <f>$K$2*Tableau2[[#This Row],[Nb factures]]</f>
        <v>0</v>
      </c>
      <c r="R237" s="10"/>
      <c r="S237" s="2" t="s">
        <v>404</v>
      </c>
      <c r="T237" s="10" t="s">
        <v>381</v>
      </c>
      <c r="U237" s="2" t="s">
        <v>405</v>
      </c>
      <c r="V237" s="10" t="str">
        <f>IF(ISNA(VLOOKUP(Tableau2[[#This Row],[Code client]],extraction!A38:I413,9,0)),"réglé",VLOOKUP(Tableau2[[#This Row],[Code client]],extraction!A38:I413,9,0))</f>
        <v>réglé</v>
      </c>
      <c r="W237" s="2" t="s">
        <v>405</v>
      </c>
      <c r="X237" s="50">
        <f ca="1">IFERROR(Tableau2[[#This Row],[Solde client avant relance]]+Tableau2[[#This Row],[Frais de recouvrement]]+Tableau2[[#This Row],[Majoration]],"")</f>
        <v>0</v>
      </c>
    </row>
    <row r="238" spans="1:24" x14ac:dyDescent="0.25">
      <c r="A238" t="s">
        <v>73</v>
      </c>
      <c r="C238" s="31" t="s">
        <v>413</v>
      </c>
      <c r="G238" s="39"/>
      <c r="I238" s="39"/>
      <c r="L238"/>
      <c r="N238"/>
      <c r="O238" s="28">
        <f ca="1">$B$1-Tableau2[[#This Row],[Date facture]]</f>
        <v>42817</v>
      </c>
      <c r="P238" s="29">
        <f ca="1">IFERROR((Tableau2[[#This Row],[Solde client avant relance]]*Tableau2[[#This Row],[Nb de jours de retard]]*$L$1)/36500,"")</f>
        <v>0</v>
      </c>
      <c r="Q238" s="10">
        <f>$K$2*Tableau2[[#This Row],[Nb factures]]</f>
        <v>0</v>
      </c>
      <c r="R238" s="10"/>
      <c r="S238" s="2" t="s">
        <v>404</v>
      </c>
      <c r="T238" s="10" t="s">
        <v>381</v>
      </c>
      <c r="U238" s="2" t="s">
        <v>405</v>
      </c>
      <c r="V238" s="10" t="str">
        <f>IF(ISNA(VLOOKUP(Tableau2[[#This Row],[Code client]],extraction!A39:I414,9,0)),"réglé",VLOOKUP(Tableau2[[#This Row],[Code client]],extraction!A39:I414,9,0))</f>
        <v>réglé</v>
      </c>
      <c r="W238" s="2" t="s">
        <v>405</v>
      </c>
      <c r="X238" s="50">
        <f ca="1">IFERROR(Tableau2[[#This Row],[Solde client avant relance]]+Tableau2[[#This Row],[Frais de recouvrement]]+Tableau2[[#This Row],[Majoration]],"")</f>
        <v>0</v>
      </c>
    </row>
    <row r="239" spans="1:24" x14ac:dyDescent="0.25">
      <c r="A239" t="s">
        <v>74</v>
      </c>
      <c r="C239" s="31" t="s">
        <v>413</v>
      </c>
      <c r="G239" s="39"/>
      <c r="I239" s="39"/>
      <c r="L239"/>
      <c r="N239"/>
      <c r="O239" s="28">
        <f ca="1">$B$1-Tableau2[[#This Row],[Date facture]]</f>
        <v>42817</v>
      </c>
      <c r="P239" s="29">
        <f ca="1">IFERROR((Tableau2[[#This Row],[Solde client avant relance]]*Tableau2[[#This Row],[Nb de jours de retard]]*$L$1)/36500,"")</f>
        <v>0</v>
      </c>
      <c r="Q239" s="10">
        <f>$K$2*Tableau2[[#This Row],[Nb factures]]</f>
        <v>0</v>
      </c>
      <c r="R239" s="10"/>
      <c r="S239" s="2" t="s">
        <v>404</v>
      </c>
      <c r="T239" s="10" t="s">
        <v>381</v>
      </c>
      <c r="U239" s="2" t="s">
        <v>405</v>
      </c>
      <c r="V239" s="10" t="str">
        <f>IF(ISNA(VLOOKUP(Tableau2[[#This Row],[Code client]],extraction!A40:I415,9,0)),"réglé",VLOOKUP(Tableau2[[#This Row],[Code client]],extraction!A40:I415,9,0))</f>
        <v>réglé</v>
      </c>
      <c r="W239" s="2" t="s">
        <v>405</v>
      </c>
      <c r="X239" s="50">
        <f ca="1">IFERROR(Tableau2[[#This Row],[Solde client avant relance]]+Tableau2[[#This Row],[Frais de recouvrement]]+Tableau2[[#This Row],[Majoration]],"")</f>
        <v>0</v>
      </c>
    </row>
    <row r="240" spans="1:24" x14ac:dyDescent="0.25">
      <c r="A240" t="s">
        <v>75</v>
      </c>
      <c r="C240" s="31" t="s">
        <v>413</v>
      </c>
      <c r="G240" s="39"/>
      <c r="I240" s="39"/>
      <c r="L240"/>
      <c r="N240"/>
      <c r="O240" s="28">
        <f ca="1">$B$1-Tableau2[[#This Row],[Date facture]]</f>
        <v>42817</v>
      </c>
      <c r="P240" s="29">
        <f ca="1">IFERROR((Tableau2[[#This Row],[Solde client avant relance]]*Tableau2[[#This Row],[Nb de jours de retard]]*$L$1)/36500,"")</f>
        <v>0</v>
      </c>
      <c r="Q240" s="10">
        <f>$K$2*Tableau2[[#This Row],[Nb factures]]</f>
        <v>0</v>
      </c>
      <c r="R240" s="10"/>
      <c r="S240" s="2" t="s">
        <v>404</v>
      </c>
      <c r="T240" s="10" t="s">
        <v>381</v>
      </c>
      <c r="U240" s="2" t="s">
        <v>405</v>
      </c>
      <c r="V240" s="10" t="str">
        <f>IF(ISNA(VLOOKUP(Tableau2[[#This Row],[Code client]],extraction!A41:I416,9,0)),"réglé",VLOOKUP(Tableau2[[#This Row],[Code client]],extraction!A41:I416,9,0))</f>
        <v>réglé</v>
      </c>
      <c r="W240" s="2" t="s">
        <v>405</v>
      </c>
      <c r="X240" s="50">
        <f ca="1">IFERROR(Tableau2[[#This Row],[Solde client avant relance]]+Tableau2[[#This Row],[Frais de recouvrement]]+Tableau2[[#This Row],[Majoration]],"")</f>
        <v>0</v>
      </c>
    </row>
    <row r="241" spans="1:24" x14ac:dyDescent="0.25">
      <c r="A241" t="s">
        <v>76</v>
      </c>
      <c r="C241" s="31" t="s">
        <v>413</v>
      </c>
      <c r="G241" s="39"/>
      <c r="I241" s="39"/>
      <c r="L241"/>
      <c r="N241"/>
      <c r="O241" s="28">
        <f ca="1">$B$1-Tableau2[[#This Row],[Date facture]]</f>
        <v>42817</v>
      </c>
      <c r="P241" s="29">
        <f ca="1">IFERROR((Tableau2[[#This Row],[Solde client avant relance]]*Tableau2[[#This Row],[Nb de jours de retard]]*$L$1)/36500,"")</f>
        <v>0</v>
      </c>
      <c r="Q241" s="10">
        <f>$K$2*Tableau2[[#This Row],[Nb factures]]</f>
        <v>0</v>
      </c>
      <c r="R241" s="10"/>
      <c r="S241" s="2" t="s">
        <v>404</v>
      </c>
      <c r="T241" s="10" t="s">
        <v>381</v>
      </c>
      <c r="U241" s="2" t="s">
        <v>405</v>
      </c>
      <c r="V241" s="10" t="str">
        <f>IF(ISNA(VLOOKUP(Tableau2[[#This Row],[Code client]],extraction!A43:I418,9,0)),"réglé",VLOOKUP(Tableau2[[#This Row],[Code client]],extraction!A43:I418,9,0))</f>
        <v>réglé</v>
      </c>
      <c r="W241" s="2" t="s">
        <v>405</v>
      </c>
      <c r="X241" s="50">
        <f ca="1">IFERROR(Tableau2[[#This Row],[Solde client avant relance]]+Tableau2[[#This Row],[Frais de recouvrement]]+Tableau2[[#This Row],[Majoration]],"")</f>
        <v>0</v>
      </c>
    </row>
    <row r="242" spans="1:24" x14ac:dyDescent="0.25">
      <c r="A242" t="s">
        <v>77</v>
      </c>
      <c r="C242" s="31" t="s">
        <v>413</v>
      </c>
      <c r="G242" s="39"/>
      <c r="I242" s="39"/>
      <c r="L242"/>
      <c r="N242"/>
      <c r="O242" s="28">
        <f ca="1">$B$1-Tableau2[[#This Row],[Date facture]]</f>
        <v>42817</v>
      </c>
      <c r="P242" s="29">
        <f ca="1">IFERROR((Tableau2[[#This Row],[Solde client avant relance]]*Tableau2[[#This Row],[Nb de jours de retard]]*$L$1)/36500,"")</f>
        <v>0</v>
      </c>
      <c r="Q242" s="10">
        <f>$K$2*Tableau2[[#This Row],[Nb factures]]</f>
        <v>0</v>
      </c>
      <c r="R242" s="10"/>
      <c r="S242" s="2" t="s">
        <v>404</v>
      </c>
      <c r="T242" s="10" t="s">
        <v>381</v>
      </c>
      <c r="U242" s="2" t="s">
        <v>405</v>
      </c>
      <c r="V242" s="10" t="str">
        <f>IF(ISNA(VLOOKUP(Tableau2[[#This Row],[Code client]],extraction!A44:I419,9,0)),"réglé",VLOOKUP(Tableau2[[#This Row],[Code client]],extraction!A44:I419,9,0))</f>
        <v>réglé</v>
      </c>
      <c r="W242" s="2" t="s">
        <v>405</v>
      </c>
      <c r="X242" s="50">
        <f ca="1">IFERROR(Tableau2[[#This Row],[Solde client avant relance]]+Tableau2[[#This Row],[Frais de recouvrement]]+Tableau2[[#This Row],[Majoration]],"")</f>
        <v>0</v>
      </c>
    </row>
    <row r="243" spans="1:24" x14ac:dyDescent="0.25">
      <c r="A243" t="s">
        <v>78</v>
      </c>
      <c r="C243" s="31" t="s">
        <v>413</v>
      </c>
      <c r="G243" s="39"/>
      <c r="I243" s="39"/>
      <c r="L243"/>
      <c r="N243"/>
      <c r="O243" s="28">
        <f ca="1">$B$1-Tableau2[[#This Row],[Date facture]]</f>
        <v>42817</v>
      </c>
      <c r="P243" s="29">
        <f ca="1">IFERROR((Tableau2[[#This Row],[Solde client avant relance]]*Tableau2[[#This Row],[Nb de jours de retard]]*$L$1)/36500,"")</f>
        <v>0</v>
      </c>
      <c r="Q243" s="10">
        <f>$K$2*Tableau2[[#This Row],[Nb factures]]</f>
        <v>0</v>
      </c>
      <c r="R243" s="10"/>
      <c r="S243" s="2" t="s">
        <v>404</v>
      </c>
      <c r="T243" s="10" t="s">
        <v>381</v>
      </c>
      <c r="U243" s="2" t="s">
        <v>405</v>
      </c>
      <c r="V243" s="10" t="str">
        <f>IF(ISNA(VLOOKUP(Tableau2[[#This Row],[Code client]],extraction!A45:I420,9,0)),"réglé",VLOOKUP(Tableau2[[#This Row],[Code client]],extraction!A45:I420,9,0))</f>
        <v>réglé</v>
      </c>
      <c r="W243" s="2" t="s">
        <v>405</v>
      </c>
      <c r="X243" s="50">
        <f ca="1">IFERROR(Tableau2[[#This Row],[Solde client avant relance]]+Tableau2[[#This Row],[Frais de recouvrement]]+Tableau2[[#This Row],[Majoration]],"")</f>
        <v>0</v>
      </c>
    </row>
    <row r="244" spans="1:24" x14ac:dyDescent="0.25">
      <c r="A244" t="s">
        <v>79</v>
      </c>
      <c r="C244" s="31" t="s">
        <v>413</v>
      </c>
      <c r="G244" s="39"/>
      <c r="I244" s="39"/>
      <c r="L244"/>
      <c r="N244"/>
      <c r="O244" s="28">
        <f ca="1">$B$1-Tableau2[[#This Row],[Date facture]]</f>
        <v>42817</v>
      </c>
      <c r="P244" s="29">
        <f ca="1">IFERROR((Tableau2[[#This Row],[Solde client avant relance]]*Tableau2[[#This Row],[Nb de jours de retard]]*$L$1)/36500,"")</f>
        <v>0</v>
      </c>
      <c r="Q244" s="10">
        <f>$K$2*Tableau2[[#This Row],[Nb factures]]</f>
        <v>0</v>
      </c>
      <c r="R244" s="10"/>
      <c r="S244" s="2" t="s">
        <v>404</v>
      </c>
      <c r="T244" s="10" t="s">
        <v>381</v>
      </c>
      <c r="U244" s="2" t="s">
        <v>405</v>
      </c>
      <c r="V244" s="10" t="str">
        <f>IF(ISNA(VLOOKUP(Tableau2[[#This Row],[Code client]],extraction!A46:I421,9,0)),"réglé",VLOOKUP(Tableau2[[#This Row],[Code client]],extraction!A46:I421,9,0))</f>
        <v>réglé</v>
      </c>
      <c r="W244" s="2" t="s">
        <v>405</v>
      </c>
      <c r="X244" s="50">
        <f ca="1">IFERROR(Tableau2[[#This Row],[Solde client avant relance]]+Tableau2[[#This Row],[Frais de recouvrement]]+Tableau2[[#This Row],[Majoration]],"")</f>
        <v>0</v>
      </c>
    </row>
    <row r="245" spans="1:24" ht="30" x14ac:dyDescent="0.25">
      <c r="A245" t="s">
        <v>80</v>
      </c>
      <c r="C245" s="31" t="s">
        <v>413</v>
      </c>
      <c r="G245" s="39" t="s">
        <v>333</v>
      </c>
      <c r="I245" s="39" t="s">
        <v>361</v>
      </c>
      <c r="J245" t="s">
        <v>385</v>
      </c>
      <c r="L245"/>
      <c r="N245"/>
      <c r="O245" s="28">
        <f ca="1">$B$1-Tableau2[[#This Row],[Date facture]]</f>
        <v>42817</v>
      </c>
      <c r="P245" s="29">
        <f ca="1">IFERROR((Tableau2[[#This Row],[Solde client avant relance]]*Tableau2[[#This Row],[Nb de jours de retard]]*$L$1)/36500,"")</f>
        <v>0</v>
      </c>
      <c r="Q245" s="10">
        <f>$K$2*Tableau2[[#This Row],[Nb factures]]</f>
        <v>0</v>
      </c>
      <c r="R245" s="10"/>
      <c r="S245" s="2" t="s">
        <v>404</v>
      </c>
      <c r="T245" s="10" t="s">
        <v>381</v>
      </c>
      <c r="U245" s="2" t="s">
        <v>405</v>
      </c>
      <c r="V245" s="10" t="str">
        <f>IF(ISNA(VLOOKUP(Tableau2[[#This Row],[Code client]],extraction!A47:I422,9,0)),"réglé",VLOOKUP(Tableau2[[#This Row],[Code client]],extraction!A47:I422,9,0))</f>
        <v>réglé</v>
      </c>
      <c r="W245" s="2" t="s">
        <v>405</v>
      </c>
      <c r="X245" s="50">
        <f ca="1">IFERROR(Tableau2[[#This Row],[Solde client avant relance]]+Tableau2[[#This Row],[Frais de recouvrement]]+Tableau2[[#This Row],[Majoration]],"")</f>
        <v>0</v>
      </c>
    </row>
    <row r="246" spans="1:24" x14ac:dyDescent="0.25">
      <c r="A246" t="s">
        <v>81</v>
      </c>
      <c r="C246" s="31" t="s">
        <v>413</v>
      </c>
      <c r="G246" s="39" t="s">
        <v>331</v>
      </c>
      <c r="I246" s="39" t="s">
        <v>363</v>
      </c>
      <c r="J246" t="s">
        <v>384</v>
      </c>
      <c r="L246"/>
      <c r="N246"/>
      <c r="O246" s="28">
        <f ca="1">$B$1-Tableau2[[#This Row],[Date facture]]</f>
        <v>42817</v>
      </c>
      <c r="P246" s="29">
        <f ca="1">IFERROR((Tableau2[[#This Row],[Solde client avant relance]]*Tableau2[[#This Row],[Nb de jours de retard]]*$L$1)/36500,"")</f>
        <v>-0.35294111753424656</v>
      </c>
      <c r="Q246" s="10">
        <f>$K$2*Tableau2[[#This Row],[Nb factures]]</f>
        <v>0</v>
      </c>
      <c r="R246" s="10">
        <v>-33.43</v>
      </c>
      <c r="S246" s="2" t="s">
        <v>406</v>
      </c>
      <c r="T246" s="10" t="s">
        <v>381</v>
      </c>
      <c r="U246" s="2" t="s">
        <v>405</v>
      </c>
      <c r="V246" s="10" t="str">
        <f>IF(ISNA(VLOOKUP(Tableau2[[#This Row],[Code client]],extraction!A48:I423,9,0)),"réglé",VLOOKUP(Tableau2[[#This Row],[Code client]],extraction!A48:I423,9,0))</f>
        <v>réglé</v>
      </c>
      <c r="W246" s="2" t="s">
        <v>405</v>
      </c>
      <c r="X246" s="50">
        <f ca="1">IFERROR(Tableau2[[#This Row],[Solde client avant relance]]+Tableau2[[#This Row],[Frais de recouvrement]]+Tableau2[[#This Row],[Majoration]],"")</f>
        <v>-33.782941117534243</v>
      </c>
    </row>
    <row r="247" spans="1:24" x14ac:dyDescent="0.25">
      <c r="A247" t="s">
        <v>82</v>
      </c>
      <c r="C247" s="31" t="s">
        <v>413</v>
      </c>
      <c r="G247" s="39" t="s">
        <v>334</v>
      </c>
      <c r="I247" s="39" t="s">
        <v>364</v>
      </c>
      <c r="J247" t="s">
        <v>386</v>
      </c>
      <c r="L247"/>
      <c r="N247"/>
      <c r="O247" s="28">
        <f ca="1">$B$1-Tableau2[[#This Row],[Date facture]]</f>
        <v>42817</v>
      </c>
      <c r="P247" s="29">
        <f ca="1">IFERROR((Tableau2[[#This Row],[Solde client avant relance]]*Tableau2[[#This Row],[Nb de jours de retard]]*$L$1)/36500,"")</f>
        <v>-0.59555514328767112</v>
      </c>
      <c r="Q247" s="10">
        <f>$K$2*Tableau2[[#This Row],[Nb factures]]</f>
        <v>0</v>
      </c>
      <c r="R247" s="10">
        <v>-56.41</v>
      </c>
      <c r="S247" s="2" t="s">
        <v>406</v>
      </c>
      <c r="T247" s="10" t="s">
        <v>381</v>
      </c>
      <c r="U247" s="2" t="s">
        <v>405</v>
      </c>
      <c r="V247" s="10" t="str">
        <f>IF(ISNA(VLOOKUP(Tableau2[[#This Row],[Code client]],extraction!A49:I424,9,0)),"réglé",VLOOKUP(Tableau2[[#This Row],[Code client]],extraction!A49:I424,9,0))</f>
        <v>réglé</v>
      </c>
      <c r="W247" s="2" t="s">
        <v>405</v>
      </c>
      <c r="X247" s="50">
        <f ca="1">IFERROR(Tableau2[[#This Row],[Solde client avant relance]]+Tableau2[[#This Row],[Frais de recouvrement]]+Tableau2[[#This Row],[Majoration]],"")</f>
        <v>-57.005555143287665</v>
      </c>
    </row>
    <row r="248" spans="1:24" x14ac:dyDescent="0.25">
      <c r="A248" t="s">
        <v>83</v>
      </c>
      <c r="C248" s="31" t="s">
        <v>413</v>
      </c>
      <c r="G248" s="39" t="s">
        <v>334</v>
      </c>
      <c r="I248" s="39" t="s">
        <v>365</v>
      </c>
      <c r="J248" t="s">
        <v>380</v>
      </c>
      <c r="L248"/>
      <c r="N248"/>
      <c r="O248" s="28">
        <f ca="1">$B$1-Tableau2[[#This Row],[Date facture]]</f>
        <v>42817</v>
      </c>
      <c r="P248" s="29">
        <f ca="1">IFERROR((Tableau2[[#This Row],[Solde client avant relance]]*Tableau2[[#This Row],[Nb de jours de retard]]*$L$1)/36500,"")</f>
        <v>-0.35294111753424656</v>
      </c>
      <c r="Q248" s="10">
        <f>$K$2*Tableau2[[#This Row],[Nb factures]]</f>
        <v>0</v>
      </c>
      <c r="R248" s="10">
        <v>-33.43</v>
      </c>
      <c r="S248" s="2" t="s">
        <v>406</v>
      </c>
      <c r="T248" s="10" t="s">
        <v>381</v>
      </c>
      <c r="U248" s="2" t="s">
        <v>405</v>
      </c>
      <c r="V248" s="10" t="str">
        <f>IF(ISNA(VLOOKUP(Tableau2[[#This Row],[Code client]],extraction!A50:I425,9,0)),"réglé",VLOOKUP(Tableau2[[#This Row],[Code client]],extraction!A50:I425,9,0))</f>
        <v>réglé</v>
      </c>
      <c r="W248" s="2" t="s">
        <v>405</v>
      </c>
      <c r="X248" s="50">
        <f ca="1">IFERROR(Tableau2[[#This Row],[Solde client avant relance]]+Tableau2[[#This Row],[Frais de recouvrement]]+Tableau2[[#This Row],[Majoration]],"")</f>
        <v>-33.782941117534243</v>
      </c>
    </row>
    <row r="249" spans="1:24" x14ac:dyDescent="0.25">
      <c r="A249" t="s">
        <v>84</v>
      </c>
      <c r="C249" s="31" t="s">
        <v>413</v>
      </c>
      <c r="G249" s="39" t="s">
        <v>335</v>
      </c>
      <c r="I249" s="39" t="s">
        <v>366</v>
      </c>
      <c r="J249" t="s">
        <v>387</v>
      </c>
      <c r="L249"/>
      <c r="N249"/>
      <c r="O249" s="28">
        <f ca="1">$B$1-Tableau2[[#This Row],[Date facture]]</f>
        <v>42817</v>
      </c>
      <c r="P249" s="29">
        <f ca="1">IFERROR((Tableau2[[#This Row],[Solde client avant relance]]*Tableau2[[#This Row],[Nb de jours de retard]]*$L$1)/36500,"")</f>
        <v>-3.8438169928767114</v>
      </c>
      <c r="Q249" s="10">
        <f>$K$2*Tableau2[[#This Row],[Nb factures]]</f>
        <v>0</v>
      </c>
      <c r="R249" s="10">
        <v>-364.08</v>
      </c>
      <c r="S249" s="2" t="s">
        <v>406</v>
      </c>
      <c r="T249" s="10" t="s">
        <v>381</v>
      </c>
      <c r="U249" s="2" t="s">
        <v>405</v>
      </c>
      <c r="V249" s="10" t="str">
        <f>IF(ISNA(VLOOKUP(Tableau2[[#This Row],[Code client]],extraction!A51:I426,9,0)),"réglé",VLOOKUP(Tableau2[[#This Row],[Code client]],extraction!A51:I426,9,0))</f>
        <v>réglé</v>
      </c>
      <c r="W249" s="2" t="s">
        <v>405</v>
      </c>
      <c r="X249" s="50">
        <f ca="1">IFERROR(Tableau2[[#This Row],[Solde client avant relance]]+Tableau2[[#This Row],[Frais de recouvrement]]+Tableau2[[#This Row],[Majoration]],"")</f>
        <v>-367.92381699287671</v>
      </c>
    </row>
    <row r="250" spans="1:24" x14ac:dyDescent="0.25">
      <c r="A250" t="s">
        <v>85</v>
      </c>
      <c r="C250" s="31" t="s">
        <v>413</v>
      </c>
      <c r="G250" s="39" t="s">
        <v>334</v>
      </c>
      <c r="I250" s="39"/>
      <c r="J250" t="s">
        <v>388</v>
      </c>
      <c r="L250"/>
      <c r="N250"/>
      <c r="O250" s="28">
        <f ca="1">$B$1-Tableau2[[#This Row],[Date facture]]</f>
        <v>42817</v>
      </c>
      <c r="P250" s="29">
        <f ca="1">IFERROR((Tableau2[[#This Row],[Solde client avant relance]]*Tableau2[[#This Row],[Nb de jours de retard]]*$L$1)/36500,"")</f>
        <v>-0.35294111753424656</v>
      </c>
      <c r="Q250" s="10">
        <f>$K$2*Tableau2[[#This Row],[Nb factures]]</f>
        <v>0</v>
      </c>
      <c r="R250" s="10">
        <v>-33.43</v>
      </c>
      <c r="S250" s="2" t="s">
        <v>406</v>
      </c>
      <c r="T250" s="10" t="s">
        <v>381</v>
      </c>
      <c r="U250" s="2" t="s">
        <v>405</v>
      </c>
      <c r="V250" s="10" t="str">
        <f>IF(ISNA(VLOOKUP(Tableau2[[#This Row],[Code client]],extraction!A52:I427,9,0)),"réglé",VLOOKUP(Tableau2[[#This Row],[Code client]],extraction!A52:I427,9,0))</f>
        <v>réglé</v>
      </c>
      <c r="W250" s="2" t="s">
        <v>405</v>
      </c>
      <c r="X250" s="50">
        <f ca="1">IFERROR(Tableau2[[#This Row],[Solde client avant relance]]+Tableau2[[#This Row],[Frais de recouvrement]]+Tableau2[[#This Row],[Majoration]],"")</f>
        <v>-33.782941117534243</v>
      </c>
    </row>
    <row r="251" spans="1:24" x14ac:dyDescent="0.25">
      <c r="A251" t="s">
        <v>147</v>
      </c>
      <c r="C251" s="31" t="s">
        <v>413</v>
      </c>
      <c r="G251" s="39" t="s">
        <v>336</v>
      </c>
      <c r="I251" s="39" t="s">
        <v>370</v>
      </c>
      <c r="J251" t="s">
        <v>381</v>
      </c>
      <c r="L251"/>
      <c r="N251"/>
      <c r="O251" s="28">
        <f ca="1">$B$1-Tableau2[[#This Row],[Date facture]]</f>
        <v>42817</v>
      </c>
      <c r="P251" s="29">
        <f ca="1">IFERROR((Tableau2[[#This Row],[Solde client avant relance]]*Tableau2[[#This Row],[Nb de jours de retard]]*$L$1)/36500,"")</f>
        <v>-0.35294111753424656</v>
      </c>
      <c r="Q251" s="10">
        <f>$K$2*Tableau2[[#This Row],[Nb factures]]</f>
        <v>0</v>
      </c>
      <c r="R251" s="10">
        <v>-33.43</v>
      </c>
      <c r="S251" s="2" t="s">
        <v>405</v>
      </c>
      <c r="T251" s="10">
        <v>-33.43</v>
      </c>
      <c r="U251" s="2" t="s">
        <v>405</v>
      </c>
      <c r="V251" s="10" t="e">
        <f>VLOOKUP(Tableau2[[#This Row],[Code client]],extraction!A3:I376,9,0)</f>
        <v>#N/A</v>
      </c>
      <c r="W251" s="2" t="s">
        <v>405</v>
      </c>
      <c r="X251" s="50">
        <f ca="1">IFERROR(Tableau2[[#This Row],[Solde client avant relance]]+Tableau2[[#This Row],[Frais de recouvrement]]+Tableau2[[#This Row],[Majoration]],"")</f>
        <v>-33.782941117534243</v>
      </c>
    </row>
    <row r="252" spans="1:24" ht="30" x14ac:dyDescent="0.25">
      <c r="A252" t="s">
        <v>227</v>
      </c>
      <c r="C252" s="31" t="s">
        <v>413</v>
      </c>
      <c r="G252" s="39" t="s">
        <v>333</v>
      </c>
      <c r="I252" s="39" t="s">
        <v>361</v>
      </c>
      <c r="J252" t="s">
        <v>385</v>
      </c>
      <c r="L252"/>
      <c r="N252"/>
      <c r="O252" s="28">
        <f ca="1">$B$1-Tableau2[[#This Row],[Date facture]]</f>
        <v>42817</v>
      </c>
      <c r="P252" s="29">
        <f ca="1">IFERROR((Tableau2[[#This Row],[Solde client avant relance]]*Tableau2[[#This Row],[Nb de jours de retard]]*$L$1)/36500,"")</f>
        <v>-0.85717287863013691</v>
      </c>
      <c r="Q252" s="10">
        <f>$K$2*Tableau2[[#This Row],[Nb factures]]</f>
        <v>0</v>
      </c>
      <c r="R252" s="10">
        <v>-81.19</v>
      </c>
      <c r="S252" s="2" t="s">
        <v>404</v>
      </c>
      <c r="T252" s="10">
        <v>-81.19</v>
      </c>
      <c r="U252" s="2" t="s">
        <v>405</v>
      </c>
      <c r="V252" s="10" t="e">
        <f>VLOOKUP(Tableau2[[#This Row],[Code client]],extraction!A8:I381,9,0)</f>
        <v>#N/A</v>
      </c>
      <c r="W252" s="2" t="s">
        <v>405</v>
      </c>
      <c r="X252" s="50">
        <f ca="1">IFERROR(Tableau2[[#This Row],[Solde client avant relance]]+Tableau2[[#This Row],[Frais de recouvrement]]+Tableau2[[#This Row],[Majoration]],"")</f>
        <v>-82.047172878630136</v>
      </c>
    </row>
    <row r="253" spans="1:24" x14ac:dyDescent="0.25">
      <c r="A253" t="s">
        <v>245</v>
      </c>
      <c r="C253" s="31" t="s">
        <v>413</v>
      </c>
      <c r="G253" s="39" t="s">
        <v>345</v>
      </c>
      <c r="I253" s="39" t="s">
        <v>355</v>
      </c>
      <c r="J253" t="s">
        <v>392</v>
      </c>
      <c r="L253"/>
      <c r="N253"/>
      <c r="O253" s="28">
        <f ca="1">$B$1-Tableau2[[#This Row],[Date facture]]</f>
        <v>42817</v>
      </c>
      <c r="P253" s="29">
        <f ca="1">IFERROR((Tableau2[[#This Row],[Solde client avant relance]]*Tableau2[[#This Row],[Nb de jours de retard]]*$L$1)/36500,"")</f>
        <v>-0.59724436191780816</v>
      </c>
      <c r="Q253" s="10">
        <f>$K$2*Tableau2[[#This Row],[Nb factures]]</f>
        <v>0</v>
      </c>
      <c r="R253" s="10">
        <v>-56.57</v>
      </c>
      <c r="S253" s="2" t="s">
        <v>405</v>
      </c>
      <c r="T253" s="10">
        <v>-57.34</v>
      </c>
      <c r="U253" s="2" t="s">
        <v>406</v>
      </c>
      <c r="V253" s="10" t="e">
        <f>VLOOKUP(Tableau2[[#This Row],[Code client]],extraction!A9:I382,9,0)</f>
        <v>#N/A</v>
      </c>
      <c r="W253" s="2" t="s">
        <v>405</v>
      </c>
      <c r="X253" s="50">
        <f ca="1">IFERROR(Tableau2[[#This Row],[Solde client avant relance]]+Tableau2[[#This Row],[Frais de recouvrement]]+Tableau2[[#This Row],[Majoration]],"")</f>
        <v>-57.16724436191781</v>
      </c>
    </row>
    <row r="254" spans="1:24" x14ac:dyDescent="0.25">
      <c r="A254" t="s">
        <v>246</v>
      </c>
      <c r="C254" s="31" t="s">
        <v>413</v>
      </c>
      <c r="G254" s="39" t="s">
        <v>580</v>
      </c>
      <c r="H254" t="s">
        <v>581</v>
      </c>
      <c r="I254" s="39" t="s">
        <v>362</v>
      </c>
      <c r="J254" t="s">
        <v>380</v>
      </c>
      <c r="L254"/>
      <c r="N254"/>
      <c r="O254" s="28">
        <f ca="1">$B$1-Tableau2[[#This Row],[Date facture]]</f>
        <v>42817</v>
      </c>
      <c r="P254" s="29">
        <f ca="1">IFERROR((Tableau2[[#This Row],[Solde client avant relance]]*Tableau2[[#This Row],[Nb de jours de retard]]*$L$1)/36500,"")</f>
        <v>-4.5115862326027392</v>
      </c>
      <c r="Q254" s="10">
        <f>$K$2*Tableau2[[#This Row],[Nb factures]]</f>
        <v>0</v>
      </c>
      <c r="R254" s="10">
        <v>-427.33</v>
      </c>
      <c r="S254" s="2" t="s">
        <v>405</v>
      </c>
      <c r="T254" s="10">
        <v>-81.19</v>
      </c>
      <c r="U254" s="2" t="s">
        <v>406</v>
      </c>
      <c r="V254" s="10" t="e">
        <f>VLOOKUP(Tableau2[[#This Row],[Code client]],extraction!A10:I383,9,0)</f>
        <v>#N/A</v>
      </c>
      <c r="W254" s="2" t="s">
        <v>405</v>
      </c>
      <c r="X254" s="50">
        <f ca="1">IFERROR(Tableau2[[#This Row],[Solde client avant relance]]+Tableau2[[#This Row],[Frais de recouvrement]]+Tableau2[[#This Row],[Majoration]],"")</f>
        <v>-431.84158623260271</v>
      </c>
    </row>
    <row r="255" spans="1:24" x14ac:dyDescent="0.25">
      <c r="A255" t="s">
        <v>247</v>
      </c>
      <c r="C255" s="31" t="s">
        <v>413</v>
      </c>
      <c r="G255" s="39" t="s">
        <v>346</v>
      </c>
      <c r="I255" s="39" t="s">
        <v>355</v>
      </c>
      <c r="J255" t="s">
        <v>387</v>
      </c>
      <c r="L255"/>
      <c r="N255"/>
      <c r="O255" s="28">
        <f ca="1">$B$1-Tableau2[[#This Row],[Date facture]]</f>
        <v>42817</v>
      </c>
      <c r="P255" s="29">
        <f ca="1">IFERROR((Tableau2[[#This Row],[Solde client avant relance]]*Tableau2[[#This Row],[Nb de jours de retard]]*$L$1)/36500,"")</f>
        <v>-0.30395377726027389</v>
      </c>
      <c r="Q255" s="10">
        <f>$K$2*Tableau2[[#This Row],[Nb factures]]</f>
        <v>0</v>
      </c>
      <c r="R255" s="10">
        <v>-28.79</v>
      </c>
      <c r="S255" s="2" t="s">
        <v>405</v>
      </c>
      <c r="T255" s="10">
        <v>-28.67</v>
      </c>
      <c r="U255" s="2" t="s">
        <v>406</v>
      </c>
      <c r="V255" s="10" t="e">
        <f>VLOOKUP(Tableau2[[#This Row],[Code client]],extraction!A11:I384,9,0)</f>
        <v>#N/A</v>
      </c>
      <c r="W255" s="2" t="s">
        <v>405</v>
      </c>
      <c r="X255" s="50">
        <f ca="1">IFERROR(Tableau2[[#This Row],[Solde client avant relance]]+Tableau2[[#This Row],[Frais de recouvrement]]+Tableau2[[#This Row],[Majoration]],"")</f>
        <v>-29.093953777260275</v>
      </c>
    </row>
    <row r="256" spans="1:24" x14ac:dyDescent="0.25">
      <c r="A256" t="s">
        <v>267</v>
      </c>
      <c r="C256" s="31" t="s">
        <v>413</v>
      </c>
      <c r="G256" s="39" t="s">
        <v>322</v>
      </c>
      <c r="I256" s="39"/>
      <c r="L256"/>
      <c r="N256"/>
      <c r="O256" s="28">
        <f ca="1">$B$1-Tableau2[[#This Row],[Date facture]]</f>
        <v>42817</v>
      </c>
      <c r="P256" s="29">
        <f ca="1">IFERROR((Tableau2[[#This Row],[Solde client avant relance]]*Tableau2[[#This Row],[Nb de jours de retard]]*$L$1)/36500,"")</f>
        <v>-0.37131137013698629</v>
      </c>
      <c r="Q256" s="10">
        <f>$K$2*Tableau2[[#This Row],[Nb factures]]</f>
        <v>0</v>
      </c>
      <c r="R256" s="10">
        <v>-35.17</v>
      </c>
      <c r="S256" s="2" t="s">
        <v>406</v>
      </c>
      <c r="T256" s="10">
        <v>-35.17</v>
      </c>
      <c r="U256" s="2" t="s">
        <v>406</v>
      </c>
      <c r="V256" s="10" t="e">
        <f>VLOOKUP(Tableau2[[#This Row],[Code client]],extraction!A31:I404,9,0)</f>
        <v>#N/A</v>
      </c>
      <c r="W256" s="2" t="s">
        <v>405</v>
      </c>
      <c r="X256" s="50">
        <f ca="1">IFERROR(Tableau2[[#This Row],[Solde client avant relance]]+Tableau2[[#This Row],[Frais de recouvrement]]+Tableau2[[#This Row],[Majoration]],"")</f>
        <v>-35.541311370136988</v>
      </c>
    </row>
    <row r="257" spans="1:24" x14ac:dyDescent="0.25">
      <c r="A257" t="s">
        <v>276</v>
      </c>
      <c r="C257" s="31" t="s">
        <v>413</v>
      </c>
      <c r="G257" s="39" t="s">
        <v>322</v>
      </c>
      <c r="I257" s="39"/>
      <c r="L257"/>
      <c r="N257"/>
      <c r="O257" s="28">
        <f ca="1">$B$1-Tableau2[[#This Row],[Date facture]]</f>
        <v>42817</v>
      </c>
      <c r="P257" s="29">
        <f ca="1">IFERROR((Tableau2[[#This Row],[Solde client avant relance]]*Tableau2[[#This Row],[Nb de jours de retard]]*$L$1)/36500,"")</f>
        <v>-0.24081923095890406</v>
      </c>
      <c r="Q257" s="10">
        <f>$K$2*Tableau2[[#This Row],[Nb factures]]</f>
        <v>0</v>
      </c>
      <c r="R257" s="10">
        <v>-22.81</v>
      </c>
      <c r="S257" s="2" t="s">
        <v>406</v>
      </c>
      <c r="T257" s="10">
        <v>-22.81</v>
      </c>
      <c r="U257" s="2" t="s">
        <v>406</v>
      </c>
      <c r="V257" s="10" t="e">
        <f>VLOOKUP(Tableau2[[#This Row],[Code client]],extraction!A32:I405,9,0)</f>
        <v>#N/A</v>
      </c>
      <c r="W257" s="2" t="s">
        <v>405</v>
      </c>
      <c r="X257" s="50">
        <f ca="1">IFERROR(Tableau2[[#This Row],[Solde client avant relance]]+Tableau2[[#This Row],[Frais de recouvrement]]+Tableau2[[#This Row],[Majoration]],"")</f>
        <v>-23.050819230958904</v>
      </c>
    </row>
    <row r="258" spans="1:24" x14ac:dyDescent="0.25">
      <c r="A258" t="s">
        <v>312</v>
      </c>
      <c r="C258" s="31" t="s">
        <v>413</v>
      </c>
      <c r="G258" s="39" t="s">
        <v>354</v>
      </c>
      <c r="I258" s="39"/>
      <c r="J258" t="s">
        <v>401</v>
      </c>
      <c r="L258"/>
      <c r="N258"/>
      <c r="O258" s="28">
        <f ca="1">$B$1-Tableau2[[#This Row],[Date facture]]</f>
        <v>42817</v>
      </c>
      <c r="P258" s="29">
        <f ca="1">IFERROR((Tableau2[[#This Row],[Solde client avant relance]]*Tableau2[[#This Row],[Nb de jours de retard]]*$L$1)/36500,"")</f>
        <v>-0.30595972438356162</v>
      </c>
      <c r="Q258" s="10">
        <f>$K$2*Tableau2[[#This Row],[Nb factures]]</f>
        <v>0</v>
      </c>
      <c r="R258" s="10">
        <v>-28.98</v>
      </c>
      <c r="S258" s="2" t="s">
        <v>406</v>
      </c>
      <c r="T258" s="10">
        <v>-28.79</v>
      </c>
      <c r="U258" s="2" t="s">
        <v>406</v>
      </c>
      <c r="V258" s="10" t="e">
        <f>VLOOKUP(Tableau2[[#This Row],[Code client]],extraction!A33:I406,9,0)</f>
        <v>#N/A</v>
      </c>
      <c r="W258" s="2" t="s">
        <v>405</v>
      </c>
      <c r="X258" s="50">
        <f ca="1">IFERROR(Tableau2[[#This Row],[Solde client avant relance]]+Tableau2[[#This Row],[Frais de recouvrement]]+Tableau2[[#This Row],[Majoration]],"")</f>
        <v>-29.285959724383563</v>
      </c>
    </row>
    <row r="259" spans="1:24" x14ac:dyDescent="0.25">
      <c r="A259" t="s">
        <v>419</v>
      </c>
      <c r="C259" s="26" t="s">
        <v>413</v>
      </c>
      <c r="D259" s="26"/>
      <c r="G259" s="38" t="s">
        <v>440</v>
      </c>
      <c r="H259" s="2"/>
      <c r="I259" s="39" t="s">
        <v>441</v>
      </c>
      <c r="J259" s="2" t="s">
        <v>442</v>
      </c>
      <c r="L259"/>
      <c r="N259"/>
      <c r="O259" s="28">
        <f ca="1">$B$1-Tableau2[[#This Row],[Date facture]]</f>
        <v>42817</v>
      </c>
      <c r="P259" s="29">
        <f ca="1">IFERROR((Tableau2[[#This Row],[Solde client avant relance]]*Tableau2[[#This Row],[Nb de jours de retard]]*$L$1)/36500,"")</f>
        <v>-0.30268686328767125</v>
      </c>
      <c r="Q259" s="10">
        <f>$K$2*Tableau2[[#This Row],[Nb factures]]</f>
        <v>0</v>
      </c>
      <c r="R259" s="10">
        <v>-28.67</v>
      </c>
      <c r="S259" t="s">
        <v>405</v>
      </c>
      <c r="T259" s="10"/>
      <c r="U259" s="2" t="s">
        <v>406</v>
      </c>
      <c r="V259" s="10" t="e">
        <f>VLOOKUP(Tableau2[[#This Row],[Code client]],extraction!A35:I408,9,0)</f>
        <v>#N/A</v>
      </c>
      <c r="W259" s="2" t="s">
        <v>405</v>
      </c>
      <c r="X259" s="50">
        <f ca="1">IFERROR(Tableau2[[#This Row],[Solde client avant relance]]+Tableau2[[#This Row],[Frais de recouvrement]]+Tableau2[[#This Row],[Majoration]],"")</f>
        <v>-28.972686863287674</v>
      </c>
    </row>
    <row r="260" spans="1:24" x14ac:dyDescent="0.25">
      <c r="A260" t="s">
        <v>424</v>
      </c>
      <c r="C260" s="26" t="s">
        <v>413</v>
      </c>
      <c r="D260" s="26"/>
      <c r="G260" s="38" t="s">
        <v>440</v>
      </c>
      <c r="I260" s="39" t="s">
        <v>441</v>
      </c>
      <c r="J260" s="2" t="s">
        <v>442</v>
      </c>
      <c r="L260"/>
      <c r="N260"/>
      <c r="O260" s="28">
        <f ca="1">$B$1-Tableau2[[#This Row],[Date facture]]</f>
        <v>42817</v>
      </c>
      <c r="P260" s="29">
        <f ca="1">IFERROR((Tableau2[[#This Row],[Solde client avant relance]]*Tableau2[[#This Row],[Nb de jours de retard]]*$L$1)/36500,"")</f>
        <v>-0.46358493780821908</v>
      </c>
      <c r="Q260" s="10">
        <f>$K$2*Tableau2[[#This Row],[Nb factures]]</f>
        <v>0</v>
      </c>
      <c r="R260" s="10">
        <v>-43.91</v>
      </c>
      <c r="S260" t="s">
        <v>405</v>
      </c>
      <c r="T260" s="10"/>
      <c r="U260" s="2" t="s">
        <v>406</v>
      </c>
      <c r="V260" s="10" t="e">
        <f>VLOOKUP(Tableau2[[#This Row],[Code client]],extraction!A36:I409,9,0)</f>
        <v>#N/A</v>
      </c>
      <c r="W260" s="2" t="s">
        <v>405</v>
      </c>
      <c r="X260" s="50">
        <f ca="1">IFERROR(Tableau2[[#This Row],[Solde client avant relance]]+Tableau2[[#This Row],[Frais de recouvrement]]+Tableau2[[#This Row],[Majoration]],"")</f>
        <v>-44.373584937808218</v>
      </c>
    </row>
    <row r="261" spans="1:24" x14ac:dyDescent="0.25">
      <c r="A261" t="s">
        <v>428</v>
      </c>
      <c r="C261" s="26" t="s">
        <v>413</v>
      </c>
      <c r="D261" s="26"/>
      <c r="G261" s="38" t="s">
        <v>440</v>
      </c>
      <c r="I261" s="39" t="s">
        <v>441</v>
      </c>
      <c r="J261" s="2" t="s">
        <v>442</v>
      </c>
      <c r="L261"/>
      <c r="N261"/>
      <c r="O261" s="28">
        <f ca="1">$B$1-Tableau2[[#This Row],[Date facture]]</f>
        <v>42817</v>
      </c>
      <c r="P261" s="29">
        <f ca="1">IFERROR((Tableau2[[#This Row],[Solde client avant relance]]*Tableau2[[#This Row],[Nb de jours de retard]]*$L$1)/36500,"")</f>
        <v>-0.30268686328767125</v>
      </c>
      <c r="Q261" s="10">
        <f>$K$2*Tableau2[[#This Row],[Nb factures]]</f>
        <v>0</v>
      </c>
      <c r="R261" s="10">
        <v>-28.67</v>
      </c>
      <c r="S261" t="s">
        <v>405</v>
      </c>
      <c r="T261" s="10"/>
      <c r="U261" s="2" t="s">
        <v>406</v>
      </c>
      <c r="V261" s="10" t="e">
        <f>VLOOKUP(Tableau2[[#This Row],[Code client]],extraction!A37:I410,9,0)</f>
        <v>#N/A</v>
      </c>
      <c r="W261" s="2" t="s">
        <v>405</v>
      </c>
      <c r="X261" s="50">
        <f ca="1">IFERROR(Tableau2[[#This Row],[Solde client avant relance]]+Tableau2[[#This Row],[Frais de recouvrement]]+Tableau2[[#This Row],[Majoration]],"")</f>
        <v>-28.972686863287674</v>
      </c>
    </row>
    <row r="262" spans="1:24" x14ac:dyDescent="0.25">
      <c r="A262" t="s">
        <v>86</v>
      </c>
      <c r="C262" s="31" t="s">
        <v>316</v>
      </c>
      <c r="G262" s="39"/>
      <c r="I262" s="39"/>
      <c r="L262"/>
      <c r="N262"/>
      <c r="O262" s="28">
        <f ca="1">$B$1-Tableau2[[#This Row],[Date facture]]</f>
        <v>42817</v>
      </c>
      <c r="P262" s="29">
        <f ca="1">IFERROR((Tableau2[[#This Row],[Solde client avant relance]]*Tableau2[[#This Row],[Nb de jours de retard]]*$L$1)/36500,"")</f>
        <v>-0.35927568739726023</v>
      </c>
      <c r="Q262" s="10">
        <f>$K$2*Tableau2[[#This Row],[Nb factures]]</f>
        <v>0</v>
      </c>
      <c r="R262" s="10">
        <v>-34.03</v>
      </c>
      <c r="S262" s="2" t="s">
        <v>407</v>
      </c>
      <c r="T262" s="10">
        <v>-34.03</v>
      </c>
      <c r="U262" s="2" t="s">
        <v>407</v>
      </c>
      <c r="V262" s="10">
        <f>VLOOKUP(Tableau2[[#This Row],[Code client]],extraction!A38:I411,9,0)</f>
        <v>-34.03</v>
      </c>
      <c r="W262" s="2" t="s">
        <v>407</v>
      </c>
      <c r="X262" s="50">
        <f ca="1">IFERROR(Tableau2[[#This Row],[Solde client avant relance]]+Tableau2[[#This Row],[Frais de recouvrement]]+Tableau2[[#This Row],[Majoration]],"")</f>
        <v>-34.389275687397259</v>
      </c>
    </row>
    <row r="263" spans="1:24" ht="30" x14ac:dyDescent="0.25">
      <c r="A263" t="s">
        <v>87</v>
      </c>
      <c r="C263" s="31" t="s">
        <v>316</v>
      </c>
      <c r="G263" s="39" t="s">
        <v>321</v>
      </c>
      <c r="I263" s="39" t="s">
        <v>367</v>
      </c>
      <c r="L263"/>
      <c r="N263"/>
      <c r="O263" s="28">
        <f ca="1">$B$1-Tableau2[[#This Row],[Date facture]]</f>
        <v>42817</v>
      </c>
      <c r="P263" s="29">
        <f ca="1">IFERROR((Tableau2[[#This Row],[Solde client avant relance]]*Tableau2[[#This Row],[Nb de jours de retard]]*$L$1)/36500,"")</f>
        <v>-0.35294111753424656</v>
      </c>
      <c r="Q263" s="10">
        <f>$K$2*Tableau2[[#This Row],[Nb factures]]</f>
        <v>0</v>
      </c>
      <c r="R263" s="10">
        <v>-33.43</v>
      </c>
      <c r="S263" s="2" t="s">
        <v>407</v>
      </c>
      <c r="T263" s="10">
        <v>-33.43</v>
      </c>
      <c r="U263" s="2" t="s">
        <v>407</v>
      </c>
      <c r="V263" s="10">
        <f>VLOOKUP(Tableau2[[#This Row],[Code client]],extraction!A39:I412,9,0)</f>
        <v>-33.43</v>
      </c>
      <c r="W263" s="2" t="s">
        <v>407</v>
      </c>
      <c r="X263" s="50">
        <f ca="1">IFERROR(Tableau2[[#This Row],[Solde client avant relance]]+Tableau2[[#This Row],[Frais de recouvrement]]+Tableau2[[#This Row],[Majoration]],"")</f>
        <v>-33.782941117534243</v>
      </c>
    </row>
    <row r="264" spans="1:24" x14ac:dyDescent="0.25">
      <c r="A264" t="s">
        <v>88</v>
      </c>
      <c r="C264" s="31" t="s">
        <v>316</v>
      </c>
      <c r="G264" s="39"/>
      <c r="I264" s="39" t="s">
        <v>368</v>
      </c>
      <c r="L264"/>
      <c r="N264"/>
      <c r="O264" s="28">
        <f ca="1">$B$1-Tableau2[[#This Row],[Date facture]]</f>
        <v>42817</v>
      </c>
      <c r="P264" s="29">
        <f ca="1">IFERROR((Tableau2[[#This Row],[Solde client avant relance]]*Tableau2[[#This Row],[Nb de jours de retard]]*$L$1)/36500,"")</f>
        <v>-0.57992987095890403</v>
      </c>
      <c r="Q264" s="10">
        <f>$K$2*Tableau2[[#This Row],[Nb factures]]</f>
        <v>0</v>
      </c>
      <c r="R264" s="10">
        <v>-54.93</v>
      </c>
      <c r="S264" s="2" t="s">
        <v>407</v>
      </c>
      <c r="T264" s="10">
        <v>-54.930000000000007</v>
      </c>
      <c r="U264" s="2" t="s">
        <v>407</v>
      </c>
      <c r="V264" s="10">
        <f>VLOOKUP(Tableau2[[#This Row],[Code client]],extraction!A40:I413,9,0)</f>
        <v>-54.930000000000007</v>
      </c>
      <c r="W264" s="2" t="s">
        <v>407</v>
      </c>
      <c r="X264" s="50">
        <f ca="1">IFERROR(Tableau2[[#This Row],[Solde client avant relance]]+Tableau2[[#This Row],[Frais de recouvrement]]+Tableau2[[#This Row],[Majoration]],"")</f>
        <v>-55.509929870958906</v>
      </c>
    </row>
    <row r="265" spans="1:24" x14ac:dyDescent="0.25">
      <c r="A265" t="s">
        <v>89</v>
      </c>
      <c r="C265" s="31" t="s">
        <v>316</v>
      </c>
      <c r="G265" s="39"/>
      <c r="I265" s="39"/>
      <c r="L265"/>
      <c r="N265"/>
      <c r="O265" s="28">
        <f ca="1">$B$1-Tableau2[[#This Row],[Date facture]]</f>
        <v>42817</v>
      </c>
      <c r="P265" s="29">
        <f ca="1">IFERROR((Tableau2[[#This Row],[Solde client avant relance]]*Tableau2[[#This Row],[Nb de jours de retard]]*$L$1)/36500,"")</f>
        <v>-0.59555514328767112</v>
      </c>
      <c r="Q265" s="10">
        <f>$K$2*Tableau2[[#This Row],[Nb factures]]</f>
        <v>0</v>
      </c>
      <c r="R265" s="10">
        <v>-56.41</v>
      </c>
      <c r="S265" s="2" t="s">
        <v>407</v>
      </c>
      <c r="T265" s="10">
        <v>-56.41</v>
      </c>
      <c r="U265" s="2" t="s">
        <v>407</v>
      </c>
      <c r="V265" s="10">
        <f>VLOOKUP(Tableau2[[#This Row],[Code client]],extraction!A41:I414,9,0)</f>
        <v>-56.41</v>
      </c>
      <c r="W265" s="2" t="s">
        <v>407</v>
      </c>
      <c r="X265" s="50">
        <f ca="1">IFERROR(Tableau2[[#This Row],[Solde client avant relance]]+Tableau2[[#This Row],[Frais de recouvrement]]+Tableau2[[#This Row],[Majoration]],"")</f>
        <v>-57.005555143287665</v>
      </c>
    </row>
    <row r="266" spans="1:24" x14ac:dyDescent="0.25">
      <c r="A266" t="s">
        <v>90</v>
      </c>
      <c r="C266" s="31" t="s">
        <v>316</v>
      </c>
      <c r="G266" s="39"/>
      <c r="I266" s="39"/>
      <c r="L266"/>
      <c r="N266"/>
      <c r="O266" s="28">
        <f ca="1">$B$1-Tableau2[[#This Row],[Date facture]]</f>
        <v>42817</v>
      </c>
      <c r="P266" s="29">
        <f ca="1">IFERROR((Tableau2[[#This Row],[Solde client avant relance]]*Tableau2[[#This Row],[Nb de jours de retard]]*$L$1)/36500,"")</f>
        <v>-1.1478240591780822</v>
      </c>
      <c r="Q266" s="10">
        <f>$K$2*Tableau2[[#This Row],[Nb factures]]</f>
        <v>0</v>
      </c>
      <c r="R266" s="10">
        <v>-108.72</v>
      </c>
      <c r="S266" s="2" t="s">
        <v>407</v>
      </c>
      <c r="T266" s="10">
        <v>-108.72</v>
      </c>
      <c r="U266" s="2" t="s">
        <v>407</v>
      </c>
      <c r="V266" s="10">
        <f>VLOOKUP(Tableau2[[#This Row],[Code client]],extraction!A42:I415,9,0)</f>
        <v>-108.72</v>
      </c>
      <c r="W266" s="2" t="s">
        <v>407</v>
      </c>
      <c r="X266" s="50">
        <f ca="1">IFERROR(Tableau2[[#This Row],[Solde client avant relance]]+Tableau2[[#This Row],[Frais de recouvrement]]+Tableau2[[#This Row],[Majoration]],"")</f>
        <v>-109.86782405917808</v>
      </c>
    </row>
    <row r="267" spans="1:24" x14ac:dyDescent="0.25">
      <c r="A267" t="s">
        <v>91</v>
      </c>
      <c r="C267" s="31" t="s">
        <v>316</v>
      </c>
      <c r="G267" s="39"/>
      <c r="I267" s="39"/>
      <c r="L267"/>
      <c r="N267"/>
      <c r="O267" s="28">
        <f ca="1">$B$1-Tableau2[[#This Row],[Date facture]]</f>
        <v>42817</v>
      </c>
      <c r="P267" s="29">
        <f ca="1">IFERROR((Tableau2[[#This Row],[Solde client avant relance]]*Tableau2[[#This Row],[Nb de jours de retard]]*$L$1)/36500,"")</f>
        <v>-3.2709607249315065</v>
      </c>
      <c r="Q267" s="10">
        <f>$K$2*Tableau2[[#This Row],[Nb factures]]</f>
        <v>0</v>
      </c>
      <c r="R267" s="10">
        <v>-309.82</v>
      </c>
      <c r="S267" s="2" t="s">
        <v>407</v>
      </c>
      <c r="T267" s="10">
        <v>-309.82</v>
      </c>
      <c r="U267" s="2" t="s">
        <v>407</v>
      </c>
      <c r="V267" s="10">
        <f>VLOOKUP(Tableau2[[#This Row],[Code client]],extraction!A43:I416,9,0)</f>
        <v>-309.82</v>
      </c>
      <c r="W267" s="2" t="s">
        <v>407</v>
      </c>
      <c r="X267" s="50">
        <f ca="1">IFERROR(Tableau2[[#This Row],[Solde client avant relance]]+Tableau2[[#This Row],[Frais de recouvrement]]+Tableau2[[#This Row],[Majoration]],"")</f>
        <v>-313.09096072493151</v>
      </c>
    </row>
    <row r="268" spans="1:24" x14ac:dyDescent="0.25">
      <c r="A268" t="s">
        <v>92</v>
      </c>
      <c r="C268" s="31" t="s">
        <v>316</v>
      </c>
      <c r="G268" s="39"/>
      <c r="I268" s="39"/>
      <c r="L268"/>
      <c r="N268"/>
      <c r="O268" s="28">
        <f ca="1">$B$1-Tableau2[[#This Row],[Date facture]]</f>
        <v>42817</v>
      </c>
      <c r="P268" s="29">
        <f ca="1">IFERROR((Tableau2[[#This Row],[Solde client avant relance]]*Tableau2[[#This Row],[Nb de jours de retard]]*$L$1)/36500,"")</f>
        <v>-0.97446799726027389</v>
      </c>
      <c r="Q268" s="10">
        <f>$K$2*Tableau2[[#This Row],[Nb factures]]</f>
        <v>0</v>
      </c>
      <c r="R268" s="10">
        <v>-92.3</v>
      </c>
      <c r="S268" s="2" t="s">
        <v>407</v>
      </c>
      <c r="T268" s="10">
        <v>-92.3</v>
      </c>
      <c r="U268" s="2" t="s">
        <v>407</v>
      </c>
      <c r="V268" s="10">
        <f>VLOOKUP(Tableau2[[#This Row],[Code client]],extraction!A44:I417,9,0)</f>
        <v>-92.3</v>
      </c>
      <c r="W268" s="2" t="s">
        <v>407</v>
      </c>
      <c r="X268" s="50">
        <f ca="1">IFERROR(Tableau2[[#This Row],[Solde client avant relance]]+Tableau2[[#This Row],[Frais de recouvrement]]+Tableau2[[#This Row],[Majoration]],"")</f>
        <v>-93.274467997260274</v>
      </c>
    </row>
    <row r="269" spans="1:24" x14ac:dyDescent="0.25">
      <c r="A269" t="s">
        <v>93</v>
      </c>
      <c r="C269" s="31" t="s">
        <v>316</v>
      </c>
      <c r="G269" s="39"/>
      <c r="I269" s="39"/>
      <c r="L269"/>
      <c r="N269"/>
      <c r="O269" s="28">
        <f ca="1">$B$1-Tableau2[[#This Row],[Date facture]]</f>
        <v>42817</v>
      </c>
      <c r="P269" s="29">
        <f ca="1">IFERROR((Tableau2[[#This Row],[Solde client avant relance]]*Tableau2[[#This Row],[Nb de jours de retard]]*$L$1)/36500,"")</f>
        <v>-1.4386863920547945</v>
      </c>
      <c r="Q269" s="10">
        <f>$K$2*Tableau2[[#This Row],[Nb factures]]</f>
        <v>0</v>
      </c>
      <c r="R269" s="10">
        <v>-136.27000000000001</v>
      </c>
      <c r="S269" s="2" t="s">
        <v>407</v>
      </c>
      <c r="T269" s="10">
        <v>-136.27000000000001</v>
      </c>
      <c r="U269" s="2" t="s">
        <v>407</v>
      </c>
      <c r="V269" s="10">
        <f>VLOOKUP(Tableau2[[#This Row],[Code client]],extraction!A45:I418,9,0)</f>
        <v>-136.27000000000001</v>
      </c>
      <c r="W269" s="2" t="s">
        <v>407</v>
      </c>
      <c r="X269" s="50">
        <f ca="1">IFERROR(Tableau2[[#This Row],[Solde client avant relance]]+Tableau2[[#This Row],[Frais de recouvrement]]+Tableau2[[#This Row],[Majoration]],"")</f>
        <v>-137.7086863920548</v>
      </c>
    </row>
    <row r="270" spans="1:24" x14ac:dyDescent="0.25">
      <c r="A270" t="s">
        <v>94</v>
      </c>
      <c r="C270" s="31" t="s">
        <v>316</v>
      </c>
      <c r="G270" s="39"/>
      <c r="I270" s="39"/>
      <c r="L270"/>
      <c r="N270"/>
      <c r="O270" s="28">
        <f ca="1">$B$1-Tableau2[[#This Row],[Date facture]]</f>
        <v>42817</v>
      </c>
      <c r="P270" s="29">
        <f ca="1">IFERROR((Tableau2[[#This Row],[Solde client avant relance]]*Tableau2[[#This Row],[Nb de jours de retard]]*$L$1)/36500,"")</f>
        <v>-0.60822428301369869</v>
      </c>
      <c r="Q270" s="10">
        <f>$K$2*Tableau2[[#This Row],[Nb factures]]</f>
        <v>0</v>
      </c>
      <c r="R270" s="10">
        <v>-57.61</v>
      </c>
      <c r="S270" s="2" t="s">
        <v>407</v>
      </c>
      <c r="T270" s="10">
        <v>-57.61</v>
      </c>
      <c r="U270" s="2" t="s">
        <v>407</v>
      </c>
      <c r="V270" s="10">
        <f>VLOOKUP(Tableau2[[#This Row],[Code client]],extraction!A46:I419,9,0)</f>
        <v>-57.61</v>
      </c>
      <c r="W270" s="2" t="s">
        <v>407</v>
      </c>
      <c r="X270" s="50">
        <f ca="1">IFERROR(Tableau2[[#This Row],[Solde client avant relance]]+Tableau2[[#This Row],[Frais de recouvrement]]+Tableau2[[#This Row],[Majoration]],"")</f>
        <v>-58.218224283013697</v>
      </c>
    </row>
    <row r="271" spans="1:24" x14ac:dyDescent="0.25">
      <c r="A271" t="s">
        <v>95</v>
      </c>
      <c r="C271" s="31" t="s">
        <v>316</v>
      </c>
      <c r="G271" s="39"/>
      <c r="I271" s="39" t="s">
        <v>369</v>
      </c>
      <c r="L271"/>
      <c r="N271"/>
      <c r="O271" s="28">
        <f ca="1">$B$1-Tableau2[[#This Row],[Date facture]]</f>
        <v>42817</v>
      </c>
      <c r="P271" s="29">
        <f ca="1">IFERROR((Tableau2[[#This Row],[Solde client avant relance]]*Tableau2[[#This Row],[Nb de jours de retard]]*$L$1)/36500,"")</f>
        <v>-0.11032709178082191</v>
      </c>
      <c r="Q271" s="10">
        <f>$K$2*Tableau2[[#This Row],[Nb factures]]</f>
        <v>0</v>
      </c>
      <c r="R271" s="10">
        <v>-10.45</v>
      </c>
      <c r="S271" s="2" t="s">
        <v>407</v>
      </c>
      <c r="T271" s="10">
        <v>-10.45</v>
      </c>
      <c r="U271" s="2" t="s">
        <v>407</v>
      </c>
      <c r="V271" s="10">
        <f>VLOOKUP(Tableau2[[#This Row],[Code client]],extraction!A47:I420,9,0)</f>
        <v>-10.45</v>
      </c>
      <c r="W271" s="2" t="s">
        <v>407</v>
      </c>
      <c r="X271" s="50">
        <f ca="1">IFERROR(Tableau2[[#This Row],[Solde client avant relance]]+Tableau2[[#This Row],[Frais de recouvrement]]+Tableau2[[#This Row],[Majoration]],"")</f>
        <v>-10.560327091780822</v>
      </c>
    </row>
    <row r="272" spans="1:24" x14ac:dyDescent="0.25">
      <c r="A272" t="s">
        <v>96</v>
      </c>
      <c r="C272" s="31" t="s">
        <v>316</v>
      </c>
      <c r="G272" s="39"/>
      <c r="I272" s="39"/>
      <c r="L272"/>
      <c r="N272"/>
      <c r="O272" s="28">
        <f ca="1">$B$1-Tableau2[[#This Row],[Date facture]]</f>
        <v>42817</v>
      </c>
      <c r="P272" s="29">
        <f ca="1">IFERROR((Tableau2[[#This Row],[Solde client avant relance]]*Tableau2[[#This Row],[Nb de jours de retard]]*$L$1)/36500,"")</f>
        <v>-0.35294111753424656</v>
      </c>
      <c r="Q272" s="10">
        <f>$K$2*Tableau2[[#This Row],[Nb factures]]</f>
        <v>0</v>
      </c>
      <c r="R272" s="10">
        <v>-33.43</v>
      </c>
      <c r="S272" s="2" t="s">
        <v>407</v>
      </c>
      <c r="T272" s="10">
        <v>-33.43</v>
      </c>
      <c r="U272" s="2" t="s">
        <v>407</v>
      </c>
      <c r="V272" s="10">
        <f>VLOOKUP(Tableau2[[#This Row],[Code client]],extraction!A48:I421,9,0)</f>
        <v>-33.43</v>
      </c>
      <c r="W272" s="2" t="s">
        <v>407</v>
      </c>
      <c r="X272" s="50">
        <f ca="1">IFERROR(Tableau2[[#This Row],[Solde client avant relance]]+Tableau2[[#This Row],[Frais de recouvrement]]+Tableau2[[#This Row],[Majoration]],"")</f>
        <v>-33.782941117534243</v>
      </c>
    </row>
    <row r="273" spans="1:24" x14ac:dyDescent="0.25">
      <c r="A273" t="s">
        <v>97</v>
      </c>
      <c r="C273" s="31" t="s">
        <v>316</v>
      </c>
      <c r="G273" s="39"/>
      <c r="I273" s="39"/>
      <c r="L273"/>
      <c r="N273"/>
      <c r="O273" s="28">
        <f ca="1">$B$1-Tableau2[[#This Row],[Date facture]]</f>
        <v>42817</v>
      </c>
      <c r="P273" s="29">
        <f ca="1">IFERROR((Tableau2[[#This Row],[Solde client avant relance]]*Tableau2[[#This Row],[Nb de jours de retard]]*$L$1)/36500,"")</f>
        <v>-0.35294111753424656</v>
      </c>
      <c r="Q273" s="10">
        <f>$K$2*Tableau2[[#This Row],[Nb factures]]</f>
        <v>0</v>
      </c>
      <c r="R273" s="10">
        <v>-33.43</v>
      </c>
      <c r="S273" s="2" t="s">
        <v>407</v>
      </c>
      <c r="T273" s="10">
        <v>-33.43</v>
      </c>
      <c r="U273" s="2" t="s">
        <v>407</v>
      </c>
      <c r="V273" s="10">
        <f>VLOOKUP(Tableau2[[#This Row],[Code client]],extraction!A49:I422,9,0)</f>
        <v>-33.43</v>
      </c>
      <c r="W273" s="2" t="s">
        <v>407</v>
      </c>
      <c r="X273" s="50">
        <f ca="1">IFERROR(Tableau2[[#This Row],[Solde client avant relance]]+Tableau2[[#This Row],[Frais de recouvrement]]+Tableau2[[#This Row],[Majoration]],"")</f>
        <v>-33.782941117534243</v>
      </c>
    </row>
    <row r="274" spans="1:24" x14ac:dyDescent="0.25">
      <c r="A274" t="s">
        <v>98</v>
      </c>
      <c r="C274" s="31" t="s">
        <v>316</v>
      </c>
      <c r="G274" s="39"/>
      <c r="I274" s="39"/>
      <c r="L274"/>
      <c r="N274"/>
      <c r="O274" s="28">
        <f ca="1">$B$1-Tableau2[[#This Row],[Date facture]]</f>
        <v>42817</v>
      </c>
      <c r="P274" s="29">
        <f ca="1">IFERROR((Tableau2[[#This Row],[Solde client avant relance]]*Tableau2[[#This Row],[Nb de jours de retard]]*$L$1)/36500,"")</f>
        <v>-0.53220944465753417</v>
      </c>
      <c r="Q274" s="10">
        <f>$K$2*Tableau2[[#This Row],[Nb factures]]</f>
        <v>0</v>
      </c>
      <c r="R274" s="10">
        <v>-50.41</v>
      </c>
      <c r="S274" s="2" t="s">
        <v>407</v>
      </c>
      <c r="T274" s="10">
        <v>-50.41</v>
      </c>
      <c r="U274" s="2" t="s">
        <v>407</v>
      </c>
      <c r="V274" s="10">
        <f>VLOOKUP(Tableau2[[#This Row],[Code client]],extraction!A50:I423,9,0)</f>
        <v>-50.41</v>
      </c>
      <c r="W274" s="2" t="s">
        <v>407</v>
      </c>
      <c r="X274" s="50">
        <f ca="1">IFERROR(Tableau2[[#This Row],[Solde client avant relance]]+Tableau2[[#This Row],[Frais de recouvrement]]+Tableau2[[#This Row],[Majoration]],"")</f>
        <v>-50.942209444657529</v>
      </c>
    </row>
    <row r="275" spans="1:24" x14ac:dyDescent="0.25">
      <c r="A275" t="s">
        <v>99</v>
      </c>
      <c r="C275" s="31" t="s">
        <v>316</v>
      </c>
      <c r="G275" s="39"/>
      <c r="I275" s="39"/>
      <c r="L275"/>
      <c r="N275"/>
      <c r="O275" s="28">
        <f ca="1">$B$1-Tableau2[[#This Row],[Date facture]]</f>
        <v>42817</v>
      </c>
      <c r="P275" s="29">
        <f ca="1">IFERROR((Tableau2[[#This Row],[Solde client avant relance]]*Tableau2[[#This Row],[Nb de jours de retard]]*$L$1)/36500,"")</f>
        <v>-0.35294111753424656</v>
      </c>
      <c r="Q275" s="10">
        <f>$K$2*Tableau2[[#This Row],[Nb factures]]</f>
        <v>0</v>
      </c>
      <c r="R275" s="10">
        <v>-33.43</v>
      </c>
      <c r="S275" s="2" t="s">
        <v>407</v>
      </c>
      <c r="T275" s="10">
        <v>-33.43</v>
      </c>
      <c r="U275" s="2" t="s">
        <v>407</v>
      </c>
      <c r="V275" s="10">
        <f>VLOOKUP(Tableau2[[#This Row],[Code client]],extraction!A51:I424,9,0)</f>
        <v>-33.43</v>
      </c>
      <c r="W275" s="2" t="s">
        <v>407</v>
      </c>
      <c r="X275" s="50">
        <f ca="1">IFERROR(Tableau2[[#This Row],[Solde client avant relance]]+Tableau2[[#This Row],[Frais de recouvrement]]+Tableau2[[#This Row],[Majoration]],"")</f>
        <v>-33.782941117534243</v>
      </c>
    </row>
    <row r="276" spans="1:24" x14ac:dyDescent="0.25">
      <c r="A276" t="s">
        <v>100</v>
      </c>
      <c r="C276" s="31" t="s">
        <v>316</v>
      </c>
      <c r="G276" s="39"/>
      <c r="I276" s="39"/>
      <c r="L276"/>
      <c r="N276"/>
      <c r="O276" s="28">
        <f ca="1">$B$1-Tableau2[[#This Row],[Date facture]]</f>
        <v>42817</v>
      </c>
      <c r="P276" s="29">
        <f ca="1">IFERROR((Tableau2[[#This Row],[Solde client avant relance]]*Tableau2[[#This Row],[Nb de jours de retard]]*$L$1)/36500,"")</f>
        <v>-0.12120143671232876</v>
      </c>
      <c r="Q276" s="10">
        <f>$K$2*Tableau2[[#This Row],[Nb factures]]</f>
        <v>0</v>
      </c>
      <c r="R276" s="10">
        <v>-11.48</v>
      </c>
      <c r="S276" s="2" t="s">
        <v>409</v>
      </c>
      <c r="T276" s="10">
        <v>-11.48</v>
      </c>
      <c r="U276" s="2" t="s">
        <v>409</v>
      </c>
      <c r="V276" s="10">
        <f>VLOOKUP(Tableau2[[#This Row],[Code client]],extraction!A52:I425,9,0)</f>
        <v>-11.48</v>
      </c>
      <c r="W276" s="2" t="s">
        <v>409</v>
      </c>
      <c r="X276" s="50">
        <f ca="1">IFERROR(Tableau2[[#This Row],[Solde client avant relance]]+Tableau2[[#This Row],[Frais de recouvrement]]+Tableau2[[#This Row],[Majoration]],"")</f>
        <v>-11.60120143671233</v>
      </c>
    </row>
    <row r="277" spans="1:24" x14ac:dyDescent="0.25">
      <c r="A277" t="s">
        <v>101</v>
      </c>
      <c r="C277" s="31" t="s">
        <v>316</v>
      </c>
      <c r="G277" s="39"/>
      <c r="I277" s="39"/>
      <c r="L277"/>
      <c r="N277"/>
      <c r="O277" s="28">
        <f ca="1">$B$1-Tableau2[[#This Row],[Date facture]]</f>
        <v>42817</v>
      </c>
      <c r="P277" s="29">
        <f ca="1">IFERROR((Tableau2[[#This Row],[Solde client avant relance]]*Tableau2[[#This Row],[Nb de jours de retard]]*$L$1)/36500,"")</f>
        <v>-0.26974710000000002</v>
      </c>
      <c r="Q277" s="10">
        <f>$K$2*Tableau2[[#This Row],[Nb factures]]</f>
        <v>0</v>
      </c>
      <c r="R277" s="10">
        <v>-25.55</v>
      </c>
      <c r="S277" s="2" t="s">
        <v>409</v>
      </c>
      <c r="T277" s="10">
        <v>-25.55</v>
      </c>
      <c r="U277" s="2" t="s">
        <v>409</v>
      </c>
      <c r="V277" s="10">
        <f>VLOOKUP(Tableau2[[#This Row],[Code client]],extraction!A53:I426,9,0)</f>
        <v>-25.55</v>
      </c>
      <c r="W277" s="2" t="s">
        <v>409</v>
      </c>
      <c r="X277" s="50">
        <f ca="1">IFERROR(Tableau2[[#This Row],[Solde client avant relance]]+Tableau2[[#This Row],[Frais de recouvrement]]+Tableau2[[#This Row],[Majoration]],"")</f>
        <v>-25.819747100000001</v>
      </c>
    </row>
    <row r="278" spans="1:24" x14ac:dyDescent="0.25">
      <c r="A278" t="s">
        <v>102</v>
      </c>
      <c r="C278" s="31" t="s">
        <v>316</v>
      </c>
      <c r="G278" s="39"/>
      <c r="I278" s="39"/>
      <c r="L278"/>
      <c r="N278"/>
      <c r="O278" s="28">
        <f ca="1">$B$1-Tableau2[[#This Row],[Date facture]]</f>
        <v>42817</v>
      </c>
      <c r="P278" s="29">
        <f ca="1">IFERROR((Tableau2[[#This Row],[Solde client avant relance]]*Tableau2[[#This Row],[Nb de jours de retard]]*$L$1)/36500,"")</f>
        <v>-0.33847718301369861</v>
      </c>
      <c r="Q278" s="10">
        <f>$K$2*Tableau2[[#This Row],[Nb factures]]</f>
        <v>0</v>
      </c>
      <c r="R278" s="10">
        <v>-32.06</v>
      </c>
      <c r="S278" s="2" t="s">
        <v>409</v>
      </c>
      <c r="T278" s="10">
        <v>-32.06</v>
      </c>
      <c r="U278" s="2" t="s">
        <v>409</v>
      </c>
      <c r="V278" s="10">
        <f>VLOOKUP(Tableau2[[#This Row],[Code client]],extraction!A54:I427,9,0)</f>
        <v>-32.06</v>
      </c>
      <c r="W278" s="2" t="s">
        <v>409</v>
      </c>
      <c r="X278" s="50">
        <f ca="1">IFERROR(Tableau2[[#This Row],[Solde client avant relance]]+Tableau2[[#This Row],[Frais de recouvrement]]+Tableau2[[#This Row],[Majoration]],"")</f>
        <v>-32.398477183013703</v>
      </c>
    </row>
    <row r="279" spans="1:24" x14ac:dyDescent="0.25">
      <c r="A279" t="s">
        <v>103</v>
      </c>
      <c r="C279" s="31" t="s">
        <v>316</v>
      </c>
      <c r="G279" s="39"/>
      <c r="I279" s="39"/>
      <c r="L279"/>
      <c r="N279"/>
      <c r="O279" s="28">
        <f ca="1">$B$1-Tableau2[[#This Row],[Date facture]]</f>
        <v>42817</v>
      </c>
      <c r="P279" s="29">
        <f ca="1">IFERROR((Tableau2[[#This Row],[Solde client avant relance]]*Tableau2[[#This Row],[Nb de jours de retard]]*$L$1)/36500,"")</f>
        <v>-0.68782871095890419</v>
      </c>
      <c r="Q279" s="10">
        <f>$K$2*Tableau2[[#This Row],[Nb factures]]</f>
        <v>0</v>
      </c>
      <c r="R279" s="10">
        <v>-65.150000000000006</v>
      </c>
      <c r="S279" s="2" t="s">
        <v>409</v>
      </c>
      <c r="T279" s="10">
        <v>-65.150000000000006</v>
      </c>
      <c r="U279" s="2" t="s">
        <v>409</v>
      </c>
      <c r="V279" s="10">
        <f>VLOOKUP(Tableau2[[#This Row],[Code client]],extraction!A55:I428,9,0)</f>
        <v>-65.150000000000006</v>
      </c>
      <c r="W279" s="2" t="s">
        <v>409</v>
      </c>
      <c r="X279" s="50">
        <f ca="1">IFERROR(Tableau2[[#This Row],[Solde client avant relance]]+Tableau2[[#This Row],[Frais de recouvrement]]+Tableau2[[#This Row],[Majoration]],"")</f>
        <v>-65.837828710958917</v>
      </c>
    </row>
    <row r="280" spans="1:24" x14ac:dyDescent="0.25">
      <c r="A280" t="s">
        <v>104</v>
      </c>
      <c r="C280" s="31" t="s">
        <v>316</v>
      </c>
      <c r="G280" s="39"/>
      <c r="I280" s="39"/>
      <c r="L280"/>
      <c r="N280"/>
      <c r="O280" s="28">
        <f ca="1">$B$1-Tableau2[[#This Row],[Date facture]]</f>
        <v>42817</v>
      </c>
      <c r="P280" s="29">
        <f ca="1">IFERROR((Tableau2[[#This Row],[Solde client avant relance]]*Tableau2[[#This Row],[Nb de jours de retard]]*$L$1)/36500,"")</f>
        <v>-0.26974710000000002</v>
      </c>
      <c r="Q280" s="10">
        <f>$K$2*Tableau2[[#This Row],[Nb factures]]</f>
        <v>0</v>
      </c>
      <c r="R280" s="10">
        <v>-25.55</v>
      </c>
      <c r="S280" s="2" t="s">
        <v>409</v>
      </c>
      <c r="T280" s="10">
        <v>-25.55</v>
      </c>
      <c r="U280" s="2" t="s">
        <v>409</v>
      </c>
      <c r="V280" s="10">
        <f>VLOOKUP(Tableau2[[#This Row],[Code client]],extraction!A56:I429,9,0)</f>
        <v>-25.55</v>
      </c>
      <c r="W280" s="2" t="s">
        <v>409</v>
      </c>
      <c r="X280" s="50">
        <f ca="1">IFERROR(Tableau2[[#This Row],[Solde client avant relance]]+Tableau2[[#This Row],[Frais de recouvrement]]+Tableau2[[#This Row],[Majoration]],"")</f>
        <v>-25.819747100000001</v>
      </c>
    </row>
    <row r="281" spans="1:24" x14ac:dyDescent="0.25">
      <c r="A281" t="s">
        <v>105</v>
      </c>
      <c r="C281" s="31" t="s">
        <v>316</v>
      </c>
      <c r="G281" s="39"/>
      <c r="I281" s="39"/>
      <c r="L281"/>
      <c r="N281"/>
      <c r="O281" s="28">
        <f ca="1">$B$1-Tableau2[[#This Row],[Date facture]]</f>
        <v>42817</v>
      </c>
      <c r="P281" s="29">
        <f ca="1">IFERROR((Tableau2[[#This Row],[Solde client avant relance]]*Tableau2[[#This Row],[Nb de jours de retard]]*$L$1)/36500,"")</f>
        <v>-0.33668238821917812</v>
      </c>
      <c r="Q281" s="10">
        <f>$K$2*Tableau2[[#This Row],[Nb factures]]</f>
        <v>0</v>
      </c>
      <c r="R281" s="10">
        <v>-31.89</v>
      </c>
      <c r="S281" s="2" t="s">
        <v>409</v>
      </c>
      <c r="T281" s="10">
        <v>-31.89</v>
      </c>
      <c r="U281" s="2" t="s">
        <v>409</v>
      </c>
      <c r="V281" s="10">
        <f>VLOOKUP(Tableau2[[#This Row],[Code client]],extraction!A57:I430,9,0)</f>
        <v>-31.89</v>
      </c>
      <c r="W281" s="2" t="s">
        <v>409</v>
      </c>
      <c r="X281" s="50">
        <f ca="1">IFERROR(Tableau2[[#This Row],[Solde client avant relance]]+Tableau2[[#This Row],[Frais de recouvrement]]+Tableau2[[#This Row],[Majoration]],"")</f>
        <v>-32.226682388219182</v>
      </c>
    </row>
    <row r="282" spans="1:24" x14ac:dyDescent="0.25">
      <c r="A282" t="s">
        <v>106</v>
      </c>
      <c r="C282" s="31" t="s">
        <v>316</v>
      </c>
      <c r="G282" s="39"/>
      <c r="I282" s="39"/>
      <c r="L282"/>
      <c r="N282"/>
      <c r="O282" s="28">
        <f ca="1">$B$1-Tableau2[[#This Row],[Date facture]]</f>
        <v>42817</v>
      </c>
      <c r="P282" s="29">
        <f ca="1">IFERROR((Tableau2[[#This Row],[Solde client avant relance]]*Tableau2[[#This Row],[Nb de jours de retard]]*$L$1)/36500,"")</f>
        <v>-0.20851292465753424</v>
      </c>
      <c r="Q282" s="10">
        <f>$K$2*Tableau2[[#This Row],[Nb factures]]</f>
        <v>0</v>
      </c>
      <c r="R282" s="10">
        <v>-19.75</v>
      </c>
      <c r="S282" s="2" t="s">
        <v>409</v>
      </c>
      <c r="T282" s="10">
        <v>-19.75</v>
      </c>
      <c r="U282" s="2" t="s">
        <v>409</v>
      </c>
      <c r="V282" s="10">
        <f>VLOOKUP(Tableau2[[#This Row],[Code client]],extraction!A58:I431,9,0)</f>
        <v>-19.75</v>
      </c>
      <c r="W282" s="2" t="s">
        <v>409</v>
      </c>
      <c r="X282" s="50">
        <f ca="1">IFERROR(Tableau2[[#This Row],[Solde client avant relance]]+Tableau2[[#This Row],[Frais de recouvrement]]+Tableau2[[#This Row],[Majoration]],"")</f>
        <v>-19.958512924657533</v>
      </c>
    </row>
    <row r="283" spans="1:24" x14ac:dyDescent="0.25">
      <c r="A283" t="s">
        <v>107</v>
      </c>
      <c r="C283" s="31" t="s">
        <v>316</v>
      </c>
      <c r="G283" s="39"/>
      <c r="I283" s="39"/>
      <c r="L283"/>
      <c r="N283"/>
      <c r="O283" s="28">
        <f ca="1">$B$1-Tableau2[[#This Row],[Date facture]]</f>
        <v>42817</v>
      </c>
      <c r="P283" s="29">
        <f ca="1">IFERROR((Tableau2[[#This Row],[Solde client avant relance]]*Tableau2[[#This Row],[Nb de jours de retard]]*$L$1)/36500,"")</f>
        <v>-0.45672248712328761</v>
      </c>
      <c r="Q283" s="10">
        <f>$K$2*Tableau2[[#This Row],[Nb factures]]</f>
        <v>0</v>
      </c>
      <c r="R283" s="10">
        <v>-43.26</v>
      </c>
      <c r="S283" s="2" t="s">
        <v>409</v>
      </c>
      <c r="T283" s="10">
        <v>-43.26</v>
      </c>
      <c r="U283" s="2" t="s">
        <v>409</v>
      </c>
      <c r="V283" s="10">
        <f>VLOOKUP(Tableau2[[#This Row],[Code client]],extraction!A59:I432,9,0)</f>
        <v>-43.26</v>
      </c>
      <c r="W283" s="2" t="s">
        <v>409</v>
      </c>
      <c r="X283" s="50">
        <f ca="1">IFERROR(Tableau2[[#This Row],[Solde client avant relance]]+Tableau2[[#This Row],[Frais de recouvrement]]+Tableau2[[#This Row],[Majoration]],"")</f>
        <v>-43.716722487123285</v>
      </c>
    </row>
    <row r="284" spans="1:24" x14ac:dyDescent="0.25">
      <c r="A284" t="s">
        <v>108</v>
      </c>
      <c r="C284" s="31" t="s">
        <v>316</v>
      </c>
      <c r="G284" s="39"/>
      <c r="I284" s="39"/>
      <c r="L284"/>
      <c r="N284"/>
      <c r="O284" s="28">
        <f ca="1">$B$1-Tableau2[[#This Row],[Date facture]]</f>
        <v>42817</v>
      </c>
      <c r="P284" s="29">
        <f ca="1">IFERROR((Tableau2[[#This Row],[Solde client avant relance]]*Tableau2[[#This Row],[Nb de jours de retard]]*$L$1)/36500,"")</f>
        <v>-0.20851292465753424</v>
      </c>
      <c r="Q284" s="10">
        <f>$K$2*Tableau2[[#This Row],[Nb factures]]</f>
        <v>0</v>
      </c>
      <c r="R284" s="10">
        <v>-19.75</v>
      </c>
      <c r="S284" s="2" t="s">
        <v>409</v>
      </c>
      <c r="T284" s="10">
        <v>-19.75</v>
      </c>
      <c r="U284" s="2" t="s">
        <v>409</v>
      </c>
      <c r="V284" s="10">
        <f>VLOOKUP(Tableau2[[#This Row],[Code client]],extraction!A60:I433,9,0)</f>
        <v>-19.75</v>
      </c>
      <c r="W284" s="2" t="s">
        <v>409</v>
      </c>
      <c r="X284" s="50">
        <f ca="1">IFERROR(Tableau2[[#This Row],[Solde client avant relance]]+Tableau2[[#This Row],[Frais de recouvrement]]+Tableau2[[#This Row],[Majoration]],"")</f>
        <v>-19.958512924657533</v>
      </c>
    </row>
    <row r="285" spans="1:24" x14ac:dyDescent="0.25">
      <c r="A285" t="s">
        <v>109</v>
      </c>
      <c r="C285" s="31" t="s">
        <v>316</v>
      </c>
      <c r="G285" s="39"/>
      <c r="I285" s="39"/>
      <c r="L285"/>
      <c r="N285"/>
      <c r="O285" s="28">
        <f ca="1">$B$1-Tableau2[[#This Row],[Date facture]]</f>
        <v>42817</v>
      </c>
      <c r="P285" s="29">
        <f ca="1">IFERROR((Tableau2[[#This Row],[Solde client avant relance]]*Tableau2[[#This Row],[Nb de jours de retard]]*$L$1)/36500,"")</f>
        <v>-81.951069350958903</v>
      </c>
      <c r="Q285" s="10">
        <f>$K$2*Tableau2[[#This Row],[Nb factures]]</f>
        <v>0</v>
      </c>
      <c r="R285" s="10">
        <v>-7762.27</v>
      </c>
      <c r="S285" s="2" t="s">
        <v>409</v>
      </c>
      <c r="T285" s="10">
        <v>-7762.27</v>
      </c>
      <c r="U285" s="2" t="s">
        <v>409</v>
      </c>
      <c r="V285" s="10">
        <f>VLOOKUP(Tableau2[[#This Row],[Code client]],extraction!A61:I434,9,0)</f>
        <v>-7762.27</v>
      </c>
      <c r="W285" s="2" t="s">
        <v>409</v>
      </c>
      <c r="X285" s="50">
        <f ca="1">IFERROR(Tableau2[[#This Row],[Solde client avant relance]]+Tableau2[[#This Row],[Frais de recouvrement]]+Tableau2[[#This Row],[Majoration]],"")</f>
        <v>-7844.2210693509596</v>
      </c>
    </row>
    <row r="286" spans="1:24" x14ac:dyDescent="0.25">
      <c r="A286" t="s">
        <v>110</v>
      </c>
      <c r="C286" s="31" t="s">
        <v>316</v>
      </c>
      <c r="G286" s="39"/>
      <c r="I286" s="39"/>
      <c r="L286"/>
      <c r="N286"/>
      <c r="O286" s="28">
        <f ca="1">$B$1-Tableau2[[#This Row],[Date facture]]</f>
        <v>42817</v>
      </c>
      <c r="P286" s="29">
        <f ca="1">IFERROR((Tableau2[[#This Row],[Solde client avant relance]]*Tableau2[[#This Row],[Nb de jours de retard]]*$L$1)/36500,"")</f>
        <v>-0.33847718301369861</v>
      </c>
      <c r="Q286" s="10">
        <f>$K$2*Tableau2[[#This Row],[Nb factures]]</f>
        <v>0</v>
      </c>
      <c r="R286" s="10">
        <v>-32.06</v>
      </c>
      <c r="S286" s="2" t="s">
        <v>409</v>
      </c>
      <c r="T286" s="10">
        <v>-32.06</v>
      </c>
      <c r="U286" s="2" t="s">
        <v>409</v>
      </c>
      <c r="V286" s="10">
        <f>VLOOKUP(Tableau2[[#This Row],[Code client]],extraction!A62:I435,9,0)</f>
        <v>-32.06</v>
      </c>
      <c r="W286" s="2" t="s">
        <v>409</v>
      </c>
      <c r="X286" s="50">
        <f ca="1">IFERROR(Tableau2[[#This Row],[Solde client avant relance]]+Tableau2[[#This Row],[Frais de recouvrement]]+Tableau2[[#This Row],[Majoration]],"")</f>
        <v>-32.398477183013703</v>
      </c>
    </row>
    <row r="287" spans="1:24" x14ac:dyDescent="0.25">
      <c r="A287" t="s">
        <v>111</v>
      </c>
      <c r="C287" s="31" t="s">
        <v>316</v>
      </c>
      <c r="G287" s="39"/>
      <c r="I287" s="39"/>
      <c r="L287"/>
      <c r="N287"/>
      <c r="O287" s="28">
        <f ca="1">$B$1-Tableau2[[#This Row],[Date facture]]</f>
        <v>42817</v>
      </c>
      <c r="P287" s="29">
        <f ca="1">IFERROR((Tableau2[[#This Row],[Solde client avant relance]]*Tableau2[[#This Row],[Nb de jours de retard]]*$L$1)/36500,"")</f>
        <v>-0.3088102808219178</v>
      </c>
      <c r="Q287" s="10">
        <f>$K$2*Tableau2[[#This Row],[Nb factures]]</f>
        <v>0</v>
      </c>
      <c r="R287" s="10">
        <v>-29.25</v>
      </c>
      <c r="S287" s="2" t="s">
        <v>409</v>
      </c>
      <c r="T287" s="10">
        <v>-29.25</v>
      </c>
      <c r="U287" s="2" t="s">
        <v>409</v>
      </c>
      <c r="V287" s="10">
        <f>VLOOKUP(Tableau2[[#This Row],[Code client]],extraction!A63:I436,9,0)</f>
        <v>-29.25</v>
      </c>
      <c r="W287" s="2" t="s">
        <v>409</v>
      </c>
      <c r="X287" s="50">
        <f ca="1">IFERROR(Tableau2[[#This Row],[Solde client avant relance]]+Tableau2[[#This Row],[Frais de recouvrement]]+Tableau2[[#This Row],[Majoration]],"")</f>
        <v>-29.558810280821916</v>
      </c>
    </row>
    <row r="288" spans="1:24" x14ac:dyDescent="0.25">
      <c r="A288" t="s">
        <v>112</v>
      </c>
      <c r="C288" s="31" t="s">
        <v>316</v>
      </c>
      <c r="G288" s="47"/>
      <c r="H288" s="48"/>
      <c r="I288" s="39"/>
      <c r="J288" s="48"/>
      <c r="L288"/>
      <c r="N288"/>
      <c r="O288" s="28">
        <f ca="1">$B$1-Tableau2[[#This Row],[Date facture]]</f>
        <v>42817</v>
      </c>
      <c r="P288" s="29">
        <f ca="1">IFERROR((Tableau2[[#This Row],[Solde client avant relance]]*Tableau2[[#This Row],[Nb de jours de retard]]*$L$1)/36500,"")</f>
        <v>-0.34343926273972603</v>
      </c>
      <c r="Q288" s="10">
        <f>$K$2*Tableau2[[#This Row],[Nb factures]]</f>
        <v>0</v>
      </c>
      <c r="R288" s="10">
        <v>-32.53</v>
      </c>
      <c r="S288" s="2" t="s">
        <v>409</v>
      </c>
      <c r="T288" s="10">
        <v>-32.53</v>
      </c>
      <c r="U288" s="2" t="s">
        <v>409</v>
      </c>
      <c r="V288" s="10">
        <f>VLOOKUP(Tableau2[[#This Row],[Code client]],extraction!A64:I437,9,0)</f>
        <v>-32.53</v>
      </c>
      <c r="W288" s="2" t="s">
        <v>409</v>
      </c>
      <c r="X288" s="50">
        <f ca="1">IFERROR(Tableau2[[#This Row],[Solde client avant relance]]+Tableau2[[#This Row],[Frais de recouvrement]]+Tableau2[[#This Row],[Majoration]],"")</f>
        <v>-32.87343926273973</v>
      </c>
    </row>
    <row r="289" spans="1:24" x14ac:dyDescent="0.25">
      <c r="A289" t="s">
        <v>113</v>
      </c>
      <c r="C289" s="31" t="s">
        <v>316</v>
      </c>
      <c r="G289" s="47"/>
      <c r="I289" s="39"/>
      <c r="J289" s="48"/>
      <c r="L289"/>
      <c r="N289"/>
      <c r="O289" s="28">
        <f ca="1">$B$1-Tableau2[[#This Row],[Date facture]]</f>
        <v>42817</v>
      </c>
      <c r="P289" s="29">
        <f ca="1">IFERROR((Tableau2[[#This Row],[Solde client avant relance]]*Tableau2[[#This Row],[Nb de jours de retard]]*$L$1)/36500,"")</f>
        <v>-1.5167071775342464</v>
      </c>
      <c r="Q289" s="10">
        <f>$K$2*Tableau2[[#This Row],[Nb factures]]</f>
        <v>0</v>
      </c>
      <c r="R289" s="10">
        <v>-143.66</v>
      </c>
      <c r="S289" s="2" t="s">
        <v>409</v>
      </c>
      <c r="T289" s="10">
        <v>-143.66</v>
      </c>
      <c r="U289" s="2" t="s">
        <v>409</v>
      </c>
      <c r="V289" s="10">
        <f>VLOOKUP(Tableau2[[#This Row],[Code client]],extraction!A65:I438,9,0)</f>
        <v>-143.66</v>
      </c>
      <c r="W289" s="2" t="s">
        <v>409</v>
      </c>
      <c r="X289" s="50">
        <f ca="1">IFERROR(Tableau2[[#This Row],[Solde client avant relance]]+Tableau2[[#This Row],[Frais de recouvrement]]+Tableau2[[#This Row],[Majoration]],"")</f>
        <v>-145.17670717753424</v>
      </c>
    </row>
    <row r="290" spans="1:24" x14ac:dyDescent="0.25">
      <c r="A290" t="s">
        <v>114</v>
      </c>
      <c r="C290" s="31" t="s">
        <v>316</v>
      </c>
      <c r="G290" s="47"/>
      <c r="I290" s="39"/>
      <c r="J290" s="48"/>
      <c r="L290"/>
      <c r="N290"/>
      <c r="O290" s="28">
        <f ca="1">$B$1-Tableau2[[#This Row],[Date facture]]</f>
        <v>42817</v>
      </c>
      <c r="P290" s="29">
        <f ca="1">IFERROR((Tableau2[[#This Row],[Solde client avant relance]]*Tableau2[[#This Row],[Nb de jours de retard]]*$L$1)/36500,"")</f>
        <v>-2.0311798265753422</v>
      </c>
      <c r="Q290" s="10">
        <f>$K$2*Tableau2[[#This Row],[Nb factures]]</f>
        <v>0</v>
      </c>
      <c r="R290" s="10">
        <v>-192.39</v>
      </c>
      <c r="S290" s="2" t="s">
        <v>409</v>
      </c>
      <c r="T290" s="10">
        <v>-192.39</v>
      </c>
      <c r="U290" s="2" t="s">
        <v>409</v>
      </c>
      <c r="V290" s="10">
        <f>VLOOKUP(Tableau2[[#This Row],[Code client]],extraction!A66:I439,9,0)</f>
        <v>-192.39</v>
      </c>
      <c r="W290" s="2" t="s">
        <v>409</v>
      </c>
      <c r="X290" s="50">
        <f ca="1">IFERROR(Tableau2[[#This Row],[Solde client avant relance]]+Tableau2[[#This Row],[Frais de recouvrement]]+Tableau2[[#This Row],[Majoration]],"")</f>
        <v>-194.42117982657533</v>
      </c>
    </row>
    <row r="291" spans="1:24" x14ac:dyDescent="0.25">
      <c r="A291" t="s">
        <v>115</v>
      </c>
      <c r="C291" s="31" t="s">
        <v>316</v>
      </c>
      <c r="G291" s="39"/>
      <c r="I291" s="39"/>
      <c r="L291"/>
      <c r="N291"/>
      <c r="O291" s="28">
        <f ca="1">$B$1-Tableau2[[#This Row],[Date facture]]</f>
        <v>42817</v>
      </c>
      <c r="P291" s="29">
        <f ca="1">IFERROR((Tableau2[[#This Row],[Solde client avant relance]]*Tableau2[[#This Row],[Nb de jours de retard]]*$L$1)/36500,"")</f>
        <v>-0.81557586986301367</v>
      </c>
      <c r="Q291" s="10">
        <f>$K$2*Tableau2[[#This Row],[Nb factures]]</f>
        <v>0</v>
      </c>
      <c r="R291" s="10">
        <v>-77.25</v>
      </c>
      <c r="S291" s="2" t="s">
        <v>409</v>
      </c>
      <c r="T291" s="10">
        <v>-77.25</v>
      </c>
      <c r="U291" s="2" t="s">
        <v>409</v>
      </c>
      <c r="V291" s="10">
        <f>VLOOKUP(Tableau2[[#This Row],[Code client]],extraction!A67:I440,9,0)</f>
        <v>-77.25</v>
      </c>
      <c r="W291" s="2" t="s">
        <v>409</v>
      </c>
      <c r="X291" s="50">
        <f ca="1">IFERROR(Tableau2[[#This Row],[Solde client avant relance]]+Tableau2[[#This Row],[Frais de recouvrement]]+Tableau2[[#This Row],[Majoration]],"")</f>
        <v>-78.065575869863011</v>
      </c>
    </row>
    <row r="292" spans="1:24" x14ac:dyDescent="0.25">
      <c r="A292" t="s">
        <v>116</v>
      </c>
      <c r="C292" s="31" t="s">
        <v>316</v>
      </c>
      <c r="G292" s="39"/>
      <c r="I292" s="39"/>
      <c r="L292"/>
      <c r="N292"/>
      <c r="O292" s="28">
        <f ca="1">$B$1-Tableau2[[#This Row],[Date facture]]</f>
        <v>42817</v>
      </c>
      <c r="P292" s="29">
        <f ca="1">IFERROR((Tableau2[[#This Row],[Solde client avant relance]]*Tableau2[[#This Row],[Nb de jours de retard]]*$L$1)/36500,"")</f>
        <v>-0.17430624739726028</v>
      </c>
      <c r="Q292" s="10">
        <f>$K$2*Tableau2[[#This Row],[Nb factures]]</f>
        <v>0</v>
      </c>
      <c r="R292" s="10">
        <v>-16.510000000000002</v>
      </c>
      <c r="S292" s="2" t="s">
        <v>409</v>
      </c>
      <c r="T292" s="10">
        <v>-16.510000000000002</v>
      </c>
      <c r="U292" s="2" t="s">
        <v>409</v>
      </c>
      <c r="V292" s="10">
        <f>VLOOKUP(Tableau2[[#This Row],[Code client]],extraction!A68:I441,9,0)</f>
        <v>-16.510000000000002</v>
      </c>
      <c r="W292" s="2" t="s">
        <v>409</v>
      </c>
      <c r="X292" s="50">
        <f ca="1">IFERROR(Tableau2[[#This Row],[Solde client avant relance]]+Tableau2[[#This Row],[Frais de recouvrement]]+Tableau2[[#This Row],[Majoration]],"")</f>
        <v>-16.684306247397263</v>
      </c>
    </row>
    <row r="293" spans="1:24" x14ac:dyDescent="0.25">
      <c r="A293" t="s">
        <v>117</v>
      </c>
      <c r="C293" s="31" t="s">
        <v>316</v>
      </c>
      <c r="G293" s="39"/>
      <c r="I293" s="39"/>
      <c r="L293"/>
      <c r="N293"/>
      <c r="O293" s="28">
        <f ca="1">$B$1-Tableau2[[#This Row],[Date facture]]</f>
        <v>42817</v>
      </c>
      <c r="P293" s="29">
        <f ca="1">IFERROR((Tableau2[[#This Row],[Solde client avant relance]]*Tableau2[[#This Row],[Nb de jours de retard]]*$L$1)/36500,"")</f>
        <v>-0.34343926273972603</v>
      </c>
      <c r="Q293" s="10">
        <f>$K$2*Tableau2[[#This Row],[Nb factures]]</f>
        <v>0</v>
      </c>
      <c r="R293" s="10">
        <v>-32.53</v>
      </c>
      <c r="S293" s="2" t="s">
        <v>409</v>
      </c>
      <c r="T293" s="10">
        <v>-32.53</v>
      </c>
      <c r="U293" s="2" t="s">
        <v>409</v>
      </c>
      <c r="V293" s="10">
        <f>VLOOKUP(Tableau2[[#This Row],[Code client]],extraction!A69:I442,9,0)</f>
        <v>-32.53</v>
      </c>
      <c r="W293" s="2" t="s">
        <v>409</v>
      </c>
      <c r="X293" s="50">
        <f ca="1">IFERROR(Tableau2[[#This Row],[Solde client avant relance]]+Tableau2[[#This Row],[Frais de recouvrement]]+Tableau2[[#This Row],[Majoration]],"")</f>
        <v>-32.87343926273973</v>
      </c>
    </row>
    <row r="294" spans="1:24" x14ac:dyDescent="0.25">
      <c r="A294" t="s">
        <v>118</v>
      </c>
      <c r="C294" s="31" t="s">
        <v>316</v>
      </c>
      <c r="G294" s="39"/>
      <c r="I294" s="39"/>
      <c r="L294"/>
      <c r="N294"/>
      <c r="O294" s="28">
        <f ca="1">$B$1-Tableau2[[#This Row],[Date facture]]</f>
        <v>42817</v>
      </c>
      <c r="P294" s="29">
        <f ca="1">IFERROR((Tableau2[[#This Row],[Solde client avant relance]]*Tableau2[[#This Row],[Nb de jours de retard]]*$L$1)/36500,"")</f>
        <v>-0.58805923561643825</v>
      </c>
      <c r="Q294" s="10">
        <f>$K$2*Tableau2[[#This Row],[Nb factures]]</f>
        <v>0</v>
      </c>
      <c r="R294" s="10">
        <v>-55.7</v>
      </c>
      <c r="S294" s="2" t="s">
        <v>409</v>
      </c>
      <c r="T294" s="10">
        <v>-55.7</v>
      </c>
      <c r="U294" s="2" t="s">
        <v>409</v>
      </c>
      <c r="V294" s="10">
        <f>VLOOKUP(Tableau2[[#This Row],[Code client]],extraction!A70:I443,9,0)</f>
        <v>-55.7</v>
      </c>
      <c r="W294" s="2" t="s">
        <v>409</v>
      </c>
      <c r="X294" s="50">
        <f ca="1">IFERROR(Tableau2[[#This Row],[Solde client avant relance]]+Tableau2[[#This Row],[Frais de recouvrement]]+Tableau2[[#This Row],[Majoration]],"")</f>
        <v>-56.288059235616444</v>
      </c>
    </row>
    <row r="295" spans="1:24" x14ac:dyDescent="0.25">
      <c r="A295" t="s">
        <v>119</v>
      </c>
      <c r="C295" s="31" t="s">
        <v>316</v>
      </c>
      <c r="G295" s="39"/>
      <c r="I295" s="39"/>
      <c r="L295"/>
      <c r="N295"/>
      <c r="O295" s="28">
        <f ca="1">$B$1-Tableau2[[#This Row],[Date facture]]</f>
        <v>42817</v>
      </c>
      <c r="P295" s="29">
        <f ca="1">IFERROR((Tableau2[[#This Row],[Solde client avant relance]]*Tableau2[[#This Row],[Nb de jours de retard]]*$L$1)/36500,"")</f>
        <v>-0.27460360356164382</v>
      </c>
      <c r="Q295" s="10">
        <f>$K$2*Tableau2[[#This Row],[Nb factures]]</f>
        <v>0</v>
      </c>
      <c r="R295" s="10">
        <v>-26.01</v>
      </c>
      <c r="S295" s="2" t="s">
        <v>409</v>
      </c>
      <c r="T295" s="10">
        <v>-26.01</v>
      </c>
      <c r="U295" s="2" t="s">
        <v>409</v>
      </c>
      <c r="V295" s="10">
        <f>VLOOKUP(Tableau2[[#This Row],[Code client]],extraction!A71:I444,9,0)</f>
        <v>-26.01</v>
      </c>
      <c r="W295" s="2" t="s">
        <v>409</v>
      </c>
      <c r="X295" s="50">
        <f ca="1">IFERROR(Tableau2[[#This Row],[Solde client avant relance]]+Tableau2[[#This Row],[Frais de recouvrement]]+Tableau2[[#This Row],[Majoration]],"")</f>
        <v>-26.284603603561646</v>
      </c>
    </row>
    <row r="296" spans="1:24" x14ac:dyDescent="0.25">
      <c r="A296" t="s">
        <v>120</v>
      </c>
      <c r="C296" s="31" t="s">
        <v>316</v>
      </c>
      <c r="G296" s="39"/>
      <c r="I296" s="39"/>
      <c r="L296"/>
      <c r="N296"/>
      <c r="O296" s="28">
        <f ca="1">$B$1-Tableau2[[#This Row],[Date facture]]</f>
        <v>42817</v>
      </c>
      <c r="P296" s="29">
        <f ca="1">IFERROR((Tableau2[[#This Row],[Solde client avant relance]]*Tableau2[[#This Row],[Nb de jours de retard]]*$L$1)/36500,"")</f>
        <v>-0.3751121120547945</v>
      </c>
      <c r="Q296" s="10">
        <f>$K$2*Tableau2[[#This Row],[Nb factures]]</f>
        <v>0</v>
      </c>
      <c r="R296" s="10">
        <v>-35.53</v>
      </c>
      <c r="S296" s="2" t="s">
        <v>409</v>
      </c>
      <c r="T296" s="10">
        <v>-35.53</v>
      </c>
      <c r="U296" s="2" t="s">
        <v>409</v>
      </c>
      <c r="V296" s="10">
        <f>VLOOKUP(Tableau2[[#This Row],[Code client]],extraction!A72:I445,9,0)</f>
        <v>-35.53</v>
      </c>
      <c r="W296" s="2" t="s">
        <v>409</v>
      </c>
      <c r="X296" s="50">
        <f ca="1">IFERROR(Tableau2[[#This Row],[Solde client avant relance]]+Tableau2[[#This Row],[Frais de recouvrement]]+Tableau2[[#This Row],[Majoration]],"")</f>
        <v>-35.905112112054795</v>
      </c>
    </row>
    <row r="297" spans="1:24" x14ac:dyDescent="0.25">
      <c r="A297" t="s">
        <v>121</v>
      </c>
      <c r="C297" s="31" t="s">
        <v>316</v>
      </c>
      <c r="G297" s="39"/>
      <c r="I297" s="39"/>
      <c r="L297"/>
      <c r="N297"/>
      <c r="O297" s="28">
        <f ca="1">$B$1-Tableau2[[#This Row],[Date facture]]</f>
        <v>42817</v>
      </c>
      <c r="P297" s="29">
        <f ca="1">IFERROR((Tableau2[[#This Row],[Solde client avant relance]]*Tableau2[[#This Row],[Nb de jours de retard]]*$L$1)/36500,"")</f>
        <v>-0.19014267205479451</v>
      </c>
      <c r="Q297" s="10">
        <f>$K$2*Tableau2[[#This Row],[Nb factures]]</f>
        <v>0</v>
      </c>
      <c r="R297" s="10">
        <v>-18.010000000000002</v>
      </c>
      <c r="S297" s="2" t="s">
        <v>409</v>
      </c>
      <c r="T297" s="10">
        <v>-18.010000000000002</v>
      </c>
      <c r="U297" s="2" t="s">
        <v>409</v>
      </c>
      <c r="V297" s="10">
        <f>VLOOKUP(Tableau2[[#This Row],[Code client]],extraction!A73:I446,9,0)</f>
        <v>-18.010000000000002</v>
      </c>
      <c r="W297" s="2" t="s">
        <v>409</v>
      </c>
      <c r="X297" s="50">
        <f ca="1">IFERROR(Tableau2[[#This Row],[Solde client avant relance]]+Tableau2[[#This Row],[Frais de recouvrement]]+Tableau2[[#This Row],[Majoration]],"")</f>
        <v>-18.200142672054795</v>
      </c>
    </row>
    <row r="298" spans="1:24" x14ac:dyDescent="0.25">
      <c r="A298" t="s">
        <v>122</v>
      </c>
      <c r="C298" s="31" t="s">
        <v>316</v>
      </c>
      <c r="G298" s="39"/>
      <c r="I298" s="39"/>
      <c r="L298"/>
      <c r="N298"/>
      <c r="O298" s="28">
        <f ca="1">$B$1-Tableau2[[#This Row],[Date facture]]</f>
        <v>42817</v>
      </c>
      <c r="P298" s="29">
        <f ca="1">IFERROR((Tableau2[[#This Row],[Solde client avant relance]]*Tableau2[[#This Row],[Nb de jours de retard]]*$L$1)/36500,"")</f>
        <v>-0.58035217561643826</v>
      </c>
      <c r="Q298" s="10">
        <f>$K$2*Tableau2[[#This Row],[Nb factures]]</f>
        <v>0</v>
      </c>
      <c r="R298" s="10">
        <v>-54.97</v>
      </c>
      <c r="S298" s="2" t="s">
        <v>409</v>
      </c>
      <c r="T298" s="10">
        <v>-54.97</v>
      </c>
      <c r="U298" s="2" t="s">
        <v>409</v>
      </c>
      <c r="V298" s="10">
        <f>VLOOKUP(Tableau2[[#This Row],[Code client]],extraction!A74:I447,9,0)</f>
        <v>-54.97</v>
      </c>
      <c r="W298" s="2" t="s">
        <v>409</v>
      </c>
      <c r="X298" s="50">
        <f ca="1">IFERROR(Tableau2[[#This Row],[Solde client avant relance]]+Tableau2[[#This Row],[Frais de recouvrement]]+Tableau2[[#This Row],[Majoration]],"")</f>
        <v>-55.550352175616439</v>
      </c>
    </row>
    <row r="299" spans="1:24" x14ac:dyDescent="0.25">
      <c r="A299" t="s">
        <v>123</v>
      </c>
      <c r="C299" s="31" t="s">
        <v>316</v>
      </c>
      <c r="G299" s="39"/>
      <c r="I299" s="39"/>
      <c r="L299"/>
      <c r="N299"/>
      <c r="O299" s="28">
        <f ca="1">$B$1-Tableau2[[#This Row],[Date facture]]</f>
        <v>42817</v>
      </c>
      <c r="P299" s="29">
        <f ca="1">IFERROR((Tableau2[[#This Row],[Solde client avant relance]]*Tableau2[[#This Row],[Nb de jours de retard]]*$L$1)/36500,"")</f>
        <v>-1.5524974972602739</v>
      </c>
      <c r="Q299" s="10">
        <f>$K$2*Tableau2[[#This Row],[Nb factures]]</f>
        <v>0</v>
      </c>
      <c r="R299" s="10">
        <v>-147.05000000000001</v>
      </c>
      <c r="S299" s="2" t="s">
        <v>409</v>
      </c>
      <c r="T299" s="10">
        <v>-147.05000000000001</v>
      </c>
      <c r="U299" s="2" t="s">
        <v>409</v>
      </c>
      <c r="V299" s="10">
        <f>VLOOKUP(Tableau2[[#This Row],[Code client]],extraction!A75:I448,9,0)</f>
        <v>-147.05000000000001</v>
      </c>
      <c r="W299" s="2" t="s">
        <v>409</v>
      </c>
      <c r="X299" s="50">
        <f ca="1">IFERROR(Tableau2[[#This Row],[Solde client avant relance]]+Tableau2[[#This Row],[Frais de recouvrement]]+Tableau2[[#This Row],[Majoration]],"")</f>
        <v>-148.60249749726029</v>
      </c>
    </row>
    <row r="300" spans="1:24" x14ac:dyDescent="0.25">
      <c r="A300" t="s">
        <v>124</v>
      </c>
      <c r="C300" s="31" t="s">
        <v>316</v>
      </c>
      <c r="G300" s="39"/>
      <c r="I300" s="39"/>
      <c r="L300"/>
      <c r="N300"/>
      <c r="O300" s="28">
        <f ca="1">$B$1-Tableau2[[#This Row],[Date facture]]</f>
        <v>42817</v>
      </c>
      <c r="P300" s="29">
        <f ca="1">IFERROR((Tableau2[[#This Row],[Solde client avant relance]]*Tableau2[[#This Row],[Nb de jours de retard]]*$L$1)/36500,"")</f>
        <v>-1.7233197312328765</v>
      </c>
      <c r="Q300" s="10">
        <f>$K$2*Tableau2[[#This Row],[Nb factures]]</f>
        <v>0</v>
      </c>
      <c r="R300" s="10">
        <v>-163.22999999999999</v>
      </c>
      <c r="S300" s="2" t="s">
        <v>409</v>
      </c>
      <c r="T300" s="10">
        <v>-163.22999999999999</v>
      </c>
      <c r="U300" s="2" t="s">
        <v>409</v>
      </c>
      <c r="V300" s="10">
        <f>VLOOKUP(Tableau2[[#This Row],[Code client]],extraction!A76:I449,9,0)</f>
        <v>-163.22999999999999</v>
      </c>
      <c r="W300" s="2" t="s">
        <v>409</v>
      </c>
      <c r="X300" s="50">
        <f ca="1">IFERROR(Tableau2[[#This Row],[Solde client avant relance]]+Tableau2[[#This Row],[Frais de recouvrement]]+Tableau2[[#This Row],[Majoration]],"")</f>
        <v>-164.95331973123285</v>
      </c>
    </row>
    <row r="301" spans="1:24" x14ac:dyDescent="0.25">
      <c r="A301" t="s">
        <v>125</v>
      </c>
      <c r="C301" s="31" t="s">
        <v>316</v>
      </c>
      <c r="G301" s="39"/>
      <c r="I301" s="39"/>
      <c r="L301"/>
      <c r="N301"/>
      <c r="O301" s="28">
        <f ca="1">$B$1-Tableau2[[#This Row],[Date facture]]</f>
        <v>42817</v>
      </c>
      <c r="P301" s="29">
        <f ca="1">IFERROR((Tableau2[[#This Row],[Solde client avant relance]]*Tableau2[[#This Row],[Nb de jours de retard]]*$L$1)/36500,"")</f>
        <v>-0.23311217095890407</v>
      </c>
      <c r="Q301" s="10">
        <f>$K$2*Tableau2[[#This Row],[Nb factures]]</f>
        <v>0</v>
      </c>
      <c r="R301" s="10">
        <v>-22.08</v>
      </c>
      <c r="S301" s="2" t="s">
        <v>409</v>
      </c>
      <c r="T301" s="10">
        <v>-22.08</v>
      </c>
      <c r="U301" s="2" t="s">
        <v>409</v>
      </c>
      <c r="V301" s="10">
        <f>VLOOKUP(Tableau2[[#This Row],[Code client]],extraction!A77:I450,9,0)</f>
        <v>-22.08</v>
      </c>
      <c r="W301" s="2" t="s">
        <v>409</v>
      </c>
      <c r="X301" s="50">
        <f ca="1">IFERROR(Tableau2[[#This Row],[Solde client avant relance]]+Tableau2[[#This Row],[Frais de recouvrement]]+Tableau2[[#This Row],[Majoration]],"")</f>
        <v>-22.313112170958902</v>
      </c>
    </row>
    <row r="302" spans="1:24" x14ac:dyDescent="0.25">
      <c r="A302" t="s">
        <v>126</v>
      </c>
      <c r="C302" s="31" t="s">
        <v>316</v>
      </c>
      <c r="G302" s="39"/>
      <c r="I302" s="39"/>
      <c r="L302"/>
      <c r="N302"/>
      <c r="O302" s="28">
        <f ca="1">$B$1-Tableau2[[#This Row],[Date facture]]</f>
        <v>42817</v>
      </c>
      <c r="P302" s="29">
        <f ca="1">IFERROR((Tableau2[[#This Row],[Solde client avant relance]]*Tableau2[[#This Row],[Nb de jours de retard]]*$L$1)/36500,"")</f>
        <v>-0.57845180465753432</v>
      </c>
      <c r="Q302" s="10">
        <f>$K$2*Tableau2[[#This Row],[Nb factures]]</f>
        <v>0</v>
      </c>
      <c r="R302" s="10">
        <v>-54.79</v>
      </c>
      <c r="S302" s="2" t="s">
        <v>409</v>
      </c>
      <c r="T302" s="10">
        <v>-54.79</v>
      </c>
      <c r="U302" s="2" t="s">
        <v>409</v>
      </c>
      <c r="V302" s="10">
        <f>VLOOKUP(Tableau2[[#This Row],[Code client]],extraction!A78:I451,9,0)</f>
        <v>-54.79</v>
      </c>
      <c r="W302" s="2" t="s">
        <v>409</v>
      </c>
      <c r="X302" s="50">
        <f ca="1">IFERROR(Tableau2[[#This Row],[Solde client avant relance]]+Tableau2[[#This Row],[Frais de recouvrement]]+Tableau2[[#This Row],[Majoration]],"")</f>
        <v>-55.368451804657532</v>
      </c>
    </row>
    <row r="303" spans="1:24" x14ac:dyDescent="0.25">
      <c r="A303" t="s">
        <v>127</v>
      </c>
      <c r="C303" s="31" t="s">
        <v>316</v>
      </c>
      <c r="G303" s="39"/>
      <c r="I303" s="39"/>
      <c r="L303"/>
      <c r="N303"/>
      <c r="O303" s="28">
        <f ca="1">$B$1-Tableau2[[#This Row],[Date facture]]</f>
        <v>42817</v>
      </c>
      <c r="P303" s="29">
        <f ca="1">IFERROR((Tableau2[[#This Row],[Solde client avant relance]]*Tableau2[[#This Row],[Nb de jours de retard]]*$L$1)/36500,"")</f>
        <v>-4.0224518630136981</v>
      </c>
      <c r="Q303" s="10">
        <f>$K$2*Tableau2[[#This Row],[Nb factures]]</f>
        <v>0</v>
      </c>
      <c r="R303" s="10">
        <v>-381</v>
      </c>
      <c r="S303" s="2" t="s">
        <v>409</v>
      </c>
      <c r="T303" s="10">
        <v>-381</v>
      </c>
      <c r="U303" s="2" t="s">
        <v>409</v>
      </c>
      <c r="V303" s="10">
        <f>VLOOKUP(Tableau2[[#This Row],[Code client]],extraction!A79:I452,9,0)</f>
        <v>-381</v>
      </c>
      <c r="W303" s="2" t="s">
        <v>409</v>
      </c>
      <c r="X303" s="50">
        <f ca="1">IFERROR(Tableau2[[#This Row],[Solde client avant relance]]+Tableau2[[#This Row],[Frais de recouvrement]]+Tableau2[[#This Row],[Majoration]],"")</f>
        <v>-385.02245186301371</v>
      </c>
    </row>
    <row r="304" spans="1:24" x14ac:dyDescent="0.25">
      <c r="A304" t="s">
        <v>128</v>
      </c>
      <c r="C304" s="31" t="s">
        <v>316</v>
      </c>
      <c r="G304" s="39"/>
      <c r="I304" s="39"/>
      <c r="L304"/>
      <c r="N304"/>
      <c r="O304" s="28">
        <f ca="1">$B$1-Tableau2[[#This Row],[Date facture]]</f>
        <v>42817</v>
      </c>
      <c r="P304" s="29">
        <f ca="1">IFERROR((Tableau2[[#This Row],[Solde client avant relance]]*Tableau2[[#This Row],[Nb de jours de retard]]*$L$1)/36500,"")</f>
        <v>-0.73312088547945209</v>
      </c>
      <c r="Q304" s="10">
        <f>$K$2*Tableau2[[#This Row],[Nb factures]]</f>
        <v>0</v>
      </c>
      <c r="R304" s="10">
        <v>-69.44</v>
      </c>
      <c r="S304" s="2" t="s">
        <v>409</v>
      </c>
      <c r="T304" s="10">
        <v>-69.44</v>
      </c>
      <c r="U304" s="2" t="s">
        <v>409</v>
      </c>
      <c r="V304" s="10">
        <f>VLOOKUP(Tableau2[[#This Row],[Code client]],extraction!A80:I453,9,0)</f>
        <v>-69.44</v>
      </c>
      <c r="W304" s="2" t="s">
        <v>409</v>
      </c>
      <c r="X304" s="50">
        <f ca="1">IFERROR(Tableau2[[#This Row],[Solde client avant relance]]+Tableau2[[#This Row],[Frais de recouvrement]]+Tableau2[[#This Row],[Majoration]],"")</f>
        <v>-70.173120885479449</v>
      </c>
    </row>
    <row r="305" spans="1:24" x14ac:dyDescent="0.25">
      <c r="A305" t="s">
        <v>129</v>
      </c>
      <c r="C305" s="31" t="s">
        <v>316</v>
      </c>
      <c r="G305" s="39"/>
      <c r="I305" s="39"/>
      <c r="L305"/>
      <c r="N305"/>
      <c r="O305" s="28">
        <f ca="1">$B$1-Tableau2[[#This Row],[Date facture]]</f>
        <v>42817</v>
      </c>
      <c r="P305" s="29">
        <f ca="1">IFERROR((Tableau2[[#This Row],[Solde client avant relance]]*Tableau2[[#This Row],[Nb de jours de retard]]*$L$1)/36500,"")</f>
        <v>-3.093592768767123</v>
      </c>
      <c r="Q305" s="10">
        <f>$K$2*Tableau2[[#This Row],[Nb factures]]</f>
        <v>0</v>
      </c>
      <c r="R305" s="10">
        <v>-293.02</v>
      </c>
      <c r="S305" s="2" t="s">
        <v>409</v>
      </c>
      <c r="T305" s="10">
        <v>-293.02</v>
      </c>
      <c r="U305" s="2" t="s">
        <v>409</v>
      </c>
      <c r="V305" s="10">
        <f>VLOOKUP(Tableau2[[#This Row],[Code client]],extraction!A81:I454,9,0)</f>
        <v>-293.02</v>
      </c>
      <c r="W305" s="2" t="s">
        <v>409</v>
      </c>
      <c r="X305" s="50">
        <f ca="1">IFERROR(Tableau2[[#This Row],[Solde client avant relance]]+Tableau2[[#This Row],[Frais de recouvrement]]+Tableau2[[#This Row],[Majoration]],"")</f>
        <v>-296.11359276876709</v>
      </c>
    </row>
    <row r="306" spans="1:24" x14ac:dyDescent="0.25">
      <c r="A306" t="s">
        <v>130</v>
      </c>
      <c r="C306" s="31" t="s">
        <v>316</v>
      </c>
      <c r="G306" s="39"/>
      <c r="I306" s="39"/>
      <c r="L306"/>
      <c r="N306"/>
      <c r="O306" s="28">
        <f ca="1">$B$1-Tableau2[[#This Row],[Date facture]]</f>
        <v>42817</v>
      </c>
      <c r="P306" s="29">
        <f ca="1">IFERROR((Tableau2[[#This Row],[Solde client avant relance]]*Tableau2[[#This Row],[Nb de jours de retard]]*$L$1)/36500,"")</f>
        <v>-0.21041329561643832</v>
      </c>
      <c r="Q306" s="10">
        <f>$K$2*Tableau2[[#This Row],[Nb factures]]</f>
        <v>0</v>
      </c>
      <c r="R306" s="10">
        <v>-19.93</v>
      </c>
      <c r="S306" s="2" t="s">
        <v>409</v>
      </c>
      <c r="T306" s="10">
        <v>-19.93</v>
      </c>
      <c r="U306" s="2" t="s">
        <v>409</v>
      </c>
      <c r="V306" s="10">
        <f>VLOOKUP(Tableau2[[#This Row],[Code client]],extraction!A82:I455,9,0)</f>
        <v>-19.93</v>
      </c>
      <c r="W306" s="2" t="s">
        <v>409</v>
      </c>
      <c r="X306" s="50">
        <f ca="1">IFERROR(Tableau2[[#This Row],[Solde client avant relance]]+Tableau2[[#This Row],[Frais de recouvrement]]+Tableau2[[#This Row],[Majoration]],"")</f>
        <v>-20.140413295616437</v>
      </c>
    </row>
    <row r="307" spans="1:24" x14ac:dyDescent="0.25">
      <c r="A307" t="s">
        <v>131</v>
      </c>
      <c r="C307" s="31" t="s">
        <v>316</v>
      </c>
      <c r="G307" s="39"/>
      <c r="I307" s="39"/>
      <c r="L307"/>
      <c r="N307"/>
      <c r="O307" s="28">
        <f ca="1">$B$1-Tableau2[[#This Row],[Date facture]]</f>
        <v>42817</v>
      </c>
      <c r="P307" s="29">
        <f ca="1">IFERROR((Tableau2[[#This Row],[Solde client avant relance]]*Tableau2[[#This Row],[Nb de jours de retard]]*$L$1)/36500,"")</f>
        <v>-0.52101837123287664</v>
      </c>
      <c r="Q307" s="10">
        <f>$K$2*Tableau2[[#This Row],[Nb factures]]</f>
        <v>0</v>
      </c>
      <c r="R307" s="10">
        <v>-49.35</v>
      </c>
      <c r="S307" s="2" t="s">
        <v>409</v>
      </c>
      <c r="T307" s="10">
        <v>-49.35</v>
      </c>
      <c r="U307" s="2" t="s">
        <v>409</v>
      </c>
      <c r="V307" s="10">
        <f>VLOOKUP(Tableau2[[#This Row],[Code client]],extraction!A83:I456,9,0)</f>
        <v>-49.35</v>
      </c>
      <c r="W307" s="2" t="s">
        <v>409</v>
      </c>
      <c r="X307" s="50">
        <f ca="1">IFERROR(Tableau2[[#This Row],[Solde client avant relance]]+Tableau2[[#This Row],[Frais de recouvrement]]+Tableau2[[#This Row],[Majoration]],"")</f>
        <v>-49.871018371232879</v>
      </c>
    </row>
    <row r="308" spans="1:24" x14ac:dyDescent="0.25">
      <c r="A308" t="s">
        <v>132</v>
      </c>
      <c r="C308" s="31" t="s">
        <v>316</v>
      </c>
      <c r="G308" s="39"/>
      <c r="I308" s="39"/>
      <c r="L308"/>
      <c r="N308"/>
      <c r="O308" s="28">
        <f ca="1">$B$1-Tableau2[[#This Row],[Date facture]]</f>
        <v>42817</v>
      </c>
      <c r="P308" s="29">
        <f ca="1">IFERROR((Tableau2[[#This Row],[Solde client avant relance]]*Tableau2[[#This Row],[Nb de jours de retard]]*$L$1)/36500,"")</f>
        <v>-0.58035217561643826</v>
      </c>
      <c r="Q308" s="10">
        <f>$K$2*Tableau2[[#This Row],[Nb factures]]</f>
        <v>0</v>
      </c>
      <c r="R308" s="10">
        <v>-54.97</v>
      </c>
      <c r="S308" s="2" t="s">
        <v>409</v>
      </c>
      <c r="T308" s="10">
        <v>-54.97</v>
      </c>
      <c r="U308" s="2" t="s">
        <v>409</v>
      </c>
      <c r="V308" s="10">
        <f>VLOOKUP(Tableau2[[#This Row],[Code client]],extraction!A84:I457,9,0)</f>
        <v>-54.97</v>
      </c>
      <c r="W308" s="2" t="s">
        <v>409</v>
      </c>
      <c r="X308" s="50">
        <f ca="1">IFERROR(Tableau2[[#This Row],[Solde client avant relance]]+Tableau2[[#This Row],[Frais de recouvrement]]+Tableau2[[#This Row],[Majoration]],"")</f>
        <v>-55.550352175616439</v>
      </c>
    </row>
    <row r="309" spans="1:24" x14ac:dyDescent="0.25">
      <c r="A309" t="s">
        <v>133</v>
      </c>
      <c r="C309" s="31" t="s">
        <v>316</v>
      </c>
      <c r="G309" s="39"/>
      <c r="I309" s="39"/>
      <c r="L309"/>
      <c r="N309"/>
      <c r="O309" s="28">
        <f ca="1">$B$1-Tableau2[[#This Row],[Date facture]]</f>
        <v>42817</v>
      </c>
      <c r="P309" s="29">
        <f ca="1">IFERROR((Tableau2[[#This Row],[Solde client avant relance]]*Tableau2[[#This Row],[Nb de jours de retard]]*$L$1)/36500,"")</f>
        <v>-0.27460360356164382</v>
      </c>
      <c r="Q309" s="10">
        <f>$K$2*Tableau2[[#This Row],[Nb factures]]</f>
        <v>0</v>
      </c>
      <c r="R309" s="10">
        <v>-26.01</v>
      </c>
      <c r="S309" s="2" t="s">
        <v>409</v>
      </c>
      <c r="T309" s="10">
        <v>-26.01</v>
      </c>
      <c r="U309" s="2" t="s">
        <v>409</v>
      </c>
      <c r="V309" s="10">
        <f>VLOOKUP(Tableau2[[#This Row],[Code client]],extraction!A85:I458,9,0)</f>
        <v>-26.01</v>
      </c>
      <c r="W309" s="2" t="s">
        <v>409</v>
      </c>
      <c r="X309" s="50">
        <f ca="1">IFERROR(Tableau2[[#This Row],[Solde client avant relance]]+Tableau2[[#This Row],[Frais de recouvrement]]+Tableau2[[#This Row],[Majoration]],"")</f>
        <v>-26.284603603561646</v>
      </c>
    </row>
    <row r="310" spans="1:24" x14ac:dyDescent="0.25">
      <c r="A310" t="s">
        <v>134</v>
      </c>
      <c r="C310" s="31" t="s">
        <v>316</v>
      </c>
      <c r="G310" s="39"/>
      <c r="I310" s="39"/>
      <c r="L310"/>
      <c r="N310"/>
      <c r="O310" s="28">
        <f ca="1">$B$1-Tableau2[[#This Row],[Date facture]]</f>
        <v>42817</v>
      </c>
      <c r="P310" s="29">
        <f ca="1">IFERROR((Tableau2[[#This Row],[Solde client avant relance]]*Tableau2[[#This Row],[Nb de jours de retard]]*$L$1)/36500,"")</f>
        <v>-0.34343926273972603</v>
      </c>
      <c r="Q310" s="10">
        <f>$K$2*Tableau2[[#This Row],[Nb factures]]</f>
        <v>0</v>
      </c>
      <c r="R310" s="10">
        <v>-32.53</v>
      </c>
      <c r="S310" s="2" t="s">
        <v>409</v>
      </c>
      <c r="T310" s="10">
        <v>-32.53</v>
      </c>
      <c r="U310" s="2" t="s">
        <v>409</v>
      </c>
      <c r="V310" s="10">
        <f>VLOOKUP(Tableau2[[#This Row],[Code client]],extraction!A86:I459,9,0)</f>
        <v>-32.53</v>
      </c>
      <c r="W310" s="2" t="s">
        <v>409</v>
      </c>
      <c r="X310" s="50">
        <f ca="1">IFERROR(Tableau2[[#This Row],[Solde client avant relance]]+Tableau2[[#This Row],[Frais de recouvrement]]+Tableau2[[#This Row],[Majoration]],"")</f>
        <v>-32.87343926273973</v>
      </c>
    </row>
    <row r="311" spans="1:24" x14ac:dyDescent="0.25">
      <c r="A311" t="s">
        <v>135</v>
      </c>
      <c r="C311" s="31" t="s">
        <v>316</v>
      </c>
      <c r="G311" s="39"/>
      <c r="I311" s="39"/>
      <c r="L311"/>
      <c r="N311"/>
      <c r="O311" s="28">
        <f ca="1">$B$1-Tableau2[[#This Row],[Date facture]]</f>
        <v>42817</v>
      </c>
      <c r="P311" s="29">
        <f ca="1">IFERROR((Tableau2[[#This Row],[Solde client avant relance]]*Tableau2[[#This Row],[Nb de jours de retard]]*$L$1)/36500,"")</f>
        <v>-0.34343926273972603</v>
      </c>
      <c r="Q311" s="10">
        <f>$K$2*Tableau2[[#This Row],[Nb factures]]</f>
        <v>0</v>
      </c>
      <c r="R311" s="10">
        <v>-32.53</v>
      </c>
      <c r="S311" s="2" t="s">
        <v>409</v>
      </c>
      <c r="T311" s="10">
        <v>-32.53</v>
      </c>
      <c r="U311" s="2" t="s">
        <v>409</v>
      </c>
      <c r="V311" s="10">
        <f>VLOOKUP(Tableau2[[#This Row],[Code client]],extraction!A87:I460,9,0)</f>
        <v>-32.53</v>
      </c>
      <c r="W311" s="2" t="s">
        <v>409</v>
      </c>
      <c r="X311" s="50">
        <f ca="1">IFERROR(Tableau2[[#This Row],[Solde client avant relance]]+Tableau2[[#This Row],[Frais de recouvrement]]+Tableau2[[#This Row],[Majoration]],"")</f>
        <v>-32.87343926273973</v>
      </c>
    </row>
    <row r="312" spans="1:24" x14ac:dyDescent="0.25">
      <c r="A312" t="s">
        <v>136</v>
      </c>
      <c r="C312" s="31" t="s">
        <v>316</v>
      </c>
      <c r="G312" s="39"/>
      <c r="I312" s="39"/>
      <c r="L312"/>
      <c r="N312"/>
      <c r="O312" s="28">
        <f ca="1">$B$1-Tableau2[[#This Row],[Date facture]]</f>
        <v>42817</v>
      </c>
      <c r="P312" s="29">
        <f ca="1">IFERROR((Tableau2[[#This Row],[Solde client avant relance]]*Tableau2[[#This Row],[Nb de jours de retard]]*$L$1)/36500,"")</f>
        <v>-0.34343926273972603</v>
      </c>
      <c r="Q312" s="10">
        <f>$K$2*Tableau2[[#This Row],[Nb factures]]</f>
        <v>0</v>
      </c>
      <c r="R312" s="10">
        <v>-32.53</v>
      </c>
      <c r="S312" s="2" t="s">
        <v>409</v>
      </c>
      <c r="T312" s="10">
        <v>-32.53</v>
      </c>
      <c r="U312" s="2" t="s">
        <v>409</v>
      </c>
      <c r="V312" s="10">
        <f>VLOOKUP(Tableau2[[#This Row],[Code client]],extraction!A88:I461,9,0)</f>
        <v>-32.53</v>
      </c>
      <c r="W312" s="2" t="s">
        <v>409</v>
      </c>
      <c r="X312" s="50">
        <f ca="1">IFERROR(Tableau2[[#This Row],[Solde client avant relance]]+Tableau2[[#This Row],[Frais de recouvrement]]+Tableau2[[#This Row],[Majoration]],"")</f>
        <v>-32.87343926273973</v>
      </c>
    </row>
    <row r="313" spans="1:24" x14ac:dyDescent="0.25">
      <c r="A313" t="s">
        <v>137</v>
      </c>
      <c r="C313" s="31" t="s">
        <v>316</v>
      </c>
      <c r="G313" s="39"/>
      <c r="I313" s="39"/>
      <c r="L313"/>
      <c r="N313"/>
      <c r="O313" s="28">
        <f ca="1">$B$1-Tableau2[[#This Row],[Date facture]]</f>
        <v>42817</v>
      </c>
      <c r="P313" s="29">
        <f ca="1">IFERROR((Tableau2[[#This Row],[Solde client avant relance]]*Tableau2[[#This Row],[Nb de jours de retard]]*$L$1)/36500,"")</f>
        <v>-0.34343926273972603</v>
      </c>
      <c r="Q313" s="10">
        <f>$K$2*Tableau2[[#This Row],[Nb factures]]</f>
        <v>0</v>
      </c>
      <c r="R313" s="10">
        <v>-32.53</v>
      </c>
      <c r="S313" s="2" t="s">
        <v>409</v>
      </c>
      <c r="T313" s="10">
        <v>-32.53</v>
      </c>
      <c r="U313" s="2" t="s">
        <v>409</v>
      </c>
      <c r="V313" s="10">
        <f>VLOOKUP(Tableau2[[#This Row],[Code client]],extraction!A89:I462,9,0)</f>
        <v>-32.53</v>
      </c>
      <c r="W313" s="2" t="s">
        <v>409</v>
      </c>
      <c r="X313" s="50">
        <f ca="1">IFERROR(Tableau2[[#This Row],[Solde client avant relance]]+Tableau2[[#This Row],[Frais de recouvrement]]+Tableau2[[#This Row],[Majoration]],"")</f>
        <v>-32.87343926273973</v>
      </c>
    </row>
    <row r="314" spans="1:24" x14ac:dyDescent="0.25">
      <c r="A314" t="s">
        <v>138</v>
      </c>
      <c r="C314" s="31" t="s">
        <v>316</v>
      </c>
      <c r="G314" s="39"/>
      <c r="I314" s="39"/>
      <c r="L314"/>
      <c r="N314"/>
      <c r="O314" s="28">
        <f ca="1">$B$1-Tableau2[[#This Row],[Date facture]]</f>
        <v>42817</v>
      </c>
      <c r="P314" s="29">
        <f ca="1">IFERROR((Tableau2[[#This Row],[Solde client avant relance]]*Tableau2[[#This Row],[Nb de jours de retard]]*$L$1)/36500,"")</f>
        <v>-0.34343926273972603</v>
      </c>
      <c r="Q314" s="10">
        <f>$K$2*Tableau2[[#This Row],[Nb factures]]</f>
        <v>0</v>
      </c>
      <c r="R314" s="10">
        <v>-32.53</v>
      </c>
      <c r="S314" s="2" t="s">
        <v>409</v>
      </c>
      <c r="T314" s="10">
        <v>-32.53</v>
      </c>
      <c r="U314" s="2" t="s">
        <v>409</v>
      </c>
      <c r="V314" s="10">
        <f>VLOOKUP(Tableau2[[#This Row],[Code client]],extraction!A90:I463,9,0)</f>
        <v>-32.53</v>
      </c>
      <c r="W314" s="2" t="s">
        <v>409</v>
      </c>
      <c r="X314" s="50">
        <f ca="1">IFERROR(Tableau2[[#This Row],[Solde client avant relance]]+Tableau2[[#This Row],[Frais de recouvrement]]+Tableau2[[#This Row],[Majoration]],"")</f>
        <v>-32.87343926273973</v>
      </c>
    </row>
    <row r="315" spans="1:24" x14ac:dyDescent="0.25">
      <c r="A315" t="s">
        <v>139</v>
      </c>
      <c r="C315" s="31" t="s">
        <v>316</v>
      </c>
      <c r="G315" s="39"/>
      <c r="I315" s="39"/>
      <c r="L315"/>
      <c r="N315"/>
      <c r="O315" s="28">
        <f ca="1">$B$1-Tableau2[[#This Row],[Date facture]]</f>
        <v>42817</v>
      </c>
      <c r="P315" s="29">
        <f ca="1">IFERROR((Tableau2[[#This Row],[Solde client avant relance]]*Tableau2[[#This Row],[Nb de jours de retard]]*$L$1)/36500,"")</f>
        <v>-0.34343926273972603</v>
      </c>
      <c r="Q315" s="10">
        <f>$K$2*Tableau2[[#This Row],[Nb factures]]</f>
        <v>0</v>
      </c>
      <c r="R315" s="10">
        <v>-32.53</v>
      </c>
      <c r="S315" s="2" t="s">
        <v>409</v>
      </c>
      <c r="T315" s="10">
        <v>-32.53</v>
      </c>
      <c r="U315" s="2" t="s">
        <v>409</v>
      </c>
      <c r="V315" s="10">
        <f>VLOOKUP(Tableau2[[#This Row],[Code client]],extraction!A91:I464,9,0)</f>
        <v>-32.53</v>
      </c>
      <c r="W315" s="2" t="s">
        <v>409</v>
      </c>
      <c r="X315" s="50">
        <f ca="1">IFERROR(Tableau2[[#This Row],[Solde client avant relance]]+Tableau2[[#This Row],[Frais de recouvrement]]+Tableau2[[#This Row],[Majoration]],"")</f>
        <v>-32.87343926273973</v>
      </c>
    </row>
    <row r="316" spans="1:24" x14ac:dyDescent="0.25">
      <c r="A316" t="s">
        <v>140</v>
      </c>
      <c r="C316" s="31" t="s">
        <v>316</v>
      </c>
      <c r="G316" s="39"/>
      <c r="I316" s="39"/>
      <c r="L316"/>
      <c r="N316"/>
      <c r="O316" s="28">
        <f ca="1">$B$1-Tableau2[[#This Row],[Date facture]]</f>
        <v>42817</v>
      </c>
      <c r="P316" s="29">
        <f ca="1">IFERROR((Tableau2[[#This Row],[Solde client avant relance]]*Tableau2[[#This Row],[Nb de jours de retard]]*$L$1)/36500,"")</f>
        <v>-0.27460360356164382</v>
      </c>
      <c r="Q316" s="10">
        <f>$K$2*Tableau2[[#This Row],[Nb factures]]</f>
        <v>0</v>
      </c>
      <c r="R316" s="10">
        <v>-26.01</v>
      </c>
      <c r="S316" s="2" t="s">
        <v>409</v>
      </c>
      <c r="T316" s="10">
        <v>-26.01</v>
      </c>
      <c r="U316" s="2" t="s">
        <v>409</v>
      </c>
      <c r="V316" s="10">
        <f>VLOOKUP(Tableau2[[#This Row],[Code client]],extraction!A92:I465,9,0)</f>
        <v>-26.01</v>
      </c>
      <c r="W316" s="2" t="s">
        <v>409</v>
      </c>
      <c r="X316" s="50">
        <f ca="1">IFERROR(Tableau2[[#This Row],[Solde client avant relance]]+Tableau2[[#This Row],[Frais de recouvrement]]+Tableau2[[#This Row],[Majoration]],"")</f>
        <v>-26.284603603561646</v>
      </c>
    </row>
    <row r="317" spans="1:24" x14ac:dyDescent="0.25">
      <c r="A317" t="s">
        <v>141</v>
      </c>
      <c r="C317" s="31" t="s">
        <v>316</v>
      </c>
      <c r="G317" s="39"/>
      <c r="I317" s="39"/>
      <c r="L317"/>
      <c r="N317"/>
      <c r="O317" s="28">
        <f ca="1">$B$1-Tableau2[[#This Row],[Date facture]]</f>
        <v>42817</v>
      </c>
      <c r="P317" s="29">
        <f ca="1">IFERROR((Tableau2[[#This Row],[Solde client avant relance]]*Tableau2[[#This Row],[Nb de jours de retard]]*$L$1)/36500,"")</f>
        <v>-0.58520867917808217</v>
      </c>
      <c r="Q317" s="10">
        <f>$K$2*Tableau2[[#This Row],[Nb factures]]</f>
        <v>0</v>
      </c>
      <c r="R317" s="10">
        <v>-55.43</v>
      </c>
      <c r="S317" s="2" t="s">
        <v>409</v>
      </c>
      <c r="T317" s="10">
        <v>-55.43</v>
      </c>
      <c r="U317" s="2" t="s">
        <v>409</v>
      </c>
      <c r="V317" s="10">
        <f>VLOOKUP(Tableau2[[#This Row],[Code client]],extraction!A93:I466,9,0)</f>
        <v>-55.43</v>
      </c>
      <c r="W317" s="2" t="s">
        <v>409</v>
      </c>
      <c r="X317" s="50">
        <f ca="1">IFERROR(Tableau2[[#This Row],[Solde client avant relance]]+Tableau2[[#This Row],[Frais de recouvrement]]+Tableau2[[#This Row],[Majoration]],"")</f>
        <v>-56.01520867917808</v>
      </c>
    </row>
    <row r="318" spans="1:24" x14ac:dyDescent="0.25">
      <c r="A318" t="s">
        <v>142</v>
      </c>
      <c r="C318" s="31" t="s">
        <v>316</v>
      </c>
      <c r="G318" s="39"/>
      <c r="I318" s="39"/>
      <c r="L318"/>
      <c r="N318"/>
      <c r="O318" s="28">
        <f ca="1">$B$1-Tableau2[[#This Row],[Date facture]]</f>
        <v>42817</v>
      </c>
      <c r="P318" s="29">
        <f ca="1">IFERROR((Tableau2[[#This Row],[Solde client avant relance]]*Tableau2[[#This Row],[Nb de jours de retard]]*$L$1)/36500,"")</f>
        <v>-3.4091599241095887</v>
      </c>
      <c r="Q318" s="10">
        <f>$K$2*Tableau2[[#This Row],[Nb factures]]</f>
        <v>0</v>
      </c>
      <c r="R318" s="10">
        <v>-322.91000000000003</v>
      </c>
      <c r="S318" s="2" t="s">
        <v>409</v>
      </c>
      <c r="T318" s="10">
        <v>-322.91000000000003</v>
      </c>
      <c r="U318" s="2" t="s">
        <v>409</v>
      </c>
      <c r="V318" s="10">
        <f>VLOOKUP(Tableau2[[#This Row],[Code client]],extraction!A94:I467,9,0)</f>
        <v>-322.91000000000003</v>
      </c>
      <c r="W318" s="2" t="s">
        <v>409</v>
      </c>
      <c r="X318" s="50">
        <f ca="1">IFERROR(Tableau2[[#This Row],[Solde client avant relance]]+Tableau2[[#This Row],[Frais de recouvrement]]+Tableau2[[#This Row],[Majoration]],"")</f>
        <v>-326.31915992410961</v>
      </c>
    </row>
    <row r="319" spans="1:24" x14ac:dyDescent="0.25">
      <c r="A319" t="s">
        <v>143</v>
      </c>
      <c r="C319" s="31" t="s">
        <v>316</v>
      </c>
      <c r="G319" s="39"/>
      <c r="I319" s="39"/>
      <c r="L319"/>
      <c r="N319"/>
      <c r="O319" s="28">
        <f ca="1">$B$1-Tableau2[[#This Row],[Date facture]]</f>
        <v>42817</v>
      </c>
      <c r="P319" s="29">
        <f ca="1">IFERROR((Tableau2[[#This Row],[Solde client avant relance]]*Tableau2[[#This Row],[Nb de jours de retard]]*$L$1)/36500,"")</f>
        <v>-3.0682544893150685</v>
      </c>
      <c r="Q319" s="10">
        <f>$K$2*Tableau2[[#This Row],[Nb factures]]</f>
        <v>0</v>
      </c>
      <c r="R319" s="10">
        <v>-290.62</v>
      </c>
      <c r="S319" s="2" t="s">
        <v>409</v>
      </c>
      <c r="T319" s="10">
        <v>-290.62</v>
      </c>
      <c r="U319" s="2" t="s">
        <v>409</v>
      </c>
      <c r="V319" s="10">
        <f>VLOOKUP(Tableau2[[#This Row],[Code client]],extraction!A95:I468,9,0)</f>
        <v>-290.62</v>
      </c>
      <c r="W319" s="2" t="s">
        <v>409</v>
      </c>
      <c r="X319" s="50">
        <f ca="1">IFERROR(Tableau2[[#This Row],[Solde client avant relance]]+Tableau2[[#This Row],[Frais de recouvrement]]+Tableau2[[#This Row],[Majoration]],"")</f>
        <v>-293.68825448931506</v>
      </c>
    </row>
    <row r="320" spans="1:24" x14ac:dyDescent="0.25">
      <c r="A320" t="s">
        <v>144</v>
      </c>
      <c r="C320" s="31" t="s">
        <v>316</v>
      </c>
      <c r="G320" s="39"/>
      <c r="I320" s="39"/>
      <c r="L320"/>
      <c r="N320"/>
      <c r="O320" s="28">
        <f ca="1">$B$1-Tableau2[[#This Row],[Date facture]]</f>
        <v>42817</v>
      </c>
      <c r="P320" s="29">
        <f ca="1">IFERROR((Tableau2[[#This Row],[Solde client avant relance]]*Tableau2[[#This Row],[Nb de jours de retard]]*$L$1)/36500,"")</f>
        <v>-5.3170267906849311</v>
      </c>
      <c r="Q320" s="10">
        <f>$K$2*Tableau2[[#This Row],[Nb factures]]</f>
        <v>0</v>
      </c>
      <c r="R320" s="10">
        <v>-503.62</v>
      </c>
      <c r="S320" s="2" t="s">
        <v>409</v>
      </c>
      <c r="T320" s="10">
        <v>-503.62</v>
      </c>
      <c r="U320" s="2" t="s">
        <v>409</v>
      </c>
      <c r="V320" s="10">
        <f>VLOOKUP(Tableau2[[#This Row],[Code client]],extraction!A96:I469,9,0)</f>
        <v>-503.62</v>
      </c>
      <c r="W320" s="2" t="s">
        <v>409</v>
      </c>
      <c r="X320" s="50">
        <f ca="1">IFERROR(Tableau2[[#This Row],[Solde client avant relance]]+Tableau2[[#This Row],[Frais de recouvrement]]+Tableau2[[#This Row],[Majoration]],"")</f>
        <v>-508.93702679068491</v>
      </c>
    </row>
  </sheetData>
  <mergeCells count="1">
    <mergeCell ref="J1:K1"/>
  </mergeCells>
  <conditionalFormatting sqref="S6:S320 P494:P1048576 W7:W320 U7:U320">
    <cfRule type="containsText" dxfId="40" priority="12" operator="containsText" text="factures + de 5ans">
      <formula>NOT(ISERROR(SEARCH("factures + de 5ans",P6)))</formula>
    </cfRule>
    <cfRule type="containsText" dxfId="39" priority="13" operator="containsText" text="Liquidation">
      <formula>NOT(ISERROR(SEARCH("Liquidation",P6)))</formula>
    </cfRule>
    <cfRule type="containsText" dxfId="38" priority="14" operator="containsText" text="en cours">
      <formula>NOT(ISERROR(SEARCH("en cours",P6)))</formula>
    </cfRule>
    <cfRule type="containsText" dxfId="37" priority="15" operator="containsText" text="en attente de paiement">
      <formula>NOT(ISERROR(SEARCH("en attente de paiement",P6)))</formula>
    </cfRule>
    <cfRule type="containsText" dxfId="36" priority="16" operator="containsText" text="réglé">
      <formula>NOT(ISERROR(SEARCH("réglé",P6)))</formula>
    </cfRule>
  </conditionalFormatting>
  <conditionalFormatting sqref="S6:S320 X503:X1048576 V504:V1048576 P494:P1048576 W6:W320 U6:U320">
    <cfRule type="containsBlanks" dxfId="35" priority="1">
      <formula>LEN(TRIM(P6))=0</formula>
    </cfRule>
  </conditionalFormatting>
  <dataValidations count="2">
    <dataValidation type="list" allowBlank="1" showInputMessage="1" showErrorMessage="1" sqref="W200:W320 S6:S320 P1:P5 P321:P1048576 U7:U320">
      <formula1>"En attente de paiement,En cours,Réglé,Liquidation,Factures + de 5ans"</formula1>
    </dataValidation>
    <dataValidation type="list" allowBlank="1" showInputMessage="1" showErrorMessage="1" sqref="W7:W199">
      <formula1>"Avis de paiement, En attente de paiement,En cours,Réglé,Liquidation,Factures + de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C4:N42"/>
  <sheetViews>
    <sheetView showGridLines="0" workbookViewId="0">
      <selection activeCell="K26" sqref="K26"/>
    </sheetView>
  </sheetViews>
  <sheetFormatPr baseColWidth="10" defaultRowHeight="15" x14ac:dyDescent="0.25"/>
  <cols>
    <col min="6" max="6" width="27.5703125" customWidth="1"/>
  </cols>
  <sheetData>
    <row r="4" spans="3:14" ht="15.75" thickBot="1" x14ac:dyDescent="0.3"/>
    <row r="5" spans="3:14" ht="23.25" thickBot="1" x14ac:dyDescent="0.5">
      <c r="C5" s="113" t="s">
        <v>649</v>
      </c>
      <c r="D5" s="114"/>
      <c r="E5" s="114"/>
      <c r="F5" s="115"/>
    </row>
    <row r="6" spans="3:14" ht="17.25" thickBot="1" x14ac:dyDescent="0.4">
      <c r="C6" s="116" t="s">
        <v>0</v>
      </c>
      <c r="D6" s="117"/>
      <c r="E6" s="118" t="s">
        <v>1</v>
      </c>
      <c r="F6" s="119"/>
    </row>
    <row r="7" spans="3:14" x14ac:dyDescent="0.25">
      <c r="C7" s="112"/>
      <c r="D7" s="112"/>
      <c r="E7" s="112"/>
      <c r="F7" s="112"/>
    </row>
    <row r="8" spans="3:14" x14ac:dyDescent="0.25">
      <c r="C8" s="111"/>
      <c r="D8" s="111"/>
      <c r="E8" s="111"/>
      <c r="F8" s="111"/>
    </row>
    <row r="9" spans="3:14" x14ac:dyDescent="0.25">
      <c r="C9" s="111"/>
      <c r="D9" s="111"/>
      <c r="E9" s="111"/>
      <c r="F9" s="111"/>
    </row>
    <row r="10" spans="3:14" x14ac:dyDescent="0.25">
      <c r="C10" s="111"/>
      <c r="D10" s="111"/>
      <c r="E10" s="111"/>
      <c r="F10" s="111"/>
    </row>
    <row r="11" spans="3:14" x14ac:dyDescent="0.25">
      <c r="C11" s="111"/>
      <c r="D11" s="111"/>
      <c r="E11" s="111"/>
      <c r="F11" s="111"/>
      <c r="I11" s="103" t="s">
        <v>654</v>
      </c>
      <c r="J11" s="103"/>
      <c r="K11" s="103"/>
      <c r="L11" s="103"/>
      <c r="M11" s="103"/>
      <c r="N11" s="103"/>
    </row>
    <row r="12" spans="3:14" x14ac:dyDescent="0.25">
      <c r="C12" s="111"/>
      <c r="D12" s="111"/>
      <c r="E12" s="111"/>
      <c r="F12" s="111"/>
    </row>
    <row r="13" spans="3:14" x14ac:dyDescent="0.25">
      <c r="C13" s="111"/>
      <c r="D13" s="111"/>
      <c r="E13" s="111"/>
      <c r="F13" s="111"/>
    </row>
    <row r="14" spans="3:14" x14ac:dyDescent="0.25">
      <c r="C14" s="111"/>
      <c r="D14" s="111"/>
      <c r="E14" s="111"/>
      <c r="F14" s="111"/>
    </row>
    <row r="15" spans="3:14" x14ac:dyDescent="0.25">
      <c r="C15" s="111"/>
      <c r="D15" s="111"/>
      <c r="E15" s="111"/>
      <c r="F15" s="111"/>
    </row>
    <row r="16" spans="3:14" x14ac:dyDescent="0.25">
      <c r="C16" s="111"/>
      <c r="D16" s="111"/>
      <c r="E16" s="111"/>
      <c r="F16" s="111"/>
    </row>
    <row r="17" spans="3:6" x14ac:dyDescent="0.25">
      <c r="C17" s="111"/>
      <c r="D17" s="111"/>
      <c r="E17" s="111"/>
      <c r="F17" s="111"/>
    </row>
    <row r="18" spans="3:6" x14ac:dyDescent="0.25">
      <c r="C18" s="111"/>
      <c r="D18" s="111"/>
      <c r="E18" s="111"/>
      <c r="F18" s="111"/>
    </row>
    <row r="19" spans="3:6" x14ac:dyDescent="0.25">
      <c r="C19" s="111"/>
      <c r="D19" s="111"/>
      <c r="E19" s="111"/>
      <c r="F19" s="111"/>
    </row>
    <row r="20" spans="3:6" x14ac:dyDescent="0.25">
      <c r="C20" s="111"/>
      <c r="D20" s="111"/>
      <c r="E20" s="111"/>
      <c r="F20" s="111"/>
    </row>
    <row r="21" spans="3:6" x14ac:dyDescent="0.25">
      <c r="C21" s="111"/>
      <c r="D21" s="111"/>
      <c r="E21" s="111"/>
      <c r="F21" s="111"/>
    </row>
    <row r="22" spans="3:6" x14ac:dyDescent="0.25">
      <c r="C22" s="111"/>
      <c r="D22" s="111"/>
      <c r="E22" s="111"/>
      <c r="F22" s="111"/>
    </row>
    <row r="23" spans="3:6" x14ac:dyDescent="0.25">
      <c r="C23" s="111"/>
      <c r="D23" s="111"/>
      <c r="E23" s="111"/>
      <c r="F23" s="111"/>
    </row>
    <row r="24" spans="3:6" x14ac:dyDescent="0.25">
      <c r="C24" s="111"/>
      <c r="D24" s="111"/>
      <c r="E24" s="111"/>
      <c r="F24" s="111"/>
    </row>
    <row r="25" spans="3:6" x14ac:dyDescent="0.25">
      <c r="C25" s="111"/>
      <c r="D25" s="111"/>
      <c r="E25" s="111"/>
      <c r="F25" s="111"/>
    </row>
    <row r="26" spans="3:6" x14ac:dyDescent="0.25">
      <c r="C26" s="111"/>
      <c r="D26" s="111"/>
      <c r="E26" s="111"/>
      <c r="F26" s="111"/>
    </row>
    <row r="27" spans="3:6" x14ac:dyDescent="0.25">
      <c r="C27" s="111"/>
      <c r="D27" s="111"/>
      <c r="E27" s="111"/>
      <c r="F27" s="111"/>
    </row>
    <row r="28" spans="3:6" x14ac:dyDescent="0.25">
      <c r="C28" s="111"/>
      <c r="D28" s="111"/>
      <c r="E28" s="111"/>
      <c r="F28" s="111"/>
    </row>
    <row r="29" spans="3:6" x14ac:dyDescent="0.25">
      <c r="C29" s="111"/>
      <c r="D29" s="111"/>
      <c r="E29" s="111"/>
      <c r="F29" s="111"/>
    </row>
    <row r="30" spans="3:6" x14ac:dyDescent="0.25">
      <c r="C30" s="111"/>
      <c r="D30" s="111"/>
      <c r="E30" s="111"/>
      <c r="F30" s="111"/>
    </row>
    <row r="31" spans="3:6" x14ac:dyDescent="0.25">
      <c r="C31" s="111"/>
      <c r="D31" s="111"/>
      <c r="E31" s="111"/>
      <c r="F31" s="111"/>
    </row>
    <row r="32" spans="3:6" x14ac:dyDescent="0.25">
      <c r="C32" s="111"/>
      <c r="D32" s="111"/>
      <c r="E32" s="111"/>
      <c r="F32" s="111"/>
    </row>
    <row r="33" spans="3:6" x14ac:dyDescent="0.25">
      <c r="C33" s="111"/>
      <c r="D33" s="111"/>
      <c r="E33" s="111"/>
      <c r="F33" s="111"/>
    </row>
    <row r="34" spans="3:6" x14ac:dyDescent="0.25">
      <c r="C34" s="111"/>
      <c r="D34" s="111"/>
      <c r="E34" s="111"/>
      <c r="F34" s="111"/>
    </row>
    <row r="35" spans="3:6" x14ac:dyDescent="0.25">
      <c r="C35" s="111"/>
      <c r="D35" s="111"/>
      <c r="E35" s="111"/>
      <c r="F35" s="111"/>
    </row>
    <row r="36" spans="3:6" x14ac:dyDescent="0.25">
      <c r="C36" s="111"/>
      <c r="D36" s="111"/>
      <c r="E36" s="111"/>
      <c r="F36" s="111"/>
    </row>
    <row r="37" spans="3:6" x14ac:dyDescent="0.25">
      <c r="C37" s="111"/>
      <c r="D37" s="111"/>
      <c r="E37" s="111"/>
      <c r="F37" s="111"/>
    </row>
    <row r="38" spans="3:6" x14ac:dyDescent="0.25">
      <c r="C38" s="111"/>
      <c r="D38" s="111"/>
      <c r="E38" s="111"/>
      <c r="F38" s="111"/>
    </row>
    <row r="39" spans="3:6" x14ac:dyDescent="0.25">
      <c r="C39" s="111"/>
      <c r="D39" s="111"/>
      <c r="E39" s="111"/>
      <c r="F39" s="111"/>
    </row>
    <row r="40" spans="3:6" x14ac:dyDescent="0.25">
      <c r="C40" s="111"/>
      <c r="D40" s="111"/>
      <c r="E40" s="111"/>
      <c r="F40" s="111"/>
    </row>
    <row r="41" spans="3:6" x14ac:dyDescent="0.25">
      <c r="C41" s="111"/>
      <c r="D41" s="111"/>
      <c r="E41" s="111"/>
      <c r="F41" s="111"/>
    </row>
    <row r="42" spans="3:6" x14ac:dyDescent="0.25">
      <c r="C42" s="111"/>
      <c r="D42" s="111"/>
      <c r="E42" s="111"/>
      <c r="F42" s="111"/>
    </row>
  </sheetData>
  <mergeCells count="75">
    <mergeCell ref="C16:D16"/>
    <mergeCell ref="C5:F5"/>
    <mergeCell ref="C6:D6"/>
    <mergeCell ref="E6:F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E15:F15"/>
    <mergeCell ref="E16:F16"/>
    <mergeCell ref="C34:D34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9:D29"/>
    <mergeCell ref="C30:D30"/>
    <mergeCell ref="C31:D31"/>
    <mergeCell ref="C32:D32"/>
    <mergeCell ref="C33:D33"/>
    <mergeCell ref="C41:D41"/>
    <mergeCell ref="C42:D42"/>
    <mergeCell ref="E7:F7"/>
    <mergeCell ref="E8:F8"/>
    <mergeCell ref="E9:F9"/>
    <mergeCell ref="E10:F10"/>
    <mergeCell ref="E11:F11"/>
    <mergeCell ref="E12:F12"/>
    <mergeCell ref="E13:F13"/>
    <mergeCell ref="E14:F14"/>
    <mergeCell ref="C35:D35"/>
    <mergeCell ref="C36:D36"/>
    <mergeCell ref="C37:D37"/>
    <mergeCell ref="C38:D38"/>
    <mergeCell ref="C39:D39"/>
    <mergeCell ref="C40:D40"/>
    <mergeCell ref="E17:F17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20:F20"/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38:F3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3399"/>
  </sheetPr>
  <dimension ref="A1:X132"/>
  <sheetViews>
    <sheetView showGridLines="0" zoomScale="66" zoomScaleNormal="66" workbookViewId="0">
      <pane ySplit="6" topLeftCell="A76" activePane="bottomLeft" state="frozen"/>
      <selection pane="bottomLeft" activeCell="C111" sqref="C111"/>
    </sheetView>
  </sheetViews>
  <sheetFormatPr baseColWidth="10" defaultRowHeight="15" x14ac:dyDescent="0.25"/>
  <cols>
    <col min="1" max="1" width="19.28515625" customWidth="1"/>
    <col min="2" max="2" width="43.42578125" customWidth="1"/>
    <col min="3" max="3" width="31.5703125" customWidth="1"/>
    <col min="4" max="4" width="68.28515625" customWidth="1"/>
    <col min="5" max="5" width="68.140625" customWidth="1"/>
    <col min="6" max="6" width="67.28515625" customWidth="1"/>
    <col min="7" max="7" width="18.5703125" customWidth="1"/>
    <col min="8" max="8" width="29" customWidth="1"/>
    <col min="10" max="10" width="33.28515625" customWidth="1"/>
    <col min="11" max="11" width="20.28515625" style="78" customWidth="1"/>
    <col min="12" max="13" width="18.85546875" style="81" customWidth="1"/>
    <col min="14" max="14" width="26.28515625" style="81" customWidth="1"/>
    <col min="15" max="15" width="17.140625" style="26" customWidth="1"/>
    <col min="16" max="16" width="17.140625" customWidth="1"/>
    <col min="17" max="17" width="14.7109375" customWidth="1"/>
    <col min="18" max="18" width="25.28515625" customWidth="1"/>
    <col min="19" max="19" width="14.85546875" customWidth="1"/>
    <col min="20" max="20" width="15.85546875" style="10" customWidth="1"/>
    <col min="21" max="21" width="24.85546875" customWidth="1"/>
    <col min="22" max="22" width="18.7109375" style="10" customWidth="1"/>
    <col min="23" max="23" width="19.7109375" customWidth="1"/>
    <col min="24" max="24" width="18" style="10" customWidth="1"/>
    <col min="25" max="25" width="23.85546875" customWidth="1"/>
  </cols>
  <sheetData>
    <row r="1" spans="1:24" ht="16.5" x14ac:dyDescent="0.35">
      <c r="A1" s="24" t="s">
        <v>18</v>
      </c>
      <c r="B1" s="16">
        <f ca="1">TODAY()</f>
        <v>42817</v>
      </c>
      <c r="D1" s="78"/>
      <c r="E1" s="81"/>
      <c r="F1" s="81"/>
      <c r="G1" s="81"/>
      <c r="H1" s="26"/>
      <c r="K1"/>
      <c r="L1"/>
      <c r="M1" s="10"/>
      <c r="N1"/>
      <c r="O1" s="10"/>
      <c r="Q1" s="10"/>
      <c r="T1"/>
      <c r="V1"/>
      <c r="X1"/>
    </row>
    <row r="2" spans="1:24" x14ac:dyDescent="0.25">
      <c r="D2" s="78"/>
      <c r="E2" s="81"/>
      <c r="F2" s="81"/>
      <c r="G2" s="81"/>
      <c r="H2" s="26"/>
      <c r="K2"/>
      <c r="L2"/>
      <c r="M2" s="10"/>
      <c r="N2"/>
      <c r="O2" s="10"/>
      <c r="Q2" s="10"/>
      <c r="T2"/>
      <c r="V2"/>
      <c r="X2"/>
    </row>
    <row r="3" spans="1:24" x14ac:dyDescent="0.25">
      <c r="D3" s="78"/>
      <c r="E3" s="81"/>
      <c r="F3" s="81"/>
      <c r="G3" s="81"/>
      <c r="H3" s="31"/>
      <c r="K3"/>
      <c r="L3"/>
      <c r="M3" s="10"/>
      <c r="N3"/>
      <c r="O3" s="10"/>
      <c r="Q3" s="10"/>
      <c r="T3"/>
      <c r="V3"/>
      <c r="X3"/>
    </row>
    <row r="4" spans="1:24" x14ac:dyDescent="0.25">
      <c r="D4" s="78"/>
      <c r="E4" s="81"/>
      <c r="F4" s="81"/>
      <c r="G4" s="81"/>
      <c r="H4" s="26"/>
      <c r="K4"/>
      <c r="L4"/>
      <c r="M4" s="10"/>
      <c r="N4"/>
      <c r="O4" s="10"/>
      <c r="Q4" s="10"/>
      <c r="T4"/>
      <c r="V4"/>
      <c r="X4"/>
    </row>
    <row r="5" spans="1:24" ht="15.75" thickBot="1" x14ac:dyDescent="0.3">
      <c r="D5" s="78"/>
      <c r="E5" s="81"/>
      <c r="F5" s="81"/>
      <c r="G5" s="81"/>
      <c r="H5" s="26"/>
      <c r="K5"/>
      <c r="L5"/>
      <c r="M5" s="10"/>
      <c r="N5"/>
      <c r="O5" s="10"/>
      <c r="Q5" s="10"/>
      <c r="T5"/>
      <c r="V5"/>
      <c r="X5"/>
    </row>
    <row r="6" spans="1:24" ht="36.75" thickBot="1" x14ac:dyDescent="0.3">
      <c r="A6" s="22" t="s">
        <v>0</v>
      </c>
      <c r="B6" s="23" t="s">
        <v>1</v>
      </c>
      <c r="C6" s="23" t="s">
        <v>11</v>
      </c>
      <c r="D6" s="23" t="s">
        <v>12</v>
      </c>
      <c r="E6" s="23" t="s">
        <v>13</v>
      </c>
      <c r="F6" s="23" t="s">
        <v>14</v>
      </c>
      <c r="G6" s="23" t="s">
        <v>15</v>
      </c>
      <c r="H6" s="23" t="s">
        <v>2</v>
      </c>
      <c r="I6" s="23" t="s">
        <v>3</v>
      </c>
      <c r="J6" s="23" t="s">
        <v>4</v>
      </c>
      <c r="K6" s="23" t="s">
        <v>5</v>
      </c>
      <c r="L6" s="23" t="s">
        <v>6</v>
      </c>
      <c r="M6" s="52" t="s">
        <v>7</v>
      </c>
      <c r="N6" s="98" t="s">
        <v>10</v>
      </c>
      <c r="O6" s="71" t="s">
        <v>16</v>
      </c>
      <c r="P6" s="53" t="s">
        <v>476</v>
      </c>
      <c r="Q6" s="89" t="s">
        <v>599</v>
      </c>
      <c r="R6" s="53" t="s">
        <v>317</v>
      </c>
      <c r="T6"/>
      <c r="V6"/>
      <c r="X6"/>
    </row>
    <row r="7" spans="1:24" ht="30" x14ac:dyDescent="0.25">
      <c r="A7" s="1" t="s">
        <v>443</v>
      </c>
      <c r="B7" s="1"/>
      <c r="C7" s="37"/>
      <c r="D7" s="79"/>
      <c r="E7" s="79"/>
      <c r="F7" s="79"/>
      <c r="G7" s="79" t="s">
        <v>479</v>
      </c>
      <c r="H7" s="61"/>
      <c r="I7" s="1"/>
      <c r="J7" s="5"/>
      <c r="K7" s="1"/>
      <c r="L7" s="7">
        <f ca="1">$B$1-Tableau26[[#This Row],[Date facture]]</f>
        <v>42817</v>
      </c>
      <c r="M7" s="9">
        <v>-4987.2299999999996</v>
      </c>
      <c r="N7" s="2" t="s">
        <v>406</v>
      </c>
      <c r="O7" s="8">
        <v>-181.55</v>
      </c>
      <c r="P7" s="39" t="s">
        <v>480</v>
      </c>
      <c r="Q7" s="90" t="str">
        <f>IF(ISNA(VLOOKUP(Tableau26[[#This Row],[Code client]],extraction!A1:I376,9,0)),"réglé",VLOOKUP(Tableau26[[#This Row],[Code client]],extraction!A1:I376,9,0))</f>
        <v>réglé</v>
      </c>
      <c r="R7" s="2" t="s">
        <v>611</v>
      </c>
      <c r="T7"/>
      <c r="V7"/>
      <c r="X7"/>
    </row>
    <row r="8" spans="1:24" ht="30" x14ac:dyDescent="0.25">
      <c r="A8" s="2" t="s">
        <v>444</v>
      </c>
      <c r="B8" s="2"/>
      <c r="C8" s="38"/>
      <c r="D8" s="80"/>
      <c r="E8" s="80"/>
      <c r="F8" s="80"/>
      <c r="G8" s="80" t="s">
        <v>479</v>
      </c>
      <c r="H8" s="82" t="s">
        <v>579</v>
      </c>
      <c r="I8" s="2"/>
      <c r="J8" s="6"/>
      <c r="K8" s="2"/>
      <c r="L8" s="7">
        <f ca="1">$B$1-Tableau26[[#This Row],[Date facture]]</f>
        <v>42817</v>
      </c>
      <c r="M8" s="9">
        <v>-3800.34</v>
      </c>
      <c r="N8" s="2" t="s">
        <v>406</v>
      </c>
      <c r="O8" s="69">
        <v>-3800.34</v>
      </c>
      <c r="Q8" s="90">
        <f>IF(ISNA(VLOOKUP(Tableau26[[#This Row],[Code client]],extraction!A2:I377,9,0)),"réglé",VLOOKUP(Tableau26[[#This Row],[Code client]],extraction!A2:I377,9,0))</f>
        <v>-3800.34</v>
      </c>
      <c r="R8" s="2"/>
      <c r="T8"/>
      <c r="V8"/>
      <c r="X8"/>
    </row>
    <row r="9" spans="1:24" s="58" customFormat="1" x14ac:dyDescent="0.25">
      <c r="A9" s="54" t="s">
        <v>445</v>
      </c>
      <c r="B9" s="54"/>
      <c r="C9" s="57"/>
      <c r="D9" s="57"/>
      <c r="E9" s="57"/>
      <c r="F9" s="57"/>
      <c r="G9" s="57"/>
      <c r="H9" s="62" t="s">
        <v>477</v>
      </c>
      <c r="I9" s="54"/>
      <c r="J9" s="54"/>
      <c r="K9" s="54"/>
      <c r="L9" s="55">
        <f ca="1">$B$1-Tableau26[[#This Row],[Date facture]]</f>
        <v>42817</v>
      </c>
      <c r="M9" s="56">
        <v>-60313.380000000019</v>
      </c>
      <c r="N9" s="2"/>
      <c r="O9" s="56">
        <v>-63354.690000000017</v>
      </c>
      <c r="Q9" s="91">
        <f>IF(ISNA(VLOOKUP(Tableau26[[#This Row],[Code client]],extraction!A3:I378,9,0)),"réglé",VLOOKUP(Tableau26[[#This Row],[Code client]],extraction!A3:I378,9,0))</f>
        <v>-55343.940000000017</v>
      </c>
      <c r="R9" s="2"/>
    </row>
    <row r="10" spans="1:24" ht="30" x14ac:dyDescent="0.25">
      <c r="A10" s="2" t="s">
        <v>446</v>
      </c>
      <c r="B10" s="33"/>
      <c r="C10" s="38"/>
      <c r="D10" s="80"/>
      <c r="E10" s="80"/>
      <c r="F10" s="80"/>
      <c r="G10" s="80" t="s">
        <v>481</v>
      </c>
      <c r="H10" s="31"/>
      <c r="I10" s="2"/>
      <c r="J10" s="2"/>
      <c r="K10" s="2"/>
      <c r="L10" s="7">
        <f ca="1">$B$1-Tableau26[[#This Row],[Date facture]]</f>
        <v>42817</v>
      </c>
      <c r="M10" s="9">
        <v>-6670.8899999999994</v>
      </c>
      <c r="N10" s="2" t="s">
        <v>406</v>
      </c>
      <c r="O10" s="9">
        <v>-13730.95</v>
      </c>
      <c r="Q10" s="90">
        <f>IF(ISNA(VLOOKUP(Tableau26[[#This Row],[Code client]],extraction!A4:I379,9,0)),"réglé",VLOOKUP(Tableau26[[#This Row],[Code client]],extraction!A4:I379,9,0))</f>
        <v>-4750.6400000000003</v>
      </c>
      <c r="R10" s="2" t="s">
        <v>406</v>
      </c>
      <c r="T10"/>
      <c r="V10"/>
      <c r="X10"/>
    </row>
    <row r="11" spans="1:24" x14ac:dyDescent="0.25">
      <c r="A11" s="2" t="s">
        <v>447</v>
      </c>
      <c r="B11" s="2"/>
      <c r="C11" s="38"/>
      <c r="D11" s="80"/>
      <c r="E11" s="80"/>
      <c r="F11" s="80"/>
      <c r="G11" s="80"/>
      <c r="H11" s="31"/>
      <c r="I11" s="2"/>
      <c r="J11" s="2"/>
      <c r="K11" s="2"/>
      <c r="L11" s="7">
        <f ca="1">$B$1-Tableau26[[#This Row],[Date facture]]</f>
        <v>42817</v>
      </c>
      <c r="M11" s="9">
        <v>-7784.4499999999989</v>
      </c>
      <c r="N11" s="2"/>
      <c r="O11" s="69">
        <v>-9256.0899999999983</v>
      </c>
      <c r="Q11" s="90">
        <f>IF(ISNA(VLOOKUP(Tableau26[[#This Row],[Code client]],extraction!A5:I380,9,0)),"réglé",VLOOKUP(Tableau26[[#This Row],[Code client]],extraction!A5:I380,9,0))</f>
        <v>-6772.8899999999994</v>
      </c>
      <c r="R11" s="2"/>
      <c r="T11"/>
      <c r="V11"/>
      <c r="X11"/>
    </row>
    <row r="12" spans="1:24" x14ac:dyDescent="0.25">
      <c r="A12" s="2" t="s">
        <v>448</v>
      </c>
      <c r="B12" s="2"/>
      <c r="C12" s="38"/>
      <c r="D12" s="80"/>
      <c r="E12" s="80"/>
      <c r="F12" s="80"/>
      <c r="G12" s="80"/>
      <c r="H12" s="31"/>
      <c r="I12" s="2"/>
      <c r="J12" s="2"/>
      <c r="K12" s="2"/>
      <c r="L12" s="7">
        <f ca="1">$B$1-Tableau26[[#This Row],[Date facture]]</f>
        <v>42817</v>
      </c>
      <c r="M12" s="9">
        <v>-3887.57</v>
      </c>
      <c r="N12" s="2" t="s">
        <v>406</v>
      </c>
      <c r="O12" s="9">
        <v>-3887.57</v>
      </c>
      <c r="Q12" s="90">
        <f>IF(ISNA(VLOOKUP(Tableau26[[#This Row],[Code client]],extraction!A6:I381,9,0)),"réglé",VLOOKUP(Tableau26[[#This Row],[Code client]],extraction!A6:I381,9,0))</f>
        <v>-3887.57</v>
      </c>
      <c r="R12" s="2" t="s">
        <v>406</v>
      </c>
      <c r="T12"/>
      <c r="V12"/>
      <c r="X12"/>
    </row>
    <row r="13" spans="1:24" x14ac:dyDescent="0.25">
      <c r="A13" s="2" t="s">
        <v>449</v>
      </c>
      <c r="B13" s="2"/>
      <c r="C13" s="38"/>
      <c r="D13" s="80"/>
      <c r="E13" s="80"/>
      <c r="F13" s="80"/>
      <c r="G13" s="80"/>
      <c r="H13" s="31"/>
      <c r="I13" s="2"/>
      <c r="J13" s="2"/>
      <c r="K13" s="2"/>
      <c r="L13" s="7">
        <f ca="1">$B$1-Tableau26[[#This Row],[Date facture]]</f>
        <v>42817</v>
      </c>
      <c r="M13" s="9">
        <v>-4487.4000000000005</v>
      </c>
      <c r="N13" s="2"/>
      <c r="O13" s="9">
        <v>-6638.4600000000009</v>
      </c>
      <c r="Q13" s="90">
        <f>IF(ISNA(VLOOKUP(Tableau26[[#This Row],[Code client]],extraction!A7:I382,9,0)),"réglé",VLOOKUP(Tableau26[[#This Row],[Code client]],extraction!A7:I382,9,0))</f>
        <v>-2557.4500000000003</v>
      </c>
      <c r="R13" s="2"/>
      <c r="T13"/>
      <c r="V13"/>
      <c r="X13"/>
    </row>
    <row r="14" spans="1:24" x14ac:dyDescent="0.25">
      <c r="A14" s="2" t="s">
        <v>450</v>
      </c>
      <c r="B14" s="2"/>
      <c r="C14" s="38"/>
      <c r="D14" s="80"/>
      <c r="E14" s="80"/>
      <c r="F14" s="80"/>
      <c r="G14" s="80"/>
      <c r="H14" s="31"/>
      <c r="I14" s="2"/>
      <c r="J14" s="2"/>
      <c r="K14" s="2"/>
      <c r="L14" s="7">
        <f ca="1">$B$1-Tableau26[[#This Row],[Date facture]]</f>
        <v>42817</v>
      </c>
      <c r="M14" s="9">
        <v>-93046.290000000008</v>
      </c>
      <c r="N14" s="2"/>
      <c r="O14" s="9">
        <v>-79657.360000000015</v>
      </c>
      <c r="Q14" s="90">
        <f>IF(ISNA(VLOOKUP(Tableau26[[#This Row],[Code client]],extraction!A8:I383,9,0)),"réglé",VLOOKUP(Tableau26[[#This Row],[Code client]],extraction!A8:I383,9,0))</f>
        <v>-44289.03</v>
      </c>
      <c r="R14" s="2"/>
      <c r="T14"/>
      <c r="V14"/>
      <c r="X14"/>
    </row>
    <row r="15" spans="1:24" s="58" customFormat="1" x14ac:dyDescent="0.25">
      <c r="A15" s="54" t="s">
        <v>451</v>
      </c>
      <c r="B15" s="54"/>
      <c r="C15" s="57"/>
      <c r="D15" s="57"/>
      <c r="E15" s="57"/>
      <c r="F15" s="80"/>
      <c r="G15" s="57"/>
      <c r="H15" s="62"/>
      <c r="I15" s="54"/>
      <c r="J15" s="54"/>
      <c r="K15" s="54"/>
      <c r="L15" s="55">
        <f ca="1">$B$1-Tableau26[[#This Row],[Date facture]]</f>
        <v>42817</v>
      </c>
      <c r="M15" s="56">
        <v>-2295.88</v>
      </c>
      <c r="N15" s="2" t="s">
        <v>612</v>
      </c>
      <c r="O15" s="56">
        <v>-2295.88</v>
      </c>
      <c r="Q15" s="91">
        <f>IF(ISNA(VLOOKUP(Tableau26[[#This Row],[Code client]],extraction!A9:I384,9,0)),"réglé",VLOOKUP(Tableau26[[#This Row],[Code client]],extraction!A9:I384,9,0))</f>
        <v>-2295.88</v>
      </c>
      <c r="R15" s="2"/>
    </row>
    <row r="16" spans="1:24" x14ac:dyDescent="0.25">
      <c r="A16" s="2" t="s">
        <v>452</v>
      </c>
      <c r="B16" s="2"/>
      <c r="C16" s="38"/>
      <c r="D16" s="80"/>
      <c r="E16" s="80"/>
      <c r="F16" s="80"/>
      <c r="G16" s="80"/>
      <c r="H16" s="31"/>
      <c r="I16" s="2"/>
      <c r="J16" s="2"/>
      <c r="K16" s="2"/>
      <c r="L16" s="7">
        <f ca="1">$B$1-Tableau26[[#This Row],[Date facture]]</f>
        <v>42817</v>
      </c>
      <c r="M16" s="9">
        <v>-5701.84</v>
      </c>
      <c r="N16" s="2"/>
      <c r="O16" s="9">
        <v>-5782.7</v>
      </c>
      <c r="Q16" s="90">
        <f>IF(ISNA(VLOOKUP(Tableau26[[#This Row],[Code client]],extraction!A10:I385,9,0)),"réglé",VLOOKUP(Tableau26[[#This Row],[Code client]],extraction!A10:I385,9,0))</f>
        <v>-5701.84</v>
      </c>
      <c r="R16" s="2"/>
      <c r="T16"/>
      <c r="V16"/>
      <c r="X16"/>
    </row>
    <row r="17" spans="1:24" x14ac:dyDescent="0.25">
      <c r="A17" s="2" t="s">
        <v>453</v>
      </c>
      <c r="B17" s="2"/>
      <c r="C17" s="38"/>
      <c r="D17" s="80"/>
      <c r="E17" s="80"/>
      <c r="F17" s="80"/>
      <c r="G17" s="80"/>
      <c r="H17" s="31"/>
      <c r="I17" s="2"/>
      <c r="J17" s="2"/>
      <c r="K17" s="2"/>
      <c r="L17" s="7">
        <f ca="1">$B$1-Tableau26[[#This Row],[Date facture]]</f>
        <v>42817</v>
      </c>
      <c r="M17" s="9">
        <v>-17076.16</v>
      </c>
      <c r="N17" s="2" t="s">
        <v>406</v>
      </c>
      <c r="O17" s="9">
        <v>-5378.69</v>
      </c>
      <c r="P17" s="108" t="s">
        <v>487</v>
      </c>
      <c r="Q17" s="90" t="str">
        <f>IF(ISNA(VLOOKUP(Tableau26[[#This Row],[Code client]],extraction!A11:I386,9,0)),"réglé",VLOOKUP(Tableau26[[#This Row],[Code client]],extraction!A11:I386,9,0))</f>
        <v>réglé</v>
      </c>
      <c r="R17" s="2" t="s">
        <v>611</v>
      </c>
      <c r="T17"/>
      <c r="V17"/>
      <c r="X17"/>
    </row>
    <row r="18" spans="1:24" x14ac:dyDescent="0.25">
      <c r="A18" s="2" t="s">
        <v>455</v>
      </c>
      <c r="B18" s="2"/>
      <c r="C18" s="38"/>
      <c r="D18" s="80"/>
      <c r="E18" s="80"/>
      <c r="F18" s="80"/>
      <c r="G18" s="80"/>
      <c r="H18" s="31"/>
      <c r="I18" s="2"/>
      <c r="J18" s="2"/>
      <c r="K18" s="2"/>
      <c r="L18" s="7">
        <f ca="1">$B$1-Tableau26[[#This Row],[Date facture]]</f>
        <v>42817</v>
      </c>
      <c r="M18" s="9">
        <v>-2150.87</v>
      </c>
      <c r="N18" s="2"/>
      <c r="O18" s="9">
        <v>-24387.339999999978</v>
      </c>
      <c r="Q18" s="90">
        <f>IF(ISNA(VLOOKUP(Tableau26[[#This Row],[Code client]],extraction!A12:I387,9,0)),"réglé",VLOOKUP(Tableau26[[#This Row],[Code client]],extraction!A12:I387,9,0))</f>
        <v>-2150.87</v>
      </c>
      <c r="R18" s="2"/>
      <c r="T18"/>
      <c r="V18"/>
      <c r="X18"/>
    </row>
    <row r="19" spans="1:24" ht="45" x14ac:dyDescent="0.25">
      <c r="A19" s="2" t="s">
        <v>456</v>
      </c>
      <c r="B19" s="2"/>
      <c r="C19" s="38"/>
      <c r="D19" s="81"/>
      <c r="E19" s="80"/>
      <c r="F19" s="80"/>
      <c r="G19" s="80" t="s">
        <v>482</v>
      </c>
      <c r="H19" s="31"/>
      <c r="I19" s="2"/>
      <c r="J19" s="2"/>
      <c r="K19" s="2"/>
      <c r="L19" s="7">
        <f ca="1">$B$1-Tableau26[[#This Row],[Date facture]]</f>
        <v>42817</v>
      </c>
      <c r="M19" s="9">
        <v>-7759.71</v>
      </c>
      <c r="N19" s="2" t="s">
        <v>406</v>
      </c>
      <c r="O19" s="70">
        <v>-9295.9</v>
      </c>
      <c r="Q19" s="90">
        <f>IF(ISNA(VLOOKUP(Tableau26[[#This Row],[Code client]],extraction!A13:I388,9,0)),"réglé",VLOOKUP(Tableau26[[#This Row],[Code client]],extraction!A13:I388,9,0))</f>
        <v>-5772.37</v>
      </c>
      <c r="R19" s="2" t="s">
        <v>406</v>
      </c>
      <c r="T19"/>
      <c r="V19"/>
      <c r="X19"/>
    </row>
    <row r="20" spans="1:24" ht="30" x14ac:dyDescent="0.25">
      <c r="A20" s="2" t="s">
        <v>457</v>
      </c>
      <c r="B20" s="2"/>
      <c r="C20" s="38"/>
      <c r="D20" s="81"/>
      <c r="E20" s="65"/>
      <c r="F20" s="65"/>
      <c r="G20" s="66" t="s">
        <v>483</v>
      </c>
      <c r="H20" s="31"/>
      <c r="I20" s="2"/>
      <c r="J20" s="2"/>
      <c r="K20" s="2"/>
      <c r="L20" s="7">
        <f ca="1">$B$1-Tableau26[[#This Row],[Date facture]]</f>
        <v>42817</v>
      </c>
      <c r="M20" s="9">
        <v>-4934.6200000000008</v>
      </c>
      <c r="N20" s="2" t="s">
        <v>406</v>
      </c>
      <c r="O20" s="10">
        <v>-52.54</v>
      </c>
      <c r="P20" s="67" t="s">
        <v>488</v>
      </c>
      <c r="Q20" s="90" t="str">
        <f>IF(ISNA(VLOOKUP(Tableau26[[#This Row],[Code client]],extraction!A14:I389,9,0)),"réglé",VLOOKUP(Tableau26[[#This Row],[Code client]],extraction!A14:I389,9,0))</f>
        <v>réglé</v>
      </c>
      <c r="R20" s="2" t="s">
        <v>611</v>
      </c>
      <c r="T20"/>
      <c r="V20"/>
      <c r="X20"/>
    </row>
    <row r="21" spans="1:24" ht="30" x14ac:dyDescent="0.25">
      <c r="A21" s="2" t="s">
        <v>458</v>
      </c>
      <c r="B21" s="2"/>
      <c r="C21" s="38"/>
      <c r="D21" s="81"/>
      <c r="E21" s="65"/>
      <c r="F21" s="65"/>
      <c r="G21" s="65" t="s">
        <v>484</v>
      </c>
      <c r="H21" s="31"/>
      <c r="I21" s="2"/>
      <c r="J21" s="2"/>
      <c r="K21" s="2"/>
      <c r="L21" s="7">
        <f ca="1">$B$1-Tableau26[[#This Row],[Date facture]]</f>
        <v>42817</v>
      </c>
      <c r="M21" s="9">
        <v>-12771.940000000002</v>
      </c>
      <c r="N21" s="2" t="s">
        <v>406</v>
      </c>
      <c r="O21" s="10">
        <v>-14933.12</v>
      </c>
      <c r="P21" s="67" t="s">
        <v>489</v>
      </c>
      <c r="Q21" s="90">
        <f>IF(ISNA(VLOOKUP(Tableau26[[#This Row],[Code client]],extraction!A15:I390,9,0)),"réglé",VLOOKUP(Tableau26[[#This Row],[Code client]],extraction!A15:I390,9,0))</f>
        <v>-12771.940000000002</v>
      </c>
      <c r="R21" s="2" t="s">
        <v>406</v>
      </c>
      <c r="T21"/>
      <c r="V21"/>
      <c r="X21"/>
    </row>
    <row r="22" spans="1:24" x14ac:dyDescent="0.25">
      <c r="A22" s="54" t="s">
        <v>459</v>
      </c>
      <c r="B22" s="54"/>
      <c r="C22" s="57"/>
      <c r="D22" s="59"/>
      <c r="E22" s="65"/>
      <c r="F22" s="65"/>
      <c r="G22" s="65"/>
      <c r="H22" s="62" t="s">
        <v>477</v>
      </c>
      <c r="I22" s="54"/>
      <c r="J22" s="54"/>
      <c r="K22" s="54"/>
      <c r="L22" s="55">
        <f ca="1">$B$1-Tableau26[[#This Row],[Date facture]]</f>
        <v>42817</v>
      </c>
      <c r="M22" s="56">
        <v>-100290.73000000001</v>
      </c>
      <c r="N22" s="2" t="s">
        <v>612</v>
      </c>
      <c r="O22" s="60">
        <v>-50966.640000000007</v>
      </c>
      <c r="P22" s="58"/>
      <c r="Q22" s="91">
        <f>IF(ISNA(VLOOKUP(Tableau26[[#This Row],[Code client]],extraction!A16:I391,9,0)),"réglé",VLOOKUP(Tableau26[[#This Row],[Code client]],extraction!A16:I391,9,0))</f>
        <v>-45516.400000000009</v>
      </c>
      <c r="R22" s="2"/>
      <c r="T22"/>
      <c r="V22"/>
      <c r="X22"/>
    </row>
    <row r="23" spans="1:24" x14ac:dyDescent="0.25">
      <c r="A23" s="54" t="s">
        <v>460</v>
      </c>
      <c r="B23" s="54"/>
      <c r="C23" s="57"/>
      <c r="D23" s="59"/>
      <c r="E23" s="65"/>
      <c r="F23" s="65"/>
      <c r="G23" s="65"/>
      <c r="H23" s="62" t="s">
        <v>477</v>
      </c>
      <c r="I23" s="54"/>
      <c r="J23" s="54"/>
      <c r="K23" s="54"/>
      <c r="L23" s="55">
        <f ca="1">$B$1-Tableau26[[#This Row],[Date facture]]</f>
        <v>42817</v>
      </c>
      <c r="M23" s="60">
        <v>-22193.52</v>
      </c>
      <c r="N23" s="2" t="s">
        <v>612</v>
      </c>
      <c r="O23" s="60">
        <v>-22193.52</v>
      </c>
      <c r="P23" s="58"/>
      <c r="Q23" s="91">
        <f>IF(ISNA(VLOOKUP(Tableau26[[#This Row],[Code client]],extraction!A17:I392,9,0)),"réglé",VLOOKUP(Tableau26[[#This Row],[Code client]],extraction!A17:I392,9,0))</f>
        <v>-22193.52</v>
      </c>
      <c r="R23" s="2"/>
      <c r="T23"/>
      <c r="V23"/>
      <c r="X23"/>
    </row>
    <row r="24" spans="1:24" s="58" customFormat="1" x14ac:dyDescent="0.25">
      <c r="A24" s="2" t="s">
        <v>461</v>
      </c>
      <c r="B24" s="2"/>
      <c r="C24" s="38"/>
      <c r="D24" s="81"/>
      <c r="E24" s="65"/>
      <c r="F24" s="65"/>
      <c r="G24" s="65"/>
      <c r="H24" s="31"/>
      <c r="I24" s="2"/>
      <c r="J24" s="2"/>
      <c r="K24" s="2"/>
      <c r="L24" s="7">
        <f ca="1">$B$1-Tableau26[[#This Row],[Date facture]]</f>
        <v>42817</v>
      </c>
      <c r="M24" s="10">
        <v>-3789.95</v>
      </c>
      <c r="N24" s="2"/>
      <c r="O24" s="10">
        <v>-4009.88</v>
      </c>
      <c r="P24"/>
      <c r="Q24" s="90">
        <f>IF(ISNA(VLOOKUP(Tableau26[[#This Row],[Code client]],extraction!A18:I393,9,0)),"réglé",VLOOKUP(Tableau26[[#This Row],[Code client]],extraction!A18:I393,9,0))</f>
        <v>-2549.36</v>
      </c>
      <c r="R24" s="2"/>
    </row>
    <row r="25" spans="1:24" s="58" customFormat="1" ht="30" x14ac:dyDescent="0.25">
      <c r="A25" s="2" t="s">
        <v>462</v>
      </c>
      <c r="B25" s="2"/>
      <c r="C25" s="38"/>
      <c r="D25" s="81"/>
      <c r="E25" s="81"/>
      <c r="F25" s="81"/>
      <c r="G25" s="81" t="s">
        <v>485</v>
      </c>
      <c r="H25" s="83" t="s">
        <v>582</v>
      </c>
      <c r="I25" s="2"/>
      <c r="J25" s="2"/>
      <c r="K25" s="2"/>
      <c r="L25" s="7">
        <f ca="1">$B$1-Tableau26[[#This Row],[Date facture]]</f>
        <v>42817</v>
      </c>
      <c r="M25" s="10">
        <v>-5514.11</v>
      </c>
      <c r="N25" s="2" t="s">
        <v>406</v>
      </c>
      <c r="O25" s="10">
        <v>-5514.11</v>
      </c>
      <c r="P25"/>
      <c r="Q25" s="90">
        <f>IF(ISNA(VLOOKUP(Tableau26[[#This Row],[Code client]],extraction!A19:I394,9,0)),"réglé",VLOOKUP(Tableau26[[#This Row],[Code client]],extraction!A19:I394,9,0))</f>
        <v>-3905.22</v>
      </c>
      <c r="R25" s="2" t="s">
        <v>406</v>
      </c>
    </row>
    <row r="26" spans="1:24" x14ac:dyDescent="0.25">
      <c r="A26" s="2" t="s">
        <v>463</v>
      </c>
      <c r="B26" s="2"/>
      <c r="C26" s="38"/>
      <c r="D26" s="81"/>
      <c r="E26" s="81"/>
      <c r="F26" s="81"/>
      <c r="G26" s="81"/>
      <c r="H26" s="31"/>
      <c r="I26" s="2"/>
      <c r="J26" s="2"/>
      <c r="K26" s="2"/>
      <c r="L26" s="7">
        <f ca="1">$B$1-Tableau26[[#This Row],[Date facture]]</f>
        <v>42817</v>
      </c>
      <c r="M26" s="10">
        <v>-2015.67</v>
      </c>
      <c r="N26" s="2"/>
      <c r="O26" s="10">
        <v>-2015.67</v>
      </c>
      <c r="Q26" s="90">
        <f>IF(ISNA(VLOOKUP(Tableau26[[#This Row],[Code client]],extraction!A20:I395,9,0)),"réglé",VLOOKUP(Tableau26[[#This Row],[Code client]],extraction!A20:I395,9,0))</f>
        <v>-2015.67</v>
      </c>
      <c r="R26" s="2"/>
      <c r="T26"/>
      <c r="V26"/>
      <c r="X26"/>
    </row>
    <row r="27" spans="1:24" x14ac:dyDescent="0.25">
      <c r="A27" s="2" t="s">
        <v>464</v>
      </c>
      <c r="B27" s="2"/>
      <c r="C27" s="38"/>
      <c r="D27" s="81"/>
      <c r="E27" s="81"/>
      <c r="F27" s="81"/>
      <c r="G27" s="81"/>
      <c r="H27" s="31"/>
      <c r="I27" s="2"/>
      <c r="J27" s="2"/>
      <c r="K27" s="2"/>
      <c r="L27" s="7">
        <f ca="1">$B$1-Tableau26[[#This Row],[Date facture]]</f>
        <v>42817</v>
      </c>
      <c r="M27" s="10">
        <v>-1669.3600000000001</v>
      </c>
      <c r="N27" s="2"/>
      <c r="O27" s="10">
        <v>-1669.3600000000001</v>
      </c>
      <c r="Q27" s="90">
        <f>IF(ISNA(VLOOKUP(Tableau26[[#This Row],[Code client]],extraction!A21:I396,9,0)),"réglé",VLOOKUP(Tableau26[[#This Row],[Code client]],extraction!A21:I396,9,0))</f>
        <v>-1669.3600000000001</v>
      </c>
      <c r="R27" s="2"/>
      <c r="T27"/>
      <c r="V27"/>
      <c r="X27"/>
    </row>
    <row r="28" spans="1:24" x14ac:dyDescent="0.25">
      <c r="A28" s="2" t="s">
        <v>465</v>
      </c>
      <c r="B28" s="2"/>
      <c r="C28" s="38"/>
      <c r="D28" s="81"/>
      <c r="E28" s="81"/>
      <c r="F28" s="81"/>
      <c r="G28" s="81"/>
      <c r="H28" s="31"/>
      <c r="I28" s="2"/>
      <c r="J28" s="2"/>
      <c r="K28" s="2"/>
      <c r="L28" s="7">
        <f ca="1">$B$1-Tableau26[[#This Row],[Date facture]]</f>
        <v>42817</v>
      </c>
      <c r="M28" s="10">
        <v>-1222.77</v>
      </c>
      <c r="N28" s="2"/>
      <c r="O28" s="10">
        <v>-1222.77</v>
      </c>
      <c r="Q28" s="90">
        <f>IF(ISNA(VLOOKUP(Tableau26[[#This Row],[Code client]],extraction!A22:I397,9,0)),"réglé",VLOOKUP(Tableau26[[#This Row],[Code client]],extraction!A22:I397,9,0))</f>
        <v>-1222.77</v>
      </c>
      <c r="R28" s="2"/>
      <c r="T28"/>
      <c r="V28"/>
      <c r="X28"/>
    </row>
    <row r="29" spans="1:24" x14ac:dyDescent="0.25">
      <c r="A29" s="54" t="s">
        <v>466</v>
      </c>
      <c r="B29" s="54"/>
      <c r="C29" s="57"/>
      <c r="D29" s="59"/>
      <c r="E29" s="81"/>
      <c r="F29" s="81"/>
      <c r="G29" s="81"/>
      <c r="H29" s="62" t="s">
        <v>478</v>
      </c>
      <c r="I29" s="54"/>
      <c r="J29" s="54"/>
      <c r="K29" s="54"/>
      <c r="L29" s="55">
        <f ca="1">$B$1-Tableau26[[#This Row],[Date facture]]</f>
        <v>42817</v>
      </c>
      <c r="M29" s="60">
        <v>-5794.0999999999985</v>
      </c>
      <c r="N29" s="2"/>
      <c r="O29" s="60">
        <v>-5192.83</v>
      </c>
      <c r="P29" s="58"/>
      <c r="Q29" s="91">
        <f>IF(ISNA(VLOOKUP(Tableau26[[#This Row],[Code client]],extraction!A23:I398,9,0)),"réglé",VLOOKUP(Tableau26[[#This Row],[Code client]],extraction!A23:I398,9,0))</f>
        <v>-2962.2200000000003</v>
      </c>
      <c r="R29" s="2"/>
      <c r="T29"/>
      <c r="V29"/>
      <c r="X29"/>
    </row>
    <row r="30" spans="1:24" x14ac:dyDescent="0.25">
      <c r="A30" s="54" t="s">
        <v>467</v>
      </c>
      <c r="B30" s="54"/>
      <c r="C30" s="57"/>
      <c r="D30" s="59"/>
      <c r="E30" s="81"/>
      <c r="F30" s="81"/>
      <c r="G30" s="81"/>
      <c r="H30" s="62" t="s">
        <v>477</v>
      </c>
      <c r="I30" s="54"/>
      <c r="J30" s="54"/>
      <c r="K30" s="54"/>
      <c r="L30" s="55">
        <f ca="1">$B$1-Tableau26[[#This Row],[Date facture]]</f>
        <v>42817</v>
      </c>
      <c r="M30" s="60">
        <v>-151690.54999999999</v>
      </c>
      <c r="N30" s="2"/>
      <c r="O30" s="60">
        <v>-156755.29</v>
      </c>
      <c r="P30" s="58"/>
      <c r="Q30" s="91">
        <f>IF(ISNA(VLOOKUP(Tableau26[[#This Row],[Code client]],extraction!A24:I399,9,0)),"réglé",VLOOKUP(Tableau26[[#This Row],[Code client]],extraction!A24:I399,9,0))</f>
        <v>-150543.01</v>
      </c>
      <c r="R30" s="2"/>
      <c r="T30"/>
      <c r="V30"/>
      <c r="X30"/>
    </row>
    <row r="31" spans="1:24" s="58" customFormat="1" x14ac:dyDescent="0.25">
      <c r="A31" s="2" t="s">
        <v>468</v>
      </c>
      <c r="B31" s="2"/>
      <c r="C31" s="38"/>
      <c r="D31" s="81"/>
      <c r="E31" s="81"/>
      <c r="F31" s="81"/>
      <c r="G31" s="81" t="s">
        <v>486</v>
      </c>
      <c r="H31" s="31"/>
      <c r="I31" s="2"/>
      <c r="J31" s="2"/>
      <c r="K31" s="2"/>
      <c r="L31" s="7">
        <f ca="1">$B$1-Tableau26[[#This Row],[Date facture]]</f>
        <v>42817</v>
      </c>
      <c r="M31" s="10">
        <v>-20899.43</v>
      </c>
      <c r="N31" s="2" t="s">
        <v>406</v>
      </c>
      <c r="O31" s="10">
        <v>-178.76</v>
      </c>
      <c r="P31" s="68" t="s">
        <v>488</v>
      </c>
      <c r="Q31" s="90" t="str">
        <f>IF(ISNA(VLOOKUP(Tableau26[[#This Row],[Code client]],extraction!A25:I400,9,0)),"réglé",VLOOKUP(Tableau26[[#This Row],[Code client]],extraction!A25:I400,9,0))</f>
        <v>réglé</v>
      </c>
      <c r="R31" s="2" t="s">
        <v>611</v>
      </c>
    </row>
    <row r="32" spans="1:24" s="58" customFormat="1" x14ac:dyDescent="0.25">
      <c r="A32" s="2" t="s">
        <v>469</v>
      </c>
      <c r="B32" s="2"/>
      <c r="C32" s="38"/>
      <c r="D32" s="81"/>
      <c r="E32" s="81"/>
      <c r="F32" s="81"/>
      <c r="G32" s="81"/>
      <c r="H32" s="31"/>
      <c r="I32" s="2"/>
      <c r="J32" s="2"/>
      <c r="K32" s="2"/>
      <c r="L32" s="7">
        <f ca="1">$B$1-Tableau26[[#This Row],[Date facture]]</f>
        <v>42817</v>
      </c>
      <c r="M32" s="10">
        <v>-1736.06</v>
      </c>
      <c r="N32" s="2"/>
      <c r="O32" s="10">
        <v>-1736.06</v>
      </c>
      <c r="P32" s="68"/>
      <c r="Q32" s="90">
        <f>IF(ISNA(VLOOKUP(Tableau26[[#This Row],[Code client]],extraction!A26:I401,9,0)),"réglé",VLOOKUP(Tableau26[[#This Row],[Code client]],extraction!A26:I401,9,0))</f>
        <v>-1736.06</v>
      </c>
      <c r="R32" s="2"/>
    </row>
    <row r="33" spans="1:24" x14ac:dyDescent="0.25">
      <c r="A33" s="2" t="s">
        <v>470</v>
      </c>
      <c r="B33" s="2"/>
      <c r="C33" s="38"/>
      <c r="D33" s="81"/>
      <c r="E33" s="81"/>
      <c r="F33" s="81"/>
      <c r="G33" s="81"/>
      <c r="H33" s="31"/>
      <c r="I33" s="2"/>
      <c r="J33" s="2"/>
      <c r="K33" s="2"/>
      <c r="L33" s="7">
        <f ca="1">$B$1-Tableau26[[#This Row],[Date facture]]</f>
        <v>42817</v>
      </c>
      <c r="M33" s="10">
        <v>-1200.0400000000002</v>
      </c>
      <c r="N33" s="2"/>
      <c r="O33" s="10">
        <v>-1200.0400000000002</v>
      </c>
      <c r="Q33" s="90">
        <f>IF(ISNA(VLOOKUP(Tableau26[[#This Row],[Code client]],extraction!A27:I402,9,0)),"réglé",VLOOKUP(Tableau26[[#This Row],[Code client]],extraction!A27:I402,9,0))</f>
        <v>-1200.0400000000002</v>
      </c>
      <c r="R33" s="2"/>
      <c r="T33"/>
      <c r="V33"/>
      <c r="X33"/>
    </row>
    <row r="34" spans="1:24" x14ac:dyDescent="0.25">
      <c r="A34" s="58" t="s">
        <v>109</v>
      </c>
      <c r="B34" s="58"/>
      <c r="C34" s="59"/>
      <c r="D34" s="59"/>
      <c r="E34" s="81"/>
      <c r="F34" s="81"/>
      <c r="G34" s="81"/>
      <c r="H34" s="63"/>
      <c r="I34" s="58"/>
      <c r="J34" s="58"/>
      <c r="K34" s="58"/>
      <c r="L34" s="55">
        <f ca="1">$B$1-Tableau26[[#This Row],[Date facture]]</f>
        <v>42817</v>
      </c>
      <c r="M34" s="60">
        <v>-7762.27</v>
      </c>
      <c r="N34" s="2" t="s">
        <v>612</v>
      </c>
      <c r="O34" s="60">
        <v>-7762.27</v>
      </c>
      <c r="P34" s="58"/>
      <c r="Q34" s="91">
        <f>IF(ISNA(VLOOKUP(Tableau26[[#This Row],[Code client]],extraction!A28:I403,9,0)),"réglé",VLOOKUP(Tableau26[[#This Row],[Code client]],extraction!A28:I403,9,0))</f>
        <v>-7762.27</v>
      </c>
      <c r="R34" s="2"/>
      <c r="T34"/>
      <c r="V34"/>
      <c r="X34"/>
    </row>
    <row r="35" spans="1:24" x14ac:dyDescent="0.25">
      <c r="A35" s="58" t="s">
        <v>471</v>
      </c>
      <c r="B35" s="58"/>
      <c r="C35" s="59"/>
      <c r="D35" s="59"/>
      <c r="E35" s="81"/>
      <c r="F35" s="81"/>
      <c r="G35" s="81"/>
      <c r="H35" s="63" t="s">
        <v>478</v>
      </c>
      <c r="I35" s="58"/>
      <c r="J35" s="58"/>
      <c r="K35" s="58"/>
      <c r="L35" s="55">
        <f ca="1">$B$1-Tableau26[[#This Row],[Date facture]]</f>
        <v>42817</v>
      </c>
      <c r="M35" s="60">
        <v>-998.64</v>
      </c>
      <c r="N35" s="2"/>
      <c r="O35" s="60">
        <v>-1132.24</v>
      </c>
      <c r="P35" s="58"/>
      <c r="Q35" s="91">
        <f>IF(ISNA(VLOOKUP(Tableau26[[#This Row],[Code client]],extraction!A29:I404,9,0)),"réglé",VLOOKUP(Tableau26[[#This Row],[Code client]],extraction!A29:I404,9,0))</f>
        <v>-998.64</v>
      </c>
      <c r="R35" s="2"/>
      <c r="T35"/>
      <c r="V35"/>
      <c r="X35"/>
    </row>
    <row r="36" spans="1:24" s="58" customFormat="1" x14ac:dyDescent="0.25">
      <c r="A36" t="s">
        <v>472</v>
      </c>
      <c r="B36"/>
      <c r="C36" s="39"/>
      <c r="D36" s="81"/>
      <c r="E36" s="81"/>
      <c r="F36" s="81"/>
      <c r="G36" s="81"/>
      <c r="H36" s="26"/>
      <c r="I36"/>
      <c r="J36"/>
      <c r="K36"/>
      <c r="L36" s="7">
        <f ca="1">$B$1-Tableau26[[#This Row],[Date facture]]</f>
        <v>42817</v>
      </c>
      <c r="M36" s="10">
        <v>-2258.1400000000003</v>
      </c>
      <c r="N36" s="2" t="s">
        <v>406</v>
      </c>
      <c r="O36" s="10">
        <v>-2258.1400000000003</v>
      </c>
      <c r="P36"/>
      <c r="Q36" s="90">
        <f>IF(ISNA(VLOOKUP(Tableau26[[#This Row],[Code client]],extraction!A30:I405,9,0)),"réglé",VLOOKUP(Tableau26[[#This Row],[Code client]],extraction!A30:I405,9,0))</f>
        <v>-2258.1400000000003</v>
      </c>
      <c r="R36" s="2"/>
    </row>
    <row r="37" spans="1:24" s="58" customFormat="1" x14ac:dyDescent="0.25">
      <c r="A37" s="58" t="s">
        <v>473</v>
      </c>
      <c r="C37" s="59"/>
      <c r="D37" s="59"/>
      <c r="E37" s="81"/>
      <c r="F37" s="81"/>
      <c r="G37" s="81"/>
      <c r="H37" s="63"/>
      <c r="L37" s="55">
        <f ca="1">$B$1-Tableau26[[#This Row],[Date facture]]</f>
        <v>42817</v>
      </c>
      <c r="M37" s="60">
        <v>-2403.23</v>
      </c>
      <c r="N37" s="2" t="s">
        <v>612</v>
      </c>
      <c r="O37" s="60">
        <v>-2403.23</v>
      </c>
      <c r="Q37" s="91">
        <f>IF(ISNA(VLOOKUP(Tableau26[[#This Row],[Code client]],extraction!A31:I406,9,0)),"réglé",VLOOKUP(Tableau26[[#This Row],[Code client]],extraction!A31:I406,9,0))</f>
        <v>-2403.23</v>
      </c>
      <c r="R37" s="2"/>
    </row>
    <row r="38" spans="1:24" x14ac:dyDescent="0.25">
      <c r="A38" t="s">
        <v>474</v>
      </c>
      <c r="C38" s="39"/>
      <c r="D38" s="81"/>
      <c r="E38" s="81"/>
      <c r="F38" s="81"/>
      <c r="G38" s="81"/>
      <c r="H38" s="26"/>
      <c r="K38"/>
      <c r="L38" s="7">
        <f ca="1">$B$1-Tableau26[[#This Row],[Date facture]]</f>
        <v>42817</v>
      </c>
      <c r="M38" s="10">
        <v>-1020.76</v>
      </c>
      <c r="N38" s="2"/>
      <c r="O38" s="10">
        <v>-1020.76</v>
      </c>
      <c r="Q38" s="90">
        <f>IF(ISNA(VLOOKUP(Tableau26[[#This Row],[Code client]],extraction!A32:I407,9,0)),"réglé",VLOOKUP(Tableau26[[#This Row],[Code client]],extraction!A32:I407,9,0))</f>
        <v>-1020.76</v>
      </c>
      <c r="R38" s="2" t="s">
        <v>404</v>
      </c>
      <c r="T38"/>
      <c r="V38"/>
      <c r="X38"/>
    </row>
    <row r="39" spans="1:24" s="58" customFormat="1" x14ac:dyDescent="0.25">
      <c r="A39" t="s">
        <v>475</v>
      </c>
      <c r="B39"/>
      <c r="C39" s="39"/>
      <c r="D39" s="81"/>
      <c r="E39" s="81"/>
      <c r="F39" s="81"/>
      <c r="G39" s="81"/>
      <c r="H39" s="26"/>
      <c r="I39"/>
      <c r="J39"/>
      <c r="K39"/>
      <c r="L39" s="7">
        <f ca="1">$B$1-Tableau26[[#This Row],[Date facture]]</f>
        <v>42817</v>
      </c>
      <c r="M39" s="10">
        <v>-1526.82</v>
      </c>
      <c r="N39" s="2"/>
      <c r="O39" s="10">
        <v>-1526.82</v>
      </c>
      <c r="P39"/>
      <c r="Q39" s="90">
        <f>IF(ISNA(VLOOKUP(Tableau26[[#This Row],[Code client]],extraction!A33:I408,9,0)),"réglé",VLOOKUP(Tableau26[[#This Row],[Code client]],extraction!A33:I408,9,0))</f>
        <v>-1252.58</v>
      </c>
      <c r="R39" s="2"/>
    </row>
    <row r="40" spans="1:24" x14ac:dyDescent="0.25">
      <c r="A40" t="s">
        <v>223</v>
      </c>
      <c r="C40" s="39"/>
      <c r="D40" s="81"/>
      <c r="E40" s="81"/>
      <c r="F40" s="75"/>
      <c r="G40" s="81"/>
      <c r="H40" s="26"/>
      <c r="K40"/>
      <c r="L40" s="28">
        <f ca="1">$B$1-Tableau26[[#This Row],[Date facture]]</f>
        <v>42817</v>
      </c>
      <c r="M40" s="10">
        <v>-1980.72</v>
      </c>
      <c r="N40" s="2"/>
      <c r="O40" s="10">
        <v>-1980.72</v>
      </c>
      <c r="Q40" s="90">
        <f>IF(ISNA(VLOOKUP(Tableau26[[#This Row],[Code client]],extraction!A34:I409,9,0)),"réglé",VLOOKUP(Tableau26[[#This Row],[Code client]],extraction!A34:I409,9,0))</f>
        <v>-1980.72</v>
      </c>
      <c r="R40" s="2"/>
      <c r="T40"/>
      <c r="V40"/>
      <c r="X40"/>
    </row>
    <row r="41" spans="1:24" ht="30" x14ac:dyDescent="0.25">
      <c r="A41" t="s">
        <v>490</v>
      </c>
      <c r="C41" s="95"/>
      <c r="D41" s="74"/>
      <c r="E41" s="74"/>
      <c r="F41" s="74"/>
      <c r="G41" s="74" t="s">
        <v>576</v>
      </c>
      <c r="H41" s="26"/>
      <c r="K41"/>
      <c r="L41" s="28">
        <f ca="1">$B$1-Tableau26[[#This Row],[Date facture]]</f>
        <v>42817</v>
      </c>
      <c r="M41" s="10">
        <v>-816754.87</v>
      </c>
      <c r="N41" s="2" t="s">
        <v>406</v>
      </c>
      <c r="O41" s="10"/>
      <c r="Q41" s="90">
        <f>IF(ISNA(VLOOKUP(Tableau26[[#This Row],[Code client]],extraction!A35:I410,9,0)),"réglé",VLOOKUP(Tableau26[[#This Row],[Code client]],extraction!A35:I410,9,0))</f>
        <v>-227211.75999999995</v>
      </c>
      <c r="R41" s="2" t="s">
        <v>406</v>
      </c>
      <c r="T41"/>
      <c r="V41"/>
      <c r="X41"/>
    </row>
    <row r="42" spans="1:24" x14ac:dyDescent="0.25">
      <c r="A42" t="s">
        <v>491</v>
      </c>
      <c r="C42" s="96"/>
      <c r="D42" s="74"/>
      <c r="E42" s="73"/>
      <c r="F42" s="73"/>
      <c r="G42" s="73"/>
      <c r="H42" s="26"/>
      <c r="K42"/>
      <c r="L42" s="28">
        <f ca="1">$B$1-Tableau26[[#This Row],[Date facture]]</f>
        <v>42817</v>
      </c>
      <c r="M42" s="10">
        <v>-18044.760000000002</v>
      </c>
      <c r="N42" s="2" t="s">
        <v>406</v>
      </c>
      <c r="O42" s="10"/>
      <c r="Q42" s="90" t="str">
        <f>IF(ISNA(VLOOKUP(Tableau26[[#This Row],[Code client]],extraction!A38:I413,9,0)),"réglé",VLOOKUP(Tableau26[[#This Row],[Code client]],extraction!A38:I413,9,0))</f>
        <v>réglé</v>
      </c>
      <c r="R42" s="2" t="s">
        <v>611</v>
      </c>
      <c r="T42"/>
      <c r="V42"/>
      <c r="X42"/>
    </row>
    <row r="43" spans="1:24" x14ac:dyDescent="0.25">
      <c r="A43" t="s">
        <v>492</v>
      </c>
      <c r="B43" s="2"/>
      <c r="C43" s="96"/>
      <c r="D43" s="74"/>
      <c r="E43" s="74"/>
      <c r="F43" s="74"/>
      <c r="G43" s="73" t="s">
        <v>583</v>
      </c>
      <c r="H43" s="26"/>
      <c r="K43"/>
      <c r="L43" s="28">
        <f ca="1">$B$1-Tableau26[[#This Row],[Date facture]]</f>
        <v>42817</v>
      </c>
      <c r="M43" s="10">
        <v>-8085.63</v>
      </c>
      <c r="N43" s="2" t="s">
        <v>406</v>
      </c>
      <c r="O43" s="10"/>
      <c r="Q43" s="90">
        <f>IF(ISNA(VLOOKUP(Tableau26[[#This Row],[Code client]],extraction!A39:I414,9,0)),"réglé",VLOOKUP(Tableau26[[#This Row],[Code client]],extraction!A39:I414,9,0))</f>
        <v>-107.58000000000001</v>
      </c>
      <c r="R43" s="2" t="s">
        <v>611</v>
      </c>
      <c r="T43"/>
      <c r="V43"/>
      <c r="X43"/>
    </row>
    <row r="44" spans="1:24" x14ac:dyDescent="0.25">
      <c r="A44" t="s">
        <v>494</v>
      </c>
      <c r="C44" s="96"/>
      <c r="D44" s="73"/>
      <c r="E44" s="73"/>
      <c r="F44" s="73"/>
      <c r="G44" s="73"/>
      <c r="H44" s="26"/>
      <c r="K44"/>
      <c r="L44" s="28">
        <f ca="1">$B$1-Tableau26[[#This Row],[Date facture]]</f>
        <v>42817</v>
      </c>
      <c r="M44" s="10">
        <v>-410.12</v>
      </c>
      <c r="N44" s="2" t="s">
        <v>406</v>
      </c>
      <c r="O44" s="10"/>
      <c r="Q44" s="90">
        <f>IF(ISNA(VLOOKUP(Tableau26[[#This Row],[Code client]],extraction!A40:I415,9,0)),"réglé",VLOOKUP(Tableau26[[#This Row],[Code client]],extraction!A40:I415,9,0))</f>
        <v>-410.12</v>
      </c>
      <c r="R44" s="2"/>
      <c r="T44"/>
      <c r="V44"/>
      <c r="X44"/>
    </row>
    <row r="45" spans="1:24" ht="30" x14ac:dyDescent="0.25">
      <c r="A45" t="s">
        <v>495</v>
      </c>
      <c r="C45" s="96"/>
      <c r="D45" s="74"/>
      <c r="E45" s="73"/>
      <c r="F45" s="74"/>
      <c r="G45" s="74" t="s">
        <v>576</v>
      </c>
      <c r="H45" s="26"/>
      <c r="K45"/>
      <c r="L45" s="28">
        <f ca="1">$B$1-Tableau26[[#This Row],[Date facture]]</f>
        <v>42817</v>
      </c>
      <c r="M45" s="10">
        <v>-8272.98</v>
      </c>
      <c r="N45" s="2" t="s">
        <v>406</v>
      </c>
      <c r="O45" s="10"/>
      <c r="Q45" s="90" t="str">
        <f>IF(ISNA(VLOOKUP(Tableau26[[#This Row],[Code client]],extraction!A41:I416,9,0)),"réglé",VLOOKUP(Tableau26[[#This Row],[Code client]],extraction!A41:I416,9,0))</f>
        <v>réglé</v>
      </c>
      <c r="R45" s="2" t="s">
        <v>611</v>
      </c>
      <c r="T45"/>
      <c r="V45"/>
      <c r="X45"/>
    </row>
    <row r="46" spans="1:24" x14ac:dyDescent="0.25">
      <c r="A46" t="s">
        <v>496</v>
      </c>
      <c r="C46" s="96"/>
      <c r="D46" s="73"/>
      <c r="E46" s="73"/>
      <c r="F46" s="73"/>
      <c r="G46" s="73"/>
      <c r="H46" s="26"/>
      <c r="K46"/>
      <c r="L46" s="28">
        <f ca="1">$B$1-Tableau26[[#This Row],[Date facture]]</f>
        <v>42817</v>
      </c>
      <c r="M46" s="10">
        <v>-6062.78</v>
      </c>
      <c r="N46" s="2" t="s">
        <v>406</v>
      </c>
      <c r="O46" s="10"/>
      <c r="Q46" s="90">
        <f>IF(ISNA(VLOOKUP(Tableau26[[#This Row],[Code client]],extraction!A42:I417,9,0)),"réglé",VLOOKUP(Tableau26[[#This Row],[Code client]],extraction!A42:I417,9,0))</f>
        <v>-6062.78</v>
      </c>
      <c r="R46" s="2"/>
      <c r="T46"/>
      <c r="V46"/>
      <c r="X46"/>
    </row>
    <row r="47" spans="1:24" x14ac:dyDescent="0.25">
      <c r="A47" t="s">
        <v>497</v>
      </c>
      <c r="C47" s="96"/>
      <c r="D47" s="73"/>
      <c r="E47" s="73"/>
      <c r="F47" s="73"/>
      <c r="G47" s="73"/>
      <c r="H47" s="26"/>
      <c r="K47"/>
      <c r="L47" s="28">
        <f ca="1">$B$1-Tableau26[[#This Row],[Date facture]]</f>
        <v>42817</v>
      </c>
      <c r="M47" s="10">
        <v>-6644.59</v>
      </c>
      <c r="N47" s="2" t="s">
        <v>406</v>
      </c>
      <c r="O47" s="10"/>
      <c r="Q47" s="90" t="str">
        <f>IF(ISNA(VLOOKUP(Tableau26[[#This Row],[Code client]],extraction!A43:I418,9,0)),"réglé",VLOOKUP(Tableau26[[#This Row],[Code client]],extraction!A43:I418,9,0))</f>
        <v>réglé</v>
      </c>
      <c r="R47" s="2" t="s">
        <v>611</v>
      </c>
      <c r="T47"/>
      <c r="V47"/>
      <c r="X47"/>
    </row>
    <row r="48" spans="1:24" x14ac:dyDescent="0.25">
      <c r="A48" t="s">
        <v>498</v>
      </c>
      <c r="C48" s="95"/>
      <c r="D48" s="73"/>
      <c r="E48" s="74"/>
      <c r="F48" s="74"/>
      <c r="G48" s="73"/>
      <c r="H48" s="26"/>
      <c r="K48"/>
      <c r="L48" s="28">
        <f ca="1">$B$1-Tableau26[[#This Row],[Date facture]]</f>
        <v>42817</v>
      </c>
      <c r="M48" s="10">
        <v>-3293.68</v>
      </c>
      <c r="N48" s="2" t="s">
        <v>406</v>
      </c>
      <c r="O48" s="10"/>
      <c r="Q48" s="90">
        <f>IF(ISNA(VLOOKUP(Tableau26[[#This Row],[Code client]],extraction!A44:I419,9,0)),"réglé",VLOOKUP(Tableau26[[#This Row],[Code client]],extraction!A44:I419,9,0))</f>
        <v>-3293.68</v>
      </c>
      <c r="R48" s="2"/>
      <c r="T48"/>
      <c r="V48"/>
      <c r="X48"/>
    </row>
    <row r="49" spans="1:24" x14ac:dyDescent="0.25">
      <c r="A49" t="s">
        <v>500</v>
      </c>
      <c r="C49" s="96"/>
      <c r="D49" s="73"/>
      <c r="E49" s="73"/>
      <c r="F49" s="73"/>
      <c r="G49" s="73"/>
      <c r="H49" s="26"/>
      <c r="K49"/>
      <c r="L49" s="28">
        <f ca="1">$B$1-Tableau26[[#This Row],[Date facture]]</f>
        <v>42817</v>
      </c>
      <c r="M49" s="10">
        <v>-2313</v>
      </c>
      <c r="N49" s="2"/>
      <c r="O49" s="10"/>
      <c r="Q49" s="90">
        <f>IF(ISNA(VLOOKUP(Tableau26[[#This Row],[Code client]],extraction!A45:I420,9,0)),"réglé",VLOOKUP(Tableau26[[#This Row],[Code client]],extraction!A45:I420,9,0))</f>
        <v>-297</v>
      </c>
      <c r="R49" s="2"/>
      <c r="T49"/>
      <c r="V49"/>
      <c r="X49"/>
    </row>
    <row r="50" spans="1:24" x14ac:dyDescent="0.25">
      <c r="A50" t="s">
        <v>504</v>
      </c>
      <c r="C50" s="96"/>
      <c r="D50" s="73"/>
      <c r="E50" s="73"/>
      <c r="F50" s="73"/>
      <c r="G50" s="73"/>
      <c r="H50" s="26"/>
      <c r="K50"/>
      <c r="L50" s="28">
        <f ca="1">$B$1-Tableau26[[#This Row],[Date facture]]</f>
        <v>42817</v>
      </c>
      <c r="M50" s="10">
        <v>-939.23</v>
      </c>
      <c r="N50" s="2"/>
      <c r="O50" s="10"/>
      <c r="Q50" s="90">
        <f>IF(ISNA(VLOOKUP(Tableau26[[#This Row],[Code client]],extraction!A49:I424,9,0)),"réglé",VLOOKUP(Tableau26[[#This Row],[Code client]],extraction!A49:I424,9,0))</f>
        <v>-939.23</v>
      </c>
      <c r="R50" s="2"/>
      <c r="T50"/>
      <c r="V50"/>
      <c r="X50"/>
    </row>
    <row r="51" spans="1:24" x14ac:dyDescent="0.25">
      <c r="A51" t="s">
        <v>505</v>
      </c>
      <c r="C51" s="96"/>
      <c r="D51" s="73"/>
      <c r="E51" s="73"/>
      <c r="F51" s="73"/>
      <c r="G51" s="73"/>
      <c r="H51" s="26"/>
      <c r="K51"/>
      <c r="L51" s="28">
        <f ca="1">$B$1-Tableau26[[#This Row],[Date facture]]</f>
        <v>42817</v>
      </c>
      <c r="M51" s="10">
        <v>-932.59999999999991</v>
      </c>
      <c r="N51" s="2"/>
      <c r="O51" s="10"/>
      <c r="Q51" s="90">
        <f>IF(ISNA(VLOOKUP(Tableau26[[#This Row],[Code client]],extraction!A50:I425,9,0)),"réglé",VLOOKUP(Tableau26[[#This Row],[Code client]],extraction!A50:I425,9,0))</f>
        <v>-932.59999999999991</v>
      </c>
      <c r="R51" s="2"/>
      <c r="T51"/>
      <c r="V51"/>
      <c r="X51"/>
    </row>
    <row r="52" spans="1:24" x14ac:dyDescent="0.25">
      <c r="A52" t="s">
        <v>506</v>
      </c>
      <c r="C52" s="96"/>
      <c r="D52" s="73"/>
      <c r="E52" s="73"/>
      <c r="F52" s="73"/>
      <c r="G52" s="73"/>
      <c r="H52" s="26"/>
      <c r="K52"/>
      <c r="L52" s="28">
        <f ca="1">$B$1-Tableau26[[#This Row],[Date facture]]</f>
        <v>42817</v>
      </c>
      <c r="M52" s="10">
        <v>-891</v>
      </c>
      <c r="N52" s="2"/>
      <c r="O52" s="10"/>
      <c r="Q52" s="90">
        <f>IF(ISNA(VLOOKUP(Tableau26[[#This Row],[Code client]],extraction!A51:I426,9,0)),"réglé",VLOOKUP(Tableau26[[#This Row],[Code client]],extraction!A51:I426,9,0))</f>
        <v>-891</v>
      </c>
      <c r="R52" s="2"/>
      <c r="T52"/>
      <c r="V52"/>
      <c r="X52"/>
    </row>
    <row r="53" spans="1:24" s="58" customFormat="1" x14ac:dyDescent="0.25">
      <c r="A53" t="s">
        <v>507</v>
      </c>
      <c r="B53"/>
      <c r="C53" s="96"/>
      <c r="D53" s="73"/>
      <c r="E53" s="73"/>
      <c r="F53" s="73"/>
      <c r="G53" s="73"/>
      <c r="H53" s="26"/>
      <c r="I53"/>
      <c r="J53"/>
      <c r="K53"/>
      <c r="L53" s="28">
        <f ca="1">$B$1-Tableau26[[#This Row],[Date facture]]</f>
        <v>42817</v>
      </c>
      <c r="M53" s="10">
        <v>-886.79</v>
      </c>
      <c r="N53" s="2"/>
      <c r="O53" s="10"/>
      <c r="P53"/>
      <c r="Q53" s="90">
        <f>IF(ISNA(VLOOKUP(Tableau26[[#This Row],[Code client]],extraction!A52:I427,9,0)),"réglé",VLOOKUP(Tableau26[[#This Row],[Code client]],extraction!A52:I427,9,0))</f>
        <v>-886.79</v>
      </c>
      <c r="R53" s="2"/>
    </row>
    <row r="54" spans="1:24" x14ac:dyDescent="0.25">
      <c r="A54" t="s">
        <v>511</v>
      </c>
      <c r="C54" s="96"/>
      <c r="D54" s="73"/>
      <c r="E54" s="73"/>
      <c r="F54" s="73"/>
      <c r="G54" s="73"/>
      <c r="H54" s="26"/>
      <c r="K54"/>
      <c r="L54" s="28">
        <f ca="1">$B$1-Tableau26[[#This Row],[Date facture]]</f>
        <v>42817</v>
      </c>
      <c r="M54" s="10">
        <v>-774.18000000000006</v>
      </c>
      <c r="N54" s="2"/>
      <c r="O54" s="10"/>
      <c r="Q54" s="90">
        <f>IF(ISNA(VLOOKUP(Tableau26[[#This Row],[Code client]],extraction!A53:I428,9,0)),"réglé",VLOOKUP(Tableau26[[#This Row],[Code client]],extraction!A53:I428,9,0))</f>
        <v>-774.18000000000006</v>
      </c>
      <c r="R54" s="2"/>
      <c r="T54"/>
      <c r="V54"/>
      <c r="X54"/>
    </row>
    <row r="55" spans="1:24" x14ac:dyDescent="0.25">
      <c r="A55" t="s">
        <v>515</v>
      </c>
      <c r="C55" s="96"/>
      <c r="D55" s="73"/>
      <c r="E55" s="73"/>
      <c r="F55" s="73"/>
      <c r="G55" s="73"/>
      <c r="H55" s="26"/>
      <c r="K55"/>
      <c r="L55" s="28">
        <f ca="1">$B$1-Tableau26[[#This Row],[Date facture]]</f>
        <v>42817</v>
      </c>
      <c r="M55" s="10">
        <v>-598.33999999999992</v>
      </c>
      <c r="N55" s="2"/>
      <c r="O55" s="10"/>
      <c r="Q55" s="90">
        <f>IF(ISNA(VLOOKUP(Tableau26[[#This Row],[Code client]],extraction!A54:I429,9,0)),"réglé",VLOOKUP(Tableau26[[#This Row],[Code client]],extraction!A54:I429,9,0))</f>
        <v>-598.33999999999992</v>
      </c>
      <c r="R55" s="2"/>
      <c r="T55"/>
      <c r="V55"/>
      <c r="X55"/>
    </row>
    <row r="56" spans="1:24" x14ac:dyDescent="0.25">
      <c r="A56" t="s">
        <v>516</v>
      </c>
      <c r="C56" s="96"/>
      <c r="D56" s="73"/>
      <c r="E56" s="73"/>
      <c r="F56" s="73"/>
      <c r="G56" s="73"/>
      <c r="H56" s="26"/>
      <c r="K56"/>
      <c r="L56" s="28">
        <f ca="1">$B$1-Tableau26[[#This Row],[Date facture]]</f>
        <v>42817</v>
      </c>
      <c r="M56" s="10">
        <v>-591.77</v>
      </c>
      <c r="N56" s="2"/>
      <c r="O56" s="10"/>
      <c r="Q56" s="90">
        <f>IF(ISNA(VLOOKUP(Tableau26[[#This Row],[Code client]],extraction!A55:I430,9,0)),"réglé",VLOOKUP(Tableau26[[#This Row],[Code client]],extraction!A55:I430,9,0))</f>
        <v>-591.77</v>
      </c>
      <c r="R56" s="2"/>
      <c r="T56"/>
      <c r="V56"/>
      <c r="X56"/>
    </row>
    <row r="57" spans="1:24" x14ac:dyDescent="0.25">
      <c r="A57" t="s">
        <v>518</v>
      </c>
      <c r="C57" s="96"/>
      <c r="D57" s="73"/>
      <c r="E57" s="73"/>
      <c r="F57" s="73"/>
      <c r="G57" s="73"/>
      <c r="H57" s="26"/>
      <c r="K57"/>
      <c r="L57" s="28">
        <f ca="1">$B$1-Tableau26[[#This Row],[Date facture]]</f>
        <v>42817</v>
      </c>
      <c r="M57" s="10">
        <v>-521.66</v>
      </c>
      <c r="N57" s="2"/>
      <c r="O57" s="10"/>
      <c r="Q57" s="90">
        <f>IF(ISNA(VLOOKUP(Tableau26[[#This Row],[Code client]],extraction!A56:I431,9,0)),"réglé",VLOOKUP(Tableau26[[#This Row],[Code client]],extraction!A56:I431,9,0))</f>
        <v>-521.66</v>
      </c>
      <c r="R57" s="2"/>
      <c r="T57"/>
      <c r="V57"/>
      <c r="X57"/>
    </row>
    <row r="58" spans="1:24" x14ac:dyDescent="0.25">
      <c r="A58" t="s">
        <v>520</v>
      </c>
      <c r="C58" s="96"/>
      <c r="D58" s="73"/>
      <c r="E58" s="73"/>
      <c r="F58" s="73"/>
      <c r="G58" s="73"/>
      <c r="H58" s="26"/>
      <c r="K58"/>
      <c r="L58" s="28">
        <f ca="1">$B$1-Tableau26[[#This Row],[Date facture]]</f>
        <v>42817</v>
      </c>
      <c r="M58" s="10">
        <v>-482.08</v>
      </c>
      <c r="N58" s="2"/>
      <c r="O58" s="10"/>
      <c r="Q58" s="90">
        <f>IF(ISNA(VLOOKUP(Tableau26[[#This Row],[Code client]],extraction!A57:I432,9,0)),"réglé",VLOOKUP(Tableau26[[#This Row],[Code client]],extraction!A57:I432,9,0))</f>
        <v>-482.08</v>
      </c>
      <c r="R58" s="2"/>
      <c r="T58"/>
      <c r="V58"/>
      <c r="X58"/>
    </row>
    <row r="59" spans="1:24" x14ac:dyDescent="0.25">
      <c r="A59" t="s">
        <v>522</v>
      </c>
      <c r="C59" s="96"/>
      <c r="D59" s="73"/>
      <c r="E59" s="73"/>
      <c r="F59" s="73"/>
      <c r="G59" s="73"/>
      <c r="H59" s="26"/>
      <c r="K59"/>
      <c r="L59" s="28">
        <f ca="1">$B$1-Tableau26[[#This Row],[Date facture]]</f>
        <v>42817</v>
      </c>
      <c r="M59" s="10">
        <v>-458.28</v>
      </c>
      <c r="N59" s="2"/>
      <c r="O59" s="10"/>
      <c r="Q59" s="90">
        <f>IF(ISNA(VLOOKUP(Tableau26[[#This Row],[Code client]],extraction!A58:I433,9,0)),"réglé",VLOOKUP(Tableau26[[#This Row],[Code client]],extraction!A58:I433,9,0))</f>
        <v>-458.28</v>
      </c>
      <c r="R59" s="2"/>
      <c r="T59"/>
      <c r="V59"/>
      <c r="X59"/>
    </row>
    <row r="60" spans="1:24" x14ac:dyDescent="0.25">
      <c r="A60" t="s">
        <v>528</v>
      </c>
      <c r="C60" s="96"/>
      <c r="D60" s="73"/>
      <c r="E60" s="73"/>
      <c r="F60" s="73"/>
      <c r="G60" s="73"/>
      <c r="H60" s="26"/>
      <c r="K60"/>
      <c r="L60" s="28">
        <f ca="1">$B$1-Tableau26[[#This Row],[Date facture]]</f>
        <v>42817</v>
      </c>
      <c r="M60" s="10">
        <v>-323.18</v>
      </c>
      <c r="N60" s="2"/>
      <c r="O60" s="10"/>
      <c r="Q60" s="90">
        <f>IF(ISNA(VLOOKUP(Tableau26[[#This Row],[Code client]],extraction!A59:I434,9,0)),"réglé",VLOOKUP(Tableau26[[#This Row],[Code client]],extraction!A59:I434,9,0))</f>
        <v>-323.18</v>
      </c>
      <c r="R60" s="2"/>
      <c r="T60"/>
      <c r="V60"/>
      <c r="X60"/>
    </row>
    <row r="61" spans="1:24" x14ac:dyDescent="0.25">
      <c r="A61" t="s">
        <v>529</v>
      </c>
      <c r="C61" s="96"/>
      <c r="D61" s="73"/>
      <c r="E61" s="73"/>
      <c r="F61" s="73"/>
      <c r="G61" s="73"/>
      <c r="H61" s="26"/>
      <c r="K61"/>
      <c r="L61" s="28">
        <f ca="1">$B$1-Tableau26[[#This Row],[Date facture]]</f>
        <v>42817</v>
      </c>
      <c r="M61" s="10">
        <v>-297</v>
      </c>
      <c r="N61" s="2"/>
      <c r="O61" s="10"/>
      <c r="Q61" s="90">
        <f>IF(ISNA(VLOOKUP(Tableau26[[#This Row],[Code client]],extraction!A60:I435,9,0)),"réglé",VLOOKUP(Tableau26[[#This Row],[Code client]],extraction!A60:I435,9,0))</f>
        <v>-297</v>
      </c>
      <c r="R61" s="2"/>
      <c r="T61"/>
      <c r="V61"/>
      <c r="X61"/>
    </row>
    <row r="62" spans="1:24" x14ac:dyDescent="0.25">
      <c r="A62" t="s">
        <v>530</v>
      </c>
      <c r="C62" s="96"/>
      <c r="D62" s="73"/>
      <c r="E62" s="73"/>
      <c r="F62" s="73"/>
      <c r="G62" s="73"/>
      <c r="H62" s="26"/>
      <c r="K62"/>
      <c r="L62" s="28">
        <f ca="1">$B$1-Tableau26[[#This Row],[Date facture]]</f>
        <v>42817</v>
      </c>
      <c r="M62" s="10">
        <v>-284.78999999999996</v>
      </c>
      <c r="N62" s="2"/>
      <c r="O62" s="10"/>
      <c r="Q62" s="90">
        <f>IF(ISNA(VLOOKUP(Tableau26[[#This Row],[Code client]],extraction!A61:I436,9,0)),"réglé",VLOOKUP(Tableau26[[#This Row],[Code client]],extraction!A61:I436,9,0))</f>
        <v>-284.78999999999996</v>
      </c>
      <c r="R62" s="2"/>
      <c r="T62"/>
      <c r="V62"/>
      <c r="X62"/>
    </row>
    <row r="63" spans="1:24" x14ac:dyDescent="0.25">
      <c r="A63" t="s">
        <v>531</v>
      </c>
      <c r="C63" s="96"/>
      <c r="D63" s="73"/>
      <c r="E63" s="73"/>
      <c r="F63" s="73"/>
      <c r="G63" s="73"/>
      <c r="H63" s="26"/>
      <c r="K63"/>
      <c r="L63" s="28">
        <f ca="1">$B$1-Tableau26[[#This Row],[Date facture]]</f>
        <v>42817</v>
      </c>
      <c r="M63" s="10">
        <v>-261.43</v>
      </c>
      <c r="N63" s="2"/>
      <c r="O63" s="10"/>
      <c r="Q63" s="90">
        <f>IF(ISNA(VLOOKUP(Tableau26[[#This Row],[Code client]],extraction!A62:I437,9,0)),"réglé",VLOOKUP(Tableau26[[#This Row],[Code client]],extraction!A62:I437,9,0))</f>
        <v>-261.43</v>
      </c>
      <c r="R63" s="2"/>
      <c r="T63"/>
      <c r="V63"/>
      <c r="X63"/>
    </row>
    <row r="64" spans="1:24" x14ac:dyDescent="0.25">
      <c r="A64" t="s">
        <v>542</v>
      </c>
      <c r="C64" s="96"/>
      <c r="D64" s="73"/>
      <c r="E64" s="73"/>
      <c r="F64" s="73"/>
      <c r="G64" s="73"/>
      <c r="H64" s="26"/>
      <c r="K64"/>
      <c r="L64" s="28">
        <f ca="1">$B$1-Tableau26[[#This Row],[Date facture]]</f>
        <v>42817</v>
      </c>
      <c r="M64" s="10">
        <v>-123.64999999999998</v>
      </c>
      <c r="N64" s="2"/>
      <c r="O64" s="10"/>
      <c r="Q64" s="90">
        <f>IF(ISNA(VLOOKUP(Tableau26[[#This Row],[Code client]],extraction!A63:I438,9,0)),"réglé",VLOOKUP(Tableau26[[#This Row],[Code client]],extraction!A63:I438,9,0))</f>
        <v>-123.64999999999998</v>
      </c>
      <c r="R64" s="2"/>
      <c r="T64"/>
      <c r="V64"/>
      <c r="X64"/>
    </row>
    <row r="65" spans="1:24" x14ac:dyDescent="0.25">
      <c r="A65" t="s">
        <v>547</v>
      </c>
      <c r="C65" s="96"/>
      <c r="D65" s="73"/>
      <c r="E65" s="73"/>
      <c r="F65" s="73"/>
      <c r="G65" s="73"/>
      <c r="H65" s="26"/>
      <c r="K65"/>
      <c r="L65" s="28">
        <f ca="1">$B$1-Tableau26[[#This Row],[Date facture]]</f>
        <v>42817</v>
      </c>
      <c r="M65" s="10">
        <v>-85.25</v>
      </c>
      <c r="N65" s="2"/>
      <c r="O65" s="10"/>
      <c r="Q65" s="90">
        <f>IF(ISNA(VLOOKUP(Tableau26[[#This Row],[Code client]],extraction!A64:I439,9,0)),"réglé",VLOOKUP(Tableau26[[#This Row],[Code client]],extraction!A64:I439,9,0))</f>
        <v>-85.25</v>
      </c>
      <c r="R65" s="2"/>
      <c r="T65"/>
      <c r="V65"/>
      <c r="X65"/>
    </row>
    <row r="66" spans="1:24" x14ac:dyDescent="0.25">
      <c r="A66" t="s">
        <v>550</v>
      </c>
      <c r="C66" s="96"/>
      <c r="D66" s="73"/>
      <c r="E66" s="73"/>
      <c r="F66" s="73"/>
      <c r="G66" s="73"/>
      <c r="H66" s="26"/>
      <c r="K66"/>
      <c r="L66" s="28">
        <f ca="1">$B$1-Tableau26[[#This Row],[Date facture]]</f>
        <v>42817</v>
      </c>
      <c r="M66" s="10">
        <v>-56.41</v>
      </c>
      <c r="N66" s="2"/>
      <c r="O66" s="10"/>
      <c r="Q66" s="90">
        <f>IF(ISNA(VLOOKUP(Tableau26[[#This Row],[Code client]],extraction!A65:I440,9,0)),"réglé",VLOOKUP(Tableau26[[#This Row],[Code client]],extraction!A65:I440,9,0))</f>
        <v>-56.41</v>
      </c>
      <c r="R66" s="2"/>
      <c r="T66"/>
      <c r="V66"/>
      <c r="X66"/>
    </row>
    <row r="67" spans="1:24" x14ac:dyDescent="0.25">
      <c r="A67" t="s">
        <v>554</v>
      </c>
      <c r="C67" s="96"/>
      <c r="D67" s="73"/>
      <c r="E67" s="73"/>
      <c r="F67" s="73"/>
      <c r="G67" s="73"/>
      <c r="H67" s="26"/>
      <c r="K67"/>
      <c r="L67" s="28">
        <f ca="1">$B$1-Tableau26[[#This Row],[Date facture]]</f>
        <v>42817</v>
      </c>
      <c r="M67" s="10">
        <v>-44.28</v>
      </c>
      <c r="N67" s="2"/>
      <c r="O67" s="10"/>
      <c r="Q67" s="90">
        <f>IF(ISNA(VLOOKUP(Tableau26[[#This Row],[Code client]],extraction!A66:I441,9,0)),"réglé",VLOOKUP(Tableau26[[#This Row],[Code client]],extraction!A66:I441,9,0))</f>
        <v>-44.28</v>
      </c>
      <c r="R67" s="2"/>
      <c r="T67"/>
      <c r="V67"/>
      <c r="X67"/>
    </row>
    <row r="68" spans="1:24" x14ac:dyDescent="0.25">
      <c r="A68" t="s">
        <v>556</v>
      </c>
      <c r="C68" s="96"/>
      <c r="D68" s="73"/>
      <c r="E68" s="73"/>
      <c r="F68" s="73"/>
      <c r="G68" s="73"/>
      <c r="H68" s="26"/>
      <c r="K68"/>
      <c r="L68" s="28">
        <f ca="1">$B$1-Tableau26[[#This Row],[Date facture]]</f>
        <v>42817</v>
      </c>
      <c r="M68" s="10">
        <v>-40.67</v>
      </c>
      <c r="N68" s="2"/>
      <c r="O68" s="10"/>
      <c r="Q68" s="90">
        <f>IF(ISNA(VLOOKUP(Tableau26[[#This Row],[Code client]],extraction!A67:I442,9,0)),"réglé",VLOOKUP(Tableau26[[#This Row],[Code client]],extraction!A67:I442,9,0))</f>
        <v>-40.67</v>
      </c>
      <c r="R68" s="2"/>
      <c r="T68"/>
      <c r="V68"/>
      <c r="X68"/>
    </row>
    <row r="69" spans="1:24" x14ac:dyDescent="0.25">
      <c r="A69" t="s">
        <v>557</v>
      </c>
      <c r="C69" s="96"/>
      <c r="D69" s="73"/>
      <c r="E69" s="73"/>
      <c r="F69" s="73"/>
      <c r="G69" s="73"/>
      <c r="H69" s="26"/>
      <c r="K69"/>
      <c r="L69" s="28">
        <f ca="1">$B$1-Tableau26[[#This Row],[Date facture]]</f>
        <v>42817</v>
      </c>
      <c r="M69" s="10">
        <v>-36.6</v>
      </c>
      <c r="N69" s="2"/>
      <c r="O69" s="10"/>
      <c r="Q69" s="90">
        <f>IF(ISNA(VLOOKUP(Tableau26[[#This Row],[Code client]],extraction!A68:I443,9,0)),"réglé",VLOOKUP(Tableau26[[#This Row],[Code client]],extraction!A68:I443,9,0))</f>
        <v>-36.6</v>
      </c>
      <c r="R69" s="2"/>
      <c r="T69"/>
      <c r="V69"/>
      <c r="X69"/>
    </row>
    <row r="70" spans="1:24" x14ac:dyDescent="0.25">
      <c r="A70" t="s">
        <v>558</v>
      </c>
      <c r="C70" s="96"/>
      <c r="D70" s="73"/>
      <c r="E70" s="73"/>
      <c r="F70" s="73"/>
      <c r="G70" s="73"/>
      <c r="H70" s="26"/>
      <c r="K70"/>
      <c r="L70" s="28">
        <f ca="1">$B$1-Tableau26[[#This Row],[Date facture]]</f>
        <v>42817</v>
      </c>
      <c r="M70" s="10">
        <v>-33.43</v>
      </c>
      <c r="N70" s="2"/>
      <c r="O70" s="10"/>
      <c r="Q70" s="90">
        <f>IF(ISNA(VLOOKUP(Tableau26[[#This Row],[Code client]],extraction!A69:I444,9,0)),"réglé",VLOOKUP(Tableau26[[#This Row],[Code client]],extraction!A69:I444,9,0))</f>
        <v>-33.43</v>
      </c>
      <c r="R70" s="2"/>
      <c r="T70"/>
      <c r="V70"/>
      <c r="X70"/>
    </row>
    <row r="71" spans="1:24" x14ac:dyDescent="0.25">
      <c r="A71" t="s">
        <v>559</v>
      </c>
      <c r="C71" s="97"/>
      <c r="D71" s="77"/>
      <c r="E71" s="76"/>
      <c r="F71" s="73"/>
      <c r="G71" s="73"/>
      <c r="H71" s="26"/>
      <c r="K71"/>
      <c r="L71" s="28">
        <f ca="1">$B$1-Tableau26[[#This Row],[Date facture]]</f>
        <v>42817</v>
      </c>
      <c r="M71" s="10">
        <v>-31.69</v>
      </c>
      <c r="N71" s="2"/>
      <c r="O71" s="10"/>
      <c r="Q71" s="90">
        <f>IF(ISNA(VLOOKUP(Tableau26[[#This Row],[Code client]],extraction!A70:I445,9,0)),"réglé",VLOOKUP(Tableau26[[#This Row],[Code client]],extraction!A70:I445,9,0))</f>
        <v>-31.69</v>
      </c>
      <c r="R71" s="2"/>
      <c r="T71"/>
      <c r="V71"/>
      <c r="X71"/>
    </row>
    <row r="72" spans="1:24" x14ac:dyDescent="0.25">
      <c r="A72" t="s">
        <v>560</v>
      </c>
      <c r="C72" s="96"/>
      <c r="D72" s="73"/>
      <c r="E72" s="73"/>
      <c r="F72" s="73"/>
      <c r="G72" s="73"/>
      <c r="H72" s="26"/>
      <c r="K72"/>
      <c r="L72" s="28">
        <f ca="1">$B$1-Tableau26[[#This Row],[Date facture]]</f>
        <v>42817</v>
      </c>
      <c r="M72" s="10">
        <v>-29.41</v>
      </c>
      <c r="N72" s="2"/>
      <c r="O72" s="10"/>
      <c r="Q72" s="90">
        <f>IF(ISNA(VLOOKUP(Tableau26[[#This Row],[Code client]],extraction!A71:I446,9,0)),"réglé",VLOOKUP(Tableau26[[#This Row],[Code client]],extraction!A71:I446,9,0))</f>
        <v>-29.41</v>
      </c>
      <c r="R72" s="2"/>
      <c r="T72"/>
      <c r="V72"/>
      <c r="X72"/>
    </row>
    <row r="73" spans="1:24" x14ac:dyDescent="0.25">
      <c r="A73" t="s">
        <v>562</v>
      </c>
      <c r="C73" s="96"/>
      <c r="D73" s="73"/>
      <c r="E73" s="73"/>
      <c r="F73" s="73"/>
      <c r="G73" s="73"/>
      <c r="H73" s="26"/>
      <c r="K73"/>
      <c r="L73" s="28">
        <f ca="1">$B$1-Tableau26[[#This Row],[Date facture]]</f>
        <v>42817</v>
      </c>
      <c r="M73" s="10">
        <v>-27.8</v>
      </c>
      <c r="N73" s="2"/>
      <c r="O73" s="10"/>
      <c r="Q73" s="90">
        <f>IF(ISNA(VLOOKUP(Tableau26[[#This Row],[Code client]],extraction!A72:I447,9,0)),"réglé",VLOOKUP(Tableau26[[#This Row],[Code client]],extraction!A72:I447,9,0))</f>
        <v>-27.8</v>
      </c>
      <c r="R73" s="2"/>
      <c r="T73"/>
      <c r="V73"/>
      <c r="X73"/>
    </row>
    <row r="74" spans="1:24" x14ac:dyDescent="0.25">
      <c r="A74" t="s">
        <v>564</v>
      </c>
      <c r="C74" s="96"/>
      <c r="D74" s="73"/>
      <c r="E74" s="73"/>
      <c r="F74" s="73"/>
      <c r="G74" s="73"/>
      <c r="H74" s="26"/>
      <c r="K74"/>
      <c r="L74" s="28">
        <f ca="1">$B$1-Tableau26[[#This Row],[Date facture]]</f>
        <v>42817</v>
      </c>
      <c r="M74" s="10">
        <v>-26.18</v>
      </c>
      <c r="N74" s="2"/>
      <c r="O74" s="10"/>
      <c r="Q74" s="90">
        <f>IF(ISNA(VLOOKUP(Tableau26[[#This Row],[Code client]],extraction!A73:I448,9,0)),"réglé",VLOOKUP(Tableau26[[#This Row],[Code client]],extraction!A73:I448,9,0))</f>
        <v>-26.18</v>
      </c>
      <c r="R74" s="2"/>
      <c r="T74"/>
      <c r="V74"/>
      <c r="X74"/>
    </row>
    <row r="75" spans="1:24" x14ac:dyDescent="0.25">
      <c r="A75" t="s">
        <v>565</v>
      </c>
      <c r="C75" s="96"/>
      <c r="D75" s="73"/>
      <c r="E75" s="73"/>
      <c r="F75" s="73"/>
      <c r="G75" s="73"/>
      <c r="H75" s="26"/>
      <c r="K75"/>
      <c r="L75" s="28">
        <f ca="1">$B$1-Tableau26[[#This Row],[Date facture]]</f>
        <v>42817</v>
      </c>
      <c r="M75" s="10">
        <v>-16.079999999999998</v>
      </c>
      <c r="N75" s="2"/>
      <c r="O75" s="10"/>
      <c r="Q75" s="90">
        <f>IF(ISNA(VLOOKUP(Tableau26[[#This Row],[Code client]],extraction!A74:I449,9,0)),"réglé",VLOOKUP(Tableau26[[#This Row],[Code client]],extraction!A74:I449,9,0))</f>
        <v>-16.079999999999998</v>
      </c>
      <c r="R75" s="2"/>
      <c r="T75"/>
      <c r="V75"/>
      <c r="X75"/>
    </row>
    <row r="76" spans="1:24" x14ac:dyDescent="0.25">
      <c r="A76" t="s">
        <v>566</v>
      </c>
      <c r="C76" s="96"/>
      <c r="D76" s="73"/>
      <c r="E76" s="73"/>
      <c r="F76" s="73"/>
      <c r="G76" s="73"/>
      <c r="H76" s="26"/>
      <c r="K76"/>
      <c r="L76" s="28">
        <f ca="1">$B$1-Tableau26[[#This Row],[Date facture]]</f>
        <v>42817</v>
      </c>
      <c r="M76" s="10">
        <v>-14.09</v>
      </c>
      <c r="N76" s="2"/>
      <c r="O76" s="10"/>
      <c r="Q76" s="90">
        <f>IF(ISNA(VLOOKUP(Tableau26[[#This Row],[Code client]],extraction!A75:I450,9,0)),"réglé",VLOOKUP(Tableau26[[#This Row],[Code client]],extraction!A75:I450,9,0))</f>
        <v>-14.09</v>
      </c>
      <c r="R76" s="2"/>
      <c r="T76"/>
      <c r="V76"/>
      <c r="X76"/>
    </row>
    <row r="77" spans="1:24" x14ac:dyDescent="0.25">
      <c r="A77" t="s">
        <v>568</v>
      </c>
      <c r="C77" s="96"/>
      <c r="D77" s="73"/>
      <c r="E77" s="73"/>
      <c r="F77" s="73"/>
      <c r="G77" s="73"/>
      <c r="H77" s="26"/>
      <c r="K77"/>
      <c r="L77" s="28">
        <f ca="1">$B$1-Tableau26[[#This Row],[Date facture]]</f>
        <v>42817</v>
      </c>
      <c r="M77" s="10">
        <v>-11.32</v>
      </c>
      <c r="N77" s="2"/>
      <c r="O77" s="10"/>
      <c r="Q77" s="90">
        <f>IF(ISNA(VLOOKUP(Tableau26[[#This Row],[Code client]],extraction!A76:I451,9,0)),"réglé",VLOOKUP(Tableau26[[#This Row],[Code client]],extraction!A76:I451,9,0))</f>
        <v>-11.32</v>
      </c>
      <c r="R77" s="2"/>
      <c r="T77"/>
      <c r="V77"/>
      <c r="X77"/>
    </row>
    <row r="78" spans="1:24" x14ac:dyDescent="0.25">
      <c r="A78" t="s">
        <v>569</v>
      </c>
      <c r="C78" s="96"/>
      <c r="D78" s="73"/>
      <c r="E78" s="73"/>
      <c r="F78" s="73"/>
      <c r="G78" s="73"/>
      <c r="H78" s="26"/>
      <c r="K78"/>
      <c r="L78" s="28">
        <f ca="1">$B$1-Tableau26[[#This Row],[Date facture]]</f>
        <v>42817</v>
      </c>
      <c r="M78" s="10">
        <v>-11.32</v>
      </c>
      <c r="N78" s="2"/>
      <c r="O78" s="10"/>
      <c r="Q78" s="90">
        <f>IF(ISNA(VLOOKUP(Tableau26[[#This Row],[Code client]],extraction!A77:I452,9,0)),"réglé",VLOOKUP(Tableau26[[#This Row],[Code client]],extraction!A77:I452,9,0))</f>
        <v>-11.32</v>
      </c>
      <c r="R78" s="2"/>
      <c r="T78"/>
      <c r="V78"/>
      <c r="X78"/>
    </row>
    <row r="79" spans="1:24" x14ac:dyDescent="0.25">
      <c r="A79" t="s">
        <v>570</v>
      </c>
      <c r="C79" s="96"/>
      <c r="D79" s="73"/>
      <c r="E79" s="73"/>
      <c r="F79" s="73"/>
      <c r="G79" s="73"/>
      <c r="H79" s="26"/>
      <c r="K79"/>
      <c r="L79" s="28">
        <f ca="1">$B$1-Tableau26[[#This Row],[Date facture]]</f>
        <v>42817</v>
      </c>
      <c r="M79" s="10">
        <v>-11.32</v>
      </c>
      <c r="N79" s="2"/>
      <c r="O79" s="10"/>
      <c r="Q79" s="90">
        <f>IF(ISNA(VLOOKUP(Tableau26[[#This Row],[Code client]],extraction!A78:I453,9,0)),"réglé",VLOOKUP(Tableau26[[#This Row],[Code client]],extraction!A78:I453,9,0))</f>
        <v>-11.32</v>
      </c>
      <c r="R79" s="2"/>
      <c r="T79"/>
      <c r="V79"/>
      <c r="X79"/>
    </row>
    <row r="80" spans="1:24" x14ac:dyDescent="0.25">
      <c r="A80" t="s">
        <v>571</v>
      </c>
      <c r="C80" s="96"/>
      <c r="D80" s="73"/>
      <c r="E80" s="73"/>
      <c r="F80" s="73"/>
      <c r="G80" s="73"/>
      <c r="H80" s="26"/>
      <c r="K80"/>
      <c r="L80" s="28">
        <f ca="1">$B$1-Tableau26[[#This Row],[Date facture]]</f>
        <v>42817</v>
      </c>
      <c r="M80" s="10">
        <v>-11.32</v>
      </c>
      <c r="N80" s="2"/>
      <c r="O80" s="10"/>
      <c r="Q80" s="90">
        <f>IF(ISNA(VLOOKUP(Tableau26[[#This Row],[Code client]],extraction!A79:I454,9,0)),"réglé",VLOOKUP(Tableau26[[#This Row],[Code client]],extraction!A79:I454,9,0))</f>
        <v>-11.32</v>
      </c>
      <c r="R80" s="2"/>
      <c r="T80"/>
      <c r="V80"/>
      <c r="X80"/>
    </row>
    <row r="81" spans="1:24" x14ac:dyDescent="0.25">
      <c r="A81" t="s">
        <v>572</v>
      </c>
      <c r="C81" s="96"/>
      <c r="D81" s="73"/>
      <c r="E81" s="73"/>
      <c r="F81" s="73"/>
      <c r="G81" s="73"/>
      <c r="H81" s="26"/>
      <c r="K81"/>
      <c r="L81" s="28">
        <f ca="1">$B$1-Tableau26[[#This Row],[Date facture]]</f>
        <v>42817</v>
      </c>
      <c r="M81" s="10">
        <v>-10.96</v>
      </c>
      <c r="N81" s="2"/>
      <c r="O81" s="10"/>
      <c r="Q81" s="90">
        <f>IF(ISNA(VLOOKUP(Tableau26[[#This Row],[Code client]],extraction!A80:I455,9,0)),"réglé",VLOOKUP(Tableau26[[#This Row],[Code client]],extraction!A80:I455,9,0))</f>
        <v>-10.96</v>
      </c>
      <c r="R81" s="2"/>
      <c r="T81"/>
      <c r="V81"/>
      <c r="X81"/>
    </row>
    <row r="82" spans="1:24" x14ac:dyDescent="0.25">
      <c r="A82" t="s">
        <v>574</v>
      </c>
      <c r="C82" s="96"/>
      <c r="D82" s="73"/>
      <c r="E82" s="73"/>
      <c r="F82" s="73"/>
      <c r="G82" s="73"/>
      <c r="H82" s="26"/>
      <c r="K82"/>
      <c r="L82" s="28">
        <f ca="1">$B$1-Tableau26[[#This Row],[Date facture]]</f>
        <v>42817</v>
      </c>
      <c r="M82" s="10">
        <v>-8.69</v>
      </c>
      <c r="N82" s="2"/>
      <c r="O82" s="10"/>
      <c r="Q82" s="90">
        <f>IF(ISNA(VLOOKUP(Tableau26[[#This Row],[Code client]],extraction!A81:I456,9,0)),"réglé",VLOOKUP(Tableau26[[#This Row],[Code client]],extraction!A81:I456,9,0))</f>
        <v>-8.69</v>
      </c>
      <c r="R82" s="2"/>
      <c r="T82"/>
      <c r="V82"/>
      <c r="X82"/>
    </row>
    <row r="83" spans="1:24" x14ac:dyDescent="0.25">
      <c r="A83" t="s">
        <v>575</v>
      </c>
      <c r="C83" s="96"/>
      <c r="D83" s="73"/>
      <c r="E83" s="73"/>
      <c r="F83" s="73"/>
      <c r="G83" s="73"/>
      <c r="H83" s="26"/>
      <c r="K83"/>
      <c r="L83" s="28">
        <f ca="1">$B$1-Tableau26[[#This Row],[Date facture]]</f>
        <v>42817</v>
      </c>
      <c r="M83" s="10">
        <v>-3.89</v>
      </c>
      <c r="N83" s="2"/>
      <c r="O83" s="10"/>
      <c r="Q83" s="90">
        <f>IF(ISNA(VLOOKUP(Tableau26[[#This Row],[Code client]],extraction!A82:I457,9,0)),"réglé",VLOOKUP(Tableau26[[#This Row],[Code client]],extraction!A82:I457,9,0))</f>
        <v>-3.89</v>
      </c>
      <c r="R83" s="2"/>
      <c r="T83"/>
      <c r="V83"/>
      <c r="X83"/>
    </row>
    <row r="84" spans="1:24" x14ac:dyDescent="0.25">
      <c r="A84" t="s">
        <v>524</v>
      </c>
      <c r="C84" s="95"/>
      <c r="D84" s="74"/>
      <c r="E84" s="74"/>
      <c r="F84" s="74"/>
      <c r="G84" s="74"/>
      <c r="H84" s="26"/>
      <c r="K84"/>
      <c r="L84" s="28">
        <f ca="1">$B$1-Tableau26[[#This Row],[Date facture]]</f>
        <v>42817</v>
      </c>
      <c r="M84" s="10"/>
      <c r="N84" s="2"/>
      <c r="O84" s="10"/>
      <c r="Q84" s="10">
        <v>-422.18</v>
      </c>
      <c r="R84" s="2"/>
      <c r="T84"/>
      <c r="V84"/>
      <c r="X84"/>
    </row>
    <row r="85" spans="1:24" x14ac:dyDescent="0.25">
      <c r="A85" t="s">
        <v>526</v>
      </c>
      <c r="C85" s="95"/>
      <c r="D85" s="74"/>
      <c r="E85" s="74"/>
      <c r="F85" s="74"/>
      <c r="G85" s="74"/>
      <c r="H85" s="26"/>
      <c r="K85"/>
      <c r="L85" s="28">
        <f ca="1">$B$1-Tableau26[[#This Row],[Date facture]]</f>
        <v>42817</v>
      </c>
      <c r="M85" s="10"/>
      <c r="N85" s="2"/>
      <c r="O85" s="10"/>
      <c r="Q85" s="10">
        <v>-387.72</v>
      </c>
      <c r="R85" s="2"/>
      <c r="T85"/>
      <c r="V85"/>
      <c r="X85"/>
    </row>
    <row r="86" spans="1:24" x14ac:dyDescent="0.25">
      <c r="A86" t="s">
        <v>545</v>
      </c>
      <c r="C86" s="95"/>
      <c r="D86" s="74"/>
      <c r="E86" s="74"/>
      <c r="F86" s="74"/>
      <c r="G86" s="74"/>
      <c r="H86" s="26"/>
      <c r="K86"/>
      <c r="L86" s="28">
        <f ca="1">$B$1-Tableau26[[#This Row],[Date facture]]</f>
        <v>42817</v>
      </c>
      <c r="M86" s="10"/>
      <c r="N86" s="2"/>
      <c r="O86" s="10"/>
      <c r="Q86" s="10">
        <v>-100.31</v>
      </c>
      <c r="R86" s="2"/>
      <c r="T86"/>
      <c r="V86"/>
      <c r="X86"/>
    </row>
    <row r="87" spans="1:24" x14ac:dyDescent="0.25">
      <c r="A87" t="s">
        <v>552</v>
      </c>
      <c r="C87" s="95"/>
      <c r="D87" s="74"/>
      <c r="E87" s="74"/>
      <c r="F87" s="74"/>
      <c r="G87" s="74"/>
      <c r="H87" s="26"/>
      <c r="K87"/>
      <c r="L87" s="28">
        <f ca="1">$B$1-Tableau26[[#This Row],[Date facture]]</f>
        <v>42817</v>
      </c>
      <c r="M87" s="10"/>
      <c r="N87" s="2"/>
      <c r="O87" s="10"/>
      <c r="Q87" s="10">
        <v>-45.51</v>
      </c>
      <c r="R87" s="2"/>
      <c r="T87"/>
      <c r="V87"/>
      <c r="X87"/>
    </row>
    <row r="88" spans="1:24" x14ac:dyDescent="0.25">
      <c r="A88" t="s">
        <v>538</v>
      </c>
      <c r="C88" s="39"/>
      <c r="D88" s="81"/>
      <c r="E88" s="81"/>
      <c r="F88" s="81"/>
      <c r="G88" s="81"/>
      <c r="H88" s="26"/>
      <c r="K88"/>
      <c r="L88" s="28">
        <f ca="1">$B$1-Tableau26[[#This Row],[Date facture]]</f>
        <v>42817</v>
      </c>
      <c r="M88" s="10"/>
      <c r="N88" s="2"/>
      <c r="O88" s="10"/>
      <c r="Q88" s="10">
        <v>-161.59</v>
      </c>
      <c r="R88" s="2"/>
      <c r="T88"/>
      <c r="V88"/>
      <c r="X88"/>
    </row>
    <row r="89" spans="1:24" x14ac:dyDescent="0.25">
      <c r="A89" t="s">
        <v>573</v>
      </c>
      <c r="C89" s="39"/>
      <c r="D89" s="81"/>
      <c r="E89" s="81"/>
      <c r="F89" s="81"/>
      <c r="G89" s="81"/>
      <c r="H89" s="26"/>
      <c r="K89"/>
      <c r="L89" s="28">
        <f ca="1">$B$1-Tableau26[[#This Row],[Date facture]]</f>
        <v>42817</v>
      </c>
      <c r="M89" s="10"/>
      <c r="N89" s="2"/>
      <c r="O89" s="10"/>
      <c r="Q89" s="10">
        <v>-9.7200000000000006</v>
      </c>
      <c r="R89" s="2"/>
      <c r="T89"/>
      <c r="V89"/>
      <c r="X89"/>
    </row>
    <row r="90" spans="1:24" x14ac:dyDescent="0.25">
      <c r="A90" t="s">
        <v>585</v>
      </c>
      <c r="C90" s="39"/>
      <c r="D90" s="81"/>
      <c r="E90" s="81"/>
      <c r="F90" s="81"/>
      <c r="G90" s="81"/>
      <c r="H90" s="26"/>
      <c r="K90"/>
      <c r="L90" s="28">
        <f ca="1">$B$1-Tableau26[[#This Row],[Date facture]]</f>
        <v>42817</v>
      </c>
      <c r="M90" s="10"/>
      <c r="N90" s="2"/>
      <c r="O90" s="10"/>
      <c r="Q90" s="10">
        <v>-45.04</v>
      </c>
      <c r="R90" s="2"/>
      <c r="T90"/>
      <c r="V90"/>
      <c r="X90"/>
    </row>
    <row r="91" spans="1:24" x14ac:dyDescent="0.25">
      <c r="A91" t="s">
        <v>519</v>
      </c>
      <c r="C91" s="39"/>
      <c r="D91" s="81"/>
      <c r="E91" s="81"/>
      <c r="F91" s="81"/>
      <c r="G91" s="81"/>
      <c r="H91" s="26"/>
      <c r="K91"/>
      <c r="L91" s="28">
        <f ca="1">$B$1-Tableau26[[#This Row],[Date facture]]</f>
        <v>42817</v>
      </c>
      <c r="M91" s="10"/>
      <c r="N91" s="2"/>
      <c r="O91" s="10"/>
      <c r="Q91" s="10">
        <v>-518.55999999999983</v>
      </c>
      <c r="R91" s="2"/>
      <c r="T91"/>
      <c r="V91"/>
      <c r="X91"/>
    </row>
    <row r="92" spans="1:24" x14ac:dyDescent="0.25">
      <c r="A92" t="s">
        <v>499</v>
      </c>
      <c r="C92" s="39"/>
      <c r="D92" s="81"/>
      <c r="E92" s="81"/>
      <c r="F92" s="81"/>
      <c r="G92" s="81"/>
      <c r="H92" s="26"/>
      <c r="K92"/>
      <c r="L92" s="28">
        <f ca="1">$B$1-Tableau26[[#This Row],[Date facture]]</f>
        <v>42817</v>
      </c>
      <c r="M92" s="10"/>
      <c r="N92" s="2"/>
      <c r="O92" s="10"/>
      <c r="Q92" s="10">
        <v>-683.89</v>
      </c>
      <c r="R92" s="2"/>
      <c r="T92"/>
      <c r="V92"/>
      <c r="X92"/>
    </row>
    <row r="93" spans="1:24" x14ac:dyDescent="0.25">
      <c r="A93" t="s">
        <v>533</v>
      </c>
      <c r="C93" s="39"/>
      <c r="D93" s="81"/>
      <c r="E93" s="81"/>
      <c r="F93" s="81"/>
      <c r="G93" s="81"/>
      <c r="H93" s="26"/>
      <c r="K93"/>
      <c r="L93" s="28">
        <f ca="1">$B$1-Tableau26[[#This Row],[Date facture]]</f>
        <v>42817</v>
      </c>
      <c r="M93" s="10"/>
      <c r="N93" s="2"/>
      <c r="O93" s="10"/>
      <c r="Q93" s="10">
        <v>-215.82</v>
      </c>
      <c r="R93" s="2"/>
      <c r="T93"/>
      <c r="V93"/>
      <c r="X93"/>
    </row>
    <row r="94" spans="1:24" x14ac:dyDescent="0.25">
      <c r="A94" t="s">
        <v>501</v>
      </c>
      <c r="C94" s="39"/>
      <c r="D94" s="81"/>
      <c r="E94" s="81"/>
      <c r="F94" s="81"/>
      <c r="G94" s="81"/>
      <c r="H94" s="26"/>
      <c r="K94"/>
      <c r="L94" s="28">
        <f ca="1">$B$1-Tableau26[[#This Row],[Date facture]]</f>
        <v>42817</v>
      </c>
      <c r="M94" s="10"/>
      <c r="N94" s="2"/>
      <c r="O94" s="10"/>
      <c r="Q94" s="10">
        <v>-1198.08</v>
      </c>
      <c r="R94" s="2"/>
      <c r="T94"/>
      <c r="V94"/>
      <c r="X94"/>
    </row>
    <row r="95" spans="1:24" x14ac:dyDescent="0.25">
      <c r="A95" t="s">
        <v>512</v>
      </c>
      <c r="C95" s="39"/>
      <c r="D95" s="81"/>
      <c r="E95" s="81"/>
      <c r="F95" s="81"/>
      <c r="G95" s="81"/>
      <c r="H95" s="26"/>
      <c r="K95"/>
      <c r="L95" s="28">
        <f ca="1">$B$1-Tableau26[[#This Row],[Date facture]]</f>
        <v>42817</v>
      </c>
      <c r="M95" s="10"/>
      <c r="N95" s="2"/>
      <c r="O95" s="10"/>
      <c r="Q95" s="10">
        <v>-754.25</v>
      </c>
      <c r="R95" s="2"/>
      <c r="T95"/>
      <c r="V95"/>
      <c r="X95"/>
    </row>
    <row r="96" spans="1:24" x14ac:dyDescent="0.25">
      <c r="A96" t="s">
        <v>586</v>
      </c>
      <c r="C96" s="39"/>
      <c r="D96" s="81"/>
      <c r="E96" s="81"/>
      <c r="F96" s="81"/>
      <c r="G96" s="81"/>
      <c r="H96" s="26"/>
      <c r="K96"/>
      <c r="L96" s="28">
        <f ca="1">$B$1-Tableau26[[#This Row],[Date facture]]</f>
        <v>42817</v>
      </c>
      <c r="M96" s="10"/>
      <c r="N96" s="2"/>
      <c r="O96" s="10"/>
      <c r="Q96" s="10">
        <v>-133.52000000000001</v>
      </c>
      <c r="R96" s="2"/>
      <c r="T96"/>
      <c r="V96"/>
      <c r="X96"/>
    </row>
    <row r="97" spans="1:24" x14ac:dyDescent="0.25">
      <c r="A97" t="s">
        <v>535</v>
      </c>
      <c r="C97" s="39"/>
      <c r="D97" s="81"/>
      <c r="E97" s="81"/>
      <c r="F97" s="81"/>
      <c r="G97" s="81"/>
      <c r="H97" s="26"/>
      <c r="K97"/>
      <c r="L97" s="28">
        <f ca="1">$B$1-Tableau26[[#This Row],[Date facture]]</f>
        <v>42817</v>
      </c>
      <c r="M97" s="10"/>
      <c r="N97" s="2"/>
      <c r="O97" s="10"/>
      <c r="Q97" s="10">
        <v>-205.26999999999998</v>
      </c>
      <c r="R97" s="2"/>
      <c r="T97"/>
      <c r="V97"/>
      <c r="X97"/>
    </row>
    <row r="98" spans="1:24" x14ac:dyDescent="0.25">
      <c r="A98" t="s">
        <v>587</v>
      </c>
      <c r="C98" s="39"/>
      <c r="D98" s="81"/>
      <c r="E98" s="81"/>
      <c r="F98" s="81"/>
      <c r="G98" s="81"/>
      <c r="H98" s="26"/>
      <c r="K98"/>
      <c r="L98" s="28">
        <f ca="1">$B$1-Tableau26[[#This Row],[Date facture]]</f>
        <v>42817</v>
      </c>
      <c r="M98" s="10"/>
      <c r="N98" s="2"/>
      <c r="O98" s="10"/>
      <c r="Q98" s="10">
        <v>-845.18</v>
      </c>
      <c r="R98" s="2"/>
      <c r="T98"/>
      <c r="V98"/>
      <c r="X98"/>
    </row>
    <row r="99" spans="1:24" x14ac:dyDescent="0.25">
      <c r="A99" t="s">
        <v>588</v>
      </c>
      <c r="C99" s="39"/>
      <c r="D99" s="81"/>
      <c r="E99" s="81"/>
      <c r="F99" s="81"/>
      <c r="G99" s="81"/>
      <c r="H99" s="26"/>
      <c r="K99"/>
      <c r="L99" s="28">
        <f ca="1">$B$1-Tableau26[[#This Row],[Date facture]]</f>
        <v>42817</v>
      </c>
      <c r="M99" s="10"/>
      <c r="N99" s="2"/>
      <c r="O99" s="10"/>
      <c r="Q99" s="10">
        <v>-776.46</v>
      </c>
      <c r="R99" s="2"/>
      <c r="T99"/>
      <c r="V99"/>
      <c r="X99"/>
    </row>
    <row r="100" spans="1:24" x14ac:dyDescent="0.25">
      <c r="A100" t="s">
        <v>493</v>
      </c>
      <c r="C100" s="39"/>
      <c r="D100" s="81"/>
      <c r="E100" s="81"/>
      <c r="F100" s="81"/>
      <c r="G100" s="81"/>
      <c r="H100" s="26"/>
      <c r="K100"/>
      <c r="L100" s="28">
        <f ca="1">$B$1-Tableau26[[#This Row],[Date facture]]</f>
        <v>42817</v>
      </c>
      <c r="M100" s="10"/>
      <c r="N100" s="2"/>
      <c r="O100" s="10"/>
      <c r="Q100" s="10">
        <v>-679.78000000000065</v>
      </c>
      <c r="R100" s="2"/>
      <c r="T100"/>
      <c r="V100"/>
      <c r="X100"/>
    </row>
    <row r="101" spans="1:24" x14ac:dyDescent="0.25">
      <c r="A101" t="s">
        <v>454</v>
      </c>
      <c r="C101" s="39"/>
      <c r="D101" s="81"/>
      <c r="E101" s="81"/>
      <c r="F101" s="81"/>
      <c r="G101" s="81"/>
      <c r="H101" s="26"/>
      <c r="K101"/>
      <c r="L101" s="28">
        <f ca="1">$B$1-Tableau26[[#This Row],[Date facture]]</f>
        <v>42817</v>
      </c>
      <c r="M101" s="10"/>
      <c r="N101" s="2"/>
      <c r="O101" s="10"/>
      <c r="Q101" s="10">
        <v>-123.28999999999974</v>
      </c>
      <c r="R101" s="2"/>
      <c r="T101"/>
      <c r="V101"/>
      <c r="X101"/>
    </row>
    <row r="102" spans="1:24" x14ac:dyDescent="0.25">
      <c r="A102" t="s">
        <v>521</v>
      </c>
      <c r="C102" s="39"/>
      <c r="D102" s="81"/>
      <c r="E102" s="81"/>
      <c r="F102" s="81"/>
      <c r="G102" s="81"/>
      <c r="H102" s="26"/>
      <c r="K102"/>
      <c r="L102" s="28">
        <f ca="1">$B$1-Tableau26[[#This Row],[Date facture]]</f>
        <v>42817</v>
      </c>
      <c r="M102" s="10"/>
      <c r="N102" s="2"/>
      <c r="O102" s="10"/>
      <c r="Q102" s="10">
        <v>-332.23</v>
      </c>
      <c r="R102" s="2"/>
      <c r="T102"/>
      <c r="V102"/>
      <c r="X102"/>
    </row>
    <row r="103" spans="1:24" x14ac:dyDescent="0.25">
      <c r="A103" t="s">
        <v>502</v>
      </c>
      <c r="C103" s="39"/>
      <c r="D103" s="81"/>
      <c r="E103" s="81"/>
      <c r="F103" s="81"/>
      <c r="G103" s="81"/>
      <c r="H103" s="26"/>
      <c r="K103"/>
      <c r="L103" s="28">
        <f ca="1">$B$1-Tableau26[[#This Row],[Date facture]]</f>
        <v>42817</v>
      </c>
      <c r="M103" s="10"/>
      <c r="N103" s="2"/>
      <c r="O103" s="10"/>
      <c r="Q103" s="10">
        <v>-1057.55</v>
      </c>
      <c r="R103" s="2"/>
      <c r="T103"/>
      <c r="V103"/>
      <c r="X103"/>
    </row>
    <row r="104" spans="1:24" x14ac:dyDescent="0.25">
      <c r="A104" t="s">
        <v>527</v>
      </c>
      <c r="C104" s="39"/>
      <c r="D104" s="81"/>
      <c r="E104" s="81"/>
      <c r="F104" s="81"/>
      <c r="G104" s="81"/>
      <c r="H104" s="26"/>
      <c r="K104"/>
      <c r="L104" s="28">
        <f ca="1">$B$1-Tableau26[[#This Row],[Date facture]]</f>
        <v>42817</v>
      </c>
      <c r="M104" s="10"/>
      <c r="N104" s="2"/>
      <c r="O104" s="10"/>
      <c r="Q104" s="10">
        <v>-340.61</v>
      </c>
      <c r="R104" s="2"/>
      <c r="T104"/>
      <c r="V104"/>
      <c r="X104"/>
    </row>
    <row r="105" spans="1:24" x14ac:dyDescent="0.25">
      <c r="A105" t="s">
        <v>537</v>
      </c>
      <c r="C105" s="39"/>
      <c r="D105" s="81"/>
      <c r="E105" s="81"/>
      <c r="F105" s="81"/>
      <c r="G105" s="81"/>
      <c r="H105" s="26"/>
      <c r="K105"/>
      <c r="L105" s="28">
        <f ca="1">$B$1-Tableau26[[#This Row],[Date facture]]</f>
        <v>42817</v>
      </c>
      <c r="M105" s="10"/>
      <c r="N105" s="2"/>
      <c r="O105" s="10"/>
      <c r="Q105" s="10">
        <v>-162.66</v>
      </c>
      <c r="R105" s="2"/>
      <c r="T105"/>
      <c r="V105"/>
      <c r="X105"/>
    </row>
    <row r="106" spans="1:24" x14ac:dyDescent="0.25">
      <c r="A106" t="s">
        <v>549</v>
      </c>
      <c r="C106" s="39"/>
      <c r="D106" s="81"/>
      <c r="E106" s="81"/>
      <c r="F106" s="81"/>
      <c r="G106" s="81"/>
      <c r="H106" s="26"/>
      <c r="K106"/>
      <c r="L106" s="28">
        <f ca="1">$B$1-Tableau26[[#This Row],[Date facture]]</f>
        <v>42817</v>
      </c>
      <c r="M106" s="10"/>
      <c r="N106" s="2"/>
      <c r="O106" s="10"/>
      <c r="Q106" s="10">
        <v>-57.240000000000009</v>
      </c>
      <c r="R106" s="2"/>
      <c r="T106"/>
      <c r="V106"/>
      <c r="X106"/>
    </row>
    <row r="107" spans="1:24" x14ac:dyDescent="0.25">
      <c r="A107" t="s">
        <v>544</v>
      </c>
      <c r="C107" s="39"/>
      <c r="D107" s="81"/>
      <c r="E107" s="81"/>
      <c r="F107" s="81"/>
      <c r="G107" s="81"/>
      <c r="H107" s="26"/>
      <c r="K107"/>
      <c r="L107" s="28">
        <f ca="1">$B$1-Tableau26[[#This Row],[Date facture]]</f>
        <v>42817</v>
      </c>
      <c r="M107" s="10"/>
      <c r="N107" s="2"/>
      <c r="O107" s="10"/>
      <c r="Q107" s="10">
        <v>-117.2</v>
      </c>
      <c r="R107" s="2"/>
      <c r="T107"/>
      <c r="V107"/>
      <c r="X107"/>
    </row>
    <row r="108" spans="1:24" x14ac:dyDescent="0.25">
      <c r="A108" t="s">
        <v>508</v>
      </c>
      <c r="C108" s="39"/>
      <c r="D108" s="81"/>
      <c r="E108" s="81"/>
      <c r="F108" s="81"/>
      <c r="G108" s="81"/>
      <c r="H108" s="26"/>
      <c r="K108"/>
      <c r="L108" s="28">
        <f ca="1">$B$1-Tableau26[[#This Row],[Date facture]]</f>
        <v>42817</v>
      </c>
      <c r="M108" s="10"/>
      <c r="N108" s="2"/>
      <c r="O108" s="10"/>
      <c r="Q108" s="10">
        <v>-176.01999999999998</v>
      </c>
      <c r="R108" s="2"/>
      <c r="T108"/>
      <c r="V108"/>
      <c r="X108"/>
    </row>
    <row r="109" spans="1:24" x14ac:dyDescent="0.25">
      <c r="A109" t="s">
        <v>514</v>
      </c>
      <c r="C109" s="39"/>
      <c r="D109" s="81"/>
      <c r="E109" s="81"/>
      <c r="F109" s="81"/>
      <c r="G109" s="81"/>
      <c r="H109" s="26"/>
      <c r="K109"/>
      <c r="L109" s="28">
        <f ca="1">$B$1-Tableau26[[#This Row],[Date facture]]</f>
        <v>42817</v>
      </c>
      <c r="M109" s="10"/>
      <c r="N109" s="2"/>
      <c r="O109" s="10"/>
      <c r="Q109" s="10">
        <v>-336.15</v>
      </c>
      <c r="R109" s="2"/>
      <c r="T109"/>
      <c r="V109"/>
      <c r="X109"/>
    </row>
    <row r="110" spans="1:24" x14ac:dyDescent="0.25">
      <c r="A110" t="s">
        <v>563</v>
      </c>
      <c r="C110" s="39"/>
      <c r="D110" s="81"/>
      <c r="E110" s="81"/>
      <c r="F110" s="81"/>
      <c r="G110" s="81"/>
      <c r="H110" s="26"/>
      <c r="K110"/>
      <c r="L110" s="28">
        <f ca="1">$B$1-Tableau26[[#This Row],[Date facture]]</f>
        <v>42817</v>
      </c>
      <c r="M110" s="10"/>
      <c r="N110" s="2"/>
      <c r="O110" s="10"/>
      <c r="Q110" s="10">
        <v>-26.94</v>
      </c>
      <c r="R110" s="2"/>
      <c r="T110"/>
      <c r="V110"/>
      <c r="X110"/>
    </row>
    <row r="111" spans="1:24" x14ac:dyDescent="0.25">
      <c r="A111" t="s">
        <v>540</v>
      </c>
      <c r="C111" s="39"/>
      <c r="D111" s="81"/>
      <c r="E111" s="81"/>
      <c r="F111" s="81"/>
      <c r="G111" s="81"/>
      <c r="H111" s="26"/>
      <c r="K111"/>
      <c r="L111" s="28">
        <f ca="1">$B$1-Tableau26[[#This Row],[Date facture]]</f>
        <v>42817</v>
      </c>
      <c r="M111" s="10"/>
      <c r="N111" s="2"/>
      <c r="O111" s="10"/>
      <c r="Q111" s="10">
        <v>-133.36000000000001</v>
      </c>
      <c r="R111" s="2"/>
      <c r="T111"/>
      <c r="V111"/>
      <c r="X111"/>
    </row>
    <row r="112" spans="1:24" x14ac:dyDescent="0.25">
      <c r="A112" t="s">
        <v>525</v>
      </c>
      <c r="C112" s="39"/>
      <c r="D112" s="81"/>
      <c r="E112" s="81"/>
      <c r="F112" s="81"/>
      <c r="G112" s="81"/>
      <c r="H112" s="26"/>
      <c r="K112"/>
      <c r="L112" s="28">
        <f ca="1">$B$1-Tableau26[[#This Row],[Date facture]]</f>
        <v>42817</v>
      </c>
      <c r="M112" s="10"/>
      <c r="N112" s="2"/>
      <c r="O112" s="10"/>
      <c r="Q112" s="10">
        <v>-399.65</v>
      </c>
      <c r="R112" s="2"/>
      <c r="T112"/>
      <c r="V112"/>
      <c r="X112"/>
    </row>
    <row r="113" spans="1:24" x14ac:dyDescent="0.25">
      <c r="A113" t="s">
        <v>543</v>
      </c>
      <c r="C113" s="39"/>
      <c r="D113" s="81"/>
      <c r="E113" s="81"/>
      <c r="F113" s="81"/>
      <c r="G113" s="81"/>
      <c r="H113" s="26"/>
      <c r="K113"/>
      <c r="L113" s="28">
        <f ca="1">$B$1-Tableau26[[#This Row],[Date facture]]</f>
        <v>42817</v>
      </c>
      <c r="M113" s="10"/>
      <c r="N113" s="2"/>
      <c r="O113" s="10"/>
      <c r="Q113" s="10">
        <v>-121.91</v>
      </c>
      <c r="R113" s="2"/>
      <c r="T113"/>
      <c r="V113"/>
      <c r="X113"/>
    </row>
    <row r="114" spans="1:24" x14ac:dyDescent="0.25">
      <c r="A114" t="s">
        <v>513</v>
      </c>
      <c r="C114" s="39"/>
      <c r="D114" s="81"/>
      <c r="E114" s="81"/>
      <c r="F114" s="81"/>
      <c r="G114" s="81"/>
      <c r="H114" s="26"/>
      <c r="K114"/>
      <c r="L114" s="28">
        <f ca="1">$B$1-Tableau26[[#This Row],[Date facture]]</f>
        <v>42817</v>
      </c>
      <c r="M114" s="10"/>
      <c r="N114" s="2"/>
      <c r="O114" s="10"/>
      <c r="Q114" s="10">
        <v>-241.91</v>
      </c>
      <c r="R114" s="2"/>
      <c r="T114"/>
      <c r="V114"/>
      <c r="X114"/>
    </row>
    <row r="115" spans="1:24" x14ac:dyDescent="0.25">
      <c r="A115" t="s">
        <v>561</v>
      </c>
      <c r="C115" s="39"/>
      <c r="D115" s="81"/>
      <c r="E115" s="81"/>
      <c r="F115" s="81"/>
      <c r="G115" s="81"/>
      <c r="H115" s="26"/>
      <c r="K115"/>
      <c r="L115" s="28">
        <f ca="1">$B$1-Tableau26[[#This Row],[Date facture]]</f>
        <v>42817</v>
      </c>
      <c r="M115" s="10"/>
      <c r="N115" s="2"/>
      <c r="O115" s="10"/>
      <c r="Q115" s="10">
        <v>-28.56</v>
      </c>
      <c r="R115" s="2"/>
      <c r="T115"/>
      <c r="V115"/>
      <c r="X115"/>
    </row>
    <row r="116" spans="1:24" x14ac:dyDescent="0.25">
      <c r="A116" t="s">
        <v>509</v>
      </c>
      <c r="C116" s="39"/>
      <c r="D116" s="81"/>
      <c r="E116" s="81"/>
      <c r="F116" s="81"/>
      <c r="G116" s="81"/>
      <c r="H116" s="26"/>
      <c r="K116"/>
      <c r="L116" s="28">
        <f ca="1">$B$1-Tableau26[[#This Row],[Date facture]]</f>
        <v>42817</v>
      </c>
      <c r="M116" s="10"/>
      <c r="N116" s="2"/>
      <c r="O116" s="10"/>
      <c r="Q116" s="10">
        <v>-845.03</v>
      </c>
      <c r="R116" s="2"/>
      <c r="T116"/>
      <c r="V116"/>
      <c r="X116"/>
    </row>
    <row r="117" spans="1:24" x14ac:dyDescent="0.25">
      <c r="A117" t="s">
        <v>510</v>
      </c>
      <c r="C117" s="39"/>
      <c r="D117" s="81"/>
      <c r="E117" s="81"/>
      <c r="F117" s="81"/>
      <c r="G117" s="81"/>
      <c r="H117" s="26"/>
      <c r="K117"/>
      <c r="L117" s="28">
        <f ca="1">$B$1-Tableau26[[#This Row],[Date facture]]</f>
        <v>42817</v>
      </c>
      <c r="M117" s="10"/>
      <c r="N117" s="2"/>
      <c r="O117" s="10"/>
      <c r="Q117" s="10">
        <v>-841.29</v>
      </c>
      <c r="R117" s="2"/>
      <c r="T117"/>
      <c r="V117"/>
      <c r="X117"/>
    </row>
    <row r="118" spans="1:24" x14ac:dyDescent="0.25">
      <c r="A118" t="s">
        <v>555</v>
      </c>
      <c r="C118" s="39"/>
      <c r="D118" s="81"/>
      <c r="E118" s="81"/>
      <c r="F118" s="81"/>
      <c r="G118" s="81"/>
      <c r="H118" s="26"/>
      <c r="K118"/>
      <c r="L118" s="28">
        <f ca="1">$B$1-Tableau26[[#This Row],[Date facture]]</f>
        <v>42817</v>
      </c>
      <c r="M118" s="10"/>
      <c r="N118" s="2"/>
      <c r="O118" s="10"/>
      <c r="Q118" s="10">
        <v>-43.39</v>
      </c>
      <c r="R118" s="2"/>
      <c r="T118"/>
      <c r="V118"/>
      <c r="X118"/>
    </row>
    <row r="119" spans="1:24" x14ac:dyDescent="0.25">
      <c r="A119" t="s">
        <v>532</v>
      </c>
      <c r="C119" s="39"/>
      <c r="D119" s="81"/>
      <c r="E119" s="81"/>
      <c r="F119" s="81"/>
      <c r="G119" s="81"/>
      <c r="H119" s="26"/>
      <c r="K119"/>
      <c r="L119" s="28">
        <f ca="1">$B$1-Tableau26[[#This Row],[Date facture]]</f>
        <v>42817</v>
      </c>
      <c r="M119" s="10"/>
      <c r="N119" s="2"/>
      <c r="O119" s="10"/>
      <c r="Q119" s="10">
        <v>-227.48</v>
      </c>
      <c r="R119" s="2"/>
      <c r="T119"/>
      <c r="V119"/>
      <c r="X119"/>
    </row>
    <row r="120" spans="1:24" x14ac:dyDescent="0.25">
      <c r="A120" t="s">
        <v>589</v>
      </c>
      <c r="C120" s="39"/>
      <c r="D120" s="81"/>
      <c r="E120" s="81"/>
      <c r="F120" s="81"/>
      <c r="G120" s="81"/>
      <c r="H120" s="26"/>
      <c r="K120"/>
      <c r="L120" s="28">
        <f ca="1">$B$1-Tableau26[[#This Row],[Date facture]]</f>
        <v>42817</v>
      </c>
      <c r="M120" s="10"/>
      <c r="N120" s="2"/>
      <c r="O120" s="10"/>
      <c r="Q120" s="10">
        <v>-28.42</v>
      </c>
      <c r="R120" s="2"/>
      <c r="T120"/>
      <c r="V120"/>
      <c r="X120"/>
    </row>
    <row r="121" spans="1:24" x14ac:dyDescent="0.25">
      <c r="A121" t="s">
        <v>534</v>
      </c>
      <c r="C121" s="39"/>
      <c r="D121" s="81"/>
      <c r="E121" s="81"/>
      <c r="F121" s="81"/>
      <c r="G121" s="81"/>
      <c r="H121" s="26"/>
      <c r="K121"/>
      <c r="L121" s="28">
        <f ca="1">$B$1-Tableau26[[#This Row],[Date facture]]</f>
        <v>42817</v>
      </c>
      <c r="M121" s="10"/>
      <c r="N121" s="2"/>
      <c r="O121" s="10"/>
      <c r="Q121" s="10">
        <v>-196.67000000000002</v>
      </c>
      <c r="R121" s="2"/>
      <c r="T121"/>
      <c r="V121"/>
      <c r="X121"/>
    </row>
    <row r="122" spans="1:24" x14ac:dyDescent="0.25">
      <c r="A122" t="s">
        <v>567</v>
      </c>
      <c r="C122" s="39"/>
      <c r="D122" s="81"/>
      <c r="E122" s="81"/>
      <c r="F122" s="81"/>
      <c r="G122" s="81"/>
      <c r="H122" s="26"/>
      <c r="K122"/>
      <c r="L122" s="28">
        <f ca="1">$B$1-Tableau26[[#This Row],[Date facture]]</f>
        <v>42817</v>
      </c>
      <c r="M122" s="10"/>
      <c r="N122" s="2"/>
      <c r="O122" s="10"/>
      <c r="Q122" s="10">
        <v>-11.6</v>
      </c>
      <c r="R122" s="2"/>
      <c r="T122"/>
      <c r="V122"/>
      <c r="X122"/>
    </row>
    <row r="123" spans="1:24" x14ac:dyDescent="0.25">
      <c r="A123" t="s">
        <v>548</v>
      </c>
      <c r="C123" s="39"/>
      <c r="D123" s="81"/>
      <c r="E123" s="81"/>
      <c r="F123" s="81"/>
      <c r="G123" s="81"/>
      <c r="H123" s="26"/>
      <c r="K123"/>
      <c r="L123" s="28">
        <f ca="1">$B$1-Tableau26[[#This Row],[Date facture]]</f>
        <v>42817</v>
      </c>
      <c r="M123" s="10"/>
      <c r="N123" s="2"/>
      <c r="O123" s="10"/>
      <c r="Q123" s="10">
        <v>-83.16</v>
      </c>
      <c r="R123" s="2"/>
      <c r="T123"/>
      <c r="V123"/>
      <c r="X123"/>
    </row>
    <row r="124" spans="1:24" x14ac:dyDescent="0.25">
      <c r="A124" t="s">
        <v>546</v>
      </c>
      <c r="C124" s="39"/>
      <c r="D124" s="81"/>
      <c r="E124" s="81"/>
      <c r="F124" s="81"/>
      <c r="G124" s="81"/>
      <c r="H124" s="26"/>
      <c r="K124"/>
      <c r="L124" s="28">
        <f ca="1">$B$1-Tableau26[[#This Row],[Date facture]]</f>
        <v>42817</v>
      </c>
      <c r="M124" s="10"/>
      <c r="N124" s="2"/>
      <c r="O124" s="10"/>
      <c r="Q124" s="10">
        <v>-87.210000000000008</v>
      </c>
      <c r="R124" s="2"/>
      <c r="T124"/>
      <c r="V124"/>
      <c r="X124"/>
    </row>
    <row r="125" spans="1:24" x14ac:dyDescent="0.25">
      <c r="A125" t="s">
        <v>553</v>
      </c>
      <c r="C125" s="39"/>
      <c r="D125" s="81"/>
      <c r="E125" s="81"/>
      <c r="F125" s="81"/>
      <c r="G125" s="81"/>
      <c r="H125" s="26"/>
      <c r="K125"/>
      <c r="L125" s="28">
        <f ca="1">$B$1-Tableau26[[#This Row],[Date facture]]</f>
        <v>42817</v>
      </c>
      <c r="M125" s="10"/>
      <c r="N125" s="2"/>
      <c r="O125" s="10"/>
      <c r="Q125" s="10">
        <v>-44.74</v>
      </c>
      <c r="R125" s="2"/>
      <c r="T125"/>
      <c r="V125"/>
      <c r="X125"/>
    </row>
    <row r="126" spans="1:24" x14ac:dyDescent="0.25">
      <c r="A126" t="s">
        <v>539</v>
      </c>
      <c r="C126" s="39"/>
      <c r="D126" s="81"/>
      <c r="E126" s="81"/>
      <c r="F126" s="81"/>
      <c r="G126" s="81"/>
      <c r="H126" s="26"/>
      <c r="K126"/>
      <c r="L126" s="28">
        <f ca="1">$B$1-Tableau26[[#This Row],[Date facture]]</f>
        <v>42817</v>
      </c>
      <c r="M126" s="10"/>
      <c r="N126" s="2"/>
      <c r="O126" s="10"/>
      <c r="Q126" s="10">
        <v>-152.02999999999997</v>
      </c>
      <c r="R126" s="2"/>
      <c r="T126"/>
      <c r="V126"/>
      <c r="X126"/>
    </row>
    <row r="127" spans="1:24" x14ac:dyDescent="0.25">
      <c r="A127" t="s">
        <v>592</v>
      </c>
      <c r="C127" s="39"/>
      <c r="D127" s="81"/>
      <c r="E127" s="81"/>
      <c r="F127" s="81"/>
      <c r="G127" s="81"/>
      <c r="H127" s="26"/>
      <c r="K127"/>
      <c r="L127" s="28">
        <f ca="1">$B$1-Tableau26[[#This Row],[Date facture]]</f>
        <v>42817</v>
      </c>
      <c r="M127" s="10"/>
      <c r="N127" s="2"/>
      <c r="O127" s="10"/>
      <c r="Q127" s="10">
        <v>-14.17</v>
      </c>
      <c r="R127" s="2"/>
      <c r="T127"/>
      <c r="V127"/>
      <c r="X127"/>
    </row>
    <row r="128" spans="1:24" x14ac:dyDescent="0.25">
      <c r="A128" t="s">
        <v>503</v>
      </c>
      <c r="C128" s="39"/>
      <c r="D128" s="81"/>
      <c r="E128" s="81"/>
      <c r="F128" s="81"/>
      <c r="G128" s="81"/>
      <c r="H128" s="26"/>
      <c r="K128"/>
      <c r="L128" s="28">
        <f ca="1">$B$1-Tableau26[[#This Row],[Date facture]]</f>
        <v>42817</v>
      </c>
      <c r="M128" s="10"/>
      <c r="N128" s="2"/>
      <c r="O128" s="10"/>
      <c r="Q128" s="10">
        <v>-1024.9400000000003</v>
      </c>
      <c r="R128" s="2"/>
      <c r="T128"/>
      <c r="V128"/>
      <c r="X128"/>
    </row>
    <row r="129" spans="11:24" x14ac:dyDescent="0.25">
      <c r="K129"/>
      <c r="L129"/>
      <c r="M129"/>
      <c r="N129"/>
      <c r="O129"/>
      <c r="T129"/>
      <c r="V129"/>
      <c r="X129"/>
    </row>
    <row r="130" spans="11:24" x14ac:dyDescent="0.25">
      <c r="K130"/>
      <c r="L130"/>
      <c r="M130"/>
      <c r="N130"/>
      <c r="O130"/>
      <c r="T130"/>
      <c r="V130"/>
      <c r="X130"/>
    </row>
    <row r="131" spans="11:24" x14ac:dyDescent="0.25">
      <c r="K131"/>
      <c r="L131"/>
      <c r="M131"/>
      <c r="N131"/>
      <c r="O131"/>
      <c r="T131"/>
      <c r="V131"/>
      <c r="X131"/>
    </row>
    <row r="132" spans="11:24" x14ac:dyDescent="0.25">
      <c r="K132"/>
      <c r="L132"/>
      <c r="M132"/>
      <c r="N132"/>
      <c r="O132"/>
      <c r="T132"/>
      <c r="V132"/>
      <c r="X132"/>
    </row>
  </sheetData>
  <conditionalFormatting sqref="D41:D87">
    <cfRule type="containsText" dxfId="21" priority="1" operator="containsText" text="factures pas encore">
      <formula>NOT(ISERROR(SEARCH("factures pas encore",D41)))</formula>
    </cfRule>
  </conditionalFormatting>
  <dataValidations count="1">
    <dataValidation type="list" allowBlank="1" showInputMessage="1" showErrorMessage="1" sqref="N7:N128 R7:R128">
      <formula1>"Réglée, En attente de paiement, En cours, Factures de + 5ans"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3399"/>
  </sheetPr>
  <dimension ref="B1:N7"/>
  <sheetViews>
    <sheetView showGridLines="0" zoomScale="86" zoomScaleNormal="86" workbookViewId="0">
      <selection activeCell="K8" sqref="K8"/>
    </sheetView>
  </sheetViews>
  <sheetFormatPr baseColWidth="10" defaultRowHeight="15" x14ac:dyDescent="0.25"/>
  <cols>
    <col min="2" max="2" width="16.28515625" customWidth="1"/>
    <col min="3" max="3" width="36.28515625" customWidth="1"/>
  </cols>
  <sheetData>
    <row r="1" spans="2:14" ht="15.75" thickBot="1" x14ac:dyDescent="0.3"/>
    <row r="2" spans="2:14" ht="23.25" thickBot="1" x14ac:dyDescent="0.5">
      <c r="B2" s="120" t="s">
        <v>32</v>
      </c>
      <c r="C2" s="121"/>
    </row>
    <row r="3" spans="2:14" ht="15.75" thickBot="1" x14ac:dyDescent="0.3">
      <c r="B3" s="101" t="s">
        <v>0</v>
      </c>
      <c r="C3" s="102" t="s">
        <v>1</v>
      </c>
    </row>
    <row r="6" spans="2:14" x14ac:dyDescent="0.25">
      <c r="G6" s="103" t="s">
        <v>652</v>
      </c>
      <c r="H6" s="103"/>
      <c r="I6" s="103"/>
      <c r="J6" s="103"/>
      <c r="K6" s="103"/>
      <c r="L6" s="103"/>
      <c r="M6" s="103"/>
      <c r="N6" s="103"/>
    </row>
    <row r="7" spans="2:14" x14ac:dyDescent="0.25">
      <c r="G7" s="103"/>
      <c r="H7" s="103"/>
      <c r="I7" s="103"/>
      <c r="J7" s="103"/>
      <c r="K7" s="103"/>
      <c r="L7" s="103"/>
      <c r="M7" s="103"/>
      <c r="N7" s="103"/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A1:J6"/>
  <sheetViews>
    <sheetView showGridLines="0" zoomScale="71" zoomScaleNormal="71" workbookViewId="0">
      <selection activeCell="E26" sqref="E26"/>
    </sheetView>
  </sheetViews>
  <sheetFormatPr baseColWidth="10" defaultRowHeight="15" x14ac:dyDescent="0.25"/>
  <cols>
    <col min="2" max="2" width="33" customWidth="1"/>
    <col min="4" max="4" width="17.140625" customWidth="1"/>
    <col min="5" max="5" width="34.7109375" customWidth="1"/>
    <col min="6" max="6" width="36.42578125" customWidth="1"/>
    <col min="7" max="7" width="41.42578125" customWidth="1"/>
    <col min="8" max="8" width="39.5703125" customWidth="1"/>
    <col min="9" max="9" width="17.5703125" customWidth="1"/>
  </cols>
  <sheetData>
    <row r="1" spans="1:10" ht="15.75" thickBot="1" x14ac:dyDescent="0.3"/>
    <row r="2" spans="1:10" ht="36.75" thickBot="1" x14ac:dyDescent="0.3">
      <c r="A2" s="122" t="s">
        <v>0</v>
      </c>
      <c r="B2" s="123" t="s">
        <v>1</v>
      </c>
      <c r="C2" s="123" t="s">
        <v>30</v>
      </c>
      <c r="D2" s="124" t="s">
        <v>659</v>
      </c>
      <c r="E2" s="123" t="s">
        <v>29</v>
      </c>
      <c r="F2" s="123" t="s">
        <v>12</v>
      </c>
      <c r="G2" s="123" t="s">
        <v>13</v>
      </c>
      <c r="H2" s="123" t="s">
        <v>14</v>
      </c>
      <c r="I2" s="125" t="s">
        <v>15</v>
      </c>
      <c r="J2" s="126" t="s">
        <v>10</v>
      </c>
    </row>
    <row r="6" spans="1:10" x14ac:dyDescent="0.25">
      <c r="B6" s="104"/>
      <c r="C6" s="104"/>
      <c r="D6" s="104"/>
      <c r="E6" s="104"/>
      <c r="F6" s="104"/>
    </row>
  </sheetData>
  <conditionalFormatting sqref="J2">
    <cfRule type="containsBlanks" dxfId="1" priority="1">
      <formula>LEN(TRIM(J2))=0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76"/>
  <sheetViews>
    <sheetView showGridLines="0" topLeftCell="A172" workbookViewId="0">
      <selection activeCell="I82" sqref="I82"/>
    </sheetView>
  </sheetViews>
  <sheetFormatPr baseColWidth="10" defaultRowHeight="15" x14ac:dyDescent="0.25"/>
  <cols>
    <col min="1" max="1" width="17.5703125" customWidth="1"/>
    <col min="2" max="2" width="13" customWidth="1"/>
    <col min="3" max="3" width="13.140625" customWidth="1"/>
    <col min="4" max="4" width="14.28515625" customWidth="1"/>
    <col min="5" max="5" width="12.85546875" customWidth="1"/>
    <col min="6" max="6" width="13.140625" customWidth="1"/>
    <col min="7" max="7" width="14.5703125" customWidth="1"/>
    <col min="8" max="8" width="14" customWidth="1"/>
    <col min="9" max="9" width="14.140625" customWidth="1"/>
  </cols>
  <sheetData>
    <row r="1" spans="1:11" ht="15.75" x14ac:dyDescent="0.3">
      <c r="A1" s="84" t="s">
        <v>584</v>
      </c>
      <c r="B1" s="85">
        <v>2011</v>
      </c>
      <c r="C1" s="85">
        <v>2012</v>
      </c>
      <c r="D1" s="85">
        <v>2013</v>
      </c>
      <c r="E1" s="85">
        <v>2014</v>
      </c>
      <c r="F1" s="85">
        <v>2015</v>
      </c>
      <c r="G1" s="85">
        <v>2016</v>
      </c>
      <c r="H1" s="85">
        <v>2017</v>
      </c>
      <c r="I1" s="85" t="s">
        <v>578</v>
      </c>
      <c r="J1" t="s">
        <v>605</v>
      </c>
      <c r="K1" t="s">
        <v>606</v>
      </c>
    </row>
    <row r="2" spans="1:11" x14ac:dyDescent="0.25">
      <c r="A2" s="72" t="s">
        <v>524</v>
      </c>
      <c r="B2" s="86"/>
      <c r="C2" s="86"/>
      <c r="D2" s="86"/>
      <c r="E2" s="86"/>
      <c r="F2" s="86">
        <v>-422.18</v>
      </c>
      <c r="G2" s="86"/>
      <c r="H2" s="86"/>
      <c r="I2" s="86">
        <v>-422.18</v>
      </c>
      <c r="J2" t="e">
        <f>VLOOKUP(extraction!A2,Tableau2[[Code client]:[Libellé]],1,0)</f>
        <v>#N/A</v>
      </c>
      <c r="K2" t="str">
        <f>VLOOKUP(A2,Tableau26[[Code client]:[Libellé]],1,0)</f>
        <v>BAN01035</v>
      </c>
    </row>
    <row r="3" spans="1:11" x14ac:dyDescent="0.25">
      <c r="A3" s="72" t="s">
        <v>526</v>
      </c>
      <c r="B3" s="86"/>
      <c r="C3" s="86"/>
      <c r="D3" s="86">
        <v>-392.62</v>
      </c>
      <c r="E3" s="86">
        <v>4.9000000000000004</v>
      </c>
      <c r="F3" s="86"/>
      <c r="G3" s="86"/>
      <c r="H3" s="86"/>
      <c r="I3" s="86">
        <v>-387.72</v>
      </c>
      <c r="J3" t="e">
        <f>VLOOKUP(extraction!A3,Tableau2[[Code client]:[Libellé]],1,0)</f>
        <v>#N/A</v>
      </c>
      <c r="K3" t="str">
        <f>VLOOKUP(A3,Tableau26[[Code client]:[Libellé]],1,0)</f>
        <v>BAN01052</v>
      </c>
    </row>
    <row r="4" spans="1:11" x14ac:dyDescent="0.25">
      <c r="A4" s="72" t="s">
        <v>545</v>
      </c>
      <c r="B4" s="86"/>
      <c r="C4" s="86"/>
      <c r="D4" s="86"/>
      <c r="E4" s="86"/>
      <c r="F4" s="86"/>
      <c r="G4" s="86">
        <v>-77.930000000000007</v>
      </c>
      <c r="H4" s="86">
        <v>-22.38</v>
      </c>
      <c r="I4" s="86">
        <v>-100.31</v>
      </c>
      <c r="J4" t="e">
        <f>VLOOKUP(extraction!A4,Tableau2[[Code client]:[Libellé]],1,0)</f>
        <v>#N/A</v>
      </c>
      <c r="K4" t="str">
        <f>VLOOKUP(A4,Tableau26[[Code client]:[Libellé]],1,0)</f>
        <v>BAN01077</v>
      </c>
    </row>
    <row r="5" spans="1:11" x14ac:dyDescent="0.25">
      <c r="A5" s="72" t="s">
        <v>552</v>
      </c>
      <c r="B5" s="86"/>
      <c r="C5" s="86"/>
      <c r="D5" s="86">
        <v>-45.51</v>
      </c>
      <c r="E5" s="86"/>
      <c r="F5" s="86"/>
      <c r="G5" s="86"/>
      <c r="H5" s="86"/>
      <c r="I5" s="86">
        <v>-45.51</v>
      </c>
      <c r="J5" t="e">
        <f>VLOOKUP(extraction!A5,Tableau2[[Code client]:[Libellé]],1,0)</f>
        <v>#N/A</v>
      </c>
      <c r="K5" t="str">
        <f>VLOOKUP(A5,Tableau26[[Code client]:[Libellé]],1,0)</f>
        <v>BAN01087</v>
      </c>
    </row>
    <row r="6" spans="1:11" x14ac:dyDescent="0.25">
      <c r="A6" s="72" t="s">
        <v>538</v>
      </c>
      <c r="B6" s="86"/>
      <c r="C6" s="86"/>
      <c r="D6" s="86"/>
      <c r="E6" s="86">
        <v>-161.59</v>
      </c>
      <c r="F6" s="86"/>
      <c r="G6" s="86"/>
      <c r="H6" s="86"/>
      <c r="I6" s="86">
        <v>-161.59</v>
      </c>
      <c r="J6" t="e">
        <f>VLOOKUP(extraction!A6,Tableau2[[Code client]:[Libellé]],1,0)</f>
        <v>#N/A</v>
      </c>
      <c r="K6" t="str">
        <f>VLOOKUP(A6,Tableau26[[Code client]:[Libellé]],1,0)</f>
        <v>BAN01239</v>
      </c>
    </row>
    <row r="7" spans="1:11" x14ac:dyDescent="0.25">
      <c r="A7" s="72" t="s">
        <v>444</v>
      </c>
      <c r="B7" s="86"/>
      <c r="C7" s="86"/>
      <c r="D7" s="86"/>
      <c r="E7" s="86"/>
      <c r="F7" s="86"/>
      <c r="G7" s="86">
        <v>-3800.34</v>
      </c>
      <c r="H7" s="86"/>
      <c r="I7" s="86">
        <v>-3800.34</v>
      </c>
      <c r="J7" t="e">
        <f>VLOOKUP(extraction!A7,Tableau2[[Code client]:[Libellé]],1,0)</f>
        <v>#N/A</v>
      </c>
      <c r="K7" t="str">
        <f>VLOOKUP(A7,Tableau26[[Code client]:[Libellé]],1,0)</f>
        <v>BAN01268</v>
      </c>
    </row>
    <row r="8" spans="1:11" x14ac:dyDescent="0.25">
      <c r="A8" s="72" t="s">
        <v>445</v>
      </c>
      <c r="B8" s="86"/>
      <c r="C8" s="86">
        <v>-938.96999999999991</v>
      </c>
      <c r="D8" s="86">
        <v>-1261.1300000000001</v>
      </c>
      <c r="E8" s="86">
        <v>-408.00999999999993</v>
      </c>
      <c r="F8" s="86">
        <v>-1132.7200000000003</v>
      </c>
      <c r="G8" s="86">
        <v>-43952.370000000017</v>
      </c>
      <c r="H8" s="86">
        <v>-7650.7399999999989</v>
      </c>
      <c r="I8" s="86">
        <v>-55343.940000000017</v>
      </c>
      <c r="J8" t="e">
        <f>VLOOKUP(extraction!A8,Tableau2[[Code client]:[Libellé]],1,0)</f>
        <v>#N/A</v>
      </c>
      <c r="K8" t="str">
        <f>VLOOKUP(A8,Tableau26[[Code client]:[Libellé]],1,0)</f>
        <v>BAN01394</v>
      </c>
    </row>
    <row r="9" spans="1:11" x14ac:dyDescent="0.25">
      <c r="A9" s="72" t="s">
        <v>573</v>
      </c>
      <c r="B9" s="86"/>
      <c r="C9" s="86"/>
      <c r="D9" s="86"/>
      <c r="E9" s="86"/>
      <c r="F9" s="86">
        <v>-9.7200000000000006</v>
      </c>
      <c r="G9" s="86"/>
      <c r="H9" s="86"/>
      <c r="I9" s="86">
        <v>-9.7200000000000006</v>
      </c>
      <c r="J9" t="e">
        <f>VLOOKUP(extraction!A9,Tableau2[[Code client]:[Libellé]],1,0)</f>
        <v>#N/A</v>
      </c>
      <c r="K9" t="str">
        <f>VLOOKUP(A9,Tableau26[[Code client]:[Libellé]],1,0)</f>
        <v>BAN01568</v>
      </c>
    </row>
    <row r="10" spans="1:11" x14ac:dyDescent="0.25">
      <c r="A10" s="72" t="s">
        <v>585</v>
      </c>
      <c r="B10" s="86"/>
      <c r="C10" s="86"/>
      <c r="D10" s="86"/>
      <c r="E10" s="86"/>
      <c r="F10" s="86"/>
      <c r="G10" s="86">
        <v>-45.04</v>
      </c>
      <c r="H10" s="86"/>
      <c r="I10" s="86">
        <v>-45.04</v>
      </c>
      <c r="J10" t="e">
        <f>VLOOKUP(extraction!A10,Tableau2[[Code client]:[Libellé]],1,0)</f>
        <v>#N/A</v>
      </c>
      <c r="K10" t="str">
        <f>VLOOKUP(A10,Tableau26[[Code client]:[Libellé]],1,0)</f>
        <v>BAN01612</v>
      </c>
    </row>
    <row r="11" spans="1:11" x14ac:dyDescent="0.25">
      <c r="A11" s="72" t="s">
        <v>519</v>
      </c>
      <c r="B11" s="86"/>
      <c r="C11" s="86"/>
      <c r="D11" s="86"/>
      <c r="E11" s="86">
        <v>-518.55999999999983</v>
      </c>
      <c r="F11" s="86"/>
      <c r="G11" s="86"/>
      <c r="H11" s="86"/>
      <c r="I11" s="86">
        <v>-518.55999999999983</v>
      </c>
      <c r="J11" t="e">
        <f>VLOOKUP(extraction!A11,Tableau2[[Code client]:[Libellé]],1,0)</f>
        <v>#N/A</v>
      </c>
      <c r="K11" t="str">
        <f>VLOOKUP(A11,Tableau26[[Code client]:[Libellé]],1,0)</f>
        <v>BAN01628</v>
      </c>
    </row>
    <row r="12" spans="1:11" x14ac:dyDescent="0.25">
      <c r="A12" s="72" t="s">
        <v>446</v>
      </c>
      <c r="B12" s="86"/>
      <c r="C12" s="86"/>
      <c r="D12" s="86"/>
      <c r="E12" s="86"/>
      <c r="F12" s="86">
        <v>-251.3</v>
      </c>
      <c r="G12" s="86">
        <v>-3714.54</v>
      </c>
      <c r="H12" s="86">
        <v>-784.8</v>
      </c>
      <c r="I12" s="86">
        <v>-4750.6400000000003</v>
      </c>
      <c r="J12" t="e">
        <f>VLOOKUP(extraction!A12,Tableau2[[Code client]:[Libellé]],1,0)</f>
        <v>#N/A</v>
      </c>
      <c r="K12" t="str">
        <f>VLOOKUP(A12,Tableau26[[Code client]:[Libellé]],1,0)</f>
        <v>BAN01636</v>
      </c>
    </row>
    <row r="13" spans="1:11" x14ac:dyDescent="0.25">
      <c r="A13" s="72" t="s">
        <v>499</v>
      </c>
      <c r="B13" s="86"/>
      <c r="C13" s="86"/>
      <c r="D13" s="86">
        <v>-683.89</v>
      </c>
      <c r="E13" s="86"/>
      <c r="F13" s="86"/>
      <c r="G13" s="86"/>
      <c r="H13" s="86"/>
      <c r="I13" s="86">
        <v>-683.89</v>
      </c>
      <c r="J13" t="e">
        <f>VLOOKUP(extraction!A13,Tableau2[[Code client]:[Libellé]],1,0)</f>
        <v>#N/A</v>
      </c>
      <c r="K13" t="str">
        <f>VLOOKUP(A13,Tableau26[[Code client]:[Libellé]],1,0)</f>
        <v>BAN01659</v>
      </c>
    </row>
    <row r="14" spans="1:11" x14ac:dyDescent="0.25">
      <c r="A14" s="72" t="s">
        <v>533</v>
      </c>
      <c r="B14" s="86"/>
      <c r="C14" s="86"/>
      <c r="D14" s="86"/>
      <c r="E14" s="86">
        <v>-172.8</v>
      </c>
      <c r="F14" s="86"/>
      <c r="G14" s="86">
        <v>-43.019999999999982</v>
      </c>
      <c r="H14" s="86"/>
      <c r="I14" s="86">
        <v>-215.82</v>
      </c>
      <c r="J14" t="e">
        <f>VLOOKUP(extraction!A14,Tableau2[[Code client]:[Libellé]],1,0)</f>
        <v>#N/A</v>
      </c>
      <c r="K14" t="str">
        <f>VLOOKUP(A14,Tableau26[[Code client]:[Libellé]],1,0)</f>
        <v>BAN01835</v>
      </c>
    </row>
    <row r="15" spans="1:11" x14ac:dyDescent="0.25">
      <c r="A15" s="72" t="s">
        <v>447</v>
      </c>
      <c r="B15" s="86"/>
      <c r="C15" s="86"/>
      <c r="D15" s="86">
        <v>-443.72</v>
      </c>
      <c r="E15" s="86">
        <v>-2740.2599999999998</v>
      </c>
      <c r="F15" s="86">
        <v>-1392.5799999999997</v>
      </c>
      <c r="G15" s="86">
        <v>-2196.33</v>
      </c>
      <c r="H15" s="86"/>
      <c r="I15" s="86">
        <v>-6772.8899999999994</v>
      </c>
      <c r="J15" t="e">
        <f>VLOOKUP(extraction!A15,Tableau2[[Code client]:[Libellé]],1,0)</f>
        <v>#N/A</v>
      </c>
      <c r="K15" t="str">
        <f>VLOOKUP(A15,Tableau26[[Code client]:[Libellé]],1,0)</f>
        <v>BAN01877</v>
      </c>
    </row>
    <row r="16" spans="1:11" x14ac:dyDescent="0.25">
      <c r="A16" s="72" t="s">
        <v>501</v>
      </c>
      <c r="B16" s="86"/>
      <c r="C16" s="86"/>
      <c r="D16" s="86"/>
      <c r="E16" s="86"/>
      <c r="F16" s="86"/>
      <c r="G16" s="86">
        <v>-943.78</v>
      </c>
      <c r="H16" s="86">
        <v>-254.3</v>
      </c>
      <c r="I16" s="86">
        <v>-1198.08</v>
      </c>
      <c r="J16" t="e">
        <f>VLOOKUP(extraction!A16,Tableau2[[Code client]:[Libellé]],1,0)</f>
        <v>#N/A</v>
      </c>
      <c r="K16" t="str">
        <f>VLOOKUP(A16,Tableau26[[Code client]:[Libellé]],1,0)</f>
        <v>BAN01959</v>
      </c>
    </row>
    <row r="17" spans="1:11" x14ac:dyDescent="0.25">
      <c r="A17" s="72" t="s">
        <v>512</v>
      </c>
      <c r="B17" s="86"/>
      <c r="C17" s="86"/>
      <c r="D17" s="86"/>
      <c r="E17" s="86"/>
      <c r="F17" s="86"/>
      <c r="G17" s="86">
        <v>-754.25</v>
      </c>
      <c r="H17" s="86"/>
      <c r="I17" s="86">
        <v>-754.25</v>
      </c>
      <c r="J17" t="e">
        <f>VLOOKUP(extraction!A17,Tableau2[[Code client]:[Libellé]],1,0)</f>
        <v>#N/A</v>
      </c>
      <c r="K17" t="str">
        <f>VLOOKUP(A17,Tableau26[[Code client]:[Libellé]],1,0)</f>
        <v>BAN01994</v>
      </c>
    </row>
    <row r="18" spans="1:11" x14ac:dyDescent="0.25">
      <c r="A18" s="72" t="s">
        <v>448</v>
      </c>
      <c r="B18" s="86"/>
      <c r="C18" s="86"/>
      <c r="D18" s="86">
        <v>-4172.25</v>
      </c>
      <c r="E18" s="86">
        <v>284.68</v>
      </c>
      <c r="F18" s="86"/>
      <c r="G18" s="86"/>
      <c r="H18" s="86"/>
      <c r="I18" s="86">
        <v>-3887.57</v>
      </c>
      <c r="J18" t="e">
        <f>VLOOKUP(extraction!A18,Tableau2[[Code client]:[Libellé]],1,0)</f>
        <v>#N/A</v>
      </c>
      <c r="K18" t="str">
        <f>VLOOKUP(A18,Tableau26[[Code client]:[Libellé]],1,0)</f>
        <v>BAN02039</v>
      </c>
    </row>
    <row r="19" spans="1:11" x14ac:dyDescent="0.25">
      <c r="A19" s="72" t="s">
        <v>449</v>
      </c>
      <c r="B19" s="86"/>
      <c r="C19" s="86"/>
      <c r="D19" s="86">
        <v>-2951.4100000000003</v>
      </c>
      <c r="E19" s="86">
        <v>393.96</v>
      </c>
      <c r="F19" s="86"/>
      <c r="G19" s="86"/>
      <c r="H19" s="86"/>
      <c r="I19" s="86">
        <v>-2557.4500000000003</v>
      </c>
      <c r="J19" t="e">
        <f>VLOOKUP(extraction!A19,Tableau2[[Code client]:[Libellé]],1,0)</f>
        <v>#N/A</v>
      </c>
      <c r="K19" t="str">
        <f>VLOOKUP(A19,Tableau26[[Code client]:[Libellé]],1,0)</f>
        <v>BAN02045</v>
      </c>
    </row>
    <row r="20" spans="1:11" x14ac:dyDescent="0.25">
      <c r="A20" s="72" t="s">
        <v>586</v>
      </c>
      <c r="B20" s="86"/>
      <c r="C20" s="86"/>
      <c r="D20" s="86"/>
      <c r="E20" s="86">
        <v>-133.52000000000001</v>
      </c>
      <c r="F20" s="86"/>
      <c r="G20" s="86"/>
      <c r="H20" s="86"/>
      <c r="I20" s="86">
        <v>-133.52000000000001</v>
      </c>
      <c r="J20" t="e">
        <f>VLOOKUP(extraction!A20,Tableau2[[Code client]:[Libellé]],1,0)</f>
        <v>#N/A</v>
      </c>
      <c r="K20" t="str">
        <f>VLOOKUP(A20,Tableau26[[Code client]:[Libellé]],1,0)</f>
        <v>BAN02069</v>
      </c>
    </row>
    <row r="21" spans="1:11" x14ac:dyDescent="0.25">
      <c r="A21" s="72" t="s">
        <v>535</v>
      </c>
      <c r="B21" s="86"/>
      <c r="C21" s="86">
        <v>-205.26999999999998</v>
      </c>
      <c r="D21" s="86"/>
      <c r="E21" s="86"/>
      <c r="F21" s="86"/>
      <c r="G21" s="86"/>
      <c r="H21" s="86"/>
      <c r="I21" s="86">
        <v>-205.26999999999998</v>
      </c>
      <c r="J21" t="e">
        <f>VLOOKUP(extraction!A21,Tableau2[[Code client]:[Libellé]],1,0)</f>
        <v>#N/A</v>
      </c>
      <c r="K21" t="str">
        <f>VLOOKUP(A21,Tableau26[[Code client]:[Libellé]],1,0)</f>
        <v>BAN02127</v>
      </c>
    </row>
    <row r="22" spans="1:11" x14ac:dyDescent="0.25">
      <c r="A22" s="72" t="s">
        <v>587</v>
      </c>
      <c r="B22" s="86"/>
      <c r="C22" s="86">
        <v>-652.53</v>
      </c>
      <c r="D22" s="86">
        <v>-192.65</v>
      </c>
      <c r="E22" s="86"/>
      <c r="F22" s="86"/>
      <c r="G22" s="86"/>
      <c r="H22" s="86"/>
      <c r="I22" s="86">
        <v>-845.18</v>
      </c>
      <c r="J22" t="e">
        <f>VLOOKUP(extraction!A22,Tableau2[[Code client]:[Libellé]],1,0)</f>
        <v>#N/A</v>
      </c>
      <c r="K22" t="str">
        <f>VLOOKUP(A22,Tableau26[[Code client]:[Libellé]],1,0)</f>
        <v>BAN02133</v>
      </c>
    </row>
    <row r="23" spans="1:11" x14ac:dyDescent="0.25">
      <c r="A23" s="72" t="s">
        <v>450</v>
      </c>
      <c r="B23" s="86"/>
      <c r="C23" s="86"/>
      <c r="D23" s="86"/>
      <c r="E23" s="86">
        <v>-2054.27</v>
      </c>
      <c r="F23" s="86">
        <v>-8912.9600000000009</v>
      </c>
      <c r="G23" s="86">
        <v>-29749.85</v>
      </c>
      <c r="H23" s="86">
        <v>-3571.95</v>
      </c>
      <c r="I23" s="86">
        <v>-44289.03</v>
      </c>
      <c r="J23" t="e">
        <f>VLOOKUP(extraction!A23,Tableau2[[Code client]:[Libellé]],1,0)</f>
        <v>#N/A</v>
      </c>
      <c r="K23" t="str">
        <f>VLOOKUP(A23,Tableau26[[Code client]:[Libellé]],1,0)</f>
        <v>BAN02204</v>
      </c>
    </row>
    <row r="24" spans="1:11" x14ac:dyDescent="0.25">
      <c r="A24" s="72" t="s">
        <v>451</v>
      </c>
      <c r="B24" s="86">
        <v>-2295.88</v>
      </c>
      <c r="C24" s="86" t="s">
        <v>600</v>
      </c>
      <c r="D24" s="86"/>
      <c r="E24" s="86"/>
      <c r="F24" s="86"/>
      <c r="G24" s="86"/>
      <c r="H24" s="86"/>
      <c r="I24" s="86">
        <v>-2295.88</v>
      </c>
      <c r="J24" t="e">
        <f>VLOOKUP(extraction!A24,Tableau2[[Code client]:[Libellé]],1,0)</f>
        <v>#N/A</v>
      </c>
      <c r="K24" t="str">
        <f>VLOOKUP(A24,Tableau26[[Code client]:[Libellé]],1,0)</f>
        <v>BAN02224</v>
      </c>
    </row>
    <row r="25" spans="1:11" x14ac:dyDescent="0.25">
      <c r="A25" s="72" t="s">
        <v>588</v>
      </c>
      <c r="B25" s="86"/>
      <c r="C25" s="86"/>
      <c r="D25" s="86"/>
      <c r="E25" s="86"/>
      <c r="F25" s="86">
        <v>-776.46</v>
      </c>
      <c r="G25" s="86"/>
      <c r="H25" s="86"/>
      <c r="I25" s="86">
        <v>-776.46</v>
      </c>
      <c r="J25" t="e">
        <f>VLOOKUP(extraction!A25,Tableau2[[Code client]:[Libellé]],1,0)</f>
        <v>#N/A</v>
      </c>
      <c r="K25" t="str">
        <f>VLOOKUP(A25,Tableau26[[Code client]:[Libellé]],1,0)</f>
        <v>BAN02238</v>
      </c>
    </row>
    <row r="26" spans="1:11" x14ac:dyDescent="0.25">
      <c r="A26" s="72" t="s">
        <v>493</v>
      </c>
      <c r="B26" s="86"/>
      <c r="C26" s="86"/>
      <c r="D26" s="86"/>
      <c r="E26" s="86"/>
      <c r="F26" s="86"/>
      <c r="G26" s="86">
        <v>-679.78000000000065</v>
      </c>
      <c r="H26" s="86"/>
      <c r="I26" s="86">
        <v>-679.78000000000065</v>
      </c>
      <c r="J26" t="e">
        <f>VLOOKUP(extraction!A26,Tableau2[[Code client]:[Libellé]],1,0)</f>
        <v>#N/A</v>
      </c>
      <c r="K26" t="str">
        <f>VLOOKUP(A26,Tableau26[[Code client]:[Libellé]],1,0)</f>
        <v>BAN02240</v>
      </c>
    </row>
    <row r="27" spans="1:11" x14ac:dyDescent="0.25">
      <c r="A27" s="72" t="s">
        <v>452</v>
      </c>
      <c r="B27" s="86"/>
      <c r="C27" s="86"/>
      <c r="D27" s="86"/>
      <c r="E27" s="86">
        <v>-1.9</v>
      </c>
      <c r="F27" s="86">
        <v>-1408.74</v>
      </c>
      <c r="G27" s="86">
        <v>-4855.6099999999997</v>
      </c>
      <c r="H27" s="86">
        <v>564.41</v>
      </c>
      <c r="I27" s="86">
        <v>-5701.84</v>
      </c>
      <c r="J27" t="e">
        <f>VLOOKUP(extraction!A27,Tableau2[[Code client]:[Libellé]],1,0)</f>
        <v>#N/A</v>
      </c>
      <c r="K27" t="str">
        <f>VLOOKUP(A27,Tableau26[[Code client]:[Libellé]],1,0)</f>
        <v>BAN02272</v>
      </c>
    </row>
    <row r="28" spans="1:11" x14ac:dyDescent="0.25">
      <c r="A28" s="72" t="s">
        <v>497</v>
      </c>
      <c r="B28" s="86"/>
      <c r="C28" s="86"/>
      <c r="D28" s="86"/>
      <c r="E28" s="86"/>
      <c r="F28" s="86"/>
      <c r="G28" s="86">
        <v>-2186.29</v>
      </c>
      <c r="H28" s="86">
        <v>-126.4</v>
      </c>
      <c r="I28" s="86">
        <v>-2312.69</v>
      </c>
      <c r="J28" t="e">
        <f>VLOOKUP(extraction!A28,Tableau2[[Code client]:[Libellé]],1,0)</f>
        <v>#N/A</v>
      </c>
      <c r="K28" t="str">
        <f>VLOOKUP(A28,Tableau26[[Code client]:[Libellé]],1,0)</f>
        <v>BAN02347</v>
      </c>
    </row>
    <row r="29" spans="1:11" x14ac:dyDescent="0.25">
      <c r="A29" s="72" t="s">
        <v>454</v>
      </c>
      <c r="B29" s="86"/>
      <c r="C29" s="86"/>
      <c r="D29" s="86"/>
      <c r="E29" s="86">
        <v>1002.72</v>
      </c>
      <c r="F29" s="86">
        <v>331.92</v>
      </c>
      <c r="G29" s="86">
        <v>-181.07999999999993</v>
      </c>
      <c r="H29" s="86">
        <v>-1276.8499999999999</v>
      </c>
      <c r="I29" s="86">
        <v>-123.28999999999974</v>
      </c>
      <c r="J29" t="e">
        <f>VLOOKUP(extraction!A29,Tableau2[[Code client]:[Libellé]],1,0)</f>
        <v>#N/A</v>
      </c>
      <c r="K29" t="str">
        <f>VLOOKUP(A29,Tableau26[[Code client]:[Libellé]],1,0)</f>
        <v>BAN02631</v>
      </c>
    </row>
    <row r="30" spans="1:11" x14ac:dyDescent="0.25">
      <c r="A30" s="72" t="s">
        <v>495</v>
      </c>
      <c r="B30" s="86"/>
      <c r="C30" s="86"/>
      <c r="D30" s="86"/>
      <c r="E30" s="86"/>
      <c r="F30" s="86"/>
      <c r="G30" s="86">
        <v>-44.539999999999992</v>
      </c>
      <c r="H30" s="86">
        <v>-1571.19</v>
      </c>
      <c r="I30" s="86">
        <v>-1615.73</v>
      </c>
      <c r="J30" t="e">
        <f>VLOOKUP(extraction!A30,Tableau2[[Code client]:[Libellé]],1,0)</f>
        <v>#N/A</v>
      </c>
      <c r="K30" t="str">
        <f>VLOOKUP(A30,Tableau26[[Code client]:[Libellé]],1,0)</f>
        <v>BAN02659</v>
      </c>
    </row>
    <row r="31" spans="1:11" x14ac:dyDescent="0.25">
      <c r="A31" s="72" t="s">
        <v>455</v>
      </c>
      <c r="B31" s="86"/>
      <c r="C31" s="86"/>
      <c r="D31" s="86"/>
      <c r="E31" s="86"/>
      <c r="F31" s="86"/>
      <c r="G31" s="86">
        <v>-1331.3399999999997</v>
      </c>
      <c r="H31" s="86">
        <v>-819.5300000000002</v>
      </c>
      <c r="I31" s="86">
        <v>-2150.87</v>
      </c>
      <c r="J31" t="e">
        <f>VLOOKUP(extraction!A31,Tableau2[[Code client]:[Libellé]],1,0)</f>
        <v>#N/A</v>
      </c>
      <c r="K31" t="str">
        <f>VLOOKUP(A31,Tableau26[[Code client]:[Libellé]],1,0)</f>
        <v>BAN02674</v>
      </c>
    </row>
    <row r="32" spans="1:11" x14ac:dyDescent="0.25">
      <c r="A32" s="72" t="s">
        <v>521</v>
      </c>
      <c r="B32" s="86"/>
      <c r="C32" s="86"/>
      <c r="D32" s="86"/>
      <c r="E32" s="86"/>
      <c r="F32" s="86">
        <v>-332.23</v>
      </c>
      <c r="G32" s="86"/>
      <c r="H32" s="86"/>
      <c r="I32" s="86">
        <v>-332.23</v>
      </c>
      <c r="J32" t="e">
        <f>VLOOKUP(extraction!A32,Tableau2[[Code client]:[Libellé]],1,0)</f>
        <v>#N/A</v>
      </c>
      <c r="K32" t="str">
        <f>VLOOKUP(A32,Tableau26[[Code client]:[Libellé]],1,0)</f>
        <v>BAN02684</v>
      </c>
    </row>
    <row r="33" spans="1:11" x14ac:dyDescent="0.25">
      <c r="A33" s="72" t="s">
        <v>456</v>
      </c>
      <c r="B33" s="86"/>
      <c r="C33" s="86"/>
      <c r="D33" s="86"/>
      <c r="E33" s="86"/>
      <c r="F33" s="86"/>
      <c r="G33" s="86">
        <v>-5772.37</v>
      </c>
      <c r="H33" s="86"/>
      <c r="I33" s="86">
        <v>-5772.37</v>
      </c>
      <c r="J33" t="e">
        <f>VLOOKUP(extraction!A33,Tableau2[[Code client]:[Libellé]],1,0)</f>
        <v>#N/A</v>
      </c>
      <c r="K33" t="str">
        <f>VLOOKUP(A33,Tableau26[[Code client]:[Libellé]],1,0)</f>
        <v>BAN02804</v>
      </c>
    </row>
    <row r="34" spans="1:11" x14ac:dyDescent="0.25">
      <c r="A34" s="72" t="s">
        <v>502</v>
      </c>
      <c r="B34" s="86"/>
      <c r="C34" s="86"/>
      <c r="D34" s="86"/>
      <c r="E34" s="86"/>
      <c r="F34" s="86"/>
      <c r="G34" s="86"/>
      <c r="H34" s="86">
        <v>-1057.55</v>
      </c>
      <c r="I34" s="86">
        <v>-1057.55</v>
      </c>
      <c r="J34" t="e">
        <f>VLOOKUP(extraction!A34,Tableau2[[Code client]:[Libellé]],1,0)</f>
        <v>#N/A</v>
      </c>
      <c r="K34" t="str">
        <f>VLOOKUP(A34,Tableau26[[Code client]:[Libellé]],1,0)</f>
        <v>BAN02809</v>
      </c>
    </row>
    <row r="35" spans="1:11" x14ac:dyDescent="0.25">
      <c r="A35" s="72" t="s">
        <v>527</v>
      </c>
      <c r="B35" s="86"/>
      <c r="C35" s="86"/>
      <c r="D35" s="86"/>
      <c r="E35" s="86"/>
      <c r="F35" s="86">
        <v>-238.37</v>
      </c>
      <c r="G35" s="86">
        <v>-102.24</v>
      </c>
      <c r="H35" s="86"/>
      <c r="I35" s="86">
        <v>-340.61</v>
      </c>
      <c r="J35" t="e">
        <f>VLOOKUP(extraction!A35,Tableau2[[Code client]:[Libellé]],1,0)</f>
        <v>#N/A</v>
      </c>
      <c r="K35" t="str">
        <f>VLOOKUP(A35,Tableau26[[Code client]:[Libellé]],1,0)</f>
        <v>BAN13298</v>
      </c>
    </row>
    <row r="36" spans="1:11" x14ac:dyDescent="0.25">
      <c r="A36" s="72" t="s">
        <v>537</v>
      </c>
      <c r="B36" s="86"/>
      <c r="C36" s="86">
        <v>-81.33</v>
      </c>
      <c r="D36" s="86">
        <v>-81.33</v>
      </c>
      <c r="E36" s="86"/>
      <c r="F36" s="86"/>
      <c r="G36" s="86"/>
      <c r="H36" s="86"/>
      <c r="I36" s="86">
        <v>-162.66</v>
      </c>
      <c r="J36" t="e">
        <f>VLOOKUP(extraction!A36,Tableau2[[Code client]:[Libellé]],1,0)</f>
        <v>#N/A</v>
      </c>
      <c r="K36" t="str">
        <f>VLOOKUP(A36,Tableau26[[Code client]:[Libellé]],1,0)</f>
        <v>BAN14860</v>
      </c>
    </row>
    <row r="37" spans="1:11" x14ac:dyDescent="0.25">
      <c r="A37" s="72" t="s">
        <v>549</v>
      </c>
      <c r="B37" s="86"/>
      <c r="C37" s="86"/>
      <c r="D37" s="86"/>
      <c r="E37" s="86">
        <v>-57.240000000000009</v>
      </c>
      <c r="F37" s="86"/>
      <c r="G37" s="86"/>
      <c r="H37" s="86"/>
      <c r="I37" s="86">
        <v>-57.240000000000009</v>
      </c>
      <c r="J37" t="e">
        <f>VLOOKUP(extraction!A37,Tableau2[[Code client]:[Libellé]],1,0)</f>
        <v>#N/A</v>
      </c>
      <c r="K37" t="str">
        <f>VLOOKUP(A37,Tableau26[[Code client]:[Libellé]],1,0)</f>
        <v>BAN16073</v>
      </c>
    </row>
    <row r="38" spans="1:11" x14ac:dyDescent="0.25">
      <c r="A38" s="72" t="s">
        <v>490</v>
      </c>
      <c r="B38" s="86"/>
      <c r="C38" s="86">
        <v>-696.54</v>
      </c>
      <c r="D38" s="86"/>
      <c r="E38" s="86">
        <v>-9.9</v>
      </c>
      <c r="F38" s="86"/>
      <c r="G38" s="86">
        <v>-75129.169999999984</v>
      </c>
      <c r="H38" s="86">
        <v>-151376.14999999997</v>
      </c>
      <c r="I38" s="86">
        <v>-227211.75999999995</v>
      </c>
      <c r="J38" t="e">
        <f>VLOOKUP(extraction!A38,Tableau2[[Code client]:[Libellé]],1,0)</f>
        <v>#N/A</v>
      </c>
      <c r="K38" t="str">
        <f>VLOOKUP(A38,Tableau26[[Code client]:[Libellé]],1,0)</f>
        <v>BAN30066</v>
      </c>
    </row>
    <row r="39" spans="1:11" x14ac:dyDescent="0.25">
      <c r="A39" s="72" t="s">
        <v>544</v>
      </c>
      <c r="B39" s="86"/>
      <c r="C39" s="86"/>
      <c r="D39" s="86"/>
      <c r="E39" s="86">
        <v>-117.2</v>
      </c>
      <c r="F39" s="86"/>
      <c r="G39" s="86"/>
      <c r="H39" s="86"/>
      <c r="I39" s="86">
        <v>-117.2</v>
      </c>
      <c r="J39" t="e">
        <f>VLOOKUP(extraction!A39,Tableau2[[Code client]:[Libellé]],1,0)</f>
        <v>#N/A</v>
      </c>
      <c r="K39" t="str">
        <f>VLOOKUP(A39,Tableau26[[Code client]:[Libellé]],1,0)</f>
        <v>BAN30568</v>
      </c>
    </row>
    <row r="40" spans="1:11" x14ac:dyDescent="0.25">
      <c r="A40" s="72" t="s">
        <v>508</v>
      </c>
      <c r="B40" s="86"/>
      <c r="C40" s="86"/>
      <c r="D40" s="86"/>
      <c r="E40" s="86"/>
      <c r="F40" s="86"/>
      <c r="G40" s="86">
        <v>-7.01</v>
      </c>
      <c r="H40" s="86">
        <v>-169.01</v>
      </c>
      <c r="I40" s="86">
        <v>-176.01999999999998</v>
      </c>
      <c r="J40" t="e">
        <f>VLOOKUP(extraction!A40,Tableau2[[Code client]:[Libellé]],1,0)</f>
        <v>#N/A</v>
      </c>
      <c r="K40" t="str">
        <f>VLOOKUP(A40,Tableau26[[Code client]:[Libellé]],1,0)</f>
        <v>BAN45539</v>
      </c>
    </row>
    <row r="41" spans="1:11" x14ac:dyDescent="0.25">
      <c r="A41" s="72" t="s">
        <v>514</v>
      </c>
      <c r="B41" s="86"/>
      <c r="C41" s="86">
        <v>-336.15</v>
      </c>
      <c r="D41" s="86"/>
      <c r="E41" s="86"/>
      <c r="F41" s="86"/>
      <c r="G41" s="86"/>
      <c r="H41" s="86"/>
      <c r="I41" s="86">
        <v>-336.15</v>
      </c>
      <c r="J41" t="e">
        <f>VLOOKUP(extraction!A41,Tableau2[[Code client]:[Libellé]],1,0)</f>
        <v>#N/A</v>
      </c>
      <c r="K41" t="str">
        <f>VLOOKUP(A41,Tableau26[[Code client]:[Libellé]],1,0)</f>
        <v>GUI0223941510</v>
      </c>
    </row>
    <row r="42" spans="1:11" x14ac:dyDescent="0.25">
      <c r="A42" s="72" t="s">
        <v>563</v>
      </c>
      <c r="B42" s="86"/>
      <c r="C42" s="86"/>
      <c r="D42" s="86"/>
      <c r="E42" s="86"/>
      <c r="F42" s="86"/>
      <c r="G42" s="86"/>
      <c r="H42" s="86">
        <v>-26.94</v>
      </c>
      <c r="I42" s="86">
        <v>-26.94</v>
      </c>
      <c r="J42" t="e">
        <f>VLOOKUP(extraction!A42,Tableau2[[Code client]:[Libellé]],1,0)</f>
        <v>#N/A</v>
      </c>
      <c r="K42" t="str">
        <f>VLOOKUP(A42,Tableau26[[Code client]:[Libellé]],1,0)</f>
        <v>GUI0268142438</v>
      </c>
    </row>
    <row r="43" spans="1:11" x14ac:dyDescent="0.25">
      <c r="A43" s="72" t="s">
        <v>458</v>
      </c>
      <c r="B43" s="86">
        <v>-5081.51</v>
      </c>
      <c r="C43" s="86"/>
      <c r="D43" s="86">
        <v>-1432.16</v>
      </c>
      <c r="E43" s="86">
        <v>747.4</v>
      </c>
      <c r="F43" s="86">
        <v>-539.20000000000005</v>
      </c>
      <c r="G43" s="86">
        <v>-4739.09</v>
      </c>
      <c r="H43" s="86">
        <v>-1727.38</v>
      </c>
      <c r="I43" s="86">
        <v>-12771.940000000002</v>
      </c>
      <c r="J43" t="e">
        <f>VLOOKUP(extraction!A43,Tableau2[[Code client]:[Libellé]],1,0)</f>
        <v>#N/A</v>
      </c>
      <c r="K43" t="str">
        <f>VLOOKUP(A43,Tableau26[[Code client]:[Libellé]],1,0)</f>
        <v>GUI1027800111</v>
      </c>
    </row>
    <row r="44" spans="1:11" x14ac:dyDescent="0.25">
      <c r="A44" s="72" t="s">
        <v>540</v>
      </c>
      <c r="B44" s="86"/>
      <c r="C44" s="86"/>
      <c r="D44" s="86"/>
      <c r="E44" s="86"/>
      <c r="F44" s="86"/>
      <c r="G44" s="86">
        <v>-133.36000000000001</v>
      </c>
      <c r="H44" s="86"/>
      <c r="I44" s="86">
        <v>-133.36000000000001</v>
      </c>
      <c r="J44" t="e">
        <f>VLOOKUP(extraction!A44,Tableau2[[Code client]:[Libellé]],1,0)</f>
        <v>#N/A</v>
      </c>
      <c r="K44" t="str">
        <f>VLOOKUP(A44,Tableau26[[Code client]:[Libellé]],1,0)</f>
        <v>GUI1027800725</v>
      </c>
    </row>
    <row r="45" spans="1:11" x14ac:dyDescent="0.25">
      <c r="A45" s="72" t="s">
        <v>525</v>
      </c>
      <c r="B45" s="86"/>
      <c r="C45" s="86">
        <v>-118.4</v>
      </c>
      <c r="D45" s="86">
        <v>-281.25</v>
      </c>
      <c r="E45" s="86"/>
      <c r="F45" s="86"/>
      <c r="G45" s="86"/>
      <c r="H45" s="86"/>
      <c r="I45" s="86">
        <v>-399.65</v>
      </c>
      <c r="J45" t="e">
        <f>VLOOKUP(extraction!A45,Tableau2[[Code client]:[Libellé]],1,0)</f>
        <v>#N/A</v>
      </c>
      <c r="K45" t="str">
        <f>VLOOKUP(A45,Tableau26[[Code client]:[Libellé]],1,0)</f>
        <v>GUI1027800870</v>
      </c>
    </row>
    <row r="46" spans="1:11" x14ac:dyDescent="0.25">
      <c r="A46" s="72" t="s">
        <v>498</v>
      </c>
      <c r="B46" s="86"/>
      <c r="C46" s="86"/>
      <c r="D46" s="86"/>
      <c r="E46" s="86"/>
      <c r="F46" s="86"/>
      <c r="G46" s="86"/>
      <c r="H46" s="86">
        <v>-3293.68</v>
      </c>
      <c r="I46" s="86">
        <v>-3293.68</v>
      </c>
      <c r="J46" t="e">
        <f>VLOOKUP(extraction!A46,Tableau2[[Code client]:[Libellé]],1,0)</f>
        <v>#N/A</v>
      </c>
      <c r="K46" t="str">
        <f>VLOOKUP(A46,Tableau26[[Code client]:[Libellé]],1,0)</f>
        <v>GUI1027807382</v>
      </c>
    </row>
    <row r="47" spans="1:11" x14ac:dyDescent="0.25">
      <c r="A47" s="72" t="s">
        <v>543</v>
      </c>
      <c r="B47" s="86"/>
      <c r="C47" s="86"/>
      <c r="D47" s="86"/>
      <c r="E47" s="86"/>
      <c r="F47" s="86"/>
      <c r="G47" s="86"/>
      <c r="H47" s="86">
        <v>-121.91</v>
      </c>
      <c r="I47" s="86">
        <v>-121.91</v>
      </c>
      <c r="J47" t="e">
        <f>VLOOKUP(extraction!A47,Tableau2[[Code client]:[Libellé]],1,0)</f>
        <v>#N/A</v>
      </c>
      <c r="K47" t="str">
        <f>VLOOKUP(A47,Tableau26[[Code client]:[Libellé]],1,0)</f>
        <v>GUI1027836810</v>
      </c>
    </row>
    <row r="48" spans="1:11" x14ac:dyDescent="0.25">
      <c r="A48" s="72" t="s">
        <v>513</v>
      </c>
      <c r="B48" s="86"/>
      <c r="C48" s="86"/>
      <c r="D48" s="86"/>
      <c r="E48" s="86">
        <v>-82.44</v>
      </c>
      <c r="F48" s="86"/>
      <c r="G48" s="86"/>
      <c r="H48" s="86">
        <v>-159.47</v>
      </c>
      <c r="I48" s="86">
        <v>-241.91</v>
      </c>
      <c r="J48" t="e">
        <f>VLOOKUP(extraction!A48,Tableau2[[Code client]:[Libellé]],1,0)</f>
        <v>#N/A</v>
      </c>
      <c r="K48" t="str">
        <f>VLOOKUP(A48,Tableau26[[Code client]:[Libellé]],1,0)</f>
        <v>GUI1548900399</v>
      </c>
    </row>
    <row r="49" spans="1:11" x14ac:dyDescent="0.25">
      <c r="A49" s="72" t="s">
        <v>561</v>
      </c>
      <c r="B49" s="86"/>
      <c r="C49" s="86"/>
      <c r="D49" s="86"/>
      <c r="E49" s="86">
        <v>-28.56</v>
      </c>
      <c r="F49" s="86"/>
      <c r="G49" s="86"/>
      <c r="H49" s="86"/>
      <c r="I49" s="86">
        <v>-28.56</v>
      </c>
      <c r="J49" t="e">
        <f>VLOOKUP(extraction!A49,Tableau2[[Code client]:[Libellé]],1,0)</f>
        <v>#N/A</v>
      </c>
      <c r="K49" t="str">
        <f>VLOOKUP(A49,Tableau26[[Code client]:[Libellé]],1,0)</f>
        <v>GUI1562902601</v>
      </c>
    </row>
    <row r="50" spans="1:11" x14ac:dyDescent="0.25">
      <c r="A50" s="72" t="s">
        <v>459</v>
      </c>
      <c r="B50" s="86">
        <v>-22165.29</v>
      </c>
      <c r="C50" s="86">
        <v>-12</v>
      </c>
      <c r="D50" s="86">
        <v>-11676.23</v>
      </c>
      <c r="E50" s="86">
        <v>-7392.0300000000007</v>
      </c>
      <c r="F50" s="86">
        <v>-3072</v>
      </c>
      <c r="G50" s="86">
        <v>2915.0199999999991</v>
      </c>
      <c r="H50" s="86">
        <v>-4113.87</v>
      </c>
      <c r="I50" s="86">
        <v>-45516.400000000009</v>
      </c>
      <c r="J50" t="e">
        <f>VLOOKUP(extraction!A50,Tableau2[[Code client]:[Libellé]],1,0)</f>
        <v>#N/A</v>
      </c>
      <c r="K50" t="str">
        <f>VLOOKUP(A50,Tableau26[[Code client]:[Libellé]],1,0)</f>
        <v>GUI1615900350</v>
      </c>
    </row>
    <row r="51" spans="1:11" x14ac:dyDescent="0.25">
      <c r="A51" s="72" t="s">
        <v>541</v>
      </c>
      <c r="B51" s="86">
        <v>-125.2</v>
      </c>
      <c r="C51" s="86" t="s">
        <v>600</v>
      </c>
      <c r="D51" s="86"/>
      <c r="E51" s="86"/>
      <c r="F51" s="86"/>
      <c r="G51" s="86"/>
      <c r="H51" s="86"/>
      <c r="I51" s="86">
        <v>-125.2</v>
      </c>
      <c r="J51" t="e">
        <f>VLOOKUP(extraction!A51,Tableau2[[Code client]:[Libellé]],1,0)</f>
        <v>#N/A</v>
      </c>
      <c r="K51" t="e">
        <f>VLOOKUP(A51,Tableau26[[Code client]:[Libellé]],1,0)</f>
        <v>#N/A</v>
      </c>
    </row>
    <row r="52" spans="1:11" x14ac:dyDescent="0.25">
      <c r="A52" s="72" t="s">
        <v>551</v>
      </c>
      <c r="B52" s="86">
        <v>-52.38</v>
      </c>
      <c r="C52" s="86" t="s">
        <v>600</v>
      </c>
      <c r="D52" s="86"/>
      <c r="E52" s="86"/>
      <c r="F52" s="86"/>
      <c r="G52" s="86"/>
      <c r="H52" s="86"/>
      <c r="I52" s="86">
        <v>-52.38</v>
      </c>
      <c r="J52" t="e">
        <f>VLOOKUP(extraction!A52,Tableau2[[Code client]:[Libellé]],1,0)</f>
        <v>#N/A</v>
      </c>
      <c r="K52" t="e">
        <f>VLOOKUP(A52,Tableau26[[Code client]:[Libellé]],1,0)</f>
        <v>#N/A</v>
      </c>
    </row>
    <row r="53" spans="1:11" x14ac:dyDescent="0.25">
      <c r="A53" s="72" t="s">
        <v>460</v>
      </c>
      <c r="B53" s="86">
        <v>-22193.52</v>
      </c>
      <c r="C53" s="86" t="s">
        <v>600</v>
      </c>
      <c r="D53" s="86"/>
      <c r="E53" s="86"/>
      <c r="F53" s="86"/>
      <c r="G53" s="86"/>
      <c r="H53" s="86"/>
      <c r="I53" s="86">
        <v>-22193.52</v>
      </c>
      <c r="J53" t="e">
        <f>VLOOKUP(extraction!A53,Tableau2[[Code client]:[Libellé]],1,0)</f>
        <v>#N/A</v>
      </c>
      <c r="K53" t="str">
        <f>VLOOKUP(A53,Tableau26[[Code client]:[Libellé]],1,0)</f>
        <v>SCT20S000001</v>
      </c>
    </row>
    <row r="54" spans="1:11" x14ac:dyDescent="0.25">
      <c r="A54" s="72" t="s">
        <v>517</v>
      </c>
      <c r="B54" s="86">
        <v>-556.74</v>
      </c>
      <c r="C54" s="86" t="s">
        <v>600</v>
      </c>
      <c r="D54" s="86"/>
      <c r="E54" s="86"/>
      <c r="F54" s="86"/>
      <c r="G54" s="86"/>
      <c r="H54" s="86"/>
      <c r="I54" s="86">
        <v>-556.74</v>
      </c>
      <c r="J54" t="e">
        <f>VLOOKUP(extraction!A54,Tableau2[[Code client]:[Libellé]],1,0)</f>
        <v>#N/A</v>
      </c>
      <c r="K54" t="e">
        <f>VLOOKUP(A54,Tableau26[[Code client]:[Libellé]],1,0)</f>
        <v>#N/A</v>
      </c>
    </row>
    <row r="55" spans="1:11" x14ac:dyDescent="0.25">
      <c r="A55" s="72" t="s">
        <v>523</v>
      </c>
      <c r="B55" s="86">
        <v>-446.96000000000004</v>
      </c>
      <c r="C55" s="86" t="s">
        <v>600</v>
      </c>
      <c r="D55" s="86"/>
      <c r="E55" s="86"/>
      <c r="F55" s="86"/>
      <c r="G55" s="86"/>
      <c r="H55" s="86"/>
      <c r="I55" s="86">
        <v>-446.96000000000004</v>
      </c>
      <c r="J55" t="e">
        <f>VLOOKUP(extraction!A55,Tableau2[[Code client]:[Libellé]],1,0)</f>
        <v>#N/A</v>
      </c>
      <c r="K55" t="e">
        <f>VLOOKUP(A55,Tableau26[[Code client]:[Libellé]],1,0)</f>
        <v>#N/A</v>
      </c>
    </row>
    <row r="56" spans="1:11" x14ac:dyDescent="0.25">
      <c r="A56" s="72" t="s">
        <v>509</v>
      </c>
      <c r="B56" s="86"/>
      <c r="C56" s="86"/>
      <c r="D56" s="86">
        <v>-845.03</v>
      </c>
      <c r="E56" s="86"/>
      <c r="F56" s="86"/>
      <c r="G56" s="86"/>
      <c r="H56" s="86"/>
      <c r="I56" s="86">
        <v>-845.03</v>
      </c>
      <c r="J56" t="e">
        <f>VLOOKUP(extraction!A56,Tableau2[[Code client]:[Libellé]],1,0)</f>
        <v>#N/A</v>
      </c>
      <c r="K56" t="str">
        <f>VLOOKUP(A56,Tableau26[[Code client]:[Libellé]],1,0)</f>
        <v>TIE100018</v>
      </c>
    </row>
    <row r="57" spans="1:11" x14ac:dyDescent="0.25">
      <c r="A57" s="72" t="s">
        <v>494</v>
      </c>
      <c r="B57" s="86"/>
      <c r="C57" s="86"/>
      <c r="D57" s="86"/>
      <c r="E57" s="86"/>
      <c r="F57" s="86">
        <v>50</v>
      </c>
      <c r="G57" s="86">
        <v>-460.12</v>
      </c>
      <c r="H57" s="86"/>
      <c r="I57" s="86">
        <v>-410.12</v>
      </c>
      <c r="J57" t="e">
        <f>VLOOKUP(extraction!A57,Tableau2[[Code client]:[Libellé]],1,0)</f>
        <v>#N/A</v>
      </c>
      <c r="K57" t="str">
        <f>VLOOKUP(A57,Tableau26[[Code client]:[Libellé]],1,0)</f>
        <v>TIE100023</v>
      </c>
    </row>
    <row r="58" spans="1:11" x14ac:dyDescent="0.25">
      <c r="A58" s="72" t="s">
        <v>461</v>
      </c>
      <c r="B58" s="86"/>
      <c r="C58" s="86">
        <v>-930.96</v>
      </c>
      <c r="D58" s="86">
        <v>79.160000000000025</v>
      </c>
      <c r="E58" s="86">
        <v>-1506.41</v>
      </c>
      <c r="F58" s="86">
        <v>1683.78</v>
      </c>
      <c r="G58" s="86">
        <v>-1874.93</v>
      </c>
      <c r="H58" s="86"/>
      <c r="I58" s="86">
        <v>-2549.36</v>
      </c>
      <c r="J58" t="e">
        <f>VLOOKUP(extraction!A58,Tableau2[[Code client]:[Libellé]],1,0)</f>
        <v>#N/A</v>
      </c>
      <c r="K58" t="str">
        <f>VLOOKUP(A58,Tableau26[[Code client]:[Libellé]],1,0)</f>
        <v>TIE100032</v>
      </c>
    </row>
    <row r="59" spans="1:11" x14ac:dyDescent="0.25">
      <c r="A59" s="72" t="s">
        <v>462</v>
      </c>
      <c r="B59" s="86"/>
      <c r="C59" s="86"/>
      <c r="D59" s="86"/>
      <c r="E59" s="86"/>
      <c r="F59" s="86"/>
      <c r="G59" s="86">
        <v>-3905.22</v>
      </c>
      <c r="H59" s="86"/>
      <c r="I59" s="86">
        <v>-3905.22</v>
      </c>
      <c r="J59" t="e">
        <f>VLOOKUP(extraction!A59,Tableau2[[Code client]:[Libellé]],1,0)</f>
        <v>#N/A</v>
      </c>
      <c r="K59" t="str">
        <f>VLOOKUP(A59,Tableau26[[Code client]:[Libellé]],1,0)</f>
        <v>TIE100060</v>
      </c>
    </row>
    <row r="60" spans="1:11" x14ac:dyDescent="0.25">
      <c r="A60" s="72" t="s">
        <v>496</v>
      </c>
      <c r="B60" s="86"/>
      <c r="C60" s="86"/>
      <c r="D60" s="86"/>
      <c r="E60" s="86"/>
      <c r="F60" s="86"/>
      <c r="G60" s="86">
        <v>-4429.71</v>
      </c>
      <c r="H60" s="86">
        <v>-1633.07</v>
      </c>
      <c r="I60" s="86">
        <v>-6062.78</v>
      </c>
      <c r="J60" t="e">
        <f>VLOOKUP(extraction!A60,Tableau2[[Code client]:[Libellé]],1,0)</f>
        <v>#N/A</v>
      </c>
      <c r="K60" t="str">
        <f>VLOOKUP(A60,Tableau26[[Code client]:[Libellé]],1,0)</f>
        <v>TIE100159</v>
      </c>
    </row>
    <row r="61" spans="1:11" x14ac:dyDescent="0.25">
      <c r="A61" s="72" t="s">
        <v>510</v>
      </c>
      <c r="B61" s="86"/>
      <c r="C61" s="86">
        <v>-841.29</v>
      </c>
      <c r="D61" s="86"/>
      <c r="E61" s="86"/>
      <c r="F61" s="86"/>
      <c r="G61" s="86"/>
      <c r="H61" s="86"/>
      <c r="I61" s="86">
        <v>-841.29</v>
      </c>
      <c r="J61" t="e">
        <f>VLOOKUP(extraction!A61,Tableau2[[Code client]:[Libellé]],1,0)</f>
        <v>#N/A</v>
      </c>
      <c r="K61" t="str">
        <f>VLOOKUP(A61,Tableau26[[Code client]:[Libellé]],1,0)</f>
        <v>TIE100723</v>
      </c>
    </row>
    <row r="62" spans="1:11" x14ac:dyDescent="0.25">
      <c r="A62" s="72" t="s">
        <v>555</v>
      </c>
      <c r="B62" s="86"/>
      <c r="C62" s="86"/>
      <c r="D62" s="86">
        <v>-43.39</v>
      </c>
      <c r="E62" s="86"/>
      <c r="F62" s="86"/>
      <c r="G62" s="86"/>
      <c r="H62" s="86"/>
      <c r="I62" s="86">
        <v>-43.39</v>
      </c>
      <c r="J62" t="e">
        <f>VLOOKUP(extraction!A62,Tableau2[[Code client]:[Libellé]],1,0)</f>
        <v>#N/A</v>
      </c>
      <c r="K62" t="str">
        <f>VLOOKUP(A62,Tableau26[[Code client]:[Libellé]],1,0)</f>
        <v>TIE100732</v>
      </c>
    </row>
    <row r="63" spans="1:11" x14ac:dyDescent="0.25">
      <c r="A63" s="72" t="s">
        <v>532</v>
      </c>
      <c r="B63" s="86"/>
      <c r="C63" s="86">
        <v>-227.48</v>
      </c>
      <c r="D63" s="86"/>
      <c r="E63" s="86"/>
      <c r="F63" s="86"/>
      <c r="G63" s="86"/>
      <c r="H63" s="86"/>
      <c r="I63" s="86">
        <v>-227.48</v>
      </c>
      <c r="J63" t="e">
        <f>VLOOKUP(extraction!A63,Tableau2[[Code client]:[Libellé]],1,0)</f>
        <v>#N/A</v>
      </c>
      <c r="K63" t="str">
        <f>VLOOKUP(A63,Tableau26[[Code client]:[Libellé]],1,0)</f>
        <v>TIE100832</v>
      </c>
    </row>
    <row r="64" spans="1:11" x14ac:dyDescent="0.25">
      <c r="A64" s="72" t="s">
        <v>589</v>
      </c>
      <c r="B64" s="86"/>
      <c r="C64" s="86"/>
      <c r="D64" s="86"/>
      <c r="E64" s="86"/>
      <c r="F64" s="86"/>
      <c r="G64" s="86">
        <v>-28.42</v>
      </c>
      <c r="H64" s="86"/>
      <c r="I64" s="86">
        <v>-28.42</v>
      </c>
      <c r="J64" t="e">
        <f>VLOOKUP(extraction!A64,Tableau2[[Code client]:[Libellé]],1,0)</f>
        <v>#N/A</v>
      </c>
      <c r="K64" t="str">
        <f>VLOOKUP(A64,Tableau26[[Code client]:[Libellé]],1,0)</f>
        <v>TIE101880</v>
      </c>
    </row>
    <row r="65" spans="1:11" x14ac:dyDescent="0.25">
      <c r="A65" s="72" t="s">
        <v>463</v>
      </c>
      <c r="B65" s="86">
        <v>-359.7</v>
      </c>
      <c r="C65" s="86">
        <v>-575.92999999999995</v>
      </c>
      <c r="D65" s="86">
        <v>-250.08</v>
      </c>
      <c r="E65" s="86">
        <v>39.590000000000003</v>
      </c>
      <c r="F65" s="86">
        <v>-899.97</v>
      </c>
      <c r="G65" s="86">
        <v>30.419999999999959</v>
      </c>
      <c r="H65" s="86"/>
      <c r="I65" s="86">
        <v>-2015.67</v>
      </c>
      <c r="J65" t="e">
        <f>VLOOKUP(extraction!A65,Tableau2[[Code client]:[Libellé]],1,0)</f>
        <v>#N/A</v>
      </c>
      <c r="K65" t="str">
        <f>VLOOKUP(A65,Tableau26[[Code client]:[Libellé]],1,0)</f>
        <v>TIE101882</v>
      </c>
    </row>
    <row r="66" spans="1:11" x14ac:dyDescent="0.25">
      <c r="A66" s="72" t="s">
        <v>464</v>
      </c>
      <c r="B66" s="86">
        <v>-76.540000000000006</v>
      </c>
      <c r="C66" s="86"/>
      <c r="D66" s="86">
        <v>-310.45</v>
      </c>
      <c r="E66" s="86">
        <v>-190.44</v>
      </c>
      <c r="F66" s="86"/>
      <c r="G66" s="86">
        <v>-1091.93</v>
      </c>
      <c r="H66" s="86"/>
      <c r="I66" s="86">
        <v>-1669.3600000000001</v>
      </c>
      <c r="J66" t="e">
        <f>VLOOKUP(extraction!A66,Tableau2[[Code client]:[Libellé]],1,0)</f>
        <v>#N/A</v>
      </c>
      <c r="K66" t="str">
        <f>VLOOKUP(A66,Tableau26[[Code client]:[Libellé]],1,0)</f>
        <v>TIE101883</v>
      </c>
    </row>
    <row r="67" spans="1:11" x14ac:dyDescent="0.25">
      <c r="A67" s="72" t="s">
        <v>465</v>
      </c>
      <c r="B67" s="86">
        <v>-56.25</v>
      </c>
      <c r="C67" s="86">
        <v>-652.83999999999992</v>
      </c>
      <c r="D67" s="86">
        <v>-513.67999999999995</v>
      </c>
      <c r="E67" s="86"/>
      <c r="F67" s="86"/>
      <c r="G67" s="86"/>
      <c r="H67" s="86"/>
      <c r="I67" s="86">
        <v>-1222.77</v>
      </c>
      <c r="J67" t="e">
        <f>VLOOKUP(extraction!A67,Tableau2[[Code client]:[Libellé]],1,0)</f>
        <v>#N/A</v>
      </c>
      <c r="K67" t="str">
        <f>VLOOKUP(A67,Tableau26[[Code client]:[Libellé]],1,0)</f>
        <v>TIE101901</v>
      </c>
    </row>
    <row r="68" spans="1:11" x14ac:dyDescent="0.25">
      <c r="A68" s="72" t="s">
        <v>248</v>
      </c>
      <c r="B68" s="86">
        <v>-467.86</v>
      </c>
      <c r="C68" s="86">
        <v>-26.31</v>
      </c>
      <c r="D68" s="86">
        <v>-26.56</v>
      </c>
      <c r="E68" s="86">
        <v>-89.84</v>
      </c>
      <c r="F68" s="86">
        <v>-70.490000000000009</v>
      </c>
      <c r="G68" s="86">
        <v>-45.08</v>
      </c>
      <c r="H68" s="86"/>
      <c r="I68" s="86">
        <v>-726.1400000000001</v>
      </c>
      <c r="J68" t="str">
        <f>VLOOKUP(extraction!A68,Tableau2[[Code client]:[Libellé]],1,0)</f>
        <v>TIE103106</v>
      </c>
      <c r="K68" t="e">
        <f>VLOOKUP(A68,Tableau26[[Code client]:[Libellé]],1,0)</f>
        <v>#N/A</v>
      </c>
    </row>
    <row r="69" spans="1:11" x14ac:dyDescent="0.25">
      <c r="A69" s="72" t="s">
        <v>466</v>
      </c>
      <c r="B69" s="86"/>
      <c r="C69" s="86"/>
      <c r="D69" s="86"/>
      <c r="E69" s="86"/>
      <c r="F69" s="86"/>
      <c r="G69" s="86">
        <v>-1108.33</v>
      </c>
      <c r="H69" s="86">
        <v>-1853.8900000000003</v>
      </c>
      <c r="I69" s="86">
        <v>-2962.2200000000003</v>
      </c>
      <c r="J69" t="e">
        <f>VLOOKUP(extraction!A69,Tableau2[[Code client]:[Libellé]],1,0)</f>
        <v>#N/A</v>
      </c>
      <c r="K69" t="str">
        <f>VLOOKUP(A69,Tableau26[[Code client]:[Libellé]],1,0)</f>
        <v>TIE103111</v>
      </c>
    </row>
    <row r="70" spans="1:11" x14ac:dyDescent="0.25">
      <c r="A70" s="72" t="s">
        <v>534</v>
      </c>
      <c r="B70" s="86"/>
      <c r="C70" s="86"/>
      <c r="D70" s="86">
        <v>-69.2</v>
      </c>
      <c r="E70" s="86">
        <v>-17.03</v>
      </c>
      <c r="F70" s="86">
        <v>-92</v>
      </c>
      <c r="G70" s="86">
        <v>-18.440000000000001</v>
      </c>
      <c r="H70" s="86"/>
      <c r="I70" s="86">
        <v>-196.67000000000002</v>
      </c>
      <c r="J70" t="e">
        <f>VLOOKUP(extraction!A70,Tableau2[[Code client]:[Libellé]],1,0)</f>
        <v>#N/A</v>
      </c>
      <c r="K70" t="str">
        <f>VLOOKUP(A70,Tableau26[[Code client]:[Libellé]],1,0)</f>
        <v>TIE103139</v>
      </c>
    </row>
    <row r="71" spans="1:11" x14ac:dyDescent="0.25">
      <c r="A71" s="72" t="s">
        <v>249</v>
      </c>
      <c r="B71" s="86"/>
      <c r="C71" s="86"/>
      <c r="D71" s="86"/>
      <c r="E71" s="86">
        <v>-33.43</v>
      </c>
      <c r="F71" s="86">
        <v>-34.03</v>
      </c>
      <c r="G71" s="86"/>
      <c r="H71" s="86"/>
      <c r="I71" s="86">
        <v>-67.460000000000008</v>
      </c>
      <c r="J71" t="str">
        <f>VLOOKUP(extraction!A71,Tableau2[[Code client]:[Libellé]],1,0)</f>
        <v>TIE105814</v>
      </c>
      <c r="K71" t="e">
        <f>VLOOKUP(A71,Tableau26[[Code client]:[Libellé]],1,0)</f>
        <v>#N/A</v>
      </c>
    </row>
    <row r="72" spans="1:11" x14ac:dyDescent="0.25">
      <c r="A72" s="72" t="s">
        <v>250</v>
      </c>
      <c r="B72" s="86"/>
      <c r="C72" s="86">
        <v>-66.16</v>
      </c>
      <c r="D72" s="86">
        <v>-33.24</v>
      </c>
      <c r="E72" s="86"/>
      <c r="F72" s="86">
        <v>-33.43</v>
      </c>
      <c r="G72" s="86">
        <v>-34.03</v>
      </c>
      <c r="H72" s="86"/>
      <c r="I72" s="86">
        <v>-166.86</v>
      </c>
      <c r="J72" t="str">
        <f>VLOOKUP(extraction!A72,Tableau2[[Code client]:[Libellé]],1,0)</f>
        <v>TIE105815</v>
      </c>
      <c r="K72" t="e">
        <f>VLOOKUP(A72,Tableau26[[Code client]:[Libellé]],1,0)</f>
        <v>#N/A</v>
      </c>
    </row>
    <row r="73" spans="1:11" x14ac:dyDescent="0.25">
      <c r="A73" s="72" t="s">
        <v>163</v>
      </c>
      <c r="B73" s="86"/>
      <c r="C73" s="86"/>
      <c r="D73" s="86"/>
      <c r="E73" s="86"/>
      <c r="F73" s="86"/>
      <c r="G73" s="86">
        <v>-57.61</v>
      </c>
      <c r="H73" s="86"/>
      <c r="I73" s="86">
        <v>-57.61</v>
      </c>
      <c r="J73" t="str">
        <f>VLOOKUP(extraction!A73,Tableau2[[Code client]:[Libellé]],1,0)</f>
        <v>TIE105816</v>
      </c>
      <c r="K73" t="e">
        <f>VLOOKUP(A73,Tableau26[[Code client]:[Libellé]],1,0)</f>
        <v>#N/A</v>
      </c>
    </row>
    <row r="74" spans="1:11" x14ac:dyDescent="0.25">
      <c r="A74" s="72" t="s">
        <v>251</v>
      </c>
      <c r="B74" s="86"/>
      <c r="C74" s="86">
        <v>-26.31</v>
      </c>
      <c r="D74" s="86">
        <v>-101.95</v>
      </c>
      <c r="E74" s="86"/>
      <c r="F74" s="86"/>
      <c r="G74" s="86">
        <v>-102.37</v>
      </c>
      <c r="H74" s="86"/>
      <c r="I74" s="86">
        <v>-230.63</v>
      </c>
      <c r="J74" t="str">
        <f>VLOOKUP(extraction!A74,Tableau2[[Code client]:[Libellé]],1,0)</f>
        <v>TIE105820</v>
      </c>
      <c r="K74" t="e">
        <f>VLOOKUP(A74,Tableau26[[Code client]:[Libellé]],1,0)</f>
        <v>#N/A</v>
      </c>
    </row>
    <row r="75" spans="1:11" x14ac:dyDescent="0.25">
      <c r="A75" s="72" t="s">
        <v>252</v>
      </c>
      <c r="B75" s="86">
        <v>-26.31</v>
      </c>
      <c r="C75" s="86">
        <v>-43.85</v>
      </c>
      <c r="D75" s="86"/>
      <c r="E75" s="86"/>
      <c r="F75" s="86"/>
      <c r="G75" s="86"/>
      <c r="H75" s="86"/>
      <c r="I75" s="86">
        <v>-70.16</v>
      </c>
      <c r="J75" t="str">
        <f>VLOOKUP(extraction!A75,Tableau2[[Code client]:[Libellé]],1,0)</f>
        <v>TIE105821</v>
      </c>
      <c r="K75" t="e">
        <f>VLOOKUP(A75,Tableau26[[Code client]:[Libellé]],1,0)</f>
        <v>#N/A</v>
      </c>
    </row>
    <row r="76" spans="1:11" x14ac:dyDescent="0.25">
      <c r="A76" s="72" t="s">
        <v>253</v>
      </c>
      <c r="B76" s="86"/>
      <c r="C76" s="86"/>
      <c r="D76" s="86"/>
      <c r="E76" s="86"/>
      <c r="F76" s="86">
        <v>-33.43</v>
      </c>
      <c r="G76" s="86"/>
      <c r="H76" s="86"/>
      <c r="I76" s="86">
        <v>-33.43</v>
      </c>
      <c r="J76" t="str">
        <f>VLOOKUP(extraction!A76,Tableau2[[Code client]:[Libellé]],1,0)</f>
        <v>TIE105885</v>
      </c>
      <c r="K76" t="e">
        <f>VLOOKUP(A76,Tableau26[[Code client]:[Libellé]],1,0)</f>
        <v>#N/A</v>
      </c>
    </row>
    <row r="77" spans="1:11" x14ac:dyDescent="0.25">
      <c r="A77" s="72" t="s">
        <v>505</v>
      </c>
      <c r="B77" s="86">
        <v>-626.26</v>
      </c>
      <c r="C77" s="86">
        <v>-306.33999999999997</v>
      </c>
      <c r="D77" s="86"/>
      <c r="E77" s="86"/>
      <c r="F77" s="86"/>
      <c r="G77" s="86"/>
      <c r="H77" s="86"/>
      <c r="I77" s="86">
        <v>-932.59999999999991</v>
      </c>
      <c r="J77" t="e">
        <f>VLOOKUP(extraction!A77,Tableau2[[Code client]:[Libellé]],1,0)</f>
        <v>#N/A</v>
      </c>
      <c r="K77" t="str">
        <f>VLOOKUP(A77,Tableau26[[Code client]:[Libellé]],1,0)</f>
        <v>TIE108228</v>
      </c>
    </row>
    <row r="78" spans="1:11" x14ac:dyDescent="0.25">
      <c r="A78" s="72" t="s">
        <v>164</v>
      </c>
      <c r="B78" s="86"/>
      <c r="C78" s="86"/>
      <c r="D78" s="86"/>
      <c r="E78" s="86"/>
      <c r="F78" s="86"/>
      <c r="G78" s="86">
        <v>-56.58</v>
      </c>
      <c r="H78" s="86"/>
      <c r="I78" s="86">
        <v>-56.58</v>
      </c>
      <c r="J78" t="str">
        <f>VLOOKUP(extraction!A78,Tableau2[[Code client]:[Libellé]],1,0)</f>
        <v>TIE109846</v>
      </c>
      <c r="K78" t="e">
        <f>VLOOKUP(A78,Tableau26[[Code client]:[Libellé]],1,0)</f>
        <v>#N/A</v>
      </c>
    </row>
    <row r="79" spans="1:11" x14ac:dyDescent="0.25">
      <c r="A79" s="72" t="s">
        <v>100</v>
      </c>
      <c r="B79" s="86">
        <v>-11.48</v>
      </c>
      <c r="C79" s="86" t="s">
        <v>600</v>
      </c>
      <c r="D79" s="86"/>
      <c r="E79" s="86"/>
      <c r="F79" s="86"/>
      <c r="G79" s="86"/>
      <c r="H79" s="86"/>
      <c r="I79" s="86">
        <v>-11.48</v>
      </c>
      <c r="J79" t="str">
        <f>VLOOKUP(extraction!A79,Tableau2[[Code client]:[Libellé]],1,0)</f>
        <v>TIE110131</v>
      </c>
      <c r="K79" t="e">
        <f>VLOOKUP(A79,Tableau26[[Code client]:[Libellé]],1,0)</f>
        <v>#N/A</v>
      </c>
    </row>
    <row r="80" spans="1:11" x14ac:dyDescent="0.25">
      <c r="A80" s="72" t="s">
        <v>254</v>
      </c>
      <c r="B80" s="86"/>
      <c r="C80" s="86"/>
      <c r="D80" s="86"/>
      <c r="E80" s="86"/>
      <c r="F80" s="86">
        <v>-34.03</v>
      </c>
      <c r="G80" s="86"/>
      <c r="H80" s="86"/>
      <c r="I80" s="86">
        <v>-34.03</v>
      </c>
      <c r="J80" t="str">
        <f>VLOOKUP(extraction!A80,Tableau2[[Code client]:[Libellé]],1,0)</f>
        <v>TIE111512</v>
      </c>
      <c r="K80" t="e">
        <f>VLOOKUP(A80,Tableau26[[Code client]:[Libellé]],1,0)</f>
        <v>#N/A</v>
      </c>
    </row>
    <row r="81" spans="1:11" x14ac:dyDescent="0.25">
      <c r="A81" s="72" t="s">
        <v>467</v>
      </c>
      <c r="B81" s="86"/>
      <c r="C81" s="86"/>
      <c r="D81" s="86">
        <v>-2652.3399999999997</v>
      </c>
      <c r="E81" s="86">
        <v>-15857.59</v>
      </c>
      <c r="F81" s="86">
        <v>-13989.869999999999</v>
      </c>
      <c r="G81" s="86">
        <v>-109939.79</v>
      </c>
      <c r="H81" s="86">
        <v>-8103.42</v>
      </c>
      <c r="I81" s="86">
        <v>-150543.01</v>
      </c>
      <c r="J81" t="e">
        <f>VLOOKUP(extraction!A81,Tableau2[[Code client]:[Libellé]],1,0)</f>
        <v>#N/A</v>
      </c>
      <c r="K81" t="str">
        <f>VLOOKUP(A81,Tableau26[[Code client]:[Libellé]],1,0)</f>
        <v>TIE111914</v>
      </c>
    </row>
    <row r="82" spans="1:11" x14ac:dyDescent="0.25">
      <c r="A82" s="72" t="s">
        <v>590</v>
      </c>
      <c r="B82" s="86"/>
      <c r="C82" s="86"/>
      <c r="D82" s="86"/>
      <c r="E82" s="86"/>
      <c r="F82" s="86"/>
      <c r="G82" s="86"/>
      <c r="H82" s="86">
        <v>-21.98</v>
      </c>
      <c r="I82" s="86">
        <v>-21.98</v>
      </c>
      <c r="J82" t="str">
        <f>VLOOKUP(extraction!A82,Tableau2[[Code client]:[Libellé]],1,0)</f>
        <v>TIE112823</v>
      </c>
      <c r="K82" t="e">
        <f>VLOOKUP(A82,Tableau26[[Code client]:[Libellé]],1,0)</f>
        <v>#N/A</v>
      </c>
    </row>
    <row r="83" spans="1:11" x14ac:dyDescent="0.25">
      <c r="A83" s="72" t="s">
        <v>492</v>
      </c>
      <c r="B83" s="86"/>
      <c r="C83" s="86"/>
      <c r="D83" s="86"/>
      <c r="E83" s="86"/>
      <c r="F83" s="86">
        <v>-51.13</v>
      </c>
      <c r="G83" s="86">
        <v>-56.45</v>
      </c>
      <c r="H83" s="86"/>
      <c r="I83" s="86">
        <v>-107.58000000000001</v>
      </c>
      <c r="J83" t="e">
        <f>VLOOKUP(extraction!A83,Tableau2[[Code client]:[Libellé]],1,0)</f>
        <v>#N/A</v>
      </c>
      <c r="K83" t="str">
        <f>VLOOKUP(A83,Tableau26[[Code client]:[Libellé]],1,0)</f>
        <v>TIE113244</v>
      </c>
    </row>
    <row r="84" spans="1:11" x14ac:dyDescent="0.25">
      <c r="A84" s="72" t="s">
        <v>145</v>
      </c>
      <c r="B84" s="86"/>
      <c r="C84" s="86"/>
      <c r="D84" s="86"/>
      <c r="E84" s="86"/>
      <c r="F84" s="86">
        <v>-45.05</v>
      </c>
      <c r="G84" s="86"/>
      <c r="H84" s="86"/>
      <c r="I84" s="86">
        <v>-45.05</v>
      </c>
      <c r="J84" t="str">
        <f>VLOOKUP(extraction!A84,Tableau2[[Code client]:[Libellé]],1,0)</f>
        <v>TIE113275</v>
      </c>
      <c r="K84" t="e">
        <f>VLOOKUP(A84,Tableau26[[Code client]:[Libellé]],1,0)</f>
        <v>#N/A</v>
      </c>
    </row>
    <row r="85" spans="1:11" x14ac:dyDescent="0.25">
      <c r="A85" s="72" t="s">
        <v>101</v>
      </c>
      <c r="B85" s="86">
        <v>-25.55</v>
      </c>
      <c r="C85" s="86" t="s">
        <v>600</v>
      </c>
      <c r="D85" s="86"/>
      <c r="E85" s="86"/>
      <c r="F85" s="86"/>
      <c r="G85" s="86"/>
      <c r="H85" s="86"/>
      <c r="I85" s="86">
        <v>-25.55</v>
      </c>
      <c r="J85" t="str">
        <f>VLOOKUP(extraction!A85,Tableau2[[Code client]:[Libellé]],1,0)</f>
        <v>TIE113425</v>
      </c>
      <c r="K85" t="e">
        <f>VLOOKUP(A85,Tableau26[[Code client]:[Libellé]],1,0)</f>
        <v>#N/A</v>
      </c>
    </row>
    <row r="86" spans="1:11" x14ac:dyDescent="0.25">
      <c r="A86" s="72" t="s">
        <v>165</v>
      </c>
      <c r="B86" s="86"/>
      <c r="C86" s="86"/>
      <c r="D86" s="86"/>
      <c r="E86" s="86"/>
      <c r="F86" s="86"/>
      <c r="G86" s="86">
        <v>-24.3</v>
      </c>
      <c r="H86" s="86"/>
      <c r="I86" s="86">
        <v>-24.3</v>
      </c>
      <c r="J86" t="str">
        <f>VLOOKUP(extraction!A86,Tableau2[[Code client]:[Libellé]],1,0)</f>
        <v>TIE114149</v>
      </c>
      <c r="K86" t="e">
        <f>VLOOKUP(A86,Tableau26[[Code client]:[Libellé]],1,0)</f>
        <v>#N/A</v>
      </c>
    </row>
    <row r="87" spans="1:11" x14ac:dyDescent="0.25">
      <c r="A87" s="72" t="s">
        <v>567</v>
      </c>
      <c r="B87" s="86"/>
      <c r="C87" s="86"/>
      <c r="D87" s="86"/>
      <c r="E87" s="86">
        <v>-11.6</v>
      </c>
      <c r="F87" s="86"/>
      <c r="G87" s="86"/>
      <c r="H87" s="86"/>
      <c r="I87" s="86">
        <v>-11.6</v>
      </c>
      <c r="J87" t="e">
        <f>VLOOKUP(extraction!A87,Tableau2[[Code client]:[Libellé]],1,0)</f>
        <v>#N/A</v>
      </c>
      <c r="K87" t="str">
        <f>VLOOKUP(A87,Tableau26[[Code client]:[Libellé]],1,0)</f>
        <v>TIE117299</v>
      </c>
    </row>
    <row r="88" spans="1:11" x14ac:dyDescent="0.25">
      <c r="A88" s="72" t="s">
        <v>548</v>
      </c>
      <c r="B88" s="86"/>
      <c r="C88" s="86"/>
      <c r="D88" s="86"/>
      <c r="E88" s="86"/>
      <c r="F88" s="86">
        <v>-83.16</v>
      </c>
      <c r="G88" s="86"/>
      <c r="H88" s="86"/>
      <c r="I88" s="86">
        <v>-83.16</v>
      </c>
      <c r="J88" t="e">
        <f>VLOOKUP(extraction!A88,Tableau2[[Code client]:[Libellé]],1,0)</f>
        <v>#N/A</v>
      </c>
      <c r="K88" t="str">
        <f>VLOOKUP(A88,Tableau26[[Code client]:[Libellé]],1,0)</f>
        <v>TIE117522</v>
      </c>
    </row>
    <row r="89" spans="1:11" x14ac:dyDescent="0.25">
      <c r="A89" s="72" t="s">
        <v>102</v>
      </c>
      <c r="B89" s="86">
        <v>-32.06</v>
      </c>
      <c r="C89" s="86" t="s">
        <v>600</v>
      </c>
      <c r="D89" s="86"/>
      <c r="E89" s="86"/>
      <c r="F89" s="86"/>
      <c r="G89" s="86"/>
      <c r="H89" s="86"/>
      <c r="I89" s="86">
        <v>-32.06</v>
      </c>
      <c r="J89" t="str">
        <f>VLOOKUP(extraction!A89,Tableau2[[Code client]:[Libellé]],1,0)</f>
        <v>TIE118509</v>
      </c>
      <c r="K89" t="e">
        <f>VLOOKUP(A89,Tableau26[[Code client]:[Libellé]],1,0)</f>
        <v>#N/A</v>
      </c>
    </row>
    <row r="90" spans="1:11" x14ac:dyDescent="0.25">
      <c r="A90" s="72" t="s">
        <v>86</v>
      </c>
      <c r="B90" s="86"/>
      <c r="C90" s="86"/>
      <c r="D90" s="86"/>
      <c r="E90" s="86"/>
      <c r="F90" s="86">
        <v>-34.03</v>
      </c>
      <c r="G90" s="86"/>
      <c r="H90" s="86"/>
      <c r="I90" s="86">
        <v>-34.03</v>
      </c>
      <c r="J90" t="str">
        <f>VLOOKUP(extraction!A90,Tableau2[[Code client]:[Libellé]],1,0)</f>
        <v>TIE119222</v>
      </c>
      <c r="K90" t="e">
        <f>VLOOKUP(A90,Tableau26[[Code client]:[Libellé]],1,0)</f>
        <v>#N/A</v>
      </c>
    </row>
    <row r="91" spans="1:11" x14ac:dyDescent="0.25">
      <c r="A91" s="72" t="s">
        <v>103</v>
      </c>
      <c r="B91" s="86">
        <v>-65.150000000000006</v>
      </c>
      <c r="C91" s="86" t="s">
        <v>600</v>
      </c>
      <c r="D91" s="86"/>
      <c r="E91" s="86"/>
      <c r="F91" s="86"/>
      <c r="G91" s="86"/>
      <c r="H91" s="86"/>
      <c r="I91" s="86">
        <v>-65.150000000000006</v>
      </c>
      <c r="J91" t="str">
        <f>VLOOKUP(extraction!A91,Tableau2[[Code client]:[Libellé]],1,0)</f>
        <v>TIE120192</v>
      </c>
      <c r="K91" t="e">
        <f>VLOOKUP(A91,Tableau26[[Code client]:[Libellé]],1,0)</f>
        <v>#N/A</v>
      </c>
    </row>
    <row r="92" spans="1:11" x14ac:dyDescent="0.25">
      <c r="A92" s="72" t="s">
        <v>536</v>
      </c>
      <c r="B92" s="86">
        <v>-165.59</v>
      </c>
      <c r="C92" s="86" t="s">
        <v>600</v>
      </c>
      <c r="D92" s="86"/>
      <c r="E92" s="86"/>
      <c r="F92" s="86"/>
      <c r="G92" s="86"/>
      <c r="H92" s="86"/>
      <c r="I92" s="86">
        <v>-165.59</v>
      </c>
      <c r="J92" t="e">
        <f>VLOOKUP(extraction!A92,Tableau2[[Code client]:[Libellé]],1,0)</f>
        <v>#N/A</v>
      </c>
      <c r="K92" t="e">
        <f>VLOOKUP(A92,Tableau26[[Code client]:[Libellé]],1,0)</f>
        <v>#N/A</v>
      </c>
    </row>
    <row r="93" spans="1:11" x14ac:dyDescent="0.25">
      <c r="A93" s="72" t="s">
        <v>520</v>
      </c>
      <c r="B93" s="86"/>
      <c r="C93" s="86"/>
      <c r="D93" s="86"/>
      <c r="E93" s="86">
        <v>-482.08</v>
      </c>
      <c r="F93" s="86"/>
      <c r="G93" s="86"/>
      <c r="H93" s="86"/>
      <c r="I93" s="86">
        <v>-482.08</v>
      </c>
      <c r="J93" t="e">
        <f>VLOOKUP(extraction!A93,Tableau2[[Code client]:[Libellé]],1,0)</f>
        <v>#N/A</v>
      </c>
      <c r="K93" t="str">
        <f>VLOOKUP(A93,Tableau26[[Code client]:[Libellé]],1,0)</f>
        <v>TIE121921</v>
      </c>
    </row>
    <row r="94" spans="1:11" x14ac:dyDescent="0.25">
      <c r="A94" s="72" t="s">
        <v>152</v>
      </c>
      <c r="B94" s="86"/>
      <c r="C94" s="86"/>
      <c r="D94" s="86"/>
      <c r="E94" s="86">
        <v>-33.43</v>
      </c>
      <c r="F94" s="86"/>
      <c r="G94" s="86"/>
      <c r="H94" s="86"/>
      <c r="I94" s="86">
        <v>-33.43</v>
      </c>
      <c r="J94" t="str">
        <f>VLOOKUP(extraction!A94,Tableau2[[Code client]:[Libellé]],1,0)</f>
        <v>TIE124546</v>
      </c>
      <c r="K94" t="e">
        <f>VLOOKUP(A94,Tableau26[[Code client]:[Libellé]],1,0)</f>
        <v>#N/A</v>
      </c>
    </row>
    <row r="95" spans="1:11" x14ac:dyDescent="0.25">
      <c r="A95" s="72" t="s">
        <v>504</v>
      </c>
      <c r="B95" s="86"/>
      <c r="C95" s="86"/>
      <c r="D95" s="86"/>
      <c r="E95" s="86"/>
      <c r="F95" s="86"/>
      <c r="G95" s="86">
        <v>-939.23</v>
      </c>
      <c r="H95" s="86"/>
      <c r="I95" s="86">
        <v>-939.23</v>
      </c>
      <c r="J95" t="e">
        <f>VLOOKUP(extraction!A95,Tableau2[[Code client]:[Libellé]],1,0)</f>
        <v>#N/A</v>
      </c>
      <c r="K95" t="str">
        <f>VLOOKUP(A95,Tableau26[[Code client]:[Libellé]],1,0)</f>
        <v>TIE125107</v>
      </c>
    </row>
    <row r="96" spans="1:11" x14ac:dyDescent="0.25">
      <c r="A96" s="72" t="s">
        <v>255</v>
      </c>
      <c r="B96" s="86"/>
      <c r="C96" s="86"/>
      <c r="D96" s="86"/>
      <c r="E96" s="86"/>
      <c r="F96" s="86"/>
      <c r="G96" s="86">
        <v>-66.86</v>
      </c>
      <c r="H96" s="86"/>
      <c r="I96" s="86">
        <v>-66.86</v>
      </c>
      <c r="J96" t="str">
        <f>VLOOKUP(extraction!A96,Tableau2[[Code client]:[Libellé]],1,0)</f>
        <v>TIE127547</v>
      </c>
      <c r="K96" t="e">
        <f>VLOOKUP(A96,Tableau26[[Code client]:[Libellé]],1,0)</f>
        <v>#N/A</v>
      </c>
    </row>
    <row r="97" spans="1:11" x14ac:dyDescent="0.25">
      <c r="A97" s="72" t="s">
        <v>104</v>
      </c>
      <c r="B97" s="86">
        <v>-25.55</v>
      </c>
      <c r="C97" s="86" t="s">
        <v>600</v>
      </c>
      <c r="D97" s="86"/>
      <c r="E97" s="86"/>
      <c r="F97" s="86"/>
      <c r="G97" s="86"/>
      <c r="H97" s="86"/>
      <c r="I97" s="86">
        <v>-25.55</v>
      </c>
      <c r="J97" t="str">
        <f>VLOOKUP(extraction!A97,Tableau2[[Code client]:[Libellé]],1,0)</f>
        <v>TIE127572</v>
      </c>
      <c r="K97" t="e">
        <f>VLOOKUP(A97,Tableau26[[Code client]:[Libellé]],1,0)</f>
        <v>#N/A</v>
      </c>
    </row>
    <row r="98" spans="1:11" x14ac:dyDescent="0.25">
      <c r="A98" s="72" t="s">
        <v>105</v>
      </c>
      <c r="B98" s="86">
        <v>-31.89</v>
      </c>
      <c r="C98" s="86" t="s">
        <v>600</v>
      </c>
      <c r="D98" s="86"/>
      <c r="E98" s="86"/>
      <c r="F98" s="86"/>
      <c r="G98" s="86"/>
      <c r="H98" s="86"/>
      <c r="I98" s="86">
        <v>-31.89</v>
      </c>
      <c r="J98" t="str">
        <f>VLOOKUP(extraction!A98,Tableau2[[Code client]:[Libellé]],1,0)</f>
        <v>TIE127707</v>
      </c>
      <c r="K98" t="e">
        <f>VLOOKUP(A98,Tableau26[[Code client]:[Libellé]],1,0)</f>
        <v>#N/A</v>
      </c>
    </row>
    <row r="99" spans="1:11" x14ac:dyDescent="0.25">
      <c r="A99" s="72" t="s">
        <v>469</v>
      </c>
      <c r="B99" s="86"/>
      <c r="C99" s="86"/>
      <c r="D99" s="86">
        <v>-1736.06</v>
      </c>
      <c r="E99" s="86"/>
      <c r="F99" s="86"/>
      <c r="G99" s="86"/>
      <c r="H99" s="86"/>
      <c r="I99" s="86">
        <v>-1736.06</v>
      </c>
      <c r="J99" t="e">
        <f>VLOOKUP(extraction!A99,Tableau2[[Code client]:[Libellé]],1,0)</f>
        <v>#N/A</v>
      </c>
      <c r="K99" t="str">
        <f>VLOOKUP(A99,Tableau26[[Code client]:[Libellé]],1,0)</f>
        <v>TIE129051</v>
      </c>
    </row>
    <row r="100" spans="1:11" x14ac:dyDescent="0.25">
      <c r="A100" s="72" t="s">
        <v>106</v>
      </c>
      <c r="B100" s="86">
        <v>-19.75</v>
      </c>
      <c r="C100" s="86" t="s">
        <v>600</v>
      </c>
      <c r="D100" s="86"/>
      <c r="E100" s="86"/>
      <c r="F100" s="86"/>
      <c r="G100" s="86"/>
      <c r="H100" s="86"/>
      <c r="I100" s="86">
        <v>-19.75</v>
      </c>
      <c r="J100" t="str">
        <f>VLOOKUP(extraction!A100,Tableau2[[Code client]:[Libellé]],1,0)</f>
        <v>TIE129348</v>
      </c>
      <c r="K100" t="e">
        <f>VLOOKUP(A100,Tableau26[[Code client]:[Libellé]],1,0)</f>
        <v>#N/A</v>
      </c>
    </row>
    <row r="101" spans="1:11" x14ac:dyDescent="0.25">
      <c r="A101" s="72" t="s">
        <v>470</v>
      </c>
      <c r="B101" s="86">
        <v>-126.29</v>
      </c>
      <c r="C101" s="86">
        <v>-406.19</v>
      </c>
      <c r="D101" s="86">
        <v>-122.45</v>
      </c>
      <c r="E101" s="86">
        <v>-460.68</v>
      </c>
      <c r="F101" s="86"/>
      <c r="G101" s="86">
        <v>-84.43</v>
      </c>
      <c r="H101" s="86"/>
      <c r="I101" s="86">
        <v>-1200.0400000000002</v>
      </c>
      <c r="J101" t="e">
        <f>VLOOKUP(extraction!A101,Tableau2[[Code client]:[Libellé]],1,0)</f>
        <v>#N/A</v>
      </c>
      <c r="K101" t="str">
        <f>VLOOKUP(A101,Tableau26[[Code client]:[Libellé]],1,0)</f>
        <v>TIE129419</v>
      </c>
    </row>
    <row r="102" spans="1:11" x14ac:dyDescent="0.25">
      <c r="A102" s="72" t="s">
        <v>546</v>
      </c>
      <c r="B102" s="86"/>
      <c r="C102" s="86"/>
      <c r="D102" s="86">
        <v>-43.53</v>
      </c>
      <c r="E102" s="86">
        <v>-43.68</v>
      </c>
      <c r="F102" s="86"/>
      <c r="G102" s="86"/>
      <c r="H102" s="86"/>
      <c r="I102" s="86">
        <v>-87.210000000000008</v>
      </c>
      <c r="J102" t="e">
        <f>VLOOKUP(extraction!A102,Tableau2[[Code client]:[Libellé]],1,0)</f>
        <v>#N/A</v>
      </c>
      <c r="K102" t="str">
        <f>VLOOKUP(A102,Tableau26[[Code client]:[Libellé]],1,0)</f>
        <v>TIE130912</v>
      </c>
    </row>
    <row r="103" spans="1:11" x14ac:dyDescent="0.25">
      <c r="A103" s="72" t="s">
        <v>522</v>
      </c>
      <c r="B103" s="86"/>
      <c r="C103" s="86">
        <v>481.14</v>
      </c>
      <c r="D103" s="86"/>
      <c r="E103" s="86">
        <v>-456.9</v>
      </c>
      <c r="F103" s="86">
        <v>-482.52</v>
      </c>
      <c r="G103" s="86"/>
      <c r="H103" s="86"/>
      <c r="I103" s="86">
        <v>-458.28</v>
      </c>
      <c r="J103" t="e">
        <f>VLOOKUP(extraction!A103,Tableau2[[Code client]:[Libellé]],1,0)</f>
        <v>#N/A</v>
      </c>
      <c r="K103" t="str">
        <f>VLOOKUP(A103,Tableau26[[Code client]:[Libellé]],1,0)</f>
        <v>TIE130921</v>
      </c>
    </row>
    <row r="104" spans="1:11" x14ac:dyDescent="0.25">
      <c r="A104" s="72" t="s">
        <v>518</v>
      </c>
      <c r="B104" s="86">
        <v>-451.13</v>
      </c>
      <c r="C104" s="86"/>
      <c r="D104" s="86">
        <v>-187.25</v>
      </c>
      <c r="E104" s="86"/>
      <c r="F104" s="86"/>
      <c r="G104" s="86">
        <v>116.72</v>
      </c>
      <c r="H104" s="86"/>
      <c r="I104" s="86">
        <v>-521.66</v>
      </c>
      <c r="J104" t="e">
        <f>VLOOKUP(extraction!A104,Tableau2[[Code client]:[Libellé]],1,0)</f>
        <v>#N/A</v>
      </c>
      <c r="K104" t="str">
        <f>VLOOKUP(A104,Tableau26[[Code client]:[Libellé]],1,0)</f>
        <v>TIE130947</v>
      </c>
    </row>
    <row r="105" spans="1:11" x14ac:dyDescent="0.25">
      <c r="A105" s="72" t="s">
        <v>553</v>
      </c>
      <c r="B105" s="86"/>
      <c r="C105" s="86"/>
      <c r="D105" s="86"/>
      <c r="E105" s="86">
        <v>-44.74</v>
      </c>
      <c r="F105" s="86"/>
      <c r="G105" s="86"/>
      <c r="H105" s="86"/>
      <c r="I105" s="86">
        <v>-44.74</v>
      </c>
      <c r="J105" t="e">
        <f>VLOOKUP(extraction!A105,Tableau2[[Code client]:[Libellé]],1,0)</f>
        <v>#N/A</v>
      </c>
      <c r="K105" t="str">
        <f>VLOOKUP(A105,Tableau26[[Code client]:[Libellé]],1,0)</f>
        <v>TIE130953</v>
      </c>
    </row>
    <row r="106" spans="1:11" x14ac:dyDescent="0.25">
      <c r="A106" s="72" t="s">
        <v>539</v>
      </c>
      <c r="B106" s="86"/>
      <c r="C106" s="86"/>
      <c r="D106" s="86"/>
      <c r="E106" s="86">
        <v>-152.02999999999997</v>
      </c>
      <c r="F106" s="86"/>
      <c r="G106" s="86"/>
      <c r="H106" s="86"/>
      <c r="I106" s="86">
        <v>-152.02999999999997</v>
      </c>
      <c r="J106" t="e">
        <f>VLOOKUP(extraction!A106,Tableau2[[Code client]:[Libellé]],1,0)</f>
        <v>#N/A</v>
      </c>
      <c r="K106" t="str">
        <f>VLOOKUP(A106,Tableau26[[Code client]:[Libellé]],1,0)</f>
        <v>TIE130957</v>
      </c>
    </row>
    <row r="107" spans="1:11" x14ac:dyDescent="0.25">
      <c r="A107" s="72" t="s">
        <v>107</v>
      </c>
      <c r="B107" s="86">
        <v>-43.26</v>
      </c>
      <c r="C107" s="86" t="s">
        <v>600</v>
      </c>
      <c r="D107" s="86"/>
      <c r="E107" s="86"/>
      <c r="F107" s="86"/>
      <c r="G107" s="86"/>
      <c r="H107" s="86"/>
      <c r="I107" s="86">
        <v>-43.26</v>
      </c>
      <c r="J107" t="str">
        <f>VLOOKUP(extraction!A107,Tableau2[[Code client]:[Libellé]],1,0)</f>
        <v>TIE131046</v>
      </c>
      <c r="K107" t="e">
        <f>VLOOKUP(A107,Tableau26[[Code client]:[Libellé]],1,0)</f>
        <v>#N/A</v>
      </c>
    </row>
    <row r="108" spans="1:11" x14ac:dyDescent="0.25">
      <c r="A108" s="72" t="s">
        <v>256</v>
      </c>
      <c r="B108" s="86"/>
      <c r="C108" s="86"/>
      <c r="D108" s="86"/>
      <c r="E108" s="86"/>
      <c r="F108" s="86">
        <v>-33.43</v>
      </c>
      <c r="G108" s="86"/>
      <c r="H108" s="86"/>
      <c r="I108" s="86">
        <v>-33.43</v>
      </c>
      <c r="J108" t="str">
        <f>VLOOKUP(extraction!A108,Tableau2[[Code client]:[Libellé]],1,0)</f>
        <v>TIE132045</v>
      </c>
      <c r="K108" t="e">
        <f>VLOOKUP(A108,Tableau26[[Code client]:[Libellé]],1,0)</f>
        <v>#N/A</v>
      </c>
    </row>
    <row r="109" spans="1:11" x14ac:dyDescent="0.25">
      <c r="A109" s="72" t="s">
        <v>108</v>
      </c>
      <c r="B109" s="86">
        <v>-19.75</v>
      </c>
      <c r="C109" s="86" t="s">
        <v>600</v>
      </c>
      <c r="D109" s="86"/>
      <c r="E109" s="86"/>
      <c r="F109" s="86"/>
      <c r="G109" s="86"/>
      <c r="H109" s="86"/>
      <c r="I109" s="86">
        <v>-19.75</v>
      </c>
      <c r="J109" t="str">
        <f>VLOOKUP(extraction!A109,Tableau2[[Code client]:[Libellé]],1,0)</f>
        <v>TIE132056</v>
      </c>
      <c r="K109" t="e">
        <f>VLOOKUP(A109,Tableau26[[Code client]:[Libellé]],1,0)</f>
        <v>#N/A</v>
      </c>
    </row>
    <row r="110" spans="1:11" x14ac:dyDescent="0.25">
      <c r="A110" s="72" t="s">
        <v>109</v>
      </c>
      <c r="B110" s="86">
        <v>-7762.27</v>
      </c>
      <c r="C110" s="86" t="s">
        <v>600</v>
      </c>
      <c r="D110" s="86"/>
      <c r="E110" s="86"/>
      <c r="F110" s="86"/>
      <c r="G110" s="86"/>
      <c r="H110" s="86"/>
      <c r="I110" s="86">
        <v>-7762.27</v>
      </c>
      <c r="J110" t="str">
        <f>VLOOKUP(extraction!A110,Tableau2[[Code client]:[Libellé]],1,0)</f>
        <v>TIE132180</v>
      </c>
      <c r="K110" t="str">
        <f>VLOOKUP(A110,Tableau26[[Code client]:[Libellé]],1,0)</f>
        <v>TIE132180</v>
      </c>
    </row>
    <row r="111" spans="1:11" x14ac:dyDescent="0.25">
      <c r="A111" s="72" t="s">
        <v>110</v>
      </c>
      <c r="B111" s="86">
        <v>-32.06</v>
      </c>
      <c r="C111" s="86" t="s">
        <v>600</v>
      </c>
      <c r="D111" s="86"/>
      <c r="E111" s="86"/>
      <c r="F111" s="86"/>
      <c r="G111" s="86"/>
      <c r="H111" s="86"/>
      <c r="I111" s="86">
        <v>-32.06</v>
      </c>
      <c r="J111" t="str">
        <f>VLOOKUP(extraction!A111,Tableau2[[Code client]:[Libellé]],1,0)</f>
        <v>TIE132688</v>
      </c>
      <c r="K111" t="e">
        <f>VLOOKUP(A111,Tableau26[[Code client]:[Libellé]],1,0)</f>
        <v>#N/A</v>
      </c>
    </row>
    <row r="112" spans="1:11" x14ac:dyDescent="0.25">
      <c r="A112" s="72" t="s">
        <v>146</v>
      </c>
      <c r="B112" s="86"/>
      <c r="C112" s="86"/>
      <c r="D112" s="86">
        <v>-33.24</v>
      </c>
      <c r="E112" s="86"/>
      <c r="F112" s="86"/>
      <c r="G112" s="86"/>
      <c r="H112" s="86"/>
      <c r="I112" s="86">
        <v>-33.24</v>
      </c>
      <c r="J112" t="str">
        <f>VLOOKUP(extraction!A112,Tableau2[[Code client]:[Libellé]],1,0)</f>
        <v>TIE133135</v>
      </c>
      <c r="K112" t="e">
        <f>VLOOKUP(A112,Tableau26[[Code client]:[Libellé]],1,0)</f>
        <v>#N/A</v>
      </c>
    </row>
    <row r="113" spans="1:11" x14ac:dyDescent="0.25">
      <c r="A113" s="72" t="s">
        <v>257</v>
      </c>
      <c r="B113" s="86"/>
      <c r="C113" s="86"/>
      <c r="D113" s="86"/>
      <c r="E113" s="86"/>
      <c r="F113" s="86">
        <v>-34.03</v>
      </c>
      <c r="G113" s="86"/>
      <c r="H113" s="86"/>
      <c r="I113" s="86">
        <v>-34.03</v>
      </c>
      <c r="J113" t="str">
        <f>VLOOKUP(extraction!A113,Tableau2[[Code client]:[Libellé]],1,0)</f>
        <v>TIE133850</v>
      </c>
      <c r="K113" t="e">
        <f>VLOOKUP(A113,Tableau26[[Code client]:[Libellé]],1,0)</f>
        <v>#N/A</v>
      </c>
    </row>
    <row r="114" spans="1:11" x14ac:dyDescent="0.25">
      <c r="A114" s="72" t="s">
        <v>111</v>
      </c>
      <c r="B114" s="86">
        <v>-29.25</v>
      </c>
      <c r="C114" s="86" t="s">
        <v>600</v>
      </c>
      <c r="D114" s="86"/>
      <c r="E114" s="86"/>
      <c r="F114" s="86"/>
      <c r="G114" s="86"/>
      <c r="H114" s="86"/>
      <c r="I114" s="86">
        <v>-29.25</v>
      </c>
      <c r="J114" t="str">
        <f>VLOOKUP(extraction!A114,Tableau2[[Code client]:[Libellé]],1,0)</f>
        <v>TIE154985</v>
      </c>
      <c r="K114" t="e">
        <f>VLOOKUP(A114,Tableau26[[Code client]:[Libellé]],1,0)</f>
        <v>#N/A</v>
      </c>
    </row>
    <row r="115" spans="1:11" x14ac:dyDescent="0.25">
      <c r="A115" s="72" t="s">
        <v>112</v>
      </c>
      <c r="B115" s="86">
        <v>-32.53</v>
      </c>
      <c r="C115" s="86" t="s">
        <v>600</v>
      </c>
      <c r="D115" s="86"/>
      <c r="E115" s="86"/>
      <c r="F115" s="86"/>
      <c r="G115" s="86"/>
      <c r="H115" s="86"/>
      <c r="I115" s="86">
        <v>-32.53</v>
      </c>
      <c r="J115" t="str">
        <f>VLOOKUP(extraction!A115,Tableau2[[Code client]:[Libellé]],1,0)</f>
        <v>TIE155185</v>
      </c>
      <c r="K115" t="e">
        <f>VLOOKUP(A115,Tableau26[[Code client]:[Libellé]],1,0)</f>
        <v>#N/A</v>
      </c>
    </row>
    <row r="116" spans="1:11" x14ac:dyDescent="0.25">
      <c r="A116" s="72" t="s">
        <v>113</v>
      </c>
      <c r="B116" s="86">
        <v>-143.66</v>
      </c>
      <c r="C116" s="86" t="s">
        <v>600</v>
      </c>
      <c r="D116" s="86"/>
      <c r="E116" s="86"/>
      <c r="F116" s="86"/>
      <c r="G116" s="86"/>
      <c r="H116" s="86"/>
      <c r="I116" s="86">
        <v>-143.66</v>
      </c>
      <c r="J116" t="str">
        <f>VLOOKUP(extraction!A116,Tableau2[[Code client]:[Libellé]],1,0)</f>
        <v>TIE155232</v>
      </c>
      <c r="K116" t="e">
        <f>VLOOKUP(A116,Tableau26[[Code client]:[Libellé]],1,0)</f>
        <v>#N/A</v>
      </c>
    </row>
    <row r="117" spans="1:11" x14ac:dyDescent="0.25">
      <c r="A117" s="72" t="s">
        <v>114</v>
      </c>
      <c r="B117" s="86">
        <v>-192.39</v>
      </c>
      <c r="C117" s="86" t="s">
        <v>600</v>
      </c>
      <c r="D117" s="86"/>
      <c r="E117" s="86"/>
      <c r="F117" s="86"/>
      <c r="G117" s="86"/>
      <c r="H117" s="86"/>
      <c r="I117" s="86">
        <v>-192.39</v>
      </c>
      <c r="J117" t="str">
        <f>VLOOKUP(extraction!A117,Tableau2[[Code client]:[Libellé]],1,0)</f>
        <v>TIE160025</v>
      </c>
      <c r="K117" t="e">
        <f>VLOOKUP(A117,Tableau26[[Code client]:[Libellé]],1,0)</f>
        <v>#N/A</v>
      </c>
    </row>
    <row r="118" spans="1:11" x14ac:dyDescent="0.25">
      <c r="A118" s="72" t="s">
        <v>414</v>
      </c>
      <c r="B118" s="86"/>
      <c r="C118" s="86"/>
      <c r="D118" s="86"/>
      <c r="E118" s="86"/>
      <c r="F118" s="86"/>
      <c r="G118" s="86"/>
      <c r="H118" s="86">
        <v>-34.03</v>
      </c>
      <c r="I118" s="86">
        <v>-34.03</v>
      </c>
      <c r="J118" t="str">
        <f>VLOOKUP(extraction!A118,Tableau2[[Code client]:[Libellé]],1,0)</f>
        <v>TIE160518</v>
      </c>
      <c r="K118" t="e">
        <f>VLOOKUP(A118,Tableau26[[Code client]:[Libellé]],1,0)</f>
        <v>#N/A</v>
      </c>
    </row>
    <row r="119" spans="1:11" x14ac:dyDescent="0.25">
      <c r="A119" s="72" t="s">
        <v>115</v>
      </c>
      <c r="B119" s="86">
        <v>-77.25</v>
      </c>
      <c r="C119" s="86" t="s">
        <v>600</v>
      </c>
      <c r="D119" s="86"/>
      <c r="E119" s="86"/>
      <c r="F119" s="86"/>
      <c r="G119" s="86"/>
      <c r="H119" s="86"/>
      <c r="I119" s="86">
        <v>-77.25</v>
      </c>
      <c r="J119" t="str">
        <f>VLOOKUP(extraction!A119,Tableau2[[Code client]:[Libellé]],1,0)</f>
        <v>TIE161922</v>
      </c>
      <c r="K119" t="e">
        <f>VLOOKUP(A119,Tableau26[[Code client]:[Libellé]],1,0)</f>
        <v>#N/A</v>
      </c>
    </row>
    <row r="120" spans="1:11" x14ac:dyDescent="0.25">
      <c r="A120" s="72" t="s">
        <v>471</v>
      </c>
      <c r="B120" s="86"/>
      <c r="C120" s="86"/>
      <c r="D120" s="86">
        <v>-102.7</v>
      </c>
      <c r="E120" s="86">
        <v>-71.209999999999994</v>
      </c>
      <c r="F120" s="86">
        <v>-700.43000000000006</v>
      </c>
      <c r="G120" s="86">
        <v>-70.759999999999991</v>
      </c>
      <c r="H120" s="86">
        <v>-53.54</v>
      </c>
      <c r="I120" s="86">
        <v>-998.64</v>
      </c>
      <c r="J120" t="e">
        <f>VLOOKUP(extraction!A120,Tableau2[[Code client]:[Libellé]],1,0)</f>
        <v>#N/A</v>
      </c>
      <c r="K120" t="str">
        <f>VLOOKUP(A120,Tableau26[[Code client]:[Libellé]],1,0)</f>
        <v>TIE172633</v>
      </c>
    </row>
    <row r="121" spans="1:11" x14ac:dyDescent="0.25">
      <c r="A121" s="72" t="s">
        <v>511</v>
      </c>
      <c r="B121" s="86"/>
      <c r="C121" s="86">
        <v>-774.18000000000006</v>
      </c>
      <c r="D121" s="86"/>
      <c r="E121" s="86"/>
      <c r="F121" s="86"/>
      <c r="G121" s="86"/>
      <c r="H121" s="86"/>
      <c r="I121" s="86">
        <v>-774.18000000000006</v>
      </c>
      <c r="J121" t="e">
        <f>VLOOKUP(extraction!A121,Tableau2[[Code client]:[Libellé]],1,0)</f>
        <v>#N/A</v>
      </c>
      <c r="K121" t="str">
        <f>VLOOKUP(A121,Tableau26[[Code client]:[Libellé]],1,0)</f>
        <v>TIE172654</v>
      </c>
    </row>
    <row r="122" spans="1:11" x14ac:dyDescent="0.25">
      <c r="A122" s="72" t="s">
        <v>116</v>
      </c>
      <c r="B122" s="86">
        <v>-16.510000000000002</v>
      </c>
      <c r="C122" s="86" t="s">
        <v>600</v>
      </c>
      <c r="D122" s="86"/>
      <c r="E122" s="86"/>
      <c r="F122" s="86"/>
      <c r="G122" s="86"/>
      <c r="H122" s="86"/>
      <c r="I122" s="86">
        <v>-16.510000000000002</v>
      </c>
      <c r="J122" t="str">
        <f>VLOOKUP(extraction!A122,Tableau2[[Code client]:[Libellé]],1,0)</f>
        <v>TIE172990</v>
      </c>
      <c r="K122" t="e">
        <f>VLOOKUP(A122,Tableau26[[Code client]:[Libellé]],1,0)</f>
        <v>#N/A</v>
      </c>
    </row>
    <row r="123" spans="1:11" x14ac:dyDescent="0.25">
      <c r="A123" s="72" t="s">
        <v>117</v>
      </c>
      <c r="B123" s="86">
        <v>-32.53</v>
      </c>
      <c r="C123" s="86" t="s">
        <v>600</v>
      </c>
      <c r="D123" s="86"/>
      <c r="E123" s="86"/>
      <c r="F123" s="86"/>
      <c r="G123" s="86"/>
      <c r="H123" s="86"/>
      <c r="I123" s="86">
        <v>-32.53</v>
      </c>
      <c r="J123" t="str">
        <f>VLOOKUP(extraction!A123,Tableau2[[Code client]:[Libellé]],1,0)</f>
        <v>TIE180527</v>
      </c>
      <c r="K123" t="e">
        <f>VLOOKUP(A123,Tableau26[[Code client]:[Libellé]],1,0)</f>
        <v>#N/A</v>
      </c>
    </row>
    <row r="124" spans="1:11" x14ac:dyDescent="0.25">
      <c r="A124" s="72" t="s">
        <v>472</v>
      </c>
      <c r="B124" s="86"/>
      <c r="C124" s="86"/>
      <c r="D124" s="86"/>
      <c r="E124" s="86">
        <v>-590.81999999999994</v>
      </c>
      <c r="F124" s="86">
        <v>-633.6</v>
      </c>
      <c r="G124" s="86">
        <v>-1033.72</v>
      </c>
      <c r="H124" s="86"/>
      <c r="I124" s="86">
        <v>-2258.1400000000003</v>
      </c>
      <c r="J124" t="e">
        <f>VLOOKUP(extraction!A124,Tableau2[[Code client]:[Libellé]],1,0)</f>
        <v>#N/A</v>
      </c>
      <c r="K124" t="str">
        <f>VLOOKUP(A124,Tableau26[[Code client]:[Libellé]],1,0)</f>
        <v>TIE199746</v>
      </c>
    </row>
    <row r="125" spans="1:11" x14ac:dyDescent="0.25">
      <c r="A125" s="72" t="s">
        <v>87</v>
      </c>
      <c r="B125" s="86"/>
      <c r="C125" s="86"/>
      <c r="D125" s="86"/>
      <c r="E125" s="86"/>
      <c r="F125" s="86">
        <v>-33.43</v>
      </c>
      <c r="G125" s="86"/>
      <c r="H125" s="86"/>
      <c r="I125" s="86">
        <v>-33.43</v>
      </c>
      <c r="J125" t="str">
        <f>VLOOKUP(extraction!A125,Tableau2[[Code client]:[Libellé]],1,0)</f>
        <v>TIE200219</v>
      </c>
      <c r="K125" t="e">
        <f>VLOOKUP(A125,Tableau26[[Code client]:[Libellé]],1,0)</f>
        <v>#N/A</v>
      </c>
    </row>
    <row r="126" spans="1:11" x14ac:dyDescent="0.25">
      <c r="A126" s="72" t="s">
        <v>415</v>
      </c>
      <c r="B126" s="86"/>
      <c r="C126" s="86"/>
      <c r="D126" s="86"/>
      <c r="E126" s="86"/>
      <c r="F126" s="86"/>
      <c r="G126" s="86"/>
      <c r="H126" s="86">
        <v>-56.41</v>
      </c>
      <c r="I126" s="86">
        <v>-56.41</v>
      </c>
      <c r="J126" t="str">
        <f>VLOOKUP(extraction!A126,Tableau2[[Code client]:[Libellé]],1,0)</f>
        <v>TIE200276</v>
      </c>
      <c r="K126" t="e">
        <f>VLOOKUP(A126,Tableau26[[Code client]:[Libellé]],1,0)</f>
        <v>#N/A</v>
      </c>
    </row>
    <row r="127" spans="1:11" x14ac:dyDescent="0.25">
      <c r="A127" s="72" t="s">
        <v>118</v>
      </c>
      <c r="B127" s="86">
        <v>-55.7</v>
      </c>
      <c r="C127" s="86" t="s">
        <v>600</v>
      </c>
      <c r="D127" s="86"/>
      <c r="E127" s="86"/>
      <c r="F127" s="86"/>
      <c r="G127" s="86"/>
      <c r="H127" s="86"/>
      <c r="I127" s="86">
        <v>-55.7</v>
      </c>
      <c r="J127" t="str">
        <f>VLOOKUP(extraction!A127,Tableau2[[Code client]:[Libellé]],1,0)</f>
        <v>TIE201338</v>
      </c>
      <c r="K127" t="e">
        <f>VLOOKUP(A127,Tableau26[[Code client]:[Libellé]],1,0)</f>
        <v>#N/A</v>
      </c>
    </row>
    <row r="128" spans="1:11" x14ac:dyDescent="0.25">
      <c r="A128" s="72" t="s">
        <v>591</v>
      </c>
      <c r="B128" s="86"/>
      <c r="C128" s="86"/>
      <c r="D128" s="86"/>
      <c r="E128" s="86">
        <v>-4233.91</v>
      </c>
      <c r="F128" s="86"/>
      <c r="G128" s="86"/>
      <c r="H128" s="86"/>
      <c r="I128" s="86">
        <v>-4233.91</v>
      </c>
      <c r="J128" t="str">
        <f>VLOOKUP(extraction!A128,Tableau2[[Code client]:[Libellé]],1,0)</f>
        <v>TIE2041</v>
      </c>
      <c r="K128" t="e">
        <f>VLOOKUP(A128,Tableau26[[Code client]:[Libellé]],1,0)</f>
        <v>#N/A</v>
      </c>
    </row>
    <row r="129" spans="1:11" x14ac:dyDescent="0.25">
      <c r="A129" s="72" t="s">
        <v>592</v>
      </c>
      <c r="B129" s="86"/>
      <c r="C129" s="86"/>
      <c r="D129" s="86">
        <v>-14.17</v>
      </c>
      <c r="E129" s="86"/>
      <c r="F129" s="86"/>
      <c r="G129" s="86"/>
      <c r="H129" s="86"/>
      <c r="I129" s="86">
        <v>-14.17</v>
      </c>
      <c r="J129" t="e">
        <f>VLOOKUP(extraction!A129,Tableau2[[Code client]:[Libellé]],1,0)</f>
        <v>#N/A</v>
      </c>
      <c r="K129" t="str">
        <f>VLOOKUP(A129,Tableau26[[Code client]:[Libellé]],1,0)</f>
        <v>TIE223380</v>
      </c>
    </row>
    <row r="130" spans="1:11" x14ac:dyDescent="0.25">
      <c r="A130" s="72" t="s">
        <v>153</v>
      </c>
      <c r="B130" s="86"/>
      <c r="C130" s="86"/>
      <c r="D130" s="86">
        <v>-33.24</v>
      </c>
      <c r="E130" s="86"/>
      <c r="F130" s="86"/>
      <c r="G130" s="86"/>
      <c r="H130" s="86"/>
      <c r="I130" s="86">
        <v>-33.24</v>
      </c>
      <c r="J130" t="str">
        <f>VLOOKUP(extraction!A130,Tableau2[[Code client]:[Libellé]],1,0)</f>
        <v>TIE224499</v>
      </c>
      <c r="K130" t="e">
        <f>VLOOKUP(A130,Tableau26[[Code client]:[Libellé]],1,0)</f>
        <v>#N/A</v>
      </c>
    </row>
    <row r="131" spans="1:11" x14ac:dyDescent="0.25">
      <c r="A131" s="72" t="s">
        <v>119</v>
      </c>
      <c r="B131" s="86">
        <v>-26.01</v>
      </c>
      <c r="C131" s="86" t="s">
        <v>600</v>
      </c>
      <c r="D131" s="86"/>
      <c r="E131" s="86"/>
      <c r="F131" s="86"/>
      <c r="G131" s="86"/>
      <c r="H131" s="86"/>
      <c r="I131" s="86">
        <v>-26.01</v>
      </c>
      <c r="J131" t="str">
        <f>VLOOKUP(extraction!A131,Tableau2[[Code client]:[Libellé]],1,0)</f>
        <v>TIE224612</v>
      </c>
      <c r="K131" t="e">
        <f>VLOOKUP(A131,Tableau26[[Code client]:[Libellé]],1,0)</f>
        <v>#N/A</v>
      </c>
    </row>
    <row r="132" spans="1:11" x14ac:dyDescent="0.25">
      <c r="A132" s="72" t="s">
        <v>120</v>
      </c>
      <c r="B132" s="86">
        <v>-35.53</v>
      </c>
      <c r="C132" s="86" t="s">
        <v>600</v>
      </c>
      <c r="D132" s="86"/>
      <c r="E132" s="86"/>
      <c r="F132" s="86"/>
      <c r="G132" s="86"/>
      <c r="H132" s="86"/>
      <c r="I132" s="86">
        <v>-35.53</v>
      </c>
      <c r="J132" t="str">
        <f>VLOOKUP(extraction!A132,Tableau2[[Code client]:[Libellé]],1,0)</f>
        <v>TIE227016</v>
      </c>
      <c r="K132" t="e">
        <f>VLOOKUP(A132,Tableau26[[Code client]:[Libellé]],1,0)</f>
        <v>#N/A</v>
      </c>
    </row>
    <row r="133" spans="1:11" x14ac:dyDescent="0.25">
      <c r="A133" s="72" t="s">
        <v>121</v>
      </c>
      <c r="B133" s="86">
        <v>-18.010000000000002</v>
      </c>
      <c r="C133" s="86" t="s">
        <v>600</v>
      </c>
      <c r="D133" s="86"/>
      <c r="E133" s="86"/>
      <c r="F133" s="86"/>
      <c r="G133" s="86"/>
      <c r="H133" s="86"/>
      <c r="I133" s="86">
        <v>-18.010000000000002</v>
      </c>
      <c r="J133" t="str">
        <f>VLOOKUP(extraction!A133,Tableau2[[Code client]:[Libellé]],1,0)</f>
        <v>TIE227719</v>
      </c>
      <c r="K133" t="e">
        <f>VLOOKUP(A133,Tableau26[[Code client]:[Libellé]],1,0)</f>
        <v>#N/A</v>
      </c>
    </row>
    <row r="134" spans="1:11" x14ac:dyDescent="0.25">
      <c r="A134" s="72" t="s">
        <v>122</v>
      </c>
      <c r="B134" s="86">
        <v>-54.97</v>
      </c>
      <c r="C134" s="86" t="s">
        <v>600</v>
      </c>
      <c r="D134" s="86"/>
      <c r="E134" s="86"/>
      <c r="F134" s="86"/>
      <c r="G134" s="86"/>
      <c r="H134" s="86"/>
      <c r="I134" s="86">
        <v>-54.97</v>
      </c>
      <c r="J134" t="str">
        <f>VLOOKUP(extraction!A134,Tableau2[[Code client]:[Libellé]],1,0)</f>
        <v>TIE229279</v>
      </c>
      <c r="K134" t="e">
        <f>VLOOKUP(A134,Tableau26[[Code client]:[Libellé]],1,0)</f>
        <v>#N/A</v>
      </c>
    </row>
    <row r="135" spans="1:11" x14ac:dyDescent="0.25">
      <c r="A135" s="72" t="s">
        <v>123</v>
      </c>
      <c r="B135" s="86">
        <v>-147.05000000000001</v>
      </c>
      <c r="C135" s="86" t="s">
        <v>600</v>
      </c>
      <c r="D135" s="86"/>
      <c r="E135" s="86"/>
      <c r="F135" s="86"/>
      <c r="G135" s="86"/>
      <c r="H135" s="86"/>
      <c r="I135" s="86">
        <v>-147.05000000000001</v>
      </c>
      <c r="J135" t="str">
        <f>VLOOKUP(extraction!A135,Tableau2[[Code client]:[Libellé]],1,0)</f>
        <v>TIE229364</v>
      </c>
      <c r="K135" t="e">
        <f>VLOOKUP(A135,Tableau26[[Code client]:[Libellé]],1,0)</f>
        <v>#N/A</v>
      </c>
    </row>
    <row r="136" spans="1:11" x14ac:dyDescent="0.25">
      <c r="A136" s="72" t="s">
        <v>258</v>
      </c>
      <c r="B136" s="86"/>
      <c r="C136" s="86"/>
      <c r="D136" s="86"/>
      <c r="E136" s="86"/>
      <c r="F136" s="86"/>
      <c r="G136" s="86">
        <v>-57.61</v>
      </c>
      <c r="H136" s="86"/>
      <c r="I136" s="86">
        <v>-57.61</v>
      </c>
      <c r="J136" t="str">
        <f>VLOOKUP(extraction!A136,Tableau2[[Code client]:[Libellé]],1,0)</f>
        <v>TIE229372</v>
      </c>
      <c r="K136" t="e">
        <f>VLOOKUP(A136,Tableau26[[Code client]:[Libellé]],1,0)</f>
        <v>#N/A</v>
      </c>
    </row>
    <row r="137" spans="1:11" x14ac:dyDescent="0.25">
      <c r="A137" s="72" t="s">
        <v>507</v>
      </c>
      <c r="B137" s="86">
        <v>-169.41</v>
      </c>
      <c r="C137" s="86"/>
      <c r="D137" s="86">
        <v>-316.39999999999998</v>
      </c>
      <c r="E137" s="86"/>
      <c r="F137" s="86">
        <v>-400.98</v>
      </c>
      <c r="G137" s="86"/>
      <c r="H137" s="86"/>
      <c r="I137" s="86">
        <v>-886.79</v>
      </c>
      <c r="J137" t="e">
        <f>VLOOKUP(extraction!A137,Tableau2[[Code client]:[Libellé]],1,0)</f>
        <v>#N/A</v>
      </c>
      <c r="K137" t="str">
        <f>VLOOKUP(A137,Tableau26[[Code client]:[Libellé]],1,0)</f>
        <v>TIE229482</v>
      </c>
    </row>
    <row r="138" spans="1:11" x14ac:dyDescent="0.25">
      <c r="A138" s="72" t="s">
        <v>556</v>
      </c>
      <c r="B138" s="86"/>
      <c r="C138" s="86"/>
      <c r="D138" s="86"/>
      <c r="E138" s="86">
        <v>-40.67</v>
      </c>
      <c r="F138" s="86"/>
      <c r="G138" s="86"/>
      <c r="H138" s="86"/>
      <c r="I138" s="86">
        <v>-40.67</v>
      </c>
      <c r="J138" t="e">
        <f>VLOOKUP(extraction!A138,Tableau2[[Code client]:[Libellé]],1,0)</f>
        <v>#N/A</v>
      </c>
      <c r="K138" t="str">
        <f>VLOOKUP(A138,Tableau26[[Code client]:[Libellé]],1,0)</f>
        <v>TIE231301</v>
      </c>
    </row>
    <row r="139" spans="1:11" x14ac:dyDescent="0.25">
      <c r="A139" s="72" t="s">
        <v>124</v>
      </c>
      <c r="B139" s="86">
        <v>-163.22999999999999</v>
      </c>
      <c r="C139" s="86" t="s">
        <v>600</v>
      </c>
      <c r="D139" s="86"/>
      <c r="E139" s="86"/>
      <c r="F139" s="86"/>
      <c r="G139" s="86"/>
      <c r="H139" s="86"/>
      <c r="I139" s="86">
        <v>-163.22999999999999</v>
      </c>
      <c r="J139" t="str">
        <f>VLOOKUP(extraction!A139,Tableau2[[Code client]:[Libellé]],1,0)</f>
        <v>TIE244933</v>
      </c>
      <c r="K139" t="e">
        <f>VLOOKUP(A139,Tableau26[[Code client]:[Libellé]],1,0)</f>
        <v>#N/A</v>
      </c>
    </row>
    <row r="140" spans="1:11" x14ac:dyDescent="0.25">
      <c r="A140" s="72" t="s">
        <v>416</v>
      </c>
      <c r="B140" s="86"/>
      <c r="C140" s="86"/>
      <c r="D140" s="86"/>
      <c r="E140" s="86"/>
      <c r="F140" s="86"/>
      <c r="G140" s="86"/>
      <c r="H140" s="86">
        <v>-34.03</v>
      </c>
      <c r="I140" s="86">
        <v>-34.03</v>
      </c>
      <c r="J140" t="str">
        <f>VLOOKUP(extraction!A140,Tableau2[[Code client]:[Libellé]],1,0)</f>
        <v>TIE245591</v>
      </c>
      <c r="K140" t="e">
        <f>VLOOKUP(A140,Tableau26[[Code client]:[Libellé]],1,0)</f>
        <v>#N/A</v>
      </c>
    </row>
    <row r="141" spans="1:11" x14ac:dyDescent="0.25">
      <c r="A141" s="72" t="s">
        <v>125</v>
      </c>
      <c r="B141" s="86">
        <v>-22.08</v>
      </c>
      <c r="C141" s="86" t="s">
        <v>600</v>
      </c>
      <c r="D141" s="86"/>
      <c r="E141" s="86"/>
      <c r="F141" s="86"/>
      <c r="G141" s="86"/>
      <c r="H141" s="86"/>
      <c r="I141" s="86">
        <v>-22.08</v>
      </c>
      <c r="J141" t="str">
        <f>VLOOKUP(extraction!A141,Tableau2[[Code client]:[Libellé]],1,0)</f>
        <v>TIE246385</v>
      </c>
      <c r="K141" t="e">
        <f>VLOOKUP(A141,Tableau26[[Code client]:[Libellé]],1,0)</f>
        <v>#N/A</v>
      </c>
    </row>
    <row r="142" spans="1:11" x14ac:dyDescent="0.25">
      <c r="A142" s="72" t="s">
        <v>473</v>
      </c>
      <c r="B142" s="86">
        <v>-2403.23</v>
      </c>
      <c r="C142" s="86" t="s">
        <v>600</v>
      </c>
      <c r="D142" s="86"/>
      <c r="E142" s="86"/>
      <c r="F142" s="86"/>
      <c r="G142" s="86"/>
      <c r="H142" s="86"/>
      <c r="I142" s="86">
        <v>-2403.23</v>
      </c>
      <c r="J142" t="e">
        <f>VLOOKUP(extraction!A142,Tableau2[[Code client]:[Libellé]],1,0)</f>
        <v>#N/A</v>
      </c>
      <c r="K142" t="str">
        <f>VLOOKUP(A142,Tableau26[[Code client]:[Libellé]],1,0)</f>
        <v>TIE246505</v>
      </c>
    </row>
    <row r="143" spans="1:11" x14ac:dyDescent="0.25">
      <c r="A143" s="72" t="s">
        <v>126</v>
      </c>
      <c r="B143" s="86">
        <v>-54.79</v>
      </c>
      <c r="C143" s="86" t="s">
        <v>600</v>
      </c>
      <c r="D143" s="86"/>
      <c r="E143" s="86"/>
      <c r="F143" s="86"/>
      <c r="G143" s="86"/>
      <c r="H143" s="86"/>
      <c r="I143" s="86">
        <v>-54.79</v>
      </c>
      <c r="J143" t="str">
        <f>VLOOKUP(extraction!A143,Tableau2[[Code client]:[Libellé]],1,0)</f>
        <v>TIE246512</v>
      </c>
      <c r="K143" t="e">
        <f>VLOOKUP(A143,Tableau26[[Code client]:[Libellé]],1,0)</f>
        <v>#N/A</v>
      </c>
    </row>
    <row r="144" spans="1:11" x14ac:dyDescent="0.25">
      <c r="A144" s="72" t="s">
        <v>127</v>
      </c>
      <c r="B144" s="86">
        <v>-381</v>
      </c>
      <c r="C144" s="86" t="s">
        <v>600</v>
      </c>
      <c r="D144" s="86"/>
      <c r="E144" s="86"/>
      <c r="F144" s="86"/>
      <c r="G144" s="86"/>
      <c r="H144" s="86"/>
      <c r="I144" s="86">
        <v>-381</v>
      </c>
      <c r="J144" t="str">
        <f>VLOOKUP(extraction!A144,Tableau2[[Code client]:[Libellé]],1,0)</f>
        <v>TIE251648</v>
      </c>
      <c r="K144" t="e">
        <f>VLOOKUP(A144,Tableau26[[Code client]:[Libellé]],1,0)</f>
        <v>#N/A</v>
      </c>
    </row>
    <row r="145" spans="1:11" x14ac:dyDescent="0.25">
      <c r="A145" s="72" t="s">
        <v>166</v>
      </c>
      <c r="B145" s="86"/>
      <c r="C145" s="86"/>
      <c r="D145" s="86"/>
      <c r="E145" s="86"/>
      <c r="F145" s="86"/>
      <c r="G145" s="86">
        <v>-104.77</v>
      </c>
      <c r="H145" s="86"/>
      <c r="I145" s="86">
        <v>-104.77</v>
      </c>
      <c r="J145" t="str">
        <f>VLOOKUP(extraction!A145,Tableau2[[Code client]:[Libellé]],1,0)</f>
        <v>TIE251947</v>
      </c>
      <c r="K145" t="e">
        <f>VLOOKUP(A145,Tableau26[[Code client]:[Libellé]],1,0)</f>
        <v>#N/A</v>
      </c>
    </row>
    <row r="146" spans="1:11" x14ac:dyDescent="0.25">
      <c r="A146" s="72" t="s">
        <v>417</v>
      </c>
      <c r="B146" s="86"/>
      <c r="C146" s="86"/>
      <c r="D146" s="86"/>
      <c r="E146" s="86"/>
      <c r="F146" s="86"/>
      <c r="G146" s="86"/>
      <c r="H146" s="86">
        <v>-929.65</v>
      </c>
      <c r="I146" s="86">
        <v>-929.65</v>
      </c>
      <c r="J146" t="str">
        <f>VLOOKUP(extraction!A146,Tableau2[[Code client]:[Libellé]],1,0)</f>
        <v>TIE253708</v>
      </c>
      <c r="K146" t="e">
        <f>VLOOKUP(A146,Tableau26[[Code client]:[Libellé]],1,0)</f>
        <v>#N/A</v>
      </c>
    </row>
    <row r="147" spans="1:11" x14ac:dyDescent="0.25">
      <c r="A147" s="72" t="s">
        <v>418</v>
      </c>
      <c r="B147" s="86"/>
      <c r="C147" s="86"/>
      <c r="D147" s="86"/>
      <c r="E147" s="86"/>
      <c r="F147" s="86"/>
      <c r="G147" s="86"/>
      <c r="H147" s="86">
        <v>-33.43</v>
      </c>
      <c r="I147" s="86">
        <v>-33.43</v>
      </c>
      <c r="J147" t="str">
        <f>VLOOKUP(extraction!A147,Tableau2[[Code client]:[Libellé]],1,0)</f>
        <v>TIE256937</v>
      </c>
      <c r="K147" t="e">
        <f>VLOOKUP(A147,Tableau26[[Code client]:[Libellé]],1,0)</f>
        <v>#N/A</v>
      </c>
    </row>
    <row r="148" spans="1:11" x14ac:dyDescent="0.25">
      <c r="A148" s="72" t="s">
        <v>128</v>
      </c>
      <c r="B148" s="86">
        <v>-69.44</v>
      </c>
      <c r="C148" s="86" t="s">
        <v>600</v>
      </c>
      <c r="D148" s="86"/>
      <c r="E148" s="86"/>
      <c r="F148" s="86"/>
      <c r="G148" s="86"/>
      <c r="H148" s="86"/>
      <c r="I148" s="86">
        <v>-69.44</v>
      </c>
      <c r="J148" t="str">
        <f>VLOOKUP(extraction!A148,Tableau2[[Code client]:[Libellé]],1,0)</f>
        <v>TIE256946</v>
      </c>
      <c r="K148" t="e">
        <f>VLOOKUP(A148,Tableau26[[Code client]:[Libellé]],1,0)</f>
        <v>#N/A</v>
      </c>
    </row>
    <row r="149" spans="1:11" x14ac:dyDescent="0.25">
      <c r="A149" s="72" t="s">
        <v>259</v>
      </c>
      <c r="B149" s="86"/>
      <c r="C149" s="86"/>
      <c r="D149" s="86"/>
      <c r="E149" s="86"/>
      <c r="F149" s="86">
        <v>-33.43</v>
      </c>
      <c r="G149" s="86"/>
      <c r="H149" s="86"/>
      <c r="I149" s="86">
        <v>-33.43</v>
      </c>
      <c r="J149" t="str">
        <f>VLOOKUP(extraction!A149,Tableau2[[Code client]:[Libellé]],1,0)</f>
        <v>TIE258505</v>
      </c>
      <c r="K149" t="e">
        <f>VLOOKUP(A149,Tableau26[[Code client]:[Libellé]],1,0)</f>
        <v>#N/A</v>
      </c>
    </row>
    <row r="150" spans="1:11" x14ac:dyDescent="0.25">
      <c r="A150" s="72" t="s">
        <v>129</v>
      </c>
      <c r="B150" s="86">
        <v>-293.02</v>
      </c>
      <c r="C150" s="86" t="s">
        <v>600</v>
      </c>
      <c r="D150" s="86"/>
      <c r="E150" s="86"/>
      <c r="F150" s="86"/>
      <c r="G150" s="86"/>
      <c r="H150" s="86"/>
      <c r="I150" s="86">
        <v>-293.02</v>
      </c>
      <c r="J150" t="str">
        <f>VLOOKUP(extraction!A150,Tableau2[[Code client]:[Libellé]],1,0)</f>
        <v>TIE259222</v>
      </c>
      <c r="K150" t="e">
        <f>VLOOKUP(A150,Tableau26[[Code client]:[Libellé]],1,0)</f>
        <v>#N/A</v>
      </c>
    </row>
    <row r="151" spans="1:11" x14ac:dyDescent="0.25">
      <c r="A151" s="72" t="s">
        <v>130</v>
      </c>
      <c r="B151" s="86">
        <v>-19.93</v>
      </c>
      <c r="C151" s="86" t="s">
        <v>600</v>
      </c>
      <c r="D151" s="86"/>
      <c r="E151" s="86"/>
      <c r="F151" s="86"/>
      <c r="G151" s="86"/>
      <c r="H151" s="86"/>
      <c r="I151" s="86">
        <v>-19.93</v>
      </c>
      <c r="J151" t="str">
        <f>VLOOKUP(extraction!A151,Tableau2[[Code client]:[Libellé]],1,0)</f>
        <v>TIE259971</v>
      </c>
      <c r="K151" t="e">
        <f>VLOOKUP(A151,Tableau26[[Code client]:[Libellé]],1,0)</f>
        <v>#N/A</v>
      </c>
    </row>
    <row r="152" spans="1:11" x14ac:dyDescent="0.25">
      <c r="A152" s="72" t="s">
        <v>474</v>
      </c>
      <c r="B152" s="86"/>
      <c r="C152" s="86"/>
      <c r="D152" s="86"/>
      <c r="E152" s="86"/>
      <c r="F152" s="86">
        <v>125.01</v>
      </c>
      <c r="G152" s="86">
        <v>-1145.77</v>
      </c>
      <c r="H152" s="86"/>
      <c r="I152" s="86">
        <v>-1020.76</v>
      </c>
      <c r="J152" t="e">
        <f>VLOOKUP(extraction!A152,Tableau2[[Code client]:[Libellé]],1,0)</f>
        <v>#N/A</v>
      </c>
      <c r="K152" t="str">
        <f>VLOOKUP(A152,Tableau26[[Code client]:[Libellé]],1,0)</f>
        <v>TIE261427</v>
      </c>
    </row>
    <row r="153" spans="1:11" x14ac:dyDescent="0.25">
      <c r="A153" s="72" t="s">
        <v>131</v>
      </c>
      <c r="B153" s="86">
        <v>-49.35</v>
      </c>
      <c r="C153" s="86" t="s">
        <v>600</v>
      </c>
      <c r="D153" s="86"/>
      <c r="E153" s="86"/>
      <c r="F153" s="86"/>
      <c r="G153" s="86"/>
      <c r="H153" s="86"/>
      <c r="I153" s="86">
        <v>-49.35</v>
      </c>
      <c r="J153" t="str">
        <f>VLOOKUP(extraction!A153,Tableau2[[Code client]:[Libellé]],1,0)</f>
        <v>TIE261570</v>
      </c>
      <c r="K153" t="e">
        <f>VLOOKUP(A153,Tableau26[[Code client]:[Libellé]],1,0)</f>
        <v>#N/A</v>
      </c>
    </row>
    <row r="154" spans="1:11" x14ac:dyDescent="0.25">
      <c r="A154" s="72" t="s">
        <v>260</v>
      </c>
      <c r="B154" s="86"/>
      <c r="C154" s="86"/>
      <c r="D154" s="86"/>
      <c r="E154" s="86"/>
      <c r="F154" s="86">
        <v>-104.77</v>
      </c>
      <c r="G154" s="86"/>
      <c r="H154" s="86"/>
      <c r="I154" s="86">
        <v>-104.77</v>
      </c>
      <c r="J154" t="str">
        <f>VLOOKUP(extraction!A154,Tableau2[[Code client]:[Libellé]],1,0)</f>
        <v>TIE262422</v>
      </c>
      <c r="K154" t="e">
        <f>VLOOKUP(A154,Tableau26[[Code client]:[Libellé]],1,0)</f>
        <v>#N/A</v>
      </c>
    </row>
    <row r="155" spans="1:11" x14ac:dyDescent="0.25">
      <c r="A155" s="72" t="s">
        <v>542</v>
      </c>
      <c r="B155" s="86"/>
      <c r="C155" s="86"/>
      <c r="D155" s="86"/>
      <c r="E155" s="86">
        <v>-915.56</v>
      </c>
      <c r="F155" s="86">
        <v>791.91</v>
      </c>
      <c r="G155" s="86"/>
      <c r="H155" s="86"/>
      <c r="I155" s="86">
        <v>-123.64999999999998</v>
      </c>
      <c r="J155" t="e">
        <f>VLOOKUP(extraction!A155,Tableau2[[Code client]:[Libellé]],1,0)</f>
        <v>#N/A</v>
      </c>
      <c r="K155" t="str">
        <f>VLOOKUP(A155,Tableau26[[Code client]:[Libellé]],1,0)</f>
        <v>TIE262891</v>
      </c>
    </row>
    <row r="156" spans="1:11" x14ac:dyDescent="0.25">
      <c r="A156" s="72" t="s">
        <v>132</v>
      </c>
      <c r="B156" s="86">
        <v>-54.97</v>
      </c>
      <c r="C156" s="86" t="s">
        <v>600</v>
      </c>
      <c r="D156" s="86"/>
      <c r="E156" s="86"/>
      <c r="F156" s="86"/>
      <c r="G156" s="86"/>
      <c r="H156" s="86"/>
      <c r="I156" s="86">
        <v>-54.97</v>
      </c>
      <c r="J156" t="str">
        <f>VLOOKUP(extraction!A156,Tableau2[[Code client]:[Libellé]],1,0)</f>
        <v>TIE264631</v>
      </c>
      <c r="K156" t="e">
        <f>VLOOKUP(A156,Tableau26[[Code client]:[Libellé]],1,0)</f>
        <v>#N/A</v>
      </c>
    </row>
    <row r="157" spans="1:11" x14ac:dyDescent="0.25">
      <c r="A157" s="72" t="s">
        <v>550</v>
      </c>
      <c r="B157" s="86"/>
      <c r="C157" s="86"/>
      <c r="D157" s="86"/>
      <c r="E157" s="86"/>
      <c r="F157" s="86"/>
      <c r="G157" s="86"/>
      <c r="H157" s="86">
        <v>-56.41</v>
      </c>
      <c r="I157" s="86">
        <v>-56.41</v>
      </c>
      <c r="J157" t="e">
        <f>VLOOKUP(extraction!A157,Tableau2[[Code client]:[Libellé]],1,0)</f>
        <v>#N/A</v>
      </c>
      <c r="K157" t="str">
        <f>VLOOKUP(A157,Tableau26[[Code client]:[Libellé]],1,0)</f>
        <v>TIE264861</v>
      </c>
    </row>
    <row r="158" spans="1:11" x14ac:dyDescent="0.25">
      <c r="A158" s="72" t="s">
        <v>593</v>
      </c>
      <c r="B158" s="86"/>
      <c r="C158" s="86"/>
      <c r="D158" s="86"/>
      <c r="E158" s="86">
        <v>-99.19</v>
      </c>
      <c r="F158" s="86"/>
      <c r="G158" s="86"/>
      <c r="H158" s="86"/>
      <c r="I158" s="86">
        <v>-99.19</v>
      </c>
      <c r="J158" t="str">
        <f>VLOOKUP(extraction!A158,Tableau2[[Code client]:[Libellé]],1,0)</f>
        <v>TIE270392</v>
      </c>
      <c r="K158" t="e">
        <f>VLOOKUP(A158,Tableau26[[Code client]:[Libellé]],1,0)</f>
        <v>#N/A</v>
      </c>
    </row>
    <row r="159" spans="1:11" x14ac:dyDescent="0.25">
      <c r="A159" s="72" t="s">
        <v>133</v>
      </c>
      <c r="B159" s="86">
        <v>-26.01</v>
      </c>
      <c r="C159" s="86" t="s">
        <v>600</v>
      </c>
      <c r="D159" s="86"/>
      <c r="E159" s="86"/>
      <c r="F159" s="86"/>
      <c r="G159" s="86"/>
      <c r="H159" s="86"/>
      <c r="I159" s="86">
        <v>-26.01</v>
      </c>
      <c r="J159" t="str">
        <f>VLOOKUP(extraction!A159,Tableau2[[Code client]:[Libellé]],1,0)</f>
        <v>TIE278429</v>
      </c>
      <c r="K159" t="e">
        <f>VLOOKUP(A159,Tableau26[[Code client]:[Libellé]],1,0)</f>
        <v>#N/A</v>
      </c>
    </row>
    <row r="160" spans="1:11" x14ac:dyDescent="0.25">
      <c r="A160" s="72" t="s">
        <v>167</v>
      </c>
      <c r="B160" s="86"/>
      <c r="C160" s="86"/>
      <c r="D160" s="86"/>
      <c r="E160" s="86"/>
      <c r="F160" s="86"/>
      <c r="G160" s="86">
        <v>-40.56</v>
      </c>
      <c r="H160" s="86"/>
      <c r="I160" s="86">
        <v>-40.56</v>
      </c>
      <c r="J160" t="str">
        <f>VLOOKUP(extraction!A160,Tableau2[[Code client]:[Libellé]],1,0)</f>
        <v>TIE280564</v>
      </c>
      <c r="K160" t="e">
        <f>VLOOKUP(A160,Tableau26[[Code client]:[Libellé]],1,0)</f>
        <v>#N/A</v>
      </c>
    </row>
    <row r="161" spans="1:11" x14ac:dyDescent="0.25">
      <c r="A161" s="72" t="s">
        <v>134</v>
      </c>
      <c r="B161" s="86">
        <v>-32.53</v>
      </c>
      <c r="C161" s="86" t="s">
        <v>600</v>
      </c>
      <c r="D161" s="86"/>
      <c r="E161" s="86"/>
      <c r="F161" s="86"/>
      <c r="G161" s="86"/>
      <c r="H161" s="86"/>
      <c r="I161" s="86">
        <v>-32.53</v>
      </c>
      <c r="J161" t="str">
        <f>VLOOKUP(extraction!A161,Tableau2[[Code client]:[Libellé]],1,0)</f>
        <v>TIE281006</v>
      </c>
      <c r="K161" t="e">
        <f>VLOOKUP(A161,Tableau26[[Code client]:[Libellé]],1,0)</f>
        <v>#N/A</v>
      </c>
    </row>
    <row r="162" spans="1:11" x14ac:dyDescent="0.25">
      <c r="A162" s="72" t="s">
        <v>135</v>
      </c>
      <c r="B162" s="86">
        <v>-32.53</v>
      </c>
      <c r="C162" s="86" t="s">
        <v>600</v>
      </c>
      <c r="D162" s="86"/>
      <c r="E162" s="86"/>
      <c r="F162" s="86"/>
      <c r="G162" s="86"/>
      <c r="H162" s="86"/>
      <c r="I162" s="86">
        <v>-32.53</v>
      </c>
      <c r="J162" t="str">
        <f>VLOOKUP(extraction!A162,Tableau2[[Code client]:[Libellé]],1,0)</f>
        <v>TIE281026</v>
      </c>
      <c r="K162" t="e">
        <f>VLOOKUP(A162,Tableau26[[Code client]:[Libellé]],1,0)</f>
        <v>#N/A</v>
      </c>
    </row>
    <row r="163" spans="1:11" x14ac:dyDescent="0.25">
      <c r="A163" s="72" t="s">
        <v>136</v>
      </c>
      <c r="B163" s="86">
        <v>-32.53</v>
      </c>
      <c r="C163" s="86" t="s">
        <v>600</v>
      </c>
      <c r="D163" s="86"/>
      <c r="E163" s="86"/>
      <c r="F163" s="86"/>
      <c r="G163" s="86"/>
      <c r="H163" s="86"/>
      <c r="I163" s="86">
        <v>-32.53</v>
      </c>
      <c r="J163" t="str">
        <f>VLOOKUP(extraction!A163,Tableau2[[Code client]:[Libellé]],1,0)</f>
        <v>TIE281437</v>
      </c>
      <c r="K163" t="e">
        <f>VLOOKUP(A163,Tableau26[[Code client]:[Libellé]],1,0)</f>
        <v>#N/A</v>
      </c>
    </row>
    <row r="164" spans="1:11" x14ac:dyDescent="0.25">
      <c r="A164" s="72" t="s">
        <v>261</v>
      </c>
      <c r="B164" s="86"/>
      <c r="C164" s="86"/>
      <c r="D164" s="86"/>
      <c r="E164" s="86">
        <v>-33.43</v>
      </c>
      <c r="F164" s="86"/>
      <c r="G164" s="86"/>
      <c r="H164" s="86"/>
      <c r="I164" s="86">
        <v>-33.43</v>
      </c>
      <c r="J164" t="str">
        <f>VLOOKUP(extraction!A164,Tableau2[[Code client]:[Libellé]],1,0)</f>
        <v>TIE281597</v>
      </c>
      <c r="K164" t="e">
        <f>VLOOKUP(A164,Tableau26[[Code client]:[Libellé]],1,0)</f>
        <v>#N/A</v>
      </c>
    </row>
    <row r="165" spans="1:11" x14ac:dyDescent="0.25">
      <c r="A165" s="72" t="s">
        <v>137</v>
      </c>
      <c r="B165" s="86">
        <v>-32.53</v>
      </c>
      <c r="C165" s="86" t="s">
        <v>600</v>
      </c>
      <c r="D165" s="86"/>
      <c r="E165" s="86"/>
      <c r="F165" s="86"/>
      <c r="G165" s="86"/>
      <c r="H165" s="86"/>
      <c r="I165" s="86">
        <v>-32.53</v>
      </c>
      <c r="J165" t="str">
        <f>VLOOKUP(extraction!A165,Tableau2[[Code client]:[Libellé]],1,0)</f>
        <v>TIE282684</v>
      </c>
      <c r="K165" t="e">
        <f>VLOOKUP(A165,Tableau26[[Code client]:[Libellé]],1,0)</f>
        <v>#N/A</v>
      </c>
    </row>
    <row r="166" spans="1:11" x14ac:dyDescent="0.25">
      <c r="A166" s="72" t="s">
        <v>138</v>
      </c>
      <c r="B166" s="86">
        <v>-32.53</v>
      </c>
      <c r="C166" s="86" t="s">
        <v>600</v>
      </c>
      <c r="D166" s="86"/>
      <c r="E166" s="86"/>
      <c r="F166" s="86"/>
      <c r="G166" s="86"/>
      <c r="H166" s="86"/>
      <c r="I166" s="86">
        <v>-32.53</v>
      </c>
      <c r="J166" t="str">
        <f>VLOOKUP(extraction!A166,Tableau2[[Code client]:[Libellé]],1,0)</f>
        <v>TIE282718</v>
      </c>
      <c r="K166" t="e">
        <f>VLOOKUP(A166,Tableau26[[Code client]:[Libellé]],1,0)</f>
        <v>#N/A</v>
      </c>
    </row>
    <row r="167" spans="1:11" x14ac:dyDescent="0.25">
      <c r="A167" s="72" t="s">
        <v>139</v>
      </c>
      <c r="B167" s="86">
        <v>-32.53</v>
      </c>
      <c r="C167" s="86" t="s">
        <v>600</v>
      </c>
      <c r="D167" s="86"/>
      <c r="E167" s="86"/>
      <c r="F167" s="86"/>
      <c r="G167" s="86"/>
      <c r="H167" s="86"/>
      <c r="I167" s="86">
        <v>-32.53</v>
      </c>
      <c r="J167" t="str">
        <f>VLOOKUP(extraction!A167,Tableau2[[Code client]:[Libellé]],1,0)</f>
        <v>TIE283227</v>
      </c>
      <c r="K167" t="e">
        <f>VLOOKUP(A167,Tableau26[[Code client]:[Libellé]],1,0)</f>
        <v>#N/A</v>
      </c>
    </row>
    <row r="168" spans="1:11" x14ac:dyDescent="0.25">
      <c r="A168" s="72" t="s">
        <v>262</v>
      </c>
      <c r="B168" s="86"/>
      <c r="C168" s="86"/>
      <c r="D168" s="86"/>
      <c r="E168" s="86"/>
      <c r="F168" s="86">
        <v>-45.08</v>
      </c>
      <c r="G168" s="86"/>
      <c r="H168" s="86"/>
      <c r="I168" s="86">
        <v>-45.08</v>
      </c>
      <c r="J168" t="str">
        <f>VLOOKUP(extraction!A168,Tableau2[[Code client]:[Libellé]],1,0)</f>
        <v>TIE283248</v>
      </c>
      <c r="K168" t="e">
        <f>VLOOKUP(A168,Tableau26[[Code client]:[Libellé]],1,0)</f>
        <v>#N/A</v>
      </c>
    </row>
    <row r="169" spans="1:11" x14ac:dyDescent="0.25">
      <c r="A169" s="72" t="s">
        <v>263</v>
      </c>
      <c r="B169" s="86"/>
      <c r="C169" s="86"/>
      <c r="D169" s="86"/>
      <c r="E169" s="86">
        <v>-56.41</v>
      </c>
      <c r="F169" s="86"/>
      <c r="G169" s="86"/>
      <c r="H169" s="86"/>
      <c r="I169" s="86">
        <v>-56.41</v>
      </c>
      <c r="J169" t="str">
        <f>VLOOKUP(extraction!A169,Tableau2[[Code client]:[Libellé]],1,0)</f>
        <v>TIE283364</v>
      </c>
      <c r="K169" t="e">
        <f>VLOOKUP(A169,Tableau26[[Code client]:[Libellé]],1,0)</f>
        <v>#N/A</v>
      </c>
    </row>
    <row r="170" spans="1:11" x14ac:dyDescent="0.25">
      <c r="A170" s="72" t="s">
        <v>140</v>
      </c>
      <c r="B170" s="86">
        <v>-26.01</v>
      </c>
      <c r="C170" s="86" t="s">
        <v>600</v>
      </c>
      <c r="D170" s="86"/>
      <c r="E170" s="86"/>
      <c r="F170" s="86"/>
      <c r="G170" s="86"/>
      <c r="H170" s="86"/>
      <c r="I170" s="86">
        <v>-26.01</v>
      </c>
      <c r="J170" t="str">
        <f>VLOOKUP(extraction!A170,Tableau2[[Code client]:[Libellé]],1,0)</f>
        <v>TIE283407</v>
      </c>
      <c r="K170" t="e">
        <f>VLOOKUP(A170,Tableau26[[Code client]:[Libellé]],1,0)</f>
        <v>#N/A</v>
      </c>
    </row>
    <row r="171" spans="1:11" x14ac:dyDescent="0.25">
      <c r="A171" s="72" t="s">
        <v>141</v>
      </c>
      <c r="B171" s="86">
        <v>-55.43</v>
      </c>
      <c r="C171" s="86" t="s">
        <v>600</v>
      </c>
      <c r="D171" s="86"/>
      <c r="E171" s="86"/>
      <c r="F171" s="86"/>
      <c r="G171" s="86"/>
      <c r="H171" s="86"/>
      <c r="I171" s="86">
        <v>-55.43</v>
      </c>
      <c r="J171" t="str">
        <f>VLOOKUP(extraction!A171,Tableau2[[Code client]:[Libellé]],1,0)</f>
        <v>TIE284945</v>
      </c>
      <c r="K171" t="e">
        <f>VLOOKUP(A171,Tableau26[[Code client]:[Libellé]],1,0)</f>
        <v>#N/A</v>
      </c>
    </row>
    <row r="172" spans="1:11" x14ac:dyDescent="0.25">
      <c r="A172" s="72" t="s">
        <v>168</v>
      </c>
      <c r="B172" s="86"/>
      <c r="C172" s="86"/>
      <c r="D172" s="86"/>
      <c r="E172" s="86"/>
      <c r="F172" s="86">
        <v>-97.92</v>
      </c>
      <c r="G172" s="86"/>
      <c r="H172" s="86"/>
      <c r="I172" s="86">
        <v>-97.92</v>
      </c>
      <c r="J172" t="str">
        <f>VLOOKUP(extraction!A172,Tableau2[[Code client]:[Libellé]],1,0)</f>
        <v>TIE285150</v>
      </c>
      <c r="K172" t="e">
        <f>VLOOKUP(A172,Tableau26[[Code client]:[Libellé]],1,0)</f>
        <v>#N/A</v>
      </c>
    </row>
    <row r="173" spans="1:11" x14ac:dyDescent="0.25">
      <c r="A173" s="72" t="s">
        <v>564</v>
      </c>
      <c r="B173" s="86">
        <v>-26.18</v>
      </c>
      <c r="C173" s="86" t="s">
        <v>600</v>
      </c>
      <c r="D173" s="86"/>
      <c r="E173" s="86"/>
      <c r="F173" s="86"/>
      <c r="G173" s="86"/>
      <c r="H173" s="86"/>
      <c r="I173" s="86">
        <v>-26.18</v>
      </c>
      <c r="J173" t="e">
        <f>VLOOKUP(extraction!A173,Tableau2[[Code client]:[Libellé]],1,0)</f>
        <v>#N/A</v>
      </c>
      <c r="K173" t="str">
        <f>VLOOKUP(A173,Tableau26[[Code client]:[Libellé]],1,0)</f>
        <v>TIE285201</v>
      </c>
    </row>
    <row r="174" spans="1:11" x14ac:dyDescent="0.25">
      <c r="A174" s="72" t="s">
        <v>560</v>
      </c>
      <c r="B174" s="86">
        <v>-29.41</v>
      </c>
      <c r="C174" s="86" t="s">
        <v>600</v>
      </c>
      <c r="D174" s="86"/>
      <c r="E174" s="86"/>
      <c r="F174" s="86"/>
      <c r="G174" s="86"/>
      <c r="H174" s="86"/>
      <c r="I174" s="86">
        <v>-29.41</v>
      </c>
      <c r="J174" t="e">
        <f>VLOOKUP(extraction!A174,Tableau2[[Code client]:[Libellé]],1,0)</f>
        <v>#N/A</v>
      </c>
      <c r="K174" t="str">
        <f>VLOOKUP(A174,Tableau26[[Code client]:[Libellé]],1,0)</f>
        <v>TIE286414</v>
      </c>
    </row>
    <row r="175" spans="1:11" x14ac:dyDescent="0.25">
      <c r="A175" s="72" t="s">
        <v>142</v>
      </c>
      <c r="B175" s="86">
        <v>-322.91000000000003</v>
      </c>
      <c r="C175" s="86" t="s">
        <v>600</v>
      </c>
      <c r="D175" s="86"/>
      <c r="E175" s="86"/>
      <c r="F175" s="86"/>
      <c r="G175" s="86"/>
      <c r="H175" s="86"/>
      <c r="I175" s="86">
        <v>-322.91000000000003</v>
      </c>
      <c r="J175" t="str">
        <f>VLOOKUP(extraction!A175,Tableau2[[Code client]:[Libellé]],1,0)</f>
        <v>TIE286537</v>
      </c>
      <c r="K175" t="e">
        <f>VLOOKUP(A175,Tableau26[[Code client]:[Libellé]],1,0)</f>
        <v>#N/A</v>
      </c>
    </row>
    <row r="176" spans="1:11" x14ac:dyDescent="0.25">
      <c r="A176" s="72" t="s">
        <v>143</v>
      </c>
      <c r="B176" s="86">
        <v>-290.62</v>
      </c>
      <c r="C176" s="86" t="s">
        <v>600</v>
      </c>
      <c r="D176" s="86"/>
      <c r="E176" s="86"/>
      <c r="F176" s="86"/>
      <c r="G176" s="86"/>
      <c r="H176" s="86"/>
      <c r="I176" s="86">
        <v>-290.62</v>
      </c>
      <c r="J176" t="str">
        <f>VLOOKUP(extraction!A176,Tableau2[[Code client]:[Libellé]],1,0)</f>
        <v>TIE287252</v>
      </c>
      <c r="K176" t="e">
        <f>VLOOKUP(A176,Tableau26[[Code client]:[Libellé]],1,0)</f>
        <v>#N/A</v>
      </c>
    </row>
    <row r="177" spans="1:11" x14ac:dyDescent="0.25">
      <c r="A177" s="72" t="s">
        <v>169</v>
      </c>
      <c r="B177" s="86"/>
      <c r="C177" s="86"/>
      <c r="D177" s="86"/>
      <c r="E177" s="86"/>
      <c r="F177" s="86">
        <v>-32.53</v>
      </c>
      <c r="G177" s="86"/>
      <c r="H177" s="86"/>
      <c r="I177" s="86">
        <v>-32.53</v>
      </c>
      <c r="J177" t="str">
        <f>VLOOKUP(extraction!A177,Tableau2[[Code client]:[Libellé]],1,0)</f>
        <v>TIE287418</v>
      </c>
      <c r="K177" t="e">
        <f>VLOOKUP(A177,Tableau26[[Code client]:[Libellé]],1,0)</f>
        <v>#N/A</v>
      </c>
    </row>
    <row r="178" spans="1:11" x14ac:dyDescent="0.25">
      <c r="A178" s="72" t="s">
        <v>170</v>
      </c>
      <c r="B178" s="86"/>
      <c r="C178" s="86"/>
      <c r="D178" s="86"/>
      <c r="E178" s="86"/>
      <c r="F178" s="86"/>
      <c r="G178" s="86">
        <v>-33.43</v>
      </c>
      <c r="H178" s="86"/>
      <c r="I178" s="86">
        <v>-33.43</v>
      </c>
      <c r="J178" t="str">
        <f>VLOOKUP(extraction!A178,Tableau2[[Code client]:[Libellé]],1,0)</f>
        <v>TIE287716</v>
      </c>
      <c r="K178" t="e">
        <f>VLOOKUP(A178,Tableau26[[Code client]:[Libellé]],1,0)</f>
        <v>#N/A</v>
      </c>
    </row>
    <row r="179" spans="1:11" x14ac:dyDescent="0.25">
      <c r="A179" s="72" t="s">
        <v>594</v>
      </c>
      <c r="B179" s="86"/>
      <c r="C179" s="86"/>
      <c r="D179" s="86">
        <v>-33.83</v>
      </c>
      <c r="E179" s="86">
        <v>2.36</v>
      </c>
      <c r="F179" s="86"/>
      <c r="G179" s="86"/>
      <c r="H179" s="86"/>
      <c r="I179" s="86">
        <v>-31.47</v>
      </c>
      <c r="J179" t="str">
        <f>VLOOKUP(extraction!A179,Tableau2[[Code client]:[Libellé]],1,0)</f>
        <v>TIE289510</v>
      </c>
      <c r="K179" t="e">
        <f>VLOOKUP(A179,Tableau26[[Code client]:[Libellé]],1,0)</f>
        <v>#N/A</v>
      </c>
    </row>
    <row r="180" spans="1:11" x14ac:dyDescent="0.25">
      <c r="A180" s="72" t="s">
        <v>88</v>
      </c>
      <c r="B180" s="86"/>
      <c r="C180" s="86"/>
      <c r="D180" s="86"/>
      <c r="E180" s="86">
        <v>-10.45</v>
      </c>
      <c r="F180" s="86">
        <v>-44.480000000000004</v>
      </c>
      <c r="G180" s="86"/>
      <c r="H180" s="86"/>
      <c r="I180" s="86">
        <v>-54.930000000000007</v>
      </c>
      <c r="J180" t="str">
        <f>VLOOKUP(extraction!A180,Tableau2[[Code client]:[Libellé]],1,0)</f>
        <v>TIE290860</v>
      </c>
      <c r="K180" t="e">
        <f>VLOOKUP(A180,Tableau26[[Code client]:[Libellé]],1,0)</f>
        <v>#N/A</v>
      </c>
    </row>
    <row r="181" spans="1:11" x14ac:dyDescent="0.25">
      <c r="A181" s="72" t="s">
        <v>144</v>
      </c>
      <c r="B181" s="86">
        <v>-503.62</v>
      </c>
      <c r="C181" s="86" t="s">
        <v>600</v>
      </c>
      <c r="D181" s="86"/>
      <c r="E181" s="86"/>
      <c r="F181" s="86"/>
      <c r="G181" s="86"/>
      <c r="H181" s="86"/>
      <c r="I181" s="86">
        <v>-503.62</v>
      </c>
      <c r="J181" t="str">
        <f>VLOOKUP(extraction!A181,Tableau2[[Code client]:[Libellé]],1,0)</f>
        <v>TIE293601</v>
      </c>
      <c r="K181" t="e">
        <f>VLOOKUP(A181,Tableau26[[Code client]:[Libellé]],1,0)</f>
        <v>#N/A</v>
      </c>
    </row>
    <row r="182" spans="1:11" x14ac:dyDescent="0.25">
      <c r="A182" s="72" t="s">
        <v>89</v>
      </c>
      <c r="B182" s="86"/>
      <c r="C182" s="86"/>
      <c r="D182" s="86"/>
      <c r="E182" s="86"/>
      <c r="F182" s="86"/>
      <c r="G182" s="86">
        <v>-56.41</v>
      </c>
      <c r="H182" s="86"/>
      <c r="I182" s="86">
        <v>-56.41</v>
      </c>
      <c r="J182" t="str">
        <f>VLOOKUP(extraction!A182,Tableau2[[Code client]:[Libellé]],1,0)</f>
        <v>TIE295267</v>
      </c>
      <c r="K182" t="e">
        <f>VLOOKUP(A182,Tableau26[[Code client]:[Libellé]],1,0)</f>
        <v>#N/A</v>
      </c>
    </row>
    <row r="183" spans="1:11" x14ac:dyDescent="0.25">
      <c r="A183" s="72" t="s">
        <v>171</v>
      </c>
      <c r="B183" s="86"/>
      <c r="C183" s="86"/>
      <c r="D183" s="86"/>
      <c r="E183" s="86"/>
      <c r="F183" s="86"/>
      <c r="G183" s="86">
        <v>-33.43</v>
      </c>
      <c r="H183" s="86"/>
      <c r="I183" s="86">
        <v>-33.43</v>
      </c>
      <c r="J183" t="str">
        <f>VLOOKUP(extraction!A183,Tableau2[[Code client]:[Libellé]],1,0)</f>
        <v>TIE295617</v>
      </c>
      <c r="K183" t="e">
        <f>VLOOKUP(A183,Tableau26[[Code client]:[Libellé]],1,0)</f>
        <v>#N/A</v>
      </c>
    </row>
    <row r="184" spans="1:11" x14ac:dyDescent="0.25">
      <c r="A184" s="72" t="s">
        <v>264</v>
      </c>
      <c r="B184" s="86"/>
      <c r="C184" s="86"/>
      <c r="D184" s="86"/>
      <c r="E184" s="86"/>
      <c r="F184" s="86">
        <v>-10.45</v>
      </c>
      <c r="G184" s="86"/>
      <c r="H184" s="86"/>
      <c r="I184" s="86">
        <v>-10.45</v>
      </c>
      <c r="J184" t="str">
        <f>VLOOKUP(extraction!A184,Tableau2[[Code client]:[Libellé]],1,0)</f>
        <v>TIE296259</v>
      </c>
      <c r="K184" t="e">
        <f>VLOOKUP(A184,Tableau26[[Code client]:[Libellé]],1,0)</f>
        <v>#N/A</v>
      </c>
    </row>
    <row r="185" spans="1:11" x14ac:dyDescent="0.25">
      <c r="A185" s="72" t="s">
        <v>172</v>
      </c>
      <c r="B185" s="86"/>
      <c r="C185" s="86"/>
      <c r="D185" s="86"/>
      <c r="E185" s="86"/>
      <c r="F185" s="86"/>
      <c r="G185" s="86">
        <v>-68.11</v>
      </c>
      <c r="H185" s="86"/>
      <c r="I185" s="86">
        <v>-68.11</v>
      </c>
      <c r="J185" t="str">
        <f>VLOOKUP(extraction!A185,Tableau2[[Code client]:[Libellé]],1,0)</f>
        <v>TIE296890</v>
      </c>
      <c r="K185" t="e">
        <f>VLOOKUP(A185,Tableau26[[Code client]:[Libellé]],1,0)</f>
        <v>#N/A</v>
      </c>
    </row>
    <row r="186" spans="1:11" x14ac:dyDescent="0.25">
      <c r="A186" s="72" t="s">
        <v>475</v>
      </c>
      <c r="B186" s="86"/>
      <c r="C186" s="86"/>
      <c r="D186" s="86"/>
      <c r="E186" s="86"/>
      <c r="F186" s="86">
        <v>-386.42</v>
      </c>
      <c r="G186" s="86">
        <v>-866.16</v>
      </c>
      <c r="H186" s="86"/>
      <c r="I186" s="86">
        <v>-1252.58</v>
      </c>
      <c r="J186" t="e">
        <f>VLOOKUP(extraction!A186,Tableau2[[Code client]:[Libellé]],1,0)</f>
        <v>#N/A</v>
      </c>
      <c r="K186" t="str">
        <f>VLOOKUP(A186,Tableau26[[Code client]:[Libellé]],1,0)</f>
        <v>TIE298728</v>
      </c>
    </row>
    <row r="187" spans="1:11" x14ac:dyDescent="0.25">
      <c r="A187" s="72" t="s">
        <v>90</v>
      </c>
      <c r="B187" s="86"/>
      <c r="C187" s="86"/>
      <c r="D187" s="86">
        <v>-108.72</v>
      </c>
      <c r="E187" s="86"/>
      <c r="F187" s="86"/>
      <c r="G187" s="86"/>
      <c r="H187" s="86"/>
      <c r="I187" s="86">
        <v>-108.72</v>
      </c>
      <c r="J187" t="str">
        <f>VLOOKUP(extraction!A187,Tableau2[[Code client]:[Libellé]],1,0)</f>
        <v>TIE301828</v>
      </c>
      <c r="K187" t="e">
        <f>VLOOKUP(A187,Tableau26[[Code client]:[Libellé]],1,0)</f>
        <v>#N/A</v>
      </c>
    </row>
    <row r="188" spans="1:11" x14ac:dyDescent="0.25">
      <c r="A188" s="72" t="s">
        <v>531</v>
      </c>
      <c r="B188" s="86"/>
      <c r="C188" s="86"/>
      <c r="D188" s="86"/>
      <c r="E188" s="86"/>
      <c r="F188" s="86"/>
      <c r="G188" s="86">
        <v>-261.43</v>
      </c>
      <c r="H188" s="86"/>
      <c r="I188" s="86">
        <v>-261.43</v>
      </c>
      <c r="J188" t="e">
        <f>VLOOKUP(extraction!A188,Tableau2[[Code client]:[Libellé]],1,0)</f>
        <v>#N/A</v>
      </c>
      <c r="K188" t="str">
        <f>VLOOKUP(A188,Tableau26[[Code client]:[Libellé]],1,0)</f>
        <v>TIE302057</v>
      </c>
    </row>
    <row r="189" spans="1:11" x14ac:dyDescent="0.25">
      <c r="A189" s="72" t="s">
        <v>500</v>
      </c>
      <c r="B189" s="86"/>
      <c r="C189" s="86"/>
      <c r="D189" s="86"/>
      <c r="E189" s="86">
        <v>-297</v>
      </c>
      <c r="F189" s="86"/>
      <c r="G189" s="86"/>
      <c r="H189" s="86"/>
      <c r="I189" s="86">
        <v>-297</v>
      </c>
      <c r="J189" t="e">
        <f>VLOOKUP(extraction!A189,Tableau2[[Code client]:[Libellé]],1,0)</f>
        <v>#N/A</v>
      </c>
      <c r="K189" t="str">
        <f>VLOOKUP(A189,Tableau26[[Code client]:[Libellé]],1,0)</f>
        <v>TIE302059</v>
      </c>
    </row>
    <row r="190" spans="1:11" x14ac:dyDescent="0.25">
      <c r="A190" s="72" t="s">
        <v>173</v>
      </c>
      <c r="B190" s="86"/>
      <c r="C190" s="86"/>
      <c r="D190" s="86"/>
      <c r="E190" s="86"/>
      <c r="F190" s="86"/>
      <c r="G190" s="86">
        <v>-33.43</v>
      </c>
      <c r="H190" s="86"/>
      <c r="I190" s="86">
        <v>-33.43</v>
      </c>
      <c r="J190" t="str">
        <f>VLOOKUP(extraction!A190,Tableau2[[Code client]:[Libellé]],1,0)</f>
        <v>TIE302276</v>
      </c>
      <c r="K190" t="e">
        <f>VLOOKUP(A190,Tableau26[[Code client]:[Libellé]],1,0)</f>
        <v>#N/A</v>
      </c>
    </row>
    <row r="191" spans="1:11" x14ac:dyDescent="0.25">
      <c r="A191" s="72" t="s">
        <v>577</v>
      </c>
      <c r="B191" s="86"/>
      <c r="C191" s="86"/>
      <c r="D191" s="86"/>
      <c r="E191" s="86"/>
      <c r="F191" s="86"/>
      <c r="G191" s="86">
        <v>-0.86</v>
      </c>
      <c r="H191" s="86"/>
      <c r="I191" s="86">
        <v>-0.86</v>
      </c>
      <c r="J191" t="e">
        <f>VLOOKUP(extraction!A191,Tableau2[[Code client]:[Libellé]],1,0)</f>
        <v>#N/A</v>
      </c>
      <c r="K191" t="e">
        <f>VLOOKUP(A191,Tableau26[[Code client]:[Libellé]],1,0)</f>
        <v>#N/A</v>
      </c>
    </row>
    <row r="192" spans="1:11" x14ac:dyDescent="0.25">
      <c r="A192" s="72" t="s">
        <v>528</v>
      </c>
      <c r="B192" s="86"/>
      <c r="C192" s="86"/>
      <c r="D192" s="86"/>
      <c r="E192" s="86">
        <v>-323.18</v>
      </c>
      <c r="F192" s="86"/>
      <c r="G192" s="86"/>
      <c r="H192" s="86"/>
      <c r="I192" s="86">
        <v>-323.18</v>
      </c>
      <c r="J192" t="e">
        <f>VLOOKUP(extraction!A192,Tableau2[[Code client]:[Libellé]],1,0)</f>
        <v>#N/A</v>
      </c>
      <c r="K192" t="str">
        <f>VLOOKUP(A192,Tableau26[[Code client]:[Libellé]],1,0)</f>
        <v>TIE304736</v>
      </c>
    </row>
    <row r="193" spans="1:11" x14ac:dyDescent="0.25">
      <c r="A193" s="72" t="s">
        <v>174</v>
      </c>
      <c r="B193" s="86"/>
      <c r="C193" s="86">
        <v>-561.52</v>
      </c>
      <c r="D193" s="86"/>
      <c r="E193" s="86"/>
      <c r="F193" s="86"/>
      <c r="G193" s="86"/>
      <c r="H193" s="86"/>
      <c r="I193" s="86">
        <v>-561.52</v>
      </c>
      <c r="J193" t="str">
        <f>VLOOKUP(extraction!A193,Tableau2[[Code client]:[Libellé]],1,0)</f>
        <v>TIE305244</v>
      </c>
      <c r="K193" t="e">
        <f>VLOOKUP(A193,Tableau26[[Code client]:[Libellé]],1,0)</f>
        <v>#N/A</v>
      </c>
    </row>
    <row r="194" spans="1:11" x14ac:dyDescent="0.25">
      <c r="A194" s="72" t="s">
        <v>175</v>
      </c>
      <c r="B194" s="86"/>
      <c r="C194" s="86"/>
      <c r="D194" s="86"/>
      <c r="E194" s="86"/>
      <c r="F194" s="86">
        <v>-9.7100000000000009</v>
      </c>
      <c r="G194" s="86"/>
      <c r="H194" s="86"/>
      <c r="I194" s="86">
        <v>-9.7100000000000009</v>
      </c>
      <c r="J194" t="str">
        <f>VLOOKUP(extraction!A194,Tableau2[[Code client]:[Libellé]],1,0)</f>
        <v>TIE306598</v>
      </c>
      <c r="K194" t="e">
        <f>VLOOKUP(A194,Tableau26[[Code client]:[Libellé]],1,0)</f>
        <v>#N/A</v>
      </c>
    </row>
    <row r="195" spans="1:11" x14ac:dyDescent="0.25">
      <c r="A195" s="72" t="s">
        <v>176</v>
      </c>
      <c r="B195" s="86"/>
      <c r="C195" s="86"/>
      <c r="D195" s="86"/>
      <c r="E195" s="86"/>
      <c r="F195" s="86"/>
      <c r="G195" s="86">
        <v>-56.41</v>
      </c>
      <c r="H195" s="86"/>
      <c r="I195" s="86">
        <v>-56.41</v>
      </c>
      <c r="J195" t="str">
        <f>VLOOKUP(extraction!A195,Tableau2[[Code client]:[Libellé]],1,0)</f>
        <v>TIE306688</v>
      </c>
      <c r="K195" t="e">
        <f>VLOOKUP(A195,Tableau26[[Code client]:[Libellé]],1,0)</f>
        <v>#N/A</v>
      </c>
    </row>
    <row r="196" spans="1:11" x14ac:dyDescent="0.25">
      <c r="A196" s="72" t="s">
        <v>177</v>
      </c>
      <c r="B196" s="86"/>
      <c r="C196" s="86"/>
      <c r="D196" s="86"/>
      <c r="E196" s="86"/>
      <c r="F196" s="86">
        <v>-317.52</v>
      </c>
      <c r="G196" s="86"/>
      <c r="H196" s="86"/>
      <c r="I196" s="86">
        <v>-317.52</v>
      </c>
      <c r="J196" t="str">
        <f>VLOOKUP(extraction!A196,Tableau2[[Code client]:[Libellé]],1,0)</f>
        <v>TIE307383</v>
      </c>
      <c r="K196" t="e">
        <f>VLOOKUP(A196,Tableau26[[Code client]:[Libellé]],1,0)</f>
        <v>#N/A</v>
      </c>
    </row>
    <row r="197" spans="1:11" x14ac:dyDescent="0.25">
      <c r="A197" s="72" t="s">
        <v>515</v>
      </c>
      <c r="B197" s="86"/>
      <c r="C197" s="86">
        <v>-296.01</v>
      </c>
      <c r="D197" s="86"/>
      <c r="E197" s="86">
        <v>-302.33</v>
      </c>
      <c r="F197" s="86"/>
      <c r="G197" s="86"/>
      <c r="H197" s="86"/>
      <c r="I197" s="86">
        <v>-598.33999999999992</v>
      </c>
      <c r="J197" t="e">
        <f>VLOOKUP(extraction!A197,Tableau2[[Code client]:[Libellé]],1,0)</f>
        <v>#N/A</v>
      </c>
      <c r="K197" t="str">
        <f>VLOOKUP(A197,Tableau26[[Code client]:[Libellé]],1,0)</f>
        <v>TIE308122</v>
      </c>
    </row>
    <row r="198" spans="1:11" x14ac:dyDescent="0.25">
      <c r="A198" s="72" t="s">
        <v>529</v>
      </c>
      <c r="B198" s="86"/>
      <c r="C198" s="86"/>
      <c r="D198" s="86"/>
      <c r="E198" s="86">
        <v>-297</v>
      </c>
      <c r="F198" s="86"/>
      <c r="G198" s="86"/>
      <c r="H198" s="86"/>
      <c r="I198" s="86">
        <v>-297</v>
      </c>
      <c r="J198" t="e">
        <f>VLOOKUP(extraction!A198,Tableau2[[Code client]:[Libellé]],1,0)</f>
        <v>#N/A</v>
      </c>
      <c r="K198" t="str">
        <f>VLOOKUP(A198,Tableau26[[Code client]:[Libellé]],1,0)</f>
        <v>TIE308456</v>
      </c>
    </row>
    <row r="199" spans="1:11" x14ac:dyDescent="0.25">
      <c r="A199" s="72" t="s">
        <v>154</v>
      </c>
      <c r="B199" s="86"/>
      <c r="C199" s="86"/>
      <c r="D199" s="86"/>
      <c r="E199" s="86">
        <v>-67.27000000000001</v>
      </c>
      <c r="F199" s="86"/>
      <c r="G199" s="86"/>
      <c r="H199" s="86"/>
      <c r="I199" s="86">
        <v>-67.27000000000001</v>
      </c>
      <c r="J199" t="str">
        <f>VLOOKUP(extraction!A199,Tableau2[[Code client]:[Libellé]],1,0)</f>
        <v>TIE308553</v>
      </c>
      <c r="K199" t="e">
        <f>VLOOKUP(A199,Tableau26[[Code client]:[Libellé]],1,0)</f>
        <v>#N/A</v>
      </c>
    </row>
    <row r="200" spans="1:11" x14ac:dyDescent="0.25">
      <c r="A200" s="72" t="s">
        <v>265</v>
      </c>
      <c r="B200" s="86"/>
      <c r="C200" s="86"/>
      <c r="D200" s="86"/>
      <c r="E200" s="86"/>
      <c r="F200" s="86"/>
      <c r="G200" s="86">
        <v>-81.62</v>
      </c>
      <c r="H200" s="86"/>
      <c r="I200" s="86">
        <v>-81.62</v>
      </c>
      <c r="J200" t="str">
        <f>VLOOKUP(extraction!A200,Tableau2[[Code client]:[Libellé]],1,0)</f>
        <v>TIE309108</v>
      </c>
      <c r="K200" t="e">
        <f>VLOOKUP(A200,Tableau26[[Code client]:[Libellé]],1,0)</f>
        <v>#N/A</v>
      </c>
    </row>
    <row r="201" spans="1:11" x14ac:dyDescent="0.25">
      <c r="A201" s="72" t="s">
        <v>503</v>
      </c>
      <c r="B201" s="86"/>
      <c r="C201" s="86"/>
      <c r="D201" s="86">
        <v>-30</v>
      </c>
      <c r="E201" s="86"/>
      <c r="F201" s="86">
        <v>-2487.38</v>
      </c>
      <c r="G201" s="86">
        <v>1492.86</v>
      </c>
      <c r="H201" s="86">
        <v>-0.42</v>
      </c>
      <c r="I201" s="86">
        <v>-1024.9400000000003</v>
      </c>
      <c r="J201" t="e">
        <f>VLOOKUP(extraction!A201,Tableau2[[Code client]:[Libellé]],1,0)</f>
        <v>#N/A</v>
      </c>
      <c r="K201" t="str">
        <f>VLOOKUP(A201,Tableau26[[Code client]:[Libellé]],1,0)</f>
        <v>TIE309212</v>
      </c>
    </row>
    <row r="202" spans="1:11" x14ac:dyDescent="0.25">
      <c r="A202" s="72" t="s">
        <v>530</v>
      </c>
      <c r="B202" s="86"/>
      <c r="C202" s="86"/>
      <c r="D202" s="86">
        <v>-284.78999999999996</v>
      </c>
      <c r="E202" s="86"/>
      <c r="F202" s="86"/>
      <c r="G202" s="86"/>
      <c r="H202" s="86"/>
      <c r="I202" s="86">
        <v>-284.78999999999996</v>
      </c>
      <c r="J202" t="e">
        <f>VLOOKUP(extraction!A202,Tableau2[[Code client]:[Libellé]],1,0)</f>
        <v>#N/A</v>
      </c>
      <c r="K202" t="str">
        <f>VLOOKUP(A202,Tableau26[[Code client]:[Libellé]],1,0)</f>
        <v>TIE310195</v>
      </c>
    </row>
    <row r="203" spans="1:11" x14ac:dyDescent="0.25">
      <c r="A203" s="72" t="s">
        <v>420</v>
      </c>
      <c r="B203" s="86"/>
      <c r="C203" s="86"/>
      <c r="D203" s="86"/>
      <c r="E203" s="86"/>
      <c r="F203" s="86"/>
      <c r="G203" s="86"/>
      <c r="H203" s="86">
        <v>-33.43</v>
      </c>
      <c r="I203" s="86">
        <v>-33.43</v>
      </c>
      <c r="J203" t="str">
        <f>VLOOKUP(extraction!A203,Tableau2[[Code client]:[Libellé]],1,0)</f>
        <v>TIE311332</v>
      </c>
      <c r="K203" t="e">
        <f>VLOOKUP(A203,Tableau26[[Code client]:[Libellé]],1,0)</f>
        <v>#N/A</v>
      </c>
    </row>
    <row r="204" spans="1:11" x14ac:dyDescent="0.25">
      <c r="A204" s="72" t="s">
        <v>516</v>
      </c>
      <c r="B204" s="86"/>
      <c r="C204" s="86"/>
      <c r="D204" s="86">
        <v>-591.77</v>
      </c>
      <c r="E204" s="86"/>
      <c r="F204" s="86"/>
      <c r="G204" s="86"/>
      <c r="H204" s="86"/>
      <c r="I204" s="86">
        <v>-591.77</v>
      </c>
      <c r="J204" t="e">
        <f>VLOOKUP(extraction!A204,Tableau2[[Code client]:[Libellé]],1,0)</f>
        <v>#N/A</v>
      </c>
      <c r="K204" t="str">
        <f>VLOOKUP(A204,Tableau26[[Code client]:[Libellé]],1,0)</f>
        <v>TIE311817</v>
      </c>
    </row>
    <row r="205" spans="1:11" x14ac:dyDescent="0.25">
      <c r="A205" s="72" t="s">
        <v>155</v>
      </c>
      <c r="B205" s="86"/>
      <c r="C205" s="86"/>
      <c r="D205" s="86"/>
      <c r="E205" s="86">
        <v>-75.06</v>
      </c>
      <c r="F205" s="86"/>
      <c r="G205" s="86"/>
      <c r="H205" s="86"/>
      <c r="I205" s="86">
        <v>-75.06</v>
      </c>
      <c r="J205" t="str">
        <f>VLOOKUP(extraction!A205,Tableau2[[Code client]:[Libellé]],1,0)</f>
        <v>TIE311819</v>
      </c>
      <c r="K205" t="e">
        <f>VLOOKUP(A205,Tableau26[[Code client]:[Libellé]],1,0)</f>
        <v>#N/A</v>
      </c>
    </row>
    <row r="206" spans="1:11" x14ac:dyDescent="0.25">
      <c r="A206" s="72" t="s">
        <v>178</v>
      </c>
      <c r="B206" s="86"/>
      <c r="C206" s="86"/>
      <c r="D206" s="86"/>
      <c r="E206" s="86">
        <v>-45</v>
      </c>
      <c r="F206" s="86"/>
      <c r="G206" s="86"/>
      <c r="H206" s="86"/>
      <c r="I206" s="86">
        <v>-45</v>
      </c>
      <c r="J206" t="str">
        <f>VLOOKUP(extraction!A206,Tableau2[[Code client]:[Libellé]],1,0)</f>
        <v>TIE312193</v>
      </c>
      <c r="K206" t="e">
        <f>VLOOKUP(A206,Tableau26[[Code client]:[Libellé]],1,0)</f>
        <v>#N/A</v>
      </c>
    </row>
    <row r="207" spans="1:11" x14ac:dyDescent="0.25">
      <c r="A207" s="72" t="s">
        <v>156</v>
      </c>
      <c r="B207" s="86"/>
      <c r="C207" s="86"/>
      <c r="D207" s="86"/>
      <c r="E207" s="86">
        <v>-27.29</v>
      </c>
      <c r="F207" s="86"/>
      <c r="G207" s="86"/>
      <c r="H207" s="86"/>
      <c r="I207" s="86">
        <v>-27.29</v>
      </c>
      <c r="J207" t="str">
        <f>VLOOKUP(extraction!A207,Tableau2[[Code client]:[Libellé]],1,0)</f>
        <v>TIE313048</v>
      </c>
      <c r="K207" t="e">
        <f>VLOOKUP(A207,Tableau26[[Code client]:[Libellé]],1,0)</f>
        <v>#N/A</v>
      </c>
    </row>
    <row r="208" spans="1:11" x14ac:dyDescent="0.25">
      <c r="A208" s="72" t="s">
        <v>547</v>
      </c>
      <c r="B208" s="86"/>
      <c r="C208" s="86"/>
      <c r="D208" s="86"/>
      <c r="E208" s="86"/>
      <c r="F208" s="86"/>
      <c r="G208" s="86">
        <v>-85.25</v>
      </c>
      <c r="H208" s="86"/>
      <c r="I208" s="86">
        <v>-85.25</v>
      </c>
      <c r="J208" t="e">
        <f>VLOOKUP(extraction!A208,Tableau2[[Code client]:[Libellé]],1,0)</f>
        <v>#N/A</v>
      </c>
      <c r="K208" t="str">
        <f>VLOOKUP(A208,Tableau26[[Code client]:[Libellé]],1,0)</f>
        <v>TIE313094</v>
      </c>
    </row>
    <row r="209" spans="1:11" x14ac:dyDescent="0.25">
      <c r="A209" s="72" t="s">
        <v>157</v>
      </c>
      <c r="B209" s="86"/>
      <c r="C209" s="86"/>
      <c r="D209" s="86">
        <v>-33.24</v>
      </c>
      <c r="E209" s="86"/>
      <c r="F209" s="86"/>
      <c r="G209" s="86"/>
      <c r="H209" s="86"/>
      <c r="I209" s="86">
        <v>-33.24</v>
      </c>
      <c r="J209" t="str">
        <f>VLOOKUP(extraction!A209,Tableau2[[Code client]:[Libellé]],1,0)</f>
        <v>TIE313268</v>
      </c>
      <c r="K209" t="e">
        <f>VLOOKUP(A209,Tableau26[[Code client]:[Libellé]],1,0)</f>
        <v>#N/A</v>
      </c>
    </row>
    <row r="210" spans="1:11" x14ac:dyDescent="0.25">
      <c r="A210" s="72" t="s">
        <v>179</v>
      </c>
      <c r="B210" s="86"/>
      <c r="C210" s="86"/>
      <c r="D210" s="86">
        <v>-14.879999999999995</v>
      </c>
      <c r="E210" s="86"/>
      <c r="F210" s="86"/>
      <c r="G210" s="86"/>
      <c r="H210" s="86"/>
      <c r="I210" s="86">
        <v>-14.879999999999995</v>
      </c>
      <c r="J210" t="str">
        <f>VLOOKUP(extraction!A210,Tableau2[[Code client]:[Libellé]],1,0)</f>
        <v>TIE313346</v>
      </c>
      <c r="K210" t="e">
        <f>VLOOKUP(A210,Tableau26[[Code client]:[Libellé]],1,0)</f>
        <v>#N/A</v>
      </c>
    </row>
    <row r="211" spans="1:11" x14ac:dyDescent="0.25">
      <c r="A211" s="72" t="s">
        <v>180</v>
      </c>
      <c r="B211" s="86"/>
      <c r="C211" s="86"/>
      <c r="D211" s="86"/>
      <c r="E211" s="86"/>
      <c r="F211" s="86"/>
      <c r="G211" s="86">
        <v>-33.83</v>
      </c>
      <c r="H211" s="86"/>
      <c r="I211" s="86">
        <v>-33.83</v>
      </c>
      <c r="J211" t="str">
        <f>VLOOKUP(extraction!A211,Tableau2[[Code client]:[Libellé]],1,0)</f>
        <v>TIE313584</v>
      </c>
      <c r="K211" t="e">
        <f>VLOOKUP(A211,Tableau26[[Code client]:[Libellé]],1,0)</f>
        <v>#N/A</v>
      </c>
    </row>
    <row r="212" spans="1:11" x14ac:dyDescent="0.25">
      <c r="A212" s="72" t="s">
        <v>148</v>
      </c>
      <c r="B212" s="86"/>
      <c r="C212" s="86"/>
      <c r="D212" s="86"/>
      <c r="E212" s="86"/>
      <c r="F212" s="86">
        <v>-78.060000000000059</v>
      </c>
      <c r="G212" s="86"/>
      <c r="H212" s="86"/>
      <c r="I212" s="86">
        <v>-78.060000000000059</v>
      </c>
      <c r="J212" t="str">
        <f>VLOOKUP(extraction!A212,Tableau2[[Code client]:[Libellé]],1,0)</f>
        <v>TIE313725</v>
      </c>
      <c r="K212" t="e">
        <f>VLOOKUP(A212,Tableau26[[Code client]:[Libellé]],1,0)</f>
        <v>#N/A</v>
      </c>
    </row>
    <row r="213" spans="1:11" x14ac:dyDescent="0.25">
      <c r="A213" s="72" t="s">
        <v>181</v>
      </c>
      <c r="B213" s="86"/>
      <c r="C213" s="86"/>
      <c r="D213" s="86"/>
      <c r="E213" s="86"/>
      <c r="F213" s="86"/>
      <c r="G213" s="86">
        <v>-42.94</v>
      </c>
      <c r="H213" s="86"/>
      <c r="I213" s="86">
        <v>-42.94</v>
      </c>
      <c r="J213" t="str">
        <f>VLOOKUP(extraction!A213,Tableau2[[Code client]:[Libellé]],1,0)</f>
        <v>TIE315358</v>
      </c>
      <c r="K213" t="e">
        <f>VLOOKUP(A213,Tableau26[[Code client]:[Libellé]],1,0)</f>
        <v>#N/A</v>
      </c>
    </row>
    <row r="214" spans="1:11" x14ac:dyDescent="0.25">
      <c r="A214" s="72" t="s">
        <v>421</v>
      </c>
      <c r="B214" s="86"/>
      <c r="C214" s="86"/>
      <c r="D214" s="86"/>
      <c r="E214" s="86"/>
      <c r="F214" s="86"/>
      <c r="G214" s="86">
        <v>-66.86</v>
      </c>
      <c r="H214" s="86">
        <v>-102.36999999999999</v>
      </c>
      <c r="I214" s="86">
        <v>-169.23</v>
      </c>
      <c r="J214" t="str">
        <f>VLOOKUP(extraction!A214,Tableau2[[Code client]:[Libellé]],1,0)</f>
        <v>TIE315467</v>
      </c>
      <c r="K214" t="e">
        <f>VLOOKUP(A214,Tableau26[[Code client]:[Libellé]],1,0)</f>
        <v>#N/A</v>
      </c>
    </row>
    <row r="215" spans="1:11" x14ac:dyDescent="0.25">
      <c r="A215" s="72" t="s">
        <v>182</v>
      </c>
      <c r="B215" s="86"/>
      <c r="C215" s="86"/>
      <c r="D215" s="86"/>
      <c r="E215" s="86"/>
      <c r="F215" s="86">
        <v>-33.43</v>
      </c>
      <c r="G215" s="86"/>
      <c r="H215" s="86"/>
      <c r="I215" s="86">
        <v>-33.43</v>
      </c>
      <c r="J215" t="str">
        <f>VLOOKUP(extraction!A215,Tableau2[[Code client]:[Libellé]],1,0)</f>
        <v>TIE315651</v>
      </c>
      <c r="K215" t="e">
        <f>VLOOKUP(A215,Tableau26[[Code client]:[Libellé]],1,0)</f>
        <v>#N/A</v>
      </c>
    </row>
    <row r="216" spans="1:11" x14ac:dyDescent="0.25">
      <c r="A216" s="72" t="s">
        <v>422</v>
      </c>
      <c r="B216" s="86"/>
      <c r="C216" s="86"/>
      <c r="D216" s="86"/>
      <c r="E216" s="86"/>
      <c r="F216" s="86"/>
      <c r="G216" s="86"/>
      <c r="H216" s="86">
        <v>-33.43</v>
      </c>
      <c r="I216" s="86">
        <v>-33.43</v>
      </c>
      <c r="J216" t="str">
        <f>VLOOKUP(extraction!A216,Tableau2[[Code client]:[Libellé]],1,0)</f>
        <v>TIE317260</v>
      </c>
      <c r="K216" t="e">
        <f>VLOOKUP(A216,Tableau26[[Code client]:[Libellé]],1,0)</f>
        <v>#N/A</v>
      </c>
    </row>
    <row r="217" spans="1:11" x14ac:dyDescent="0.25">
      <c r="A217" s="72" t="s">
        <v>506</v>
      </c>
      <c r="B217" s="86"/>
      <c r="C217" s="86"/>
      <c r="D217" s="86">
        <v>-891</v>
      </c>
      <c r="E217" s="86"/>
      <c r="F217" s="86"/>
      <c r="G217" s="86"/>
      <c r="H217" s="86"/>
      <c r="I217" s="86">
        <v>-891</v>
      </c>
      <c r="J217" t="e">
        <f>VLOOKUP(extraction!A217,Tableau2[[Code client]:[Libellé]],1,0)</f>
        <v>#N/A</v>
      </c>
      <c r="K217" t="str">
        <f>VLOOKUP(A217,Tableau26[[Code client]:[Libellé]],1,0)</f>
        <v>TIE317264</v>
      </c>
    </row>
    <row r="218" spans="1:11" x14ac:dyDescent="0.25">
      <c r="A218" s="72" t="s">
        <v>559</v>
      </c>
      <c r="B218" s="86"/>
      <c r="C218" s="86"/>
      <c r="D218" s="86"/>
      <c r="E218" s="86"/>
      <c r="F218" s="86"/>
      <c r="G218" s="86">
        <v>-31.69</v>
      </c>
      <c r="H218" s="86"/>
      <c r="I218" s="86">
        <v>-31.69</v>
      </c>
      <c r="J218" t="e">
        <f>VLOOKUP(extraction!A218,Tableau2[[Code client]:[Libellé]],1,0)</f>
        <v>#N/A</v>
      </c>
      <c r="K218" t="str">
        <f>VLOOKUP(A218,Tableau26[[Code client]:[Libellé]],1,0)</f>
        <v>TIE317286</v>
      </c>
    </row>
    <row r="219" spans="1:11" x14ac:dyDescent="0.25">
      <c r="A219" s="72" t="s">
        <v>595</v>
      </c>
      <c r="B219" s="86"/>
      <c r="C219" s="86"/>
      <c r="D219" s="86"/>
      <c r="E219" s="86"/>
      <c r="F219" s="86"/>
      <c r="G219" s="86"/>
      <c r="H219" s="86">
        <v>-44.15</v>
      </c>
      <c r="I219" s="86">
        <v>-44.15</v>
      </c>
      <c r="J219" t="str">
        <f>VLOOKUP(extraction!A219,Tableau2[[Code client]:[Libellé]],1,0)</f>
        <v>TIE317556</v>
      </c>
      <c r="K219" t="e">
        <f>VLOOKUP(A219,Tableau26[[Code client]:[Libellé]],1,0)</f>
        <v>#N/A</v>
      </c>
    </row>
    <row r="220" spans="1:11" x14ac:dyDescent="0.25">
      <c r="A220" s="72" t="s">
        <v>423</v>
      </c>
      <c r="B220" s="86"/>
      <c r="C220" s="86"/>
      <c r="D220" s="86"/>
      <c r="E220" s="86"/>
      <c r="F220" s="86"/>
      <c r="G220" s="86"/>
      <c r="H220" s="86">
        <v>-33.43</v>
      </c>
      <c r="I220" s="86">
        <v>-33.43</v>
      </c>
      <c r="J220" t="str">
        <f>VLOOKUP(extraction!A220,Tableau2[[Code client]:[Libellé]],1,0)</f>
        <v>TIE329059</v>
      </c>
      <c r="K220" t="e">
        <f>VLOOKUP(A220,Tableau26[[Code client]:[Libellé]],1,0)</f>
        <v>#N/A</v>
      </c>
    </row>
    <row r="221" spans="1:11" x14ac:dyDescent="0.25">
      <c r="A221" s="72" t="s">
        <v>183</v>
      </c>
      <c r="B221" s="86"/>
      <c r="C221" s="86"/>
      <c r="D221" s="86">
        <v>-310.72000000000003</v>
      </c>
      <c r="E221" s="86"/>
      <c r="F221" s="86"/>
      <c r="G221" s="86"/>
      <c r="H221" s="86"/>
      <c r="I221" s="86">
        <v>-310.72000000000003</v>
      </c>
      <c r="J221" t="str">
        <f>VLOOKUP(extraction!A221,Tableau2[[Code client]:[Libellé]],1,0)</f>
        <v>TIE330123</v>
      </c>
      <c r="K221" t="e">
        <f>VLOOKUP(A221,Tableau26[[Code client]:[Libellé]],1,0)</f>
        <v>#N/A</v>
      </c>
    </row>
    <row r="222" spans="1:11" x14ac:dyDescent="0.25">
      <c r="A222" s="72" t="s">
        <v>158</v>
      </c>
      <c r="B222" s="86"/>
      <c r="C222" s="86"/>
      <c r="D222" s="86"/>
      <c r="E222" s="86">
        <v>-33.35</v>
      </c>
      <c r="F222" s="86"/>
      <c r="G222" s="86"/>
      <c r="H222" s="86"/>
      <c r="I222" s="86">
        <v>-33.35</v>
      </c>
      <c r="J222" t="str">
        <f>VLOOKUP(extraction!A222,Tableau2[[Code client]:[Libellé]],1,0)</f>
        <v>TIE330202</v>
      </c>
      <c r="K222" t="e">
        <f>VLOOKUP(A222,Tableau26[[Code client]:[Libellé]],1,0)</f>
        <v>#N/A</v>
      </c>
    </row>
    <row r="223" spans="1:11" x14ac:dyDescent="0.25">
      <c r="A223" s="72" t="s">
        <v>159</v>
      </c>
      <c r="B223" s="86"/>
      <c r="C223" s="86"/>
      <c r="D223" s="86"/>
      <c r="E223" s="86">
        <v>-102.37</v>
      </c>
      <c r="F223" s="86"/>
      <c r="G223" s="86"/>
      <c r="H223" s="86"/>
      <c r="I223" s="86">
        <v>-102.37</v>
      </c>
      <c r="J223" t="str">
        <f>VLOOKUP(extraction!A223,Tableau2[[Code client]:[Libellé]],1,0)</f>
        <v>TIE333472</v>
      </c>
      <c r="K223" t="e">
        <f>VLOOKUP(A223,Tableau26[[Code client]:[Libellé]],1,0)</f>
        <v>#N/A</v>
      </c>
    </row>
    <row r="224" spans="1:11" x14ac:dyDescent="0.25">
      <c r="A224" s="72" t="s">
        <v>160</v>
      </c>
      <c r="B224" s="86"/>
      <c r="C224" s="86"/>
      <c r="D224" s="86"/>
      <c r="E224" s="86">
        <v>-33.43</v>
      </c>
      <c r="F224" s="86"/>
      <c r="G224" s="86"/>
      <c r="H224" s="86"/>
      <c r="I224" s="86">
        <v>-33.43</v>
      </c>
      <c r="J224" t="str">
        <f>VLOOKUP(extraction!A224,Tableau2[[Code client]:[Libellé]],1,0)</f>
        <v>TIE333539</v>
      </c>
      <c r="K224" t="e">
        <f>VLOOKUP(A224,Tableau26[[Code client]:[Libellé]],1,0)</f>
        <v>#N/A</v>
      </c>
    </row>
    <row r="225" spans="1:11" x14ac:dyDescent="0.25">
      <c r="A225" s="72" t="s">
        <v>91</v>
      </c>
      <c r="B225" s="86"/>
      <c r="C225" s="86"/>
      <c r="D225" s="86"/>
      <c r="E225" s="86">
        <v>-309.82</v>
      </c>
      <c r="F225" s="86"/>
      <c r="G225" s="86"/>
      <c r="H225" s="86"/>
      <c r="I225" s="86">
        <v>-309.82</v>
      </c>
      <c r="J225" t="str">
        <f>VLOOKUP(extraction!A225,Tableau2[[Code client]:[Libellé]],1,0)</f>
        <v>TIE346489</v>
      </c>
      <c r="K225" t="e">
        <f>VLOOKUP(A225,Tableau26[[Code client]:[Libellé]],1,0)</f>
        <v>#N/A</v>
      </c>
    </row>
    <row r="226" spans="1:11" x14ac:dyDescent="0.25">
      <c r="A226" s="72" t="s">
        <v>425</v>
      </c>
      <c r="B226" s="86"/>
      <c r="C226" s="86"/>
      <c r="D226" s="86"/>
      <c r="E226" s="86"/>
      <c r="F226" s="86"/>
      <c r="G226" s="86"/>
      <c r="H226" s="86">
        <v>-33.43</v>
      </c>
      <c r="I226" s="86">
        <v>-33.43</v>
      </c>
      <c r="J226" t="str">
        <f>VLOOKUP(extraction!A226,Tableau2[[Code client]:[Libellé]],1,0)</f>
        <v>TIE347067</v>
      </c>
      <c r="K226" t="e">
        <f>VLOOKUP(A226,Tableau26[[Code client]:[Libellé]],1,0)</f>
        <v>#N/A</v>
      </c>
    </row>
    <row r="227" spans="1:11" x14ac:dyDescent="0.25">
      <c r="A227" s="72" t="s">
        <v>426</v>
      </c>
      <c r="B227" s="86"/>
      <c r="C227" s="86"/>
      <c r="D227" s="86"/>
      <c r="E227" s="86"/>
      <c r="F227" s="86"/>
      <c r="G227" s="86"/>
      <c r="H227" s="86">
        <v>-33.43</v>
      </c>
      <c r="I227" s="86">
        <v>-33.43</v>
      </c>
      <c r="J227" t="str">
        <f>VLOOKUP(extraction!A227,Tableau2[[Code client]:[Libellé]],1,0)</f>
        <v>TIE347138</v>
      </c>
      <c r="K227" t="e">
        <f>VLOOKUP(A227,Tableau26[[Code client]:[Libellé]],1,0)</f>
        <v>#N/A</v>
      </c>
    </row>
    <row r="228" spans="1:11" x14ac:dyDescent="0.25">
      <c r="A228" s="72" t="s">
        <v>92</v>
      </c>
      <c r="B228" s="86"/>
      <c r="C228" s="86"/>
      <c r="D228" s="86"/>
      <c r="E228" s="86"/>
      <c r="F228" s="86">
        <v>-92.3</v>
      </c>
      <c r="G228" s="86"/>
      <c r="H228" s="86"/>
      <c r="I228" s="86">
        <v>-92.3</v>
      </c>
      <c r="J228" t="str">
        <f>VLOOKUP(extraction!A228,Tableau2[[Code client]:[Libellé]],1,0)</f>
        <v>TIE348847</v>
      </c>
      <c r="K228" t="e">
        <f>VLOOKUP(A228,Tableau26[[Code client]:[Libellé]],1,0)</f>
        <v>#N/A</v>
      </c>
    </row>
    <row r="229" spans="1:11" x14ac:dyDescent="0.25">
      <c r="A229" s="72" t="s">
        <v>184</v>
      </c>
      <c r="B229" s="86"/>
      <c r="C229" s="86"/>
      <c r="D229" s="86"/>
      <c r="E229" s="86">
        <v>-191.9</v>
      </c>
      <c r="F229" s="86"/>
      <c r="G229" s="86"/>
      <c r="H229" s="86"/>
      <c r="I229" s="86">
        <v>-191.9</v>
      </c>
      <c r="J229" t="str">
        <f>VLOOKUP(extraction!A229,Tableau2[[Code client]:[Libellé]],1,0)</f>
        <v>TIE349912</v>
      </c>
      <c r="K229" t="e">
        <f>VLOOKUP(A229,Tableau26[[Code client]:[Libellé]],1,0)</f>
        <v>#N/A</v>
      </c>
    </row>
    <row r="230" spans="1:11" x14ac:dyDescent="0.25">
      <c r="A230" s="72" t="s">
        <v>93</v>
      </c>
      <c r="B230" s="86"/>
      <c r="C230" s="86"/>
      <c r="D230" s="86"/>
      <c r="E230" s="86">
        <v>-136.27000000000001</v>
      </c>
      <c r="F230" s="86"/>
      <c r="G230" s="86"/>
      <c r="H230" s="86"/>
      <c r="I230" s="86">
        <v>-136.27000000000001</v>
      </c>
      <c r="J230" t="str">
        <f>VLOOKUP(extraction!A230,Tableau2[[Code client]:[Libellé]],1,0)</f>
        <v>TIE350176</v>
      </c>
      <c r="K230" t="e">
        <f>VLOOKUP(A230,Tableau26[[Code client]:[Libellé]],1,0)</f>
        <v>#N/A</v>
      </c>
    </row>
    <row r="231" spans="1:11" x14ac:dyDescent="0.25">
      <c r="A231" s="72" t="s">
        <v>266</v>
      </c>
      <c r="B231" s="86"/>
      <c r="C231" s="86"/>
      <c r="D231" s="86"/>
      <c r="E231" s="86"/>
      <c r="F231" s="86">
        <v>-125.38</v>
      </c>
      <c r="G231" s="86"/>
      <c r="H231" s="86"/>
      <c r="I231" s="86">
        <v>-125.38</v>
      </c>
      <c r="J231" t="str">
        <f>VLOOKUP(extraction!A231,Tableau2[[Code client]:[Libellé]],1,0)</f>
        <v>TIE350344</v>
      </c>
      <c r="K231" t="e">
        <f>VLOOKUP(A231,Tableau26[[Code client]:[Libellé]],1,0)</f>
        <v>#N/A</v>
      </c>
    </row>
    <row r="232" spans="1:11" x14ac:dyDescent="0.25">
      <c r="A232" s="72" t="s">
        <v>185</v>
      </c>
      <c r="B232" s="86"/>
      <c r="C232" s="86"/>
      <c r="D232" s="86"/>
      <c r="E232" s="86"/>
      <c r="F232" s="86"/>
      <c r="G232" s="86">
        <v>-37.96</v>
      </c>
      <c r="H232" s="86"/>
      <c r="I232" s="86">
        <v>-37.96</v>
      </c>
      <c r="J232" t="str">
        <f>VLOOKUP(extraction!A232,Tableau2[[Code client]:[Libellé]],1,0)</f>
        <v>TIE350704</v>
      </c>
      <c r="K232" t="e">
        <f>VLOOKUP(A232,Tableau26[[Code client]:[Libellé]],1,0)</f>
        <v>#N/A</v>
      </c>
    </row>
    <row r="233" spans="1:11" x14ac:dyDescent="0.25">
      <c r="A233" s="72" t="s">
        <v>427</v>
      </c>
      <c r="B233" s="86"/>
      <c r="C233" s="86"/>
      <c r="D233" s="86"/>
      <c r="E233" s="86"/>
      <c r="F233" s="86"/>
      <c r="G233" s="86"/>
      <c r="H233" s="86">
        <v>-33.43</v>
      </c>
      <c r="I233" s="86">
        <v>-33.43</v>
      </c>
      <c r="J233" t="str">
        <f>VLOOKUP(extraction!A233,Tableau2[[Code client]:[Libellé]],1,0)</f>
        <v>TIE351040</v>
      </c>
      <c r="K233" t="e">
        <f>VLOOKUP(A233,Tableau26[[Code client]:[Libellé]],1,0)</f>
        <v>#N/A</v>
      </c>
    </row>
    <row r="234" spans="1:11" x14ac:dyDescent="0.25">
      <c r="A234" s="72" t="s">
        <v>161</v>
      </c>
      <c r="B234" s="86"/>
      <c r="C234" s="86"/>
      <c r="D234" s="86"/>
      <c r="E234" s="86">
        <v>-33.56</v>
      </c>
      <c r="F234" s="86"/>
      <c r="G234" s="86"/>
      <c r="H234" s="86"/>
      <c r="I234" s="86">
        <v>-33.56</v>
      </c>
      <c r="J234" t="str">
        <f>VLOOKUP(extraction!A234,Tableau2[[Code client]:[Libellé]],1,0)</f>
        <v>TIE351274</v>
      </c>
      <c r="K234" t="e">
        <f>VLOOKUP(A234,Tableau26[[Code client]:[Libellé]],1,0)</f>
        <v>#N/A</v>
      </c>
    </row>
    <row r="235" spans="1:11" x14ac:dyDescent="0.25">
      <c r="A235" s="72" t="s">
        <v>568</v>
      </c>
      <c r="B235" s="86"/>
      <c r="C235" s="86"/>
      <c r="D235" s="86"/>
      <c r="E235" s="86"/>
      <c r="F235" s="86"/>
      <c r="G235" s="86">
        <v>-11.32</v>
      </c>
      <c r="H235" s="86"/>
      <c r="I235" s="86">
        <v>-11.32</v>
      </c>
      <c r="J235" t="e">
        <f>VLOOKUP(extraction!A235,Tableau2[[Code client]:[Libellé]],1,0)</f>
        <v>#N/A</v>
      </c>
      <c r="K235" t="str">
        <f>VLOOKUP(A235,Tableau26[[Code client]:[Libellé]],1,0)</f>
        <v>TIE351403</v>
      </c>
    </row>
    <row r="236" spans="1:11" x14ac:dyDescent="0.25">
      <c r="A236" s="72" t="s">
        <v>575</v>
      </c>
      <c r="B236" s="86"/>
      <c r="C236" s="86"/>
      <c r="D236" s="86"/>
      <c r="E236" s="86"/>
      <c r="F236" s="86"/>
      <c r="G236" s="86">
        <v>-3.89</v>
      </c>
      <c r="H236" s="86"/>
      <c r="I236" s="86">
        <v>-3.89</v>
      </c>
      <c r="J236" t="e">
        <f>VLOOKUP(extraction!A236,Tableau2[[Code client]:[Libellé]],1,0)</f>
        <v>#N/A</v>
      </c>
      <c r="K236" t="str">
        <f>VLOOKUP(A236,Tableau26[[Code client]:[Libellé]],1,0)</f>
        <v>TIE351432</v>
      </c>
    </row>
    <row r="237" spans="1:11" x14ac:dyDescent="0.25">
      <c r="A237" s="72" t="s">
        <v>569</v>
      </c>
      <c r="B237" s="86"/>
      <c r="C237" s="86"/>
      <c r="D237" s="86"/>
      <c r="E237" s="86"/>
      <c r="F237" s="86"/>
      <c r="G237" s="86">
        <v>-11.32</v>
      </c>
      <c r="H237" s="86"/>
      <c r="I237" s="86">
        <v>-11.32</v>
      </c>
      <c r="J237" t="e">
        <f>VLOOKUP(extraction!A237,Tableau2[[Code client]:[Libellé]],1,0)</f>
        <v>#N/A</v>
      </c>
      <c r="K237" t="str">
        <f>VLOOKUP(A237,Tableau26[[Code client]:[Libellé]],1,0)</f>
        <v>TIE351473</v>
      </c>
    </row>
    <row r="238" spans="1:11" x14ac:dyDescent="0.25">
      <c r="A238" s="72" t="s">
        <v>162</v>
      </c>
      <c r="B238" s="86"/>
      <c r="C238" s="86"/>
      <c r="D238" s="86"/>
      <c r="E238" s="86">
        <v>-104.17</v>
      </c>
      <c r="F238" s="86"/>
      <c r="G238" s="86"/>
      <c r="H238" s="86"/>
      <c r="I238" s="86">
        <v>-104.17</v>
      </c>
      <c r="J238" t="str">
        <f>VLOOKUP(extraction!A238,Tableau2[[Code client]:[Libellé]],1,0)</f>
        <v>TIE351510</v>
      </c>
      <c r="K238" t="e">
        <f>VLOOKUP(A238,Tableau26[[Code client]:[Libellé]],1,0)</f>
        <v>#N/A</v>
      </c>
    </row>
    <row r="239" spans="1:11" x14ac:dyDescent="0.25">
      <c r="A239" s="72" t="s">
        <v>268</v>
      </c>
      <c r="B239" s="86"/>
      <c r="C239" s="86"/>
      <c r="D239" s="86"/>
      <c r="E239" s="86">
        <v>-33.43</v>
      </c>
      <c r="F239" s="86"/>
      <c r="G239" s="86"/>
      <c r="H239" s="86"/>
      <c r="I239" s="86">
        <v>-33.43</v>
      </c>
      <c r="J239" t="str">
        <f>VLOOKUP(extraction!A239,Tableau2[[Code client]:[Libellé]],1,0)</f>
        <v>TIE351611</v>
      </c>
      <c r="K239" t="e">
        <f>VLOOKUP(A239,Tableau26[[Code client]:[Libellé]],1,0)</f>
        <v>#N/A</v>
      </c>
    </row>
    <row r="240" spans="1:11" x14ac:dyDescent="0.25">
      <c r="A240" s="72" t="s">
        <v>570</v>
      </c>
      <c r="B240" s="86"/>
      <c r="C240" s="86"/>
      <c r="D240" s="86"/>
      <c r="E240" s="86"/>
      <c r="F240" s="86"/>
      <c r="G240" s="86">
        <v>-11.32</v>
      </c>
      <c r="H240" s="86"/>
      <c r="I240" s="86">
        <v>-11.32</v>
      </c>
      <c r="J240" t="e">
        <f>VLOOKUP(extraction!A240,Tableau2[[Code client]:[Libellé]],1,0)</f>
        <v>#N/A</v>
      </c>
      <c r="K240" t="str">
        <f>VLOOKUP(A240,Tableau26[[Code client]:[Libellé]],1,0)</f>
        <v>TIE351615</v>
      </c>
    </row>
    <row r="241" spans="1:11" x14ac:dyDescent="0.25">
      <c r="A241" s="72" t="s">
        <v>269</v>
      </c>
      <c r="B241" s="86"/>
      <c r="C241" s="86"/>
      <c r="D241" s="86"/>
      <c r="E241" s="86"/>
      <c r="F241" s="86">
        <v>20.83</v>
      </c>
      <c r="G241" s="86">
        <v>-24.2</v>
      </c>
      <c r="H241" s="86"/>
      <c r="I241" s="86">
        <v>-3.370000000000001</v>
      </c>
      <c r="J241" t="str">
        <f>VLOOKUP(extraction!A241,Tableau2[[Code client]:[Libellé]],1,0)</f>
        <v>TIE352018</v>
      </c>
      <c r="K241" t="e">
        <f>VLOOKUP(A241,Tableau26[[Code client]:[Libellé]],1,0)</f>
        <v>#N/A</v>
      </c>
    </row>
    <row r="242" spans="1:11" x14ac:dyDescent="0.25">
      <c r="A242" s="72" t="s">
        <v>270</v>
      </c>
      <c r="B242" s="86"/>
      <c r="C242" s="86"/>
      <c r="D242" s="86"/>
      <c r="E242" s="86">
        <v>-56.41</v>
      </c>
      <c r="F242" s="86"/>
      <c r="G242" s="86"/>
      <c r="H242" s="86"/>
      <c r="I242" s="86">
        <v>-56.41</v>
      </c>
      <c r="J242" t="str">
        <f>VLOOKUP(extraction!A242,Tableau2[[Code client]:[Libellé]],1,0)</f>
        <v>TIE352440</v>
      </c>
      <c r="K242" t="e">
        <f>VLOOKUP(A242,Tableau26[[Code client]:[Libellé]],1,0)</f>
        <v>#N/A</v>
      </c>
    </row>
    <row r="243" spans="1:11" x14ac:dyDescent="0.25">
      <c r="A243" s="72" t="s">
        <v>566</v>
      </c>
      <c r="B243" s="86"/>
      <c r="C243" s="86"/>
      <c r="D243" s="86"/>
      <c r="E243" s="86"/>
      <c r="F243" s="86"/>
      <c r="G243" s="86"/>
      <c r="H243" s="86">
        <v>-14.09</v>
      </c>
      <c r="I243" s="86">
        <v>-14.09</v>
      </c>
      <c r="J243" t="e">
        <f>VLOOKUP(extraction!A243,Tableau2[[Code client]:[Libellé]],1,0)</f>
        <v>#N/A</v>
      </c>
      <c r="K243" t="str">
        <f>VLOOKUP(A243,Tableau26[[Code client]:[Libellé]],1,0)</f>
        <v>TIE352485</v>
      </c>
    </row>
    <row r="244" spans="1:11" x14ac:dyDescent="0.25">
      <c r="A244" s="72" t="s">
        <v>271</v>
      </c>
      <c r="B244" s="86"/>
      <c r="C244" s="86"/>
      <c r="D244" s="86"/>
      <c r="E244" s="86">
        <v>-63.07</v>
      </c>
      <c r="F244" s="86"/>
      <c r="G244" s="86"/>
      <c r="H244" s="86"/>
      <c r="I244" s="86">
        <v>-63.07</v>
      </c>
      <c r="J244" t="str">
        <f>VLOOKUP(extraction!A244,Tableau2[[Code client]:[Libellé]],1,0)</f>
        <v>TIE352628</v>
      </c>
      <c r="K244" t="e">
        <f>VLOOKUP(A244,Tableau26[[Code client]:[Libellé]],1,0)</f>
        <v>#N/A</v>
      </c>
    </row>
    <row r="245" spans="1:11" x14ac:dyDescent="0.25">
      <c r="A245" s="72" t="s">
        <v>272</v>
      </c>
      <c r="B245" s="86"/>
      <c r="C245" s="86"/>
      <c r="D245" s="86"/>
      <c r="E245" s="86">
        <v>-102.37</v>
      </c>
      <c r="F245" s="86"/>
      <c r="G245" s="86"/>
      <c r="H245" s="86"/>
      <c r="I245" s="86">
        <v>-102.37</v>
      </c>
      <c r="J245" t="str">
        <f>VLOOKUP(extraction!A245,Tableau2[[Code client]:[Libellé]],1,0)</f>
        <v>TIE352638</v>
      </c>
      <c r="K245" t="e">
        <f>VLOOKUP(A245,Tableau26[[Code client]:[Libellé]],1,0)</f>
        <v>#N/A</v>
      </c>
    </row>
    <row r="246" spans="1:11" x14ac:dyDescent="0.25">
      <c r="A246" s="72" t="s">
        <v>273</v>
      </c>
      <c r="B246" s="86"/>
      <c r="C246" s="86"/>
      <c r="D246" s="86"/>
      <c r="E246" s="86">
        <v>-102.37</v>
      </c>
      <c r="F246" s="86"/>
      <c r="G246" s="86"/>
      <c r="H246" s="86"/>
      <c r="I246" s="86">
        <v>-102.37</v>
      </c>
      <c r="J246" t="str">
        <f>VLOOKUP(extraction!A246,Tableau2[[Code client]:[Libellé]],1,0)</f>
        <v>TIE353833</v>
      </c>
      <c r="K246" t="e">
        <f>VLOOKUP(A246,Tableau26[[Code client]:[Libellé]],1,0)</f>
        <v>#N/A</v>
      </c>
    </row>
    <row r="247" spans="1:11" x14ac:dyDescent="0.25">
      <c r="A247" s="72" t="s">
        <v>274</v>
      </c>
      <c r="B247" s="86"/>
      <c r="C247" s="86"/>
      <c r="D247" s="86"/>
      <c r="E247" s="86">
        <v>-49.87</v>
      </c>
      <c r="F247" s="86"/>
      <c r="G247" s="86"/>
      <c r="H247" s="86"/>
      <c r="I247" s="86">
        <v>-49.87</v>
      </c>
      <c r="J247" t="str">
        <f>VLOOKUP(extraction!A247,Tableau2[[Code client]:[Libellé]],1,0)</f>
        <v>TIE354188</v>
      </c>
      <c r="K247" t="e">
        <f>VLOOKUP(A247,Tableau26[[Code client]:[Libellé]],1,0)</f>
        <v>#N/A</v>
      </c>
    </row>
    <row r="248" spans="1:11" x14ac:dyDescent="0.25">
      <c r="A248" s="72" t="s">
        <v>275</v>
      </c>
      <c r="B248" s="86"/>
      <c r="C248" s="86"/>
      <c r="D248" s="86"/>
      <c r="E248" s="86"/>
      <c r="F248" s="86">
        <v>-34.03</v>
      </c>
      <c r="G248" s="86"/>
      <c r="H248" s="86"/>
      <c r="I248" s="86">
        <v>-34.03</v>
      </c>
      <c r="J248" t="str">
        <f>VLOOKUP(extraction!A248,Tableau2[[Code client]:[Libellé]],1,0)</f>
        <v>TIE354355</v>
      </c>
      <c r="K248" t="e">
        <f>VLOOKUP(A248,Tableau26[[Code client]:[Libellé]],1,0)</f>
        <v>#N/A</v>
      </c>
    </row>
    <row r="249" spans="1:11" x14ac:dyDescent="0.25">
      <c r="A249" s="72" t="s">
        <v>562</v>
      </c>
      <c r="B249" s="86"/>
      <c r="C249" s="86"/>
      <c r="D249" s="86"/>
      <c r="E249" s="86"/>
      <c r="F249" s="86">
        <v>-27.8</v>
      </c>
      <c r="G249" s="86"/>
      <c r="H249" s="86"/>
      <c r="I249" s="86">
        <v>-27.8</v>
      </c>
      <c r="J249" t="e">
        <f>VLOOKUP(extraction!A249,Tableau2[[Code client]:[Libellé]],1,0)</f>
        <v>#N/A</v>
      </c>
      <c r="K249" t="str">
        <f>VLOOKUP(A249,Tableau26[[Code client]:[Libellé]],1,0)</f>
        <v>TIE354880</v>
      </c>
    </row>
    <row r="250" spans="1:11" x14ac:dyDescent="0.25">
      <c r="A250" s="72" t="s">
        <v>186</v>
      </c>
      <c r="B250" s="86"/>
      <c r="C250" s="86"/>
      <c r="D250" s="86"/>
      <c r="E250" s="86"/>
      <c r="F250" s="86"/>
      <c r="G250" s="86">
        <v>-19.62</v>
      </c>
      <c r="H250" s="86"/>
      <c r="I250" s="86">
        <v>-19.62</v>
      </c>
      <c r="J250" t="str">
        <f>VLOOKUP(extraction!A250,Tableau2[[Code client]:[Libellé]],1,0)</f>
        <v>TIE355064</v>
      </c>
      <c r="K250" t="e">
        <f>VLOOKUP(A250,Tableau26[[Code client]:[Libellé]],1,0)</f>
        <v>#N/A</v>
      </c>
    </row>
    <row r="251" spans="1:11" x14ac:dyDescent="0.25">
      <c r="A251" s="72" t="s">
        <v>277</v>
      </c>
      <c r="B251" s="86"/>
      <c r="C251" s="86"/>
      <c r="D251" s="86"/>
      <c r="E251" s="86"/>
      <c r="F251" s="86">
        <v>-27.78</v>
      </c>
      <c r="G251" s="86"/>
      <c r="H251" s="86"/>
      <c r="I251" s="86">
        <v>-27.78</v>
      </c>
      <c r="J251" t="str">
        <f>VLOOKUP(extraction!A251,Tableau2[[Code client]:[Libellé]],1,0)</f>
        <v>TIE355067</v>
      </c>
      <c r="K251" t="e">
        <f>VLOOKUP(A251,Tableau26[[Code client]:[Libellé]],1,0)</f>
        <v>#N/A</v>
      </c>
    </row>
    <row r="252" spans="1:11" x14ac:dyDescent="0.25">
      <c r="A252" s="72" t="s">
        <v>278</v>
      </c>
      <c r="B252" s="86"/>
      <c r="C252" s="86"/>
      <c r="D252" s="86"/>
      <c r="E252" s="86"/>
      <c r="F252" s="86"/>
      <c r="G252" s="86">
        <v>-38.15</v>
      </c>
      <c r="H252" s="86"/>
      <c r="I252" s="86">
        <v>-38.15</v>
      </c>
      <c r="J252" t="str">
        <f>VLOOKUP(extraction!A252,Tableau2[[Code client]:[Libellé]],1,0)</f>
        <v>TIE355072</v>
      </c>
      <c r="K252" t="e">
        <f>VLOOKUP(A252,Tableau26[[Code client]:[Libellé]],1,0)</f>
        <v>#N/A</v>
      </c>
    </row>
    <row r="253" spans="1:11" x14ac:dyDescent="0.25">
      <c r="A253" s="72" t="s">
        <v>187</v>
      </c>
      <c r="B253" s="86"/>
      <c r="C253" s="86"/>
      <c r="D253" s="86"/>
      <c r="E253" s="86"/>
      <c r="F253" s="86">
        <v>-56.41</v>
      </c>
      <c r="G253" s="86"/>
      <c r="H253" s="86"/>
      <c r="I253" s="86">
        <v>-56.41</v>
      </c>
      <c r="J253" t="str">
        <f>VLOOKUP(extraction!A253,Tableau2[[Code client]:[Libellé]],1,0)</f>
        <v>TIE355342</v>
      </c>
      <c r="K253" t="e">
        <f>VLOOKUP(A253,Tableau26[[Code client]:[Libellé]],1,0)</f>
        <v>#N/A</v>
      </c>
    </row>
    <row r="254" spans="1:11" x14ac:dyDescent="0.25">
      <c r="A254" s="72" t="s">
        <v>188</v>
      </c>
      <c r="B254" s="86"/>
      <c r="C254" s="86"/>
      <c r="D254" s="86"/>
      <c r="E254" s="86"/>
      <c r="F254" s="86"/>
      <c r="G254" s="86">
        <v>-282.24</v>
      </c>
      <c r="H254" s="86"/>
      <c r="I254" s="86">
        <v>-282.24</v>
      </c>
      <c r="J254" t="str">
        <f>VLOOKUP(extraction!A254,Tableau2[[Code client]:[Libellé]],1,0)</f>
        <v>TIE355464</v>
      </c>
      <c r="K254" t="e">
        <f>VLOOKUP(A254,Tableau26[[Code client]:[Libellé]],1,0)</f>
        <v>#N/A</v>
      </c>
    </row>
    <row r="255" spans="1:11" x14ac:dyDescent="0.25">
      <c r="A255" s="72" t="s">
        <v>557</v>
      </c>
      <c r="B255" s="86"/>
      <c r="C255" s="86"/>
      <c r="D255" s="86"/>
      <c r="E255" s="86"/>
      <c r="F255" s="86">
        <v>-36.6</v>
      </c>
      <c r="G255" s="86"/>
      <c r="H255" s="86"/>
      <c r="I255" s="86">
        <v>-36.6</v>
      </c>
      <c r="J255" t="e">
        <f>VLOOKUP(extraction!A255,Tableau2[[Code client]:[Libellé]],1,0)</f>
        <v>#N/A</v>
      </c>
      <c r="K255" t="str">
        <f>VLOOKUP(A255,Tableau26[[Code client]:[Libellé]],1,0)</f>
        <v>TIE355466</v>
      </c>
    </row>
    <row r="256" spans="1:11" x14ac:dyDescent="0.25">
      <c r="A256" s="72" t="s">
        <v>149</v>
      </c>
      <c r="B256" s="86"/>
      <c r="C256" s="86"/>
      <c r="D256" s="86"/>
      <c r="E256" s="86"/>
      <c r="F256" s="86">
        <v>-33.520000000000003</v>
      </c>
      <c r="G256" s="86"/>
      <c r="H256" s="86"/>
      <c r="I256" s="86">
        <v>-33.520000000000003</v>
      </c>
      <c r="J256" t="str">
        <f>VLOOKUP(extraction!A256,Tableau2[[Code client]:[Libellé]],1,0)</f>
        <v>TIE355683</v>
      </c>
      <c r="K256" t="e">
        <f>VLOOKUP(A256,Tableau26[[Code client]:[Libellé]],1,0)</f>
        <v>#N/A</v>
      </c>
    </row>
    <row r="257" spans="1:11" x14ac:dyDescent="0.25">
      <c r="A257" s="72" t="s">
        <v>279</v>
      </c>
      <c r="B257" s="86"/>
      <c r="C257" s="86"/>
      <c r="D257" s="86"/>
      <c r="E257" s="86"/>
      <c r="F257" s="86">
        <v>-415.22</v>
      </c>
      <c r="G257" s="86">
        <v>-358.78</v>
      </c>
      <c r="H257" s="86"/>
      <c r="I257" s="86">
        <v>-774</v>
      </c>
      <c r="J257" t="str">
        <f>VLOOKUP(extraction!A257,Tableau2[[Code client]:[Libellé]],1,0)</f>
        <v>TIE355799</v>
      </c>
      <c r="K257" t="e">
        <f>VLOOKUP(A257,Tableau26[[Code client]:[Libellé]],1,0)</f>
        <v>#N/A</v>
      </c>
    </row>
    <row r="258" spans="1:11" x14ac:dyDescent="0.25">
      <c r="A258" s="72" t="s">
        <v>280</v>
      </c>
      <c r="B258" s="86"/>
      <c r="C258" s="86"/>
      <c r="D258" s="86"/>
      <c r="E258" s="86"/>
      <c r="F258" s="86">
        <v>-56.41</v>
      </c>
      <c r="G258" s="86"/>
      <c r="H258" s="86"/>
      <c r="I258" s="86">
        <v>-56.41</v>
      </c>
      <c r="J258" t="str">
        <f>VLOOKUP(extraction!A258,Tableau2[[Code client]:[Libellé]],1,0)</f>
        <v>TIE356033</v>
      </c>
      <c r="K258" t="e">
        <f>VLOOKUP(A258,Tableau26[[Code client]:[Libellé]],1,0)</f>
        <v>#N/A</v>
      </c>
    </row>
    <row r="259" spans="1:11" x14ac:dyDescent="0.25">
      <c r="A259" s="72" t="s">
        <v>571</v>
      </c>
      <c r="B259" s="86"/>
      <c r="C259" s="86"/>
      <c r="D259" s="86"/>
      <c r="E259" s="86"/>
      <c r="F259" s="86"/>
      <c r="G259" s="86">
        <v>-11.32</v>
      </c>
      <c r="H259" s="86"/>
      <c r="I259" s="86">
        <v>-11.32</v>
      </c>
      <c r="J259" t="e">
        <f>VLOOKUP(extraction!A259,Tableau2[[Code client]:[Libellé]],1,0)</f>
        <v>#N/A</v>
      </c>
      <c r="K259" t="str">
        <f>VLOOKUP(A259,Tableau26[[Code client]:[Libellé]],1,0)</f>
        <v>TIE356181</v>
      </c>
    </row>
    <row r="260" spans="1:11" x14ac:dyDescent="0.25">
      <c r="A260" s="72" t="s">
        <v>189</v>
      </c>
      <c r="B260" s="86"/>
      <c r="C260" s="86"/>
      <c r="D260" s="86"/>
      <c r="E260" s="86"/>
      <c r="F260" s="86">
        <v>-39.83</v>
      </c>
      <c r="G260" s="86"/>
      <c r="H260" s="86"/>
      <c r="I260" s="86">
        <v>-39.83</v>
      </c>
      <c r="J260" t="str">
        <f>VLOOKUP(extraction!A260,Tableau2[[Code client]:[Libellé]],1,0)</f>
        <v>TIE356196</v>
      </c>
      <c r="K260" t="e">
        <f>VLOOKUP(A260,Tableau26[[Code client]:[Libellé]],1,0)</f>
        <v>#N/A</v>
      </c>
    </row>
    <row r="261" spans="1:11" x14ac:dyDescent="0.25">
      <c r="A261" s="72" t="s">
        <v>281</v>
      </c>
      <c r="B261" s="86"/>
      <c r="C261" s="86"/>
      <c r="D261" s="86"/>
      <c r="E261" s="86"/>
      <c r="F261" s="86">
        <v>-33.43</v>
      </c>
      <c r="G261" s="86"/>
      <c r="H261" s="86"/>
      <c r="I261" s="86">
        <v>-33.43</v>
      </c>
      <c r="J261" t="str">
        <f>VLOOKUP(extraction!A261,Tableau2[[Code client]:[Libellé]],1,0)</f>
        <v>TIE356216</v>
      </c>
      <c r="K261" t="e">
        <f>VLOOKUP(A261,Tableau26[[Code client]:[Libellé]],1,0)</f>
        <v>#N/A</v>
      </c>
    </row>
    <row r="262" spans="1:11" x14ac:dyDescent="0.25">
      <c r="A262" s="72" t="s">
        <v>282</v>
      </c>
      <c r="B262" s="86"/>
      <c r="C262" s="86"/>
      <c r="D262" s="86"/>
      <c r="E262" s="86"/>
      <c r="F262" s="86">
        <v>-33.43</v>
      </c>
      <c r="G262" s="86"/>
      <c r="H262" s="86"/>
      <c r="I262" s="86">
        <v>-33.43</v>
      </c>
      <c r="J262" t="str">
        <f>VLOOKUP(extraction!A262,Tableau2[[Code client]:[Libellé]],1,0)</f>
        <v>TIE356459</v>
      </c>
      <c r="K262" t="e">
        <f>VLOOKUP(A262,Tableau26[[Code client]:[Libellé]],1,0)</f>
        <v>#N/A</v>
      </c>
    </row>
    <row r="263" spans="1:11" x14ac:dyDescent="0.25">
      <c r="A263" s="72" t="s">
        <v>150</v>
      </c>
      <c r="B263" s="86"/>
      <c r="C263" s="86"/>
      <c r="D263" s="86"/>
      <c r="E263" s="86"/>
      <c r="F263" s="86">
        <v>-79.64</v>
      </c>
      <c r="G263" s="86"/>
      <c r="H263" s="86"/>
      <c r="I263" s="86">
        <v>-79.64</v>
      </c>
      <c r="J263" t="str">
        <f>VLOOKUP(extraction!A263,Tableau2[[Code client]:[Libellé]],1,0)</f>
        <v>TIE356465</v>
      </c>
      <c r="K263" t="e">
        <f>VLOOKUP(A263,Tableau26[[Code client]:[Libellé]],1,0)</f>
        <v>#N/A</v>
      </c>
    </row>
    <row r="264" spans="1:11" x14ac:dyDescent="0.25">
      <c r="A264" s="72" t="s">
        <v>190</v>
      </c>
      <c r="B264" s="86"/>
      <c r="C264" s="86"/>
      <c r="D264" s="86"/>
      <c r="E264" s="86"/>
      <c r="F264" s="86">
        <v>-33.43</v>
      </c>
      <c r="G264" s="86"/>
      <c r="H264" s="86"/>
      <c r="I264" s="86">
        <v>-33.43</v>
      </c>
      <c r="J264" t="str">
        <f>VLOOKUP(extraction!A264,Tableau2[[Code client]:[Libellé]],1,0)</f>
        <v>TIE356718</v>
      </c>
      <c r="K264" t="e">
        <f>VLOOKUP(A264,Tableau26[[Code client]:[Libellé]],1,0)</f>
        <v>#N/A</v>
      </c>
    </row>
    <row r="265" spans="1:11" x14ac:dyDescent="0.25">
      <c r="A265" s="72" t="s">
        <v>596</v>
      </c>
      <c r="B265" s="86"/>
      <c r="C265" s="86"/>
      <c r="D265" s="86"/>
      <c r="E265" s="86"/>
      <c r="F265" s="86">
        <v>-33.43</v>
      </c>
      <c r="G265" s="86"/>
      <c r="H265" s="86"/>
      <c r="I265" s="86">
        <v>-33.43</v>
      </c>
      <c r="J265" t="str">
        <f>VLOOKUP(extraction!A265,Tableau2[[Code client]:[Libellé]],1,0)</f>
        <v>TIE356754</v>
      </c>
      <c r="K265" t="e">
        <f>VLOOKUP(A265,Tableau26[[Code client]:[Libellé]],1,0)</f>
        <v>#N/A</v>
      </c>
    </row>
    <row r="266" spans="1:11" x14ac:dyDescent="0.25">
      <c r="A266" s="72" t="s">
        <v>283</v>
      </c>
      <c r="B266" s="86"/>
      <c r="C266" s="86"/>
      <c r="D266" s="86"/>
      <c r="E266" s="86"/>
      <c r="F266" s="86">
        <v>-66.27</v>
      </c>
      <c r="G266" s="86"/>
      <c r="H266" s="86"/>
      <c r="I266" s="86">
        <v>-66.27</v>
      </c>
      <c r="J266" t="str">
        <f>VLOOKUP(extraction!A266,Tableau2[[Code client]:[Libellé]],1,0)</f>
        <v>TIE356858</v>
      </c>
      <c r="K266" t="e">
        <f>VLOOKUP(A266,Tableau26[[Code client]:[Libellé]],1,0)</f>
        <v>#N/A</v>
      </c>
    </row>
    <row r="267" spans="1:11" x14ac:dyDescent="0.25">
      <c r="A267" s="72" t="s">
        <v>284</v>
      </c>
      <c r="B267" s="86"/>
      <c r="C267" s="86"/>
      <c r="D267" s="86"/>
      <c r="E267" s="86"/>
      <c r="F267" s="86">
        <v>-33.520000000000003</v>
      </c>
      <c r="G267" s="86"/>
      <c r="H267" s="86"/>
      <c r="I267" s="86">
        <v>-33.520000000000003</v>
      </c>
      <c r="J267" t="str">
        <f>VLOOKUP(extraction!A267,Tableau2[[Code client]:[Libellé]],1,0)</f>
        <v>TIE357172</v>
      </c>
      <c r="K267" t="e">
        <f>VLOOKUP(A267,Tableau26[[Code client]:[Libellé]],1,0)</f>
        <v>#N/A</v>
      </c>
    </row>
    <row r="268" spans="1:11" x14ac:dyDescent="0.25">
      <c r="A268" s="72" t="s">
        <v>191</v>
      </c>
      <c r="B268" s="86"/>
      <c r="C268" s="86"/>
      <c r="D268" s="86"/>
      <c r="E268" s="86"/>
      <c r="F268" s="86">
        <v>-116.42</v>
      </c>
      <c r="G268" s="86"/>
      <c r="H268" s="86"/>
      <c r="I268" s="86">
        <v>-116.42</v>
      </c>
      <c r="J268" t="str">
        <f>VLOOKUP(extraction!A268,Tableau2[[Code client]:[Libellé]],1,0)</f>
        <v>TIE357206</v>
      </c>
      <c r="K268" t="e">
        <f>VLOOKUP(A268,Tableau26[[Code client]:[Libellé]],1,0)</f>
        <v>#N/A</v>
      </c>
    </row>
    <row r="269" spans="1:11" x14ac:dyDescent="0.25">
      <c r="A269" s="72" t="s">
        <v>285</v>
      </c>
      <c r="B269" s="86"/>
      <c r="C269" s="86"/>
      <c r="D269" s="86"/>
      <c r="E269" s="86"/>
      <c r="F269" s="86">
        <v>-56.41</v>
      </c>
      <c r="G269" s="86"/>
      <c r="H269" s="86"/>
      <c r="I269" s="86">
        <v>-56.41</v>
      </c>
      <c r="J269" t="str">
        <f>VLOOKUP(extraction!A269,Tableau2[[Code client]:[Libellé]],1,0)</f>
        <v>TIE357362</v>
      </c>
      <c r="K269" t="e">
        <f>VLOOKUP(A269,Tableau26[[Code client]:[Libellé]],1,0)</f>
        <v>#N/A</v>
      </c>
    </row>
    <row r="270" spans="1:11" x14ac:dyDescent="0.25">
      <c r="A270" s="72" t="s">
        <v>192</v>
      </c>
      <c r="B270" s="86"/>
      <c r="C270" s="86"/>
      <c r="D270" s="86"/>
      <c r="E270" s="86"/>
      <c r="F270" s="86"/>
      <c r="G270" s="86">
        <v>-33.43</v>
      </c>
      <c r="H270" s="86"/>
      <c r="I270" s="86">
        <v>-33.43</v>
      </c>
      <c r="J270" t="str">
        <f>VLOOKUP(extraction!A270,Tableau2[[Code client]:[Libellé]],1,0)</f>
        <v>TIE357451</v>
      </c>
      <c r="K270" t="e">
        <f>VLOOKUP(A270,Tableau26[[Code client]:[Libellé]],1,0)</f>
        <v>#N/A</v>
      </c>
    </row>
    <row r="271" spans="1:11" x14ac:dyDescent="0.25">
      <c r="A271" s="72" t="s">
        <v>298</v>
      </c>
      <c r="B271" s="86"/>
      <c r="C271" s="86"/>
      <c r="D271" s="86"/>
      <c r="E271" s="86"/>
      <c r="F271" s="86">
        <v>-33.43</v>
      </c>
      <c r="G271" s="86"/>
      <c r="H271" s="86"/>
      <c r="I271" s="86">
        <v>-33.43</v>
      </c>
      <c r="J271" t="str">
        <f>VLOOKUP(extraction!A271,Tableau2[[Code client]:[Libellé]],1,0)</f>
        <v>TIE357630</v>
      </c>
      <c r="K271" t="e">
        <f>VLOOKUP(A271,Tableau26[[Code client]:[Libellé]],1,0)</f>
        <v>#N/A</v>
      </c>
    </row>
    <row r="272" spans="1:11" x14ac:dyDescent="0.25">
      <c r="A272" s="72" t="s">
        <v>94</v>
      </c>
      <c r="B272" s="86"/>
      <c r="C272" s="86"/>
      <c r="D272" s="86"/>
      <c r="E272" s="86"/>
      <c r="F272" s="86">
        <v>-57.61</v>
      </c>
      <c r="G272" s="86"/>
      <c r="H272" s="86"/>
      <c r="I272" s="86">
        <v>-57.61</v>
      </c>
      <c r="J272" t="str">
        <f>VLOOKUP(extraction!A272,Tableau2[[Code client]:[Libellé]],1,0)</f>
        <v>TIE357802</v>
      </c>
      <c r="K272" t="e">
        <f>VLOOKUP(A272,Tableau26[[Code client]:[Libellé]],1,0)</f>
        <v>#N/A</v>
      </c>
    </row>
    <row r="273" spans="1:11" x14ac:dyDescent="0.25">
      <c r="A273" s="72" t="s">
        <v>95</v>
      </c>
      <c r="B273" s="86"/>
      <c r="C273" s="86"/>
      <c r="D273" s="86"/>
      <c r="E273" s="86"/>
      <c r="F273" s="86">
        <v>-10.45</v>
      </c>
      <c r="G273" s="86"/>
      <c r="H273" s="86"/>
      <c r="I273" s="86">
        <v>-10.45</v>
      </c>
      <c r="J273" t="str">
        <f>VLOOKUP(extraction!A273,Tableau2[[Code client]:[Libellé]],1,0)</f>
        <v>TIE357872</v>
      </c>
      <c r="K273" t="e">
        <f>VLOOKUP(A273,Tableau26[[Code client]:[Libellé]],1,0)</f>
        <v>#N/A</v>
      </c>
    </row>
    <row r="274" spans="1:11" x14ac:dyDescent="0.25">
      <c r="A274" s="72" t="s">
        <v>300</v>
      </c>
      <c r="B274" s="86"/>
      <c r="C274" s="86"/>
      <c r="D274" s="86"/>
      <c r="E274" s="86"/>
      <c r="F274" s="86">
        <v>-33.43</v>
      </c>
      <c r="G274" s="86"/>
      <c r="H274" s="86"/>
      <c r="I274" s="86">
        <v>-33.43</v>
      </c>
      <c r="J274" t="str">
        <f>VLOOKUP(extraction!A274,Tableau2[[Code client]:[Libellé]],1,0)</f>
        <v>TIE358218</v>
      </c>
      <c r="K274" t="e">
        <f>VLOOKUP(A274,Tableau26[[Code client]:[Libellé]],1,0)</f>
        <v>#N/A</v>
      </c>
    </row>
    <row r="275" spans="1:11" x14ac:dyDescent="0.25">
      <c r="A275" s="72" t="s">
        <v>193</v>
      </c>
      <c r="B275" s="86"/>
      <c r="C275" s="86"/>
      <c r="D275" s="86"/>
      <c r="E275" s="86"/>
      <c r="F275" s="86">
        <v>-35.06</v>
      </c>
      <c r="G275" s="86"/>
      <c r="H275" s="86"/>
      <c r="I275" s="86">
        <v>-35.06</v>
      </c>
      <c r="J275" t="str">
        <f>VLOOKUP(extraction!A275,Tableau2[[Code client]:[Libellé]],1,0)</f>
        <v>TIE358325</v>
      </c>
      <c r="K275" t="e">
        <f>VLOOKUP(A275,Tableau26[[Code client]:[Libellé]],1,0)</f>
        <v>#N/A</v>
      </c>
    </row>
    <row r="276" spans="1:11" x14ac:dyDescent="0.25">
      <c r="A276" s="72" t="s">
        <v>194</v>
      </c>
      <c r="B276" s="86"/>
      <c r="C276" s="86"/>
      <c r="D276" s="86"/>
      <c r="E276" s="86"/>
      <c r="F276" s="86">
        <v>-57.61</v>
      </c>
      <c r="G276" s="86">
        <v>-57.61</v>
      </c>
      <c r="H276" s="86"/>
      <c r="I276" s="86">
        <v>-115.22</v>
      </c>
      <c r="J276" t="str">
        <f>VLOOKUP(extraction!A276,Tableau2[[Code client]:[Libellé]],1,0)</f>
        <v>TIE358595</v>
      </c>
      <c r="K276" t="e">
        <f>VLOOKUP(A276,Tableau26[[Code client]:[Libellé]],1,0)</f>
        <v>#N/A</v>
      </c>
    </row>
    <row r="277" spans="1:11" x14ac:dyDescent="0.25">
      <c r="A277" s="72" t="s">
        <v>286</v>
      </c>
      <c r="B277" s="86"/>
      <c r="C277" s="86"/>
      <c r="D277" s="86"/>
      <c r="E277" s="86"/>
      <c r="F277" s="86">
        <v>-193.81</v>
      </c>
      <c r="G277" s="86"/>
      <c r="H277" s="86"/>
      <c r="I277" s="86">
        <v>-193.81</v>
      </c>
      <c r="J277" t="str">
        <f>VLOOKUP(extraction!A277,Tableau2[[Code client]:[Libellé]],1,0)</f>
        <v>TIE358916</v>
      </c>
      <c r="K277" t="e">
        <f>VLOOKUP(A277,Tableau26[[Code client]:[Libellé]],1,0)</f>
        <v>#N/A</v>
      </c>
    </row>
    <row r="278" spans="1:11" x14ac:dyDescent="0.25">
      <c r="A278" s="72" t="s">
        <v>195</v>
      </c>
      <c r="B278" s="86"/>
      <c r="C278" s="86"/>
      <c r="D278" s="86"/>
      <c r="E278" s="86"/>
      <c r="F278" s="86">
        <v>-33.43</v>
      </c>
      <c r="G278" s="86"/>
      <c r="H278" s="86"/>
      <c r="I278" s="86">
        <v>-33.43</v>
      </c>
      <c r="J278" t="str">
        <f>VLOOKUP(extraction!A278,Tableau2[[Code client]:[Libellé]],1,0)</f>
        <v>TIE358943</v>
      </c>
      <c r="K278" t="e">
        <f>VLOOKUP(A278,Tableau26[[Code client]:[Libellé]],1,0)</f>
        <v>#N/A</v>
      </c>
    </row>
    <row r="279" spans="1:11" x14ac:dyDescent="0.25">
      <c r="A279" s="72" t="s">
        <v>287</v>
      </c>
      <c r="B279" s="86"/>
      <c r="C279" s="86"/>
      <c r="D279" s="86"/>
      <c r="E279" s="86"/>
      <c r="F279" s="86">
        <v>-33.43</v>
      </c>
      <c r="G279" s="86"/>
      <c r="H279" s="86"/>
      <c r="I279" s="86">
        <v>-33.43</v>
      </c>
      <c r="J279" t="str">
        <f>VLOOKUP(extraction!A279,Tableau2[[Code client]:[Libellé]],1,0)</f>
        <v>TIE358989</v>
      </c>
      <c r="K279" t="e">
        <f>VLOOKUP(A279,Tableau26[[Code client]:[Libellé]],1,0)</f>
        <v>#N/A</v>
      </c>
    </row>
    <row r="280" spans="1:11" x14ac:dyDescent="0.25">
      <c r="A280" s="72" t="s">
        <v>288</v>
      </c>
      <c r="B280" s="86"/>
      <c r="C280" s="86"/>
      <c r="D280" s="86"/>
      <c r="E280" s="86"/>
      <c r="F280" s="86">
        <v>-30.8</v>
      </c>
      <c r="G280" s="86"/>
      <c r="H280" s="86"/>
      <c r="I280" s="86">
        <v>-30.8</v>
      </c>
      <c r="J280" t="str">
        <f>VLOOKUP(extraction!A280,Tableau2[[Code client]:[Libellé]],1,0)</f>
        <v>TIE359069</v>
      </c>
      <c r="K280" t="e">
        <f>VLOOKUP(A280,Tableau26[[Code client]:[Libellé]],1,0)</f>
        <v>#N/A</v>
      </c>
    </row>
    <row r="281" spans="1:11" x14ac:dyDescent="0.25">
      <c r="A281" s="72" t="s">
        <v>315</v>
      </c>
      <c r="B281" s="86"/>
      <c r="C281" s="86"/>
      <c r="D281" s="86"/>
      <c r="E281" s="86"/>
      <c r="F281" s="86">
        <v>-33.43</v>
      </c>
      <c r="G281" s="86"/>
      <c r="H281" s="86"/>
      <c r="I281" s="86">
        <v>-33.43</v>
      </c>
      <c r="J281" t="str">
        <f>VLOOKUP(extraction!A281,Tableau2[[Code client]:[Libellé]],1,0)</f>
        <v>TIE359526</v>
      </c>
      <c r="K281" t="e">
        <f>VLOOKUP(A281,Tableau26[[Code client]:[Libellé]],1,0)</f>
        <v>#N/A</v>
      </c>
    </row>
    <row r="282" spans="1:11" x14ac:dyDescent="0.25">
      <c r="A282" s="72" t="s">
        <v>96</v>
      </c>
      <c r="B282" s="86"/>
      <c r="C282" s="86"/>
      <c r="D282" s="86"/>
      <c r="E282" s="86"/>
      <c r="F282" s="86">
        <v>-33.43</v>
      </c>
      <c r="G282" s="86"/>
      <c r="H282" s="86"/>
      <c r="I282" s="86">
        <v>-33.43</v>
      </c>
      <c r="J282" t="str">
        <f>VLOOKUP(extraction!A282,Tableau2[[Code client]:[Libellé]],1,0)</f>
        <v>TIE359611</v>
      </c>
      <c r="K282" t="e">
        <f>VLOOKUP(A282,Tableau26[[Code client]:[Libellé]],1,0)</f>
        <v>#N/A</v>
      </c>
    </row>
    <row r="283" spans="1:11" x14ac:dyDescent="0.25">
      <c r="A283" s="72" t="s">
        <v>196</v>
      </c>
      <c r="B283" s="86"/>
      <c r="C283" s="86"/>
      <c r="D283" s="86"/>
      <c r="E283" s="86"/>
      <c r="F283" s="86">
        <v>-33.43</v>
      </c>
      <c r="G283" s="86"/>
      <c r="H283" s="86"/>
      <c r="I283" s="86">
        <v>-33.43</v>
      </c>
      <c r="J283" t="str">
        <f>VLOOKUP(extraction!A283,Tableau2[[Code client]:[Libellé]],1,0)</f>
        <v>TIE359923</v>
      </c>
      <c r="K283" t="e">
        <f>VLOOKUP(A283,Tableau26[[Code client]:[Libellé]],1,0)</f>
        <v>#N/A</v>
      </c>
    </row>
    <row r="284" spans="1:11" x14ac:dyDescent="0.25">
      <c r="A284" s="72" t="s">
        <v>97</v>
      </c>
      <c r="B284" s="86"/>
      <c r="C284" s="86"/>
      <c r="D284" s="86"/>
      <c r="E284" s="86"/>
      <c r="F284" s="86">
        <v>-33.43</v>
      </c>
      <c r="G284" s="86"/>
      <c r="H284" s="86"/>
      <c r="I284" s="86">
        <v>-33.43</v>
      </c>
      <c r="J284" t="str">
        <f>VLOOKUP(extraction!A284,Tableau2[[Code client]:[Libellé]],1,0)</f>
        <v>TIE360402</v>
      </c>
      <c r="K284" t="e">
        <f>VLOOKUP(A284,Tableau26[[Code client]:[Libellé]],1,0)</f>
        <v>#N/A</v>
      </c>
    </row>
    <row r="285" spans="1:11" x14ac:dyDescent="0.25">
      <c r="A285" s="72" t="s">
        <v>197</v>
      </c>
      <c r="B285" s="86"/>
      <c r="C285" s="86"/>
      <c r="D285" s="86"/>
      <c r="E285" s="86"/>
      <c r="F285" s="86">
        <v>-57.85</v>
      </c>
      <c r="G285" s="86"/>
      <c r="H285" s="86"/>
      <c r="I285" s="86">
        <v>-57.85</v>
      </c>
      <c r="J285" t="str">
        <f>VLOOKUP(extraction!A285,Tableau2[[Code client]:[Libellé]],1,0)</f>
        <v>TIE360506</v>
      </c>
      <c r="K285" t="e">
        <f>VLOOKUP(A285,Tableau26[[Code client]:[Libellé]],1,0)</f>
        <v>#N/A</v>
      </c>
    </row>
    <row r="286" spans="1:11" x14ac:dyDescent="0.25">
      <c r="A286" s="72" t="s">
        <v>429</v>
      </c>
      <c r="B286" s="86"/>
      <c r="C286" s="86"/>
      <c r="D286" s="86"/>
      <c r="E286" s="86"/>
      <c r="F286" s="86"/>
      <c r="G286" s="86"/>
      <c r="H286" s="86">
        <v>-33.43</v>
      </c>
      <c r="I286" s="86">
        <v>-33.43</v>
      </c>
      <c r="J286" t="str">
        <f>VLOOKUP(extraction!A286,Tableau2[[Code client]:[Libellé]],1,0)</f>
        <v>TIE360513</v>
      </c>
      <c r="K286" t="e">
        <f>VLOOKUP(A286,Tableau26[[Code client]:[Libellé]],1,0)</f>
        <v>#N/A</v>
      </c>
    </row>
    <row r="287" spans="1:11" x14ac:dyDescent="0.25">
      <c r="A287" s="72" t="s">
        <v>289</v>
      </c>
      <c r="B287" s="86"/>
      <c r="C287" s="86"/>
      <c r="D287" s="86"/>
      <c r="E287" s="86"/>
      <c r="F287" s="86">
        <v>-56.41</v>
      </c>
      <c r="G287" s="86"/>
      <c r="H287" s="86"/>
      <c r="I287" s="86">
        <v>-56.41</v>
      </c>
      <c r="J287" t="str">
        <f>VLOOKUP(extraction!A287,Tableau2[[Code client]:[Libellé]],1,0)</f>
        <v>TIE360527</v>
      </c>
      <c r="K287" t="e">
        <f>VLOOKUP(A287,Tableau26[[Code client]:[Libellé]],1,0)</f>
        <v>#N/A</v>
      </c>
    </row>
    <row r="288" spans="1:11" x14ac:dyDescent="0.25">
      <c r="A288" s="72" t="s">
        <v>198</v>
      </c>
      <c r="B288" s="86"/>
      <c r="C288" s="86"/>
      <c r="D288" s="86"/>
      <c r="E288" s="86"/>
      <c r="F288" s="86">
        <v>-91.13</v>
      </c>
      <c r="G288" s="86"/>
      <c r="H288" s="86"/>
      <c r="I288" s="86">
        <v>-91.13</v>
      </c>
      <c r="J288" t="str">
        <f>VLOOKUP(extraction!A288,Tableau2[[Code client]:[Libellé]],1,0)</f>
        <v>TIE360647</v>
      </c>
      <c r="K288" t="e">
        <f>VLOOKUP(A288,Tableau26[[Code client]:[Libellé]],1,0)</f>
        <v>#N/A</v>
      </c>
    </row>
    <row r="289" spans="1:11" x14ac:dyDescent="0.25">
      <c r="A289" s="72" t="s">
        <v>98</v>
      </c>
      <c r="B289" s="86"/>
      <c r="C289" s="86"/>
      <c r="D289" s="86"/>
      <c r="E289" s="86"/>
      <c r="F289" s="86">
        <v>-50.41</v>
      </c>
      <c r="G289" s="86"/>
      <c r="H289" s="86"/>
      <c r="I289" s="86">
        <v>-50.41</v>
      </c>
      <c r="J289" t="str">
        <f>VLOOKUP(extraction!A289,Tableau2[[Code client]:[Libellé]],1,0)</f>
        <v>TIE360717</v>
      </c>
      <c r="K289" t="e">
        <f>VLOOKUP(A289,Tableau26[[Code client]:[Libellé]],1,0)</f>
        <v>#N/A</v>
      </c>
    </row>
    <row r="290" spans="1:11" x14ac:dyDescent="0.25">
      <c r="A290" s="72" t="s">
        <v>290</v>
      </c>
      <c r="B290" s="86"/>
      <c r="C290" s="86"/>
      <c r="D290" s="86"/>
      <c r="E290" s="86"/>
      <c r="F290" s="86">
        <v>-33.43</v>
      </c>
      <c r="G290" s="86"/>
      <c r="H290" s="86"/>
      <c r="I290" s="86">
        <v>-33.43</v>
      </c>
      <c r="J290" t="str">
        <f>VLOOKUP(extraction!A290,Tableau2[[Code client]:[Libellé]],1,0)</f>
        <v>TIE360794</v>
      </c>
      <c r="K290" t="e">
        <f>VLOOKUP(A290,Tableau26[[Code client]:[Libellé]],1,0)</f>
        <v>#N/A</v>
      </c>
    </row>
    <row r="291" spans="1:11" x14ac:dyDescent="0.25">
      <c r="A291" s="72" t="s">
        <v>291</v>
      </c>
      <c r="B291" s="86"/>
      <c r="C291" s="86"/>
      <c r="D291" s="86"/>
      <c r="E291" s="86"/>
      <c r="F291" s="86">
        <v>-104.77</v>
      </c>
      <c r="G291" s="86"/>
      <c r="H291" s="86"/>
      <c r="I291" s="86">
        <v>-104.77</v>
      </c>
      <c r="J291" t="str">
        <f>VLOOKUP(extraction!A291,Tableau2[[Code client]:[Libellé]],1,0)</f>
        <v>TIE360917</v>
      </c>
      <c r="K291" t="e">
        <f>VLOOKUP(A291,Tableau26[[Code client]:[Libellé]],1,0)</f>
        <v>#N/A</v>
      </c>
    </row>
    <row r="292" spans="1:11" x14ac:dyDescent="0.25">
      <c r="A292" s="72" t="s">
        <v>299</v>
      </c>
      <c r="B292" s="86"/>
      <c r="C292" s="86"/>
      <c r="D292" s="86"/>
      <c r="E292" s="86"/>
      <c r="F292" s="86">
        <v>-66.86</v>
      </c>
      <c r="G292" s="86">
        <v>22.98</v>
      </c>
      <c r="H292" s="86"/>
      <c r="I292" s="86">
        <v>-43.879999999999995</v>
      </c>
      <c r="J292" t="str">
        <f>VLOOKUP(extraction!A292,Tableau2[[Code client]:[Libellé]],1,0)</f>
        <v>TIE360927</v>
      </c>
      <c r="K292" t="e">
        <f>VLOOKUP(A292,Tableau26[[Code client]:[Libellé]],1,0)</f>
        <v>#N/A</v>
      </c>
    </row>
    <row r="293" spans="1:11" x14ac:dyDescent="0.25">
      <c r="A293" s="72" t="s">
        <v>292</v>
      </c>
      <c r="B293" s="86"/>
      <c r="C293" s="86"/>
      <c r="D293" s="86"/>
      <c r="E293" s="86"/>
      <c r="F293" s="86">
        <v>-254.64</v>
      </c>
      <c r="G293" s="86"/>
      <c r="H293" s="86"/>
      <c r="I293" s="86">
        <v>-254.64</v>
      </c>
      <c r="J293" t="str">
        <f>VLOOKUP(extraction!A293,Tableau2[[Code client]:[Libellé]],1,0)</f>
        <v>TIE360928</v>
      </c>
      <c r="K293" t="e">
        <f>VLOOKUP(A293,Tableau26[[Code client]:[Libellé]],1,0)</f>
        <v>#N/A</v>
      </c>
    </row>
    <row r="294" spans="1:11" x14ac:dyDescent="0.25">
      <c r="A294" s="72" t="s">
        <v>199</v>
      </c>
      <c r="B294" s="86"/>
      <c r="C294" s="86"/>
      <c r="D294" s="86"/>
      <c r="E294" s="86"/>
      <c r="F294" s="86">
        <v>-254.64</v>
      </c>
      <c r="G294" s="86"/>
      <c r="H294" s="86"/>
      <c r="I294" s="86">
        <v>-254.64</v>
      </c>
      <c r="J294" t="str">
        <f>VLOOKUP(extraction!A294,Tableau2[[Code client]:[Libellé]],1,0)</f>
        <v>TIE360936</v>
      </c>
      <c r="K294" t="e">
        <f>VLOOKUP(A294,Tableau26[[Code client]:[Libellé]],1,0)</f>
        <v>#N/A</v>
      </c>
    </row>
    <row r="295" spans="1:11" x14ac:dyDescent="0.25">
      <c r="A295" s="72" t="s">
        <v>200</v>
      </c>
      <c r="B295" s="86"/>
      <c r="C295" s="86"/>
      <c r="D295" s="86"/>
      <c r="E295" s="86"/>
      <c r="F295" s="86">
        <v>-335.76</v>
      </c>
      <c r="G295" s="86"/>
      <c r="H295" s="86"/>
      <c r="I295" s="86">
        <v>-335.76</v>
      </c>
      <c r="J295" t="str">
        <f>VLOOKUP(extraction!A295,Tableau2[[Code client]:[Libellé]],1,0)</f>
        <v>TIE360939</v>
      </c>
      <c r="K295" t="e">
        <f>VLOOKUP(A295,Tableau26[[Code client]:[Libellé]],1,0)</f>
        <v>#N/A</v>
      </c>
    </row>
    <row r="296" spans="1:11" x14ac:dyDescent="0.25">
      <c r="A296" s="72" t="s">
        <v>201</v>
      </c>
      <c r="B296" s="86"/>
      <c r="C296" s="86"/>
      <c r="D296" s="86"/>
      <c r="E296" s="86"/>
      <c r="F296" s="86">
        <v>-33.43</v>
      </c>
      <c r="G296" s="86"/>
      <c r="H296" s="86"/>
      <c r="I296" s="86">
        <v>-33.43</v>
      </c>
      <c r="J296" t="str">
        <f>VLOOKUP(extraction!A296,Tableau2[[Code client]:[Libellé]],1,0)</f>
        <v>TIE360940</v>
      </c>
      <c r="K296" t="e">
        <f>VLOOKUP(A296,Tableau26[[Code client]:[Libellé]],1,0)</f>
        <v>#N/A</v>
      </c>
    </row>
    <row r="297" spans="1:11" x14ac:dyDescent="0.25">
      <c r="A297" s="72" t="s">
        <v>202</v>
      </c>
      <c r="B297" s="86"/>
      <c r="C297" s="86"/>
      <c r="D297" s="86"/>
      <c r="E297" s="86"/>
      <c r="F297" s="86">
        <v>-102.37</v>
      </c>
      <c r="G297" s="86"/>
      <c r="H297" s="86"/>
      <c r="I297" s="86">
        <v>-102.37</v>
      </c>
      <c r="J297" t="str">
        <f>VLOOKUP(extraction!A297,Tableau2[[Code client]:[Libellé]],1,0)</f>
        <v>TIE360957</v>
      </c>
      <c r="K297" t="e">
        <f>VLOOKUP(A297,Tableau26[[Code client]:[Libellé]],1,0)</f>
        <v>#N/A</v>
      </c>
    </row>
    <row r="298" spans="1:11" x14ac:dyDescent="0.25">
      <c r="A298" s="72" t="s">
        <v>203</v>
      </c>
      <c r="B298" s="86"/>
      <c r="C298" s="86"/>
      <c r="D298" s="86"/>
      <c r="E298" s="86"/>
      <c r="F298" s="86">
        <v>-33.43</v>
      </c>
      <c r="G298" s="86"/>
      <c r="H298" s="86"/>
      <c r="I298" s="86">
        <v>-33.43</v>
      </c>
      <c r="J298" t="str">
        <f>VLOOKUP(extraction!A298,Tableau2[[Code client]:[Libellé]],1,0)</f>
        <v>TIE360968</v>
      </c>
      <c r="K298" t="e">
        <f>VLOOKUP(A298,Tableau26[[Code client]:[Libellé]],1,0)</f>
        <v>#N/A</v>
      </c>
    </row>
    <row r="299" spans="1:11" x14ac:dyDescent="0.25">
      <c r="A299" s="72" t="s">
        <v>204</v>
      </c>
      <c r="B299" s="86"/>
      <c r="C299" s="86"/>
      <c r="D299" s="86"/>
      <c r="E299" s="86"/>
      <c r="F299" s="86">
        <v>-56.41</v>
      </c>
      <c r="G299" s="86"/>
      <c r="H299" s="86"/>
      <c r="I299" s="86">
        <v>-56.41</v>
      </c>
      <c r="J299" t="str">
        <f>VLOOKUP(extraction!A299,Tableau2[[Code client]:[Libellé]],1,0)</f>
        <v>TIE360975</v>
      </c>
      <c r="K299" t="e">
        <f>VLOOKUP(A299,Tableau26[[Code client]:[Libellé]],1,0)</f>
        <v>#N/A</v>
      </c>
    </row>
    <row r="300" spans="1:11" x14ac:dyDescent="0.25">
      <c r="A300" s="72" t="s">
        <v>151</v>
      </c>
      <c r="B300" s="86"/>
      <c r="C300" s="86"/>
      <c r="D300" s="86"/>
      <c r="E300" s="86"/>
      <c r="F300" s="86">
        <v>-49.74</v>
      </c>
      <c r="G300" s="86"/>
      <c r="H300" s="86"/>
      <c r="I300" s="86">
        <v>-49.74</v>
      </c>
      <c r="J300" t="str">
        <f>VLOOKUP(extraction!A300,Tableau2[[Code client]:[Libellé]],1,0)</f>
        <v>TIE360977</v>
      </c>
      <c r="K300" t="e">
        <f>VLOOKUP(A300,Tableau26[[Code client]:[Libellé]],1,0)</f>
        <v>#N/A</v>
      </c>
    </row>
    <row r="301" spans="1:11" x14ac:dyDescent="0.25">
      <c r="A301" s="72" t="s">
        <v>205</v>
      </c>
      <c r="B301" s="86"/>
      <c r="C301" s="86"/>
      <c r="D301" s="86"/>
      <c r="E301" s="86"/>
      <c r="F301" s="86">
        <v>-79.39</v>
      </c>
      <c r="G301" s="86"/>
      <c r="H301" s="86"/>
      <c r="I301" s="86">
        <v>-79.39</v>
      </c>
      <c r="J301" t="str">
        <f>VLOOKUP(extraction!A301,Tableau2[[Code client]:[Libellé]],1,0)</f>
        <v>TIE360982</v>
      </c>
      <c r="K301" t="e">
        <f>VLOOKUP(A301,Tableau26[[Code client]:[Libellé]],1,0)</f>
        <v>#N/A</v>
      </c>
    </row>
    <row r="302" spans="1:11" x14ac:dyDescent="0.25">
      <c r="A302" s="72" t="s">
        <v>206</v>
      </c>
      <c r="B302" s="86"/>
      <c r="C302" s="86"/>
      <c r="D302" s="86"/>
      <c r="E302" s="86"/>
      <c r="F302" s="86">
        <v>-56.41</v>
      </c>
      <c r="G302" s="86">
        <v>37.11</v>
      </c>
      <c r="H302" s="86"/>
      <c r="I302" s="86">
        <v>-19.299999999999997</v>
      </c>
      <c r="J302" t="str">
        <f>VLOOKUP(extraction!A302,Tableau2[[Code client]:[Libellé]],1,0)</f>
        <v>TIE361053</v>
      </c>
      <c r="K302" t="e">
        <f>VLOOKUP(A302,Tableau26[[Code client]:[Libellé]],1,0)</f>
        <v>#N/A</v>
      </c>
    </row>
    <row r="303" spans="1:11" x14ac:dyDescent="0.25">
      <c r="A303" s="72" t="s">
        <v>207</v>
      </c>
      <c r="B303" s="86"/>
      <c r="C303" s="86"/>
      <c r="D303" s="86"/>
      <c r="E303" s="86"/>
      <c r="F303" s="86">
        <v>-34.03</v>
      </c>
      <c r="G303" s="86"/>
      <c r="H303" s="86"/>
      <c r="I303" s="86">
        <v>-34.03</v>
      </c>
      <c r="J303" t="str">
        <f>VLOOKUP(extraction!A303,Tableau2[[Code client]:[Libellé]],1,0)</f>
        <v>TIE361065</v>
      </c>
      <c r="K303" t="e">
        <f>VLOOKUP(A303,Tableau26[[Code client]:[Libellé]],1,0)</f>
        <v>#N/A</v>
      </c>
    </row>
    <row r="304" spans="1:11" x14ac:dyDescent="0.25">
      <c r="A304" s="72" t="s">
        <v>208</v>
      </c>
      <c r="B304" s="86"/>
      <c r="C304" s="86"/>
      <c r="D304" s="86"/>
      <c r="E304" s="86"/>
      <c r="F304" s="86">
        <v>-33.43</v>
      </c>
      <c r="G304" s="86"/>
      <c r="H304" s="86"/>
      <c r="I304" s="86">
        <v>-33.43</v>
      </c>
      <c r="J304" t="str">
        <f>VLOOKUP(extraction!A304,Tableau2[[Code client]:[Libellé]],1,0)</f>
        <v>TIE361069</v>
      </c>
      <c r="K304" t="e">
        <f>VLOOKUP(A304,Tableau26[[Code client]:[Libellé]],1,0)</f>
        <v>#N/A</v>
      </c>
    </row>
    <row r="305" spans="1:11" x14ac:dyDescent="0.25">
      <c r="A305" s="72" t="s">
        <v>565</v>
      </c>
      <c r="B305" s="86"/>
      <c r="C305" s="86"/>
      <c r="D305" s="86"/>
      <c r="E305" s="86"/>
      <c r="F305" s="86">
        <v>-16.079999999999998</v>
      </c>
      <c r="G305" s="86"/>
      <c r="H305" s="86"/>
      <c r="I305" s="86">
        <v>-16.079999999999998</v>
      </c>
      <c r="J305" t="e">
        <f>VLOOKUP(extraction!A305,Tableau2[[Code client]:[Libellé]],1,0)</f>
        <v>#N/A</v>
      </c>
      <c r="K305" t="str">
        <f>VLOOKUP(A305,Tableau26[[Code client]:[Libellé]],1,0)</f>
        <v>TIE361070</v>
      </c>
    </row>
    <row r="306" spans="1:11" x14ac:dyDescent="0.25">
      <c r="A306" s="72" t="s">
        <v>209</v>
      </c>
      <c r="B306" s="86"/>
      <c r="C306" s="86"/>
      <c r="D306" s="86"/>
      <c r="E306" s="86"/>
      <c r="F306" s="86">
        <v>-33.43</v>
      </c>
      <c r="G306" s="86"/>
      <c r="H306" s="86"/>
      <c r="I306" s="86">
        <v>-33.43</v>
      </c>
      <c r="J306" t="str">
        <f>VLOOKUP(extraction!A306,Tableau2[[Code client]:[Libellé]],1,0)</f>
        <v>TIE361086</v>
      </c>
      <c r="K306" t="e">
        <f>VLOOKUP(A306,Tableau26[[Code client]:[Libellé]],1,0)</f>
        <v>#N/A</v>
      </c>
    </row>
    <row r="307" spans="1:11" x14ac:dyDescent="0.25">
      <c r="A307" s="72" t="s">
        <v>301</v>
      </c>
      <c r="B307" s="86"/>
      <c r="C307" s="86"/>
      <c r="D307" s="86"/>
      <c r="E307" s="86"/>
      <c r="F307" s="86">
        <v>-33.43</v>
      </c>
      <c r="G307" s="86"/>
      <c r="H307" s="86"/>
      <c r="I307" s="86">
        <v>-33.43</v>
      </c>
      <c r="J307" t="str">
        <f>VLOOKUP(extraction!A307,Tableau2[[Code client]:[Libellé]],1,0)</f>
        <v>TIE361090</v>
      </c>
      <c r="K307" t="e">
        <f>VLOOKUP(A307,Tableau26[[Code client]:[Libellé]],1,0)</f>
        <v>#N/A</v>
      </c>
    </row>
    <row r="308" spans="1:11" x14ac:dyDescent="0.25">
      <c r="A308" s="72" t="s">
        <v>210</v>
      </c>
      <c r="B308" s="86"/>
      <c r="C308" s="86"/>
      <c r="D308" s="86"/>
      <c r="E308" s="86"/>
      <c r="F308" s="86">
        <v>-56.41</v>
      </c>
      <c r="G308" s="86"/>
      <c r="H308" s="86"/>
      <c r="I308" s="86">
        <v>-56.41</v>
      </c>
      <c r="J308" t="str">
        <f>VLOOKUP(extraction!A308,Tableau2[[Code client]:[Libellé]],1,0)</f>
        <v>TIE361097</v>
      </c>
      <c r="K308" t="e">
        <f>VLOOKUP(A308,Tableau26[[Code client]:[Libellé]],1,0)</f>
        <v>#N/A</v>
      </c>
    </row>
    <row r="309" spans="1:11" x14ac:dyDescent="0.25">
      <c r="A309" s="72" t="s">
        <v>211</v>
      </c>
      <c r="B309" s="86"/>
      <c r="C309" s="86"/>
      <c r="D309" s="86"/>
      <c r="E309" s="86"/>
      <c r="F309" s="86">
        <v>-79.64</v>
      </c>
      <c r="G309" s="86"/>
      <c r="H309" s="86"/>
      <c r="I309" s="86">
        <v>-79.64</v>
      </c>
      <c r="J309" t="str">
        <f>VLOOKUP(extraction!A309,Tableau2[[Code client]:[Libellé]],1,0)</f>
        <v>TIE361102</v>
      </c>
      <c r="K309" t="e">
        <f>VLOOKUP(A309,Tableau26[[Code client]:[Libellé]],1,0)</f>
        <v>#N/A</v>
      </c>
    </row>
    <row r="310" spans="1:11" x14ac:dyDescent="0.25">
      <c r="A310" s="72" t="s">
        <v>302</v>
      </c>
      <c r="B310" s="86"/>
      <c r="C310" s="86"/>
      <c r="D310" s="86"/>
      <c r="E310" s="86"/>
      <c r="F310" s="86"/>
      <c r="G310" s="86">
        <v>-28.98</v>
      </c>
      <c r="H310" s="86"/>
      <c r="I310" s="86">
        <v>-28.98</v>
      </c>
      <c r="J310" t="str">
        <f>VLOOKUP(extraction!A310,Tableau2[[Code client]:[Libellé]],1,0)</f>
        <v>TIE361248</v>
      </c>
      <c r="K310" t="e">
        <f>VLOOKUP(A310,Tableau26[[Code client]:[Libellé]],1,0)</f>
        <v>#N/A</v>
      </c>
    </row>
    <row r="311" spans="1:11" x14ac:dyDescent="0.25">
      <c r="A311" s="72" t="s">
        <v>597</v>
      </c>
      <c r="B311" s="86"/>
      <c r="C311" s="86"/>
      <c r="D311" s="86"/>
      <c r="E311" s="86"/>
      <c r="F311" s="86">
        <v>-28.98</v>
      </c>
      <c r="G311" s="86"/>
      <c r="H311" s="86"/>
      <c r="I311" s="86">
        <v>-28.98</v>
      </c>
      <c r="J311" t="str">
        <f>VLOOKUP(extraction!A311,Tableau2[[Code client]:[Libellé]],1,0)</f>
        <v>TIE361294</v>
      </c>
      <c r="K311" t="e">
        <f>VLOOKUP(A311,Tableau26[[Code client]:[Libellé]],1,0)</f>
        <v>#N/A</v>
      </c>
    </row>
    <row r="312" spans="1:11" x14ac:dyDescent="0.25">
      <c r="A312" s="72" t="s">
        <v>212</v>
      </c>
      <c r="B312" s="86"/>
      <c r="C312" s="86"/>
      <c r="D312" s="86"/>
      <c r="E312" s="86"/>
      <c r="F312" s="86"/>
      <c r="G312" s="86">
        <v>-79.39</v>
      </c>
      <c r="H312" s="86"/>
      <c r="I312" s="86">
        <v>-79.39</v>
      </c>
      <c r="J312" t="str">
        <f>VLOOKUP(extraction!A312,Tableau2[[Code client]:[Libellé]],1,0)</f>
        <v>TIE361371</v>
      </c>
      <c r="K312" t="e">
        <f>VLOOKUP(A312,Tableau26[[Code client]:[Libellé]],1,0)</f>
        <v>#N/A</v>
      </c>
    </row>
    <row r="313" spans="1:11" x14ac:dyDescent="0.25">
      <c r="A313" s="72" t="s">
        <v>293</v>
      </c>
      <c r="B313" s="86"/>
      <c r="C313" s="86"/>
      <c r="D313" s="86"/>
      <c r="E313" s="86"/>
      <c r="F313" s="86"/>
      <c r="G313" s="86">
        <v>-137</v>
      </c>
      <c r="H313" s="86"/>
      <c r="I313" s="86">
        <v>-137</v>
      </c>
      <c r="J313" t="str">
        <f>VLOOKUP(extraction!A313,Tableau2[[Code client]:[Libellé]],1,0)</f>
        <v>TIE361794</v>
      </c>
      <c r="K313" t="e">
        <f>VLOOKUP(A313,Tableau26[[Code client]:[Libellé]],1,0)</f>
        <v>#N/A</v>
      </c>
    </row>
    <row r="314" spans="1:11" x14ac:dyDescent="0.25">
      <c r="A314" s="72" t="s">
        <v>213</v>
      </c>
      <c r="B314" s="86"/>
      <c r="C314" s="86"/>
      <c r="D314" s="86"/>
      <c r="E314" s="86"/>
      <c r="F314" s="86"/>
      <c r="G314" s="86">
        <v>-33.43</v>
      </c>
      <c r="H314" s="86"/>
      <c r="I314" s="86">
        <v>-33.43</v>
      </c>
      <c r="J314" t="str">
        <f>VLOOKUP(extraction!A314,Tableau2[[Code client]:[Libellé]],1,0)</f>
        <v>TIE361798</v>
      </c>
      <c r="K314" t="e">
        <f>VLOOKUP(A314,Tableau26[[Code client]:[Libellé]],1,0)</f>
        <v>#N/A</v>
      </c>
    </row>
    <row r="315" spans="1:11" x14ac:dyDescent="0.25">
      <c r="A315" s="72" t="s">
        <v>214</v>
      </c>
      <c r="B315" s="86"/>
      <c r="C315" s="86"/>
      <c r="D315" s="86"/>
      <c r="E315" s="86"/>
      <c r="F315" s="86"/>
      <c r="G315" s="86">
        <v>-10.449999999999996</v>
      </c>
      <c r="H315" s="86"/>
      <c r="I315" s="86">
        <v>-10.449999999999996</v>
      </c>
      <c r="J315" t="str">
        <f>VLOOKUP(extraction!A315,Tableau2[[Code client]:[Libellé]],1,0)</f>
        <v>TIE361804</v>
      </c>
      <c r="K315" t="e">
        <f>VLOOKUP(A315,Tableau26[[Code client]:[Libellé]],1,0)</f>
        <v>#N/A</v>
      </c>
    </row>
    <row r="316" spans="1:11" x14ac:dyDescent="0.25">
      <c r="A316" s="72" t="s">
        <v>294</v>
      </c>
      <c r="B316" s="86"/>
      <c r="C316" s="86"/>
      <c r="D316" s="86"/>
      <c r="E316" s="86"/>
      <c r="F316" s="86"/>
      <c r="G316" s="86">
        <v>-380.96</v>
      </c>
      <c r="H316" s="86">
        <v>-42.53</v>
      </c>
      <c r="I316" s="86">
        <v>-423.49</v>
      </c>
      <c r="J316" t="str">
        <f>VLOOKUP(extraction!A316,Tableau2[[Code client]:[Libellé]],1,0)</f>
        <v>TIE361918</v>
      </c>
      <c r="K316" t="e">
        <f>VLOOKUP(A316,Tableau26[[Code client]:[Libellé]],1,0)</f>
        <v>#N/A</v>
      </c>
    </row>
    <row r="317" spans="1:11" x14ac:dyDescent="0.25">
      <c r="A317" s="72" t="s">
        <v>295</v>
      </c>
      <c r="B317" s="86"/>
      <c r="C317" s="86"/>
      <c r="D317" s="86"/>
      <c r="E317" s="86"/>
      <c r="F317" s="86"/>
      <c r="G317" s="86">
        <v>-181.7</v>
      </c>
      <c r="H317" s="86"/>
      <c r="I317" s="86">
        <v>-181.7</v>
      </c>
      <c r="J317" t="str">
        <f>VLOOKUP(extraction!A317,Tableau2[[Code client]:[Libellé]],1,0)</f>
        <v>TIE361922</v>
      </c>
      <c r="K317" t="e">
        <f>VLOOKUP(A317,Tableau26[[Code client]:[Libellé]],1,0)</f>
        <v>#N/A</v>
      </c>
    </row>
    <row r="318" spans="1:11" x14ac:dyDescent="0.25">
      <c r="A318" s="72" t="s">
        <v>303</v>
      </c>
      <c r="B318" s="86"/>
      <c r="C318" s="86"/>
      <c r="D318" s="86"/>
      <c r="E318" s="86"/>
      <c r="F318" s="86"/>
      <c r="G318" s="86">
        <v>-28.98</v>
      </c>
      <c r="H318" s="86"/>
      <c r="I318" s="86">
        <v>-28.98</v>
      </c>
      <c r="J318" t="str">
        <f>VLOOKUP(extraction!A318,Tableau2[[Code client]:[Libellé]],1,0)</f>
        <v>TIE362089</v>
      </c>
      <c r="K318" t="e">
        <f>VLOOKUP(A318,Tableau26[[Code client]:[Libellé]],1,0)</f>
        <v>#N/A</v>
      </c>
    </row>
    <row r="319" spans="1:11" x14ac:dyDescent="0.25">
      <c r="A319" s="72" t="s">
        <v>304</v>
      </c>
      <c r="B319" s="86"/>
      <c r="C319" s="86"/>
      <c r="D319" s="86"/>
      <c r="E319" s="86"/>
      <c r="F319" s="86"/>
      <c r="G319" s="86">
        <v>-33.43</v>
      </c>
      <c r="H319" s="86"/>
      <c r="I319" s="86">
        <v>-33.43</v>
      </c>
      <c r="J319" t="str">
        <f>VLOOKUP(extraction!A319,Tableau2[[Code client]:[Libellé]],1,0)</f>
        <v>TIE362412</v>
      </c>
      <c r="K319" t="e">
        <f>VLOOKUP(A319,Tableau26[[Code client]:[Libellé]],1,0)</f>
        <v>#N/A</v>
      </c>
    </row>
    <row r="320" spans="1:11" x14ac:dyDescent="0.25">
      <c r="A320" s="72" t="s">
        <v>305</v>
      </c>
      <c r="B320" s="86"/>
      <c r="C320" s="86"/>
      <c r="D320" s="86"/>
      <c r="E320" s="86"/>
      <c r="F320" s="86"/>
      <c r="G320" s="86">
        <v>-79.09</v>
      </c>
      <c r="H320" s="86"/>
      <c r="I320" s="86">
        <v>-79.09</v>
      </c>
      <c r="J320" t="str">
        <f>VLOOKUP(extraction!A320,Tableau2[[Code client]:[Libellé]],1,0)</f>
        <v>TIE362421</v>
      </c>
      <c r="K320" t="e">
        <f>VLOOKUP(A320,Tableau26[[Code client]:[Libellé]],1,0)</f>
        <v>#N/A</v>
      </c>
    </row>
    <row r="321" spans="1:11" x14ac:dyDescent="0.25">
      <c r="A321" s="72" t="s">
        <v>215</v>
      </c>
      <c r="B321" s="86"/>
      <c r="C321" s="86"/>
      <c r="D321" s="86"/>
      <c r="E321" s="86"/>
      <c r="F321" s="86"/>
      <c r="G321" s="86">
        <v>-33.43</v>
      </c>
      <c r="H321" s="86"/>
      <c r="I321" s="86">
        <v>-33.43</v>
      </c>
      <c r="J321" t="str">
        <f>VLOOKUP(extraction!A321,Tableau2[[Code client]:[Libellé]],1,0)</f>
        <v>TIE362422</v>
      </c>
      <c r="K321" t="e">
        <f>VLOOKUP(A321,Tableau26[[Code client]:[Libellé]],1,0)</f>
        <v>#N/A</v>
      </c>
    </row>
    <row r="322" spans="1:11" x14ac:dyDescent="0.25">
      <c r="A322" s="72" t="s">
        <v>296</v>
      </c>
      <c r="B322" s="86"/>
      <c r="C322" s="86"/>
      <c r="D322" s="86"/>
      <c r="E322" s="86"/>
      <c r="F322" s="86"/>
      <c r="G322" s="86">
        <v>-204.74</v>
      </c>
      <c r="H322" s="86"/>
      <c r="I322" s="86">
        <v>-204.74</v>
      </c>
      <c r="J322" t="str">
        <f>VLOOKUP(extraction!A322,Tableau2[[Code client]:[Libellé]],1,0)</f>
        <v>TIE362559</v>
      </c>
      <c r="K322" t="e">
        <f>VLOOKUP(A322,Tableau26[[Code client]:[Libellé]],1,0)</f>
        <v>#N/A</v>
      </c>
    </row>
    <row r="323" spans="1:11" x14ac:dyDescent="0.25">
      <c r="A323" s="72" t="s">
        <v>598</v>
      </c>
      <c r="B323" s="86"/>
      <c r="C323" s="86"/>
      <c r="D323" s="86"/>
      <c r="E323" s="86"/>
      <c r="F323" s="86"/>
      <c r="G323" s="86">
        <v>-19.62</v>
      </c>
      <c r="H323" s="86"/>
      <c r="I323" s="86">
        <v>-19.62</v>
      </c>
      <c r="J323" t="str">
        <f>VLOOKUP(extraction!A323,Tableau2[[Code client]:[Libellé]],1,0)</f>
        <v>TIE362766</v>
      </c>
      <c r="K323" t="e">
        <f>VLOOKUP(A323,Tableau26[[Code client]:[Libellé]],1,0)</f>
        <v>#N/A</v>
      </c>
    </row>
    <row r="324" spans="1:11" x14ac:dyDescent="0.25">
      <c r="A324" s="72" t="s">
        <v>216</v>
      </c>
      <c r="B324" s="86"/>
      <c r="C324" s="86"/>
      <c r="D324" s="86"/>
      <c r="E324" s="86"/>
      <c r="F324" s="86"/>
      <c r="G324" s="86">
        <v>-128.35</v>
      </c>
      <c r="H324" s="86"/>
      <c r="I324" s="86">
        <v>-128.35</v>
      </c>
      <c r="J324" t="str">
        <f>VLOOKUP(extraction!A324,Tableau2[[Code client]:[Libellé]],1,0)</f>
        <v>TIE363077</v>
      </c>
      <c r="K324" t="e">
        <f>VLOOKUP(A324,Tableau26[[Code client]:[Libellé]],1,0)</f>
        <v>#N/A</v>
      </c>
    </row>
    <row r="325" spans="1:11" x14ac:dyDescent="0.25">
      <c r="A325" s="72" t="s">
        <v>99</v>
      </c>
      <c r="B325" s="86"/>
      <c r="C325" s="86"/>
      <c r="D325" s="86"/>
      <c r="E325" s="86"/>
      <c r="F325" s="86"/>
      <c r="G325" s="86">
        <v>-33.43</v>
      </c>
      <c r="H325" s="86"/>
      <c r="I325" s="86">
        <v>-33.43</v>
      </c>
      <c r="J325" t="str">
        <f>VLOOKUP(extraction!A325,Tableau2[[Code client]:[Libellé]],1,0)</f>
        <v>TIE363101</v>
      </c>
      <c r="K325" t="e">
        <f>VLOOKUP(A325,Tableau26[[Code client]:[Libellé]],1,0)</f>
        <v>#N/A</v>
      </c>
    </row>
    <row r="326" spans="1:11" x14ac:dyDescent="0.25">
      <c r="A326" s="72" t="s">
        <v>306</v>
      </c>
      <c r="B326" s="86"/>
      <c r="C326" s="86"/>
      <c r="D326" s="86"/>
      <c r="E326" s="86"/>
      <c r="F326" s="86"/>
      <c r="G326" s="86">
        <v>-34.03</v>
      </c>
      <c r="H326" s="86"/>
      <c r="I326" s="86">
        <v>-34.03</v>
      </c>
      <c r="J326" t="str">
        <f>VLOOKUP(extraction!A326,Tableau2[[Code client]:[Libellé]],1,0)</f>
        <v>TIE363422</v>
      </c>
      <c r="K326" t="e">
        <f>VLOOKUP(A326,Tableau26[[Code client]:[Libellé]],1,0)</f>
        <v>#N/A</v>
      </c>
    </row>
    <row r="327" spans="1:11" x14ac:dyDescent="0.25">
      <c r="A327" s="72" t="s">
        <v>297</v>
      </c>
      <c r="B327" s="86"/>
      <c r="C327" s="86"/>
      <c r="D327" s="86"/>
      <c r="E327" s="86"/>
      <c r="F327" s="86"/>
      <c r="G327" s="86">
        <v>-56.41</v>
      </c>
      <c r="H327" s="86"/>
      <c r="I327" s="86">
        <v>-56.41</v>
      </c>
      <c r="J327" t="str">
        <f>VLOOKUP(extraction!A327,Tableau2[[Code client]:[Libellé]],1,0)</f>
        <v>TIE363789</v>
      </c>
      <c r="K327" t="e">
        <f>VLOOKUP(A327,Tableau26[[Code client]:[Libellé]],1,0)</f>
        <v>#N/A</v>
      </c>
    </row>
    <row r="328" spans="1:11" x14ac:dyDescent="0.25">
      <c r="A328" s="72" t="s">
        <v>217</v>
      </c>
      <c r="B328" s="86"/>
      <c r="C328" s="86"/>
      <c r="D328" s="86"/>
      <c r="E328" s="86"/>
      <c r="F328" s="86"/>
      <c r="G328" s="86">
        <v>-33.43</v>
      </c>
      <c r="H328" s="86"/>
      <c r="I328" s="86">
        <v>-33.43</v>
      </c>
      <c r="J328" t="str">
        <f>VLOOKUP(extraction!A328,Tableau2[[Code client]:[Libellé]],1,0)</f>
        <v>TIE363921</v>
      </c>
      <c r="K328" t="e">
        <f>VLOOKUP(A328,Tableau26[[Code client]:[Libellé]],1,0)</f>
        <v>#N/A</v>
      </c>
    </row>
    <row r="329" spans="1:11" x14ac:dyDescent="0.25">
      <c r="A329" s="72" t="s">
        <v>307</v>
      </c>
      <c r="B329" s="86"/>
      <c r="C329" s="86"/>
      <c r="D329" s="86"/>
      <c r="E329" s="86"/>
      <c r="F329" s="86"/>
      <c r="G329" s="86">
        <v>-34.03</v>
      </c>
      <c r="H329" s="86"/>
      <c r="I329" s="86">
        <v>-34.03</v>
      </c>
      <c r="J329" t="str">
        <f>VLOOKUP(extraction!A329,Tableau2[[Code client]:[Libellé]],1,0)</f>
        <v>TIE364022</v>
      </c>
      <c r="K329" t="e">
        <f>VLOOKUP(A329,Tableau26[[Code client]:[Libellé]],1,0)</f>
        <v>#N/A</v>
      </c>
    </row>
    <row r="330" spans="1:11" x14ac:dyDescent="0.25">
      <c r="A330" s="72" t="s">
        <v>218</v>
      </c>
      <c r="B330" s="86"/>
      <c r="C330" s="86"/>
      <c r="D330" s="86"/>
      <c r="E330" s="86"/>
      <c r="F330" s="86"/>
      <c r="G330" s="86">
        <v>-199.09</v>
      </c>
      <c r="H330" s="86"/>
      <c r="I330" s="86">
        <v>-199.09</v>
      </c>
      <c r="J330" t="str">
        <f>VLOOKUP(extraction!A330,Tableau2[[Code client]:[Libellé]],1,0)</f>
        <v>TIE364097</v>
      </c>
      <c r="K330" t="e">
        <f>VLOOKUP(A330,Tableau26[[Code client]:[Libellé]],1,0)</f>
        <v>#N/A</v>
      </c>
    </row>
    <row r="331" spans="1:11" x14ac:dyDescent="0.25">
      <c r="A331" s="72" t="s">
        <v>308</v>
      </c>
      <c r="B331" s="86"/>
      <c r="C331" s="86"/>
      <c r="D331" s="86"/>
      <c r="E331" s="86"/>
      <c r="F331" s="86"/>
      <c r="G331" s="86">
        <v>-56.41</v>
      </c>
      <c r="H331" s="86"/>
      <c r="I331" s="86">
        <v>-56.41</v>
      </c>
      <c r="J331" t="str">
        <f>VLOOKUP(extraction!A331,Tableau2[[Code client]:[Libellé]],1,0)</f>
        <v>TIE365990</v>
      </c>
      <c r="K331" t="e">
        <f>VLOOKUP(A331,Tableau26[[Code client]:[Libellé]],1,0)</f>
        <v>#N/A</v>
      </c>
    </row>
    <row r="332" spans="1:11" x14ac:dyDescent="0.25">
      <c r="A332" s="72" t="s">
        <v>309</v>
      </c>
      <c r="B332" s="86"/>
      <c r="C332" s="86"/>
      <c r="D332" s="86"/>
      <c r="E332" s="86"/>
      <c r="F332" s="86"/>
      <c r="G332" s="86">
        <v>-57.61</v>
      </c>
      <c r="H332" s="86"/>
      <c r="I332" s="86">
        <v>-57.61</v>
      </c>
      <c r="J332" t="str">
        <f>VLOOKUP(extraction!A332,Tableau2[[Code client]:[Libellé]],1,0)</f>
        <v>TIE366017</v>
      </c>
      <c r="K332" t="e">
        <f>VLOOKUP(A332,Tableau26[[Code client]:[Libellé]],1,0)</f>
        <v>#N/A</v>
      </c>
    </row>
    <row r="333" spans="1:11" x14ac:dyDescent="0.25">
      <c r="A333" s="72" t="s">
        <v>219</v>
      </c>
      <c r="B333" s="86"/>
      <c r="C333" s="86"/>
      <c r="D333" s="86"/>
      <c r="E333" s="86"/>
      <c r="F333" s="86"/>
      <c r="G333" s="86">
        <v>-56.41</v>
      </c>
      <c r="H333" s="86"/>
      <c r="I333" s="86">
        <v>-56.41</v>
      </c>
      <c r="J333" t="str">
        <f>VLOOKUP(extraction!A333,Tableau2[[Code client]:[Libellé]],1,0)</f>
        <v>TIE366367</v>
      </c>
      <c r="K333" t="e">
        <f>VLOOKUP(A333,Tableau26[[Code client]:[Libellé]],1,0)</f>
        <v>#N/A</v>
      </c>
    </row>
    <row r="334" spans="1:11" x14ac:dyDescent="0.25">
      <c r="A334" s="72" t="s">
        <v>310</v>
      </c>
      <c r="B334" s="86"/>
      <c r="C334" s="86"/>
      <c r="D334" s="86"/>
      <c r="E334" s="86"/>
      <c r="F334" s="86"/>
      <c r="G334" s="86">
        <v>-45.08</v>
      </c>
      <c r="H334" s="86"/>
      <c r="I334" s="86">
        <v>-45.08</v>
      </c>
      <c r="J334" t="str">
        <f>VLOOKUP(extraction!A334,Tableau2[[Code client]:[Libellé]],1,0)</f>
        <v>TIE366520</v>
      </c>
      <c r="K334" t="e">
        <f>VLOOKUP(A334,Tableau26[[Code client]:[Libellé]],1,0)</f>
        <v>#N/A</v>
      </c>
    </row>
    <row r="335" spans="1:11" x14ac:dyDescent="0.25">
      <c r="A335" s="72" t="s">
        <v>220</v>
      </c>
      <c r="B335" s="86"/>
      <c r="C335" s="86"/>
      <c r="D335" s="86"/>
      <c r="E335" s="86"/>
      <c r="F335" s="86"/>
      <c r="G335" s="86">
        <v>-27.86</v>
      </c>
      <c r="H335" s="86"/>
      <c r="I335" s="86">
        <v>-27.86</v>
      </c>
      <c r="J335" t="str">
        <f>VLOOKUP(extraction!A335,Tableau2[[Code client]:[Libellé]],1,0)</f>
        <v>TIE366568</v>
      </c>
      <c r="K335" t="e">
        <f>VLOOKUP(A335,Tableau26[[Code client]:[Libellé]],1,0)</f>
        <v>#N/A</v>
      </c>
    </row>
    <row r="336" spans="1:11" x14ac:dyDescent="0.25">
      <c r="A336" s="72" t="s">
        <v>221</v>
      </c>
      <c r="B336" s="86"/>
      <c r="C336" s="86"/>
      <c r="D336" s="86"/>
      <c r="E336" s="86"/>
      <c r="F336" s="86"/>
      <c r="G336" s="86">
        <v>-33.43</v>
      </c>
      <c r="H336" s="86">
        <v>-34.03</v>
      </c>
      <c r="I336" s="86">
        <v>-67.460000000000008</v>
      </c>
      <c r="J336" t="str">
        <f>VLOOKUP(extraction!A336,Tableau2[[Code client]:[Libellé]],1,0)</f>
        <v>TIE366616</v>
      </c>
      <c r="K336" t="e">
        <f>VLOOKUP(A336,Tableau26[[Code client]:[Libellé]],1,0)</f>
        <v>#N/A</v>
      </c>
    </row>
    <row r="337" spans="1:11" x14ac:dyDescent="0.25">
      <c r="A337" s="72" t="s">
        <v>311</v>
      </c>
      <c r="B337" s="86"/>
      <c r="C337" s="86"/>
      <c r="D337" s="86"/>
      <c r="E337" s="86"/>
      <c r="F337" s="86"/>
      <c r="G337" s="86">
        <v>-33.43</v>
      </c>
      <c r="H337" s="86"/>
      <c r="I337" s="86">
        <v>-33.43</v>
      </c>
      <c r="J337" t="str">
        <f>VLOOKUP(extraction!A337,Tableau2[[Code client]:[Libellé]],1,0)</f>
        <v>TIE366617</v>
      </c>
      <c r="K337" t="e">
        <f>VLOOKUP(A337,Tableau26[[Code client]:[Libellé]],1,0)</f>
        <v>#N/A</v>
      </c>
    </row>
    <row r="338" spans="1:11" x14ac:dyDescent="0.25">
      <c r="A338" s="72" t="s">
        <v>313</v>
      </c>
      <c r="B338" s="86"/>
      <c r="C338" s="86"/>
      <c r="D338" s="86"/>
      <c r="E338" s="86"/>
      <c r="F338" s="86"/>
      <c r="G338" s="86">
        <v>-364.08</v>
      </c>
      <c r="H338" s="86"/>
      <c r="I338" s="86">
        <v>-364.08</v>
      </c>
      <c r="J338" t="str">
        <f>VLOOKUP(extraction!A338,Tableau2[[Code client]:[Libellé]],1,0)</f>
        <v>TIE366694</v>
      </c>
      <c r="K338" t="e">
        <f>VLOOKUP(A338,Tableau26[[Code client]:[Libellé]],1,0)</f>
        <v>#N/A</v>
      </c>
    </row>
    <row r="339" spans="1:11" x14ac:dyDescent="0.25">
      <c r="A339" s="72" t="s">
        <v>314</v>
      </c>
      <c r="B339" s="86"/>
      <c r="C339" s="86"/>
      <c r="D339" s="86"/>
      <c r="E339" s="86"/>
      <c r="F339" s="86"/>
      <c r="G339" s="86">
        <v>-266.88</v>
      </c>
      <c r="H339" s="86"/>
      <c r="I339" s="86">
        <v>-266.88</v>
      </c>
      <c r="J339" t="str">
        <f>VLOOKUP(extraction!A339,Tableau2[[Code client]:[Libellé]],1,0)</f>
        <v>TIE366700</v>
      </c>
      <c r="K339" t="e">
        <f>VLOOKUP(A339,Tableau26[[Code client]:[Libellé]],1,0)</f>
        <v>#N/A</v>
      </c>
    </row>
    <row r="340" spans="1:11" x14ac:dyDescent="0.25">
      <c r="A340" s="72" t="s">
        <v>222</v>
      </c>
      <c r="B340" s="86"/>
      <c r="C340" s="86"/>
      <c r="D340" s="86"/>
      <c r="E340" s="86"/>
      <c r="F340" s="86"/>
      <c r="G340" s="86">
        <v>-45.96</v>
      </c>
      <c r="H340" s="86"/>
      <c r="I340" s="86">
        <v>-45.96</v>
      </c>
      <c r="J340" t="str">
        <f>VLOOKUP(extraction!A340,Tableau2[[Code client]:[Libellé]],1,0)</f>
        <v>TIE366704</v>
      </c>
      <c r="K340" t="e">
        <f>VLOOKUP(A340,Tableau26[[Code client]:[Libellé]],1,0)</f>
        <v>#N/A</v>
      </c>
    </row>
    <row r="341" spans="1:11" x14ac:dyDescent="0.25">
      <c r="A341" s="72" t="s">
        <v>223</v>
      </c>
      <c r="B341" s="86"/>
      <c r="C341" s="86"/>
      <c r="D341" s="86"/>
      <c r="E341" s="86"/>
      <c r="F341" s="86"/>
      <c r="G341" s="86">
        <v>-1980.72</v>
      </c>
      <c r="H341" s="86"/>
      <c r="I341" s="86">
        <v>-1980.72</v>
      </c>
      <c r="J341" t="str">
        <f>VLOOKUP(extraction!A341,Tableau2[[Code client]:[Libellé]],1,0)</f>
        <v>TIE366710</v>
      </c>
      <c r="K341" t="str">
        <f>VLOOKUP(A341,Tableau26[[Code client]:[Libellé]],1,0)</f>
        <v>TIE366710</v>
      </c>
    </row>
    <row r="342" spans="1:11" x14ac:dyDescent="0.25">
      <c r="A342" s="72" t="s">
        <v>224</v>
      </c>
      <c r="B342" s="86"/>
      <c r="C342" s="86"/>
      <c r="D342" s="86"/>
      <c r="E342" s="86"/>
      <c r="F342" s="86"/>
      <c r="G342" s="86">
        <v>-33.43</v>
      </c>
      <c r="H342" s="86"/>
      <c r="I342" s="86">
        <v>-33.43</v>
      </c>
      <c r="J342" t="str">
        <f>VLOOKUP(extraction!A342,Tableau2[[Code client]:[Libellé]],1,0)</f>
        <v>TIE366714</v>
      </c>
      <c r="K342" t="e">
        <f>VLOOKUP(A342,Tableau26[[Code client]:[Libellé]],1,0)</f>
        <v>#N/A</v>
      </c>
    </row>
    <row r="343" spans="1:11" x14ac:dyDescent="0.25">
      <c r="A343" s="72" t="s">
        <v>225</v>
      </c>
      <c r="B343" s="86"/>
      <c r="C343" s="86"/>
      <c r="D343" s="86"/>
      <c r="E343" s="86"/>
      <c r="F343" s="86"/>
      <c r="G343" s="86">
        <v>-33.43</v>
      </c>
      <c r="H343" s="86"/>
      <c r="I343" s="86">
        <v>-33.43</v>
      </c>
      <c r="J343" t="str">
        <f>VLOOKUP(extraction!A343,Tableau2[[Code client]:[Libellé]],1,0)</f>
        <v>TIE366774</v>
      </c>
      <c r="K343" t="e">
        <f>VLOOKUP(A343,Tableau26[[Code client]:[Libellé]],1,0)</f>
        <v>#N/A</v>
      </c>
    </row>
    <row r="344" spans="1:11" x14ac:dyDescent="0.25">
      <c r="A344" s="72" t="s">
        <v>226</v>
      </c>
      <c r="B344" s="86"/>
      <c r="C344" s="86"/>
      <c r="D344" s="86"/>
      <c r="E344" s="86"/>
      <c r="F344" s="86"/>
      <c r="G344" s="86">
        <v>-10.45</v>
      </c>
      <c r="H344" s="86"/>
      <c r="I344" s="86">
        <v>-10.45</v>
      </c>
      <c r="J344" t="str">
        <f>VLOOKUP(extraction!A344,Tableau2[[Code client]:[Libellé]],1,0)</f>
        <v>TIE366919</v>
      </c>
      <c r="K344" t="e">
        <f>VLOOKUP(A344,Tableau26[[Code client]:[Libellé]],1,0)</f>
        <v>#N/A</v>
      </c>
    </row>
    <row r="345" spans="1:11" x14ac:dyDescent="0.25">
      <c r="A345" s="72" t="s">
        <v>574</v>
      </c>
      <c r="B345" s="86"/>
      <c r="C345" s="86"/>
      <c r="D345" s="86"/>
      <c r="E345" s="86"/>
      <c r="F345" s="86"/>
      <c r="G345" s="86">
        <v>-8.69</v>
      </c>
      <c r="H345" s="86"/>
      <c r="I345" s="86">
        <v>-8.69</v>
      </c>
      <c r="J345" t="e">
        <f>VLOOKUP(extraction!A345,Tableau2[[Code client]:[Libellé]],1,0)</f>
        <v>#N/A</v>
      </c>
      <c r="K345" t="str">
        <f>VLOOKUP(A345,Tableau26[[Code client]:[Libellé]],1,0)</f>
        <v>TIE367025</v>
      </c>
    </row>
    <row r="346" spans="1:11" x14ac:dyDescent="0.25">
      <c r="A346" s="72" t="s">
        <v>228</v>
      </c>
      <c r="B346" s="86"/>
      <c r="C346" s="86"/>
      <c r="D346" s="86"/>
      <c r="E346" s="86"/>
      <c r="F346" s="86"/>
      <c r="G346" s="86">
        <v>-56.41</v>
      </c>
      <c r="H346" s="86"/>
      <c r="I346" s="86">
        <v>-56.41</v>
      </c>
      <c r="J346" t="str">
        <f>VLOOKUP(extraction!A346,Tableau2[[Code client]:[Libellé]],1,0)</f>
        <v>TIE367384</v>
      </c>
      <c r="K346" t="e">
        <f>VLOOKUP(A346,Tableau26[[Code client]:[Libellé]],1,0)</f>
        <v>#N/A</v>
      </c>
    </row>
    <row r="347" spans="1:11" x14ac:dyDescent="0.25">
      <c r="A347" s="72" t="s">
        <v>229</v>
      </c>
      <c r="B347" s="86"/>
      <c r="C347" s="86"/>
      <c r="D347" s="86"/>
      <c r="E347" s="86"/>
      <c r="F347" s="86"/>
      <c r="G347" s="86">
        <v>-34.03</v>
      </c>
      <c r="H347" s="86"/>
      <c r="I347" s="86">
        <v>-34.03</v>
      </c>
      <c r="J347" t="str">
        <f>VLOOKUP(extraction!A347,Tableau2[[Code client]:[Libellé]],1,0)</f>
        <v>TIE367410</v>
      </c>
      <c r="K347" t="e">
        <f>VLOOKUP(A347,Tableau26[[Code client]:[Libellé]],1,0)</f>
        <v>#N/A</v>
      </c>
    </row>
    <row r="348" spans="1:11" x14ac:dyDescent="0.25">
      <c r="A348" s="72" t="s">
        <v>230</v>
      </c>
      <c r="B348" s="86"/>
      <c r="C348" s="86"/>
      <c r="D348" s="86"/>
      <c r="E348" s="86"/>
      <c r="F348" s="86"/>
      <c r="G348" s="86">
        <v>-45.08</v>
      </c>
      <c r="H348" s="86"/>
      <c r="I348" s="86">
        <v>-45.08</v>
      </c>
      <c r="J348" t="str">
        <f>VLOOKUP(extraction!A348,Tableau2[[Code client]:[Libellé]],1,0)</f>
        <v>TIE367521</v>
      </c>
      <c r="K348" t="e">
        <f>VLOOKUP(A348,Tableau26[[Code client]:[Libellé]],1,0)</f>
        <v>#N/A</v>
      </c>
    </row>
    <row r="349" spans="1:11" x14ac:dyDescent="0.25">
      <c r="A349" s="72" t="s">
        <v>231</v>
      </c>
      <c r="B349" s="86"/>
      <c r="C349" s="86"/>
      <c r="D349" s="86"/>
      <c r="E349" s="86"/>
      <c r="F349" s="86"/>
      <c r="G349" s="86">
        <v>-102.37</v>
      </c>
      <c r="H349" s="86"/>
      <c r="I349" s="86">
        <v>-102.37</v>
      </c>
      <c r="J349" t="str">
        <f>VLOOKUP(extraction!A349,Tableau2[[Code client]:[Libellé]],1,0)</f>
        <v>TIE367539</v>
      </c>
      <c r="K349" t="e">
        <f>VLOOKUP(A349,Tableau26[[Code client]:[Libellé]],1,0)</f>
        <v>#N/A</v>
      </c>
    </row>
    <row r="350" spans="1:11" x14ac:dyDescent="0.25">
      <c r="A350" s="72" t="s">
        <v>232</v>
      </c>
      <c r="B350" s="86"/>
      <c r="C350" s="86"/>
      <c r="D350" s="86"/>
      <c r="E350" s="86"/>
      <c r="F350" s="86"/>
      <c r="G350" s="86">
        <v>-33.43</v>
      </c>
      <c r="H350" s="86"/>
      <c r="I350" s="86">
        <v>-33.43</v>
      </c>
      <c r="J350" t="str">
        <f>VLOOKUP(extraction!A350,Tableau2[[Code client]:[Libellé]],1,0)</f>
        <v>TIE367585</v>
      </c>
      <c r="K350" t="e">
        <f>VLOOKUP(A350,Tableau26[[Code client]:[Libellé]],1,0)</f>
        <v>#N/A</v>
      </c>
    </row>
    <row r="351" spans="1:11" x14ac:dyDescent="0.25">
      <c r="A351" s="72" t="s">
        <v>233</v>
      </c>
      <c r="B351" s="86"/>
      <c r="C351" s="86"/>
      <c r="D351" s="86"/>
      <c r="E351" s="86"/>
      <c r="F351" s="86"/>
      <c r="G351" s="86">
        <v>-28.88</v>
      </c>
      <c r="H351" s="86"/>
      <c r="I351" s="86">
        <v>-28.88</v>
      </c>
      <c r="J351" t="str">
        <f>VLOOKUP(extraction!A351,Tableau2[[Code client]:[Libellé]],1,0)</f>
        <v>TIE367659</v>
      </c>
      <c r="K351" t="e">
        <f>VLOOKUP(A351,Tableau26[[Code client]:[Libellé]],1,0)</f>
        <v>#N/A</v>
      </c>
    </row>
    <row r="352" spans="1:11" x14ac:dyDescent="0.25">
      <c r="A352" s="72" t="s">
        <v>234</v>
      </c>
      <c r="B352" s="86"/>
      <c r="C352" s="86"/>
      <c r="D352" s="86"/>
      <c r="E352" s="86"/>
      <c r="F352" s="86"/>
      <c r="G352" s="86">
        <v>-33.43</v>
      </c>
      <c r="H352" s="86"/>
      <c r="I352" s="86">
        <v>-33.43</v>
      </c>
      <c r="J352" t="str">
        <f>VLOOKUP(extraction!A352,Tableau2[[Code client]:[Libellé]],1,0)</f>
        <v>TIE367672</v>
      </c>
      <c r="K352" t="e">
        <f>VLOOKUP(A352,Tableau26[[Code client]:[Libellé]],1,0)</f>
        <v>#N/A</v>
      </c>
    </row>
    <row r="353" spans="1:11" x14ac:dyDescent="0.25">
      <c r="A353" s="72" t="s">
        <v>235</v>
      </c>
      <c r="B353" s="86"/>
      <c r="C353" s="86"/>
      <c r="D353" s="86"/>
      <c r="E353" s="86"/>
      <c r="F353" s="86"/>
      <c r="G353" s="86">
        <v>-33.43</v>
      </c>
      <c r="H353" s="86"/>
      <c r="I353" s="86">
        <v>-33.43</v>
      </c>
      <c r="J353" t="str">
        <f>VLOOKUP(extraction!A353,Tableau2[[Code client]:[Libellé]],1,0)</f>
        <v>TIE367704</v>
      </c>
      <c r="K353" t="e">
        <f>VLOOKUP(A353,Tableau26[[Code client]:[Libellé]],1,0)</f>
        <v>#N/A</v>
      </c>
    </row>
    <row r="354" spans="1:11" x14ac:dyDescent="0.25">
      <c r="A354" s="72" t="s">
        <v>236</v>
      </c>
      <c r="B354" s="86"/>
      <c r="C354" s="86"/>
      <c r="D354" s="86"/>
      <c r="E354" s="86"/>
      <c r="F354" s="86"/>
      <c r="G354" s="86">
        <v>-34.03</v>
      </c>
      <c r="H354" s="86"/>
      <c r="I354" s="86">
        <v>-34.03</v>
      </c>
      <c r="J354" t="str">
        <f>VLOOKUP(extraction!A354,Tableau2[[Code client]:[Libellé]],1,0)</f>
        <v>TIE367724</v>
      </c>
      <c r="K354" t="e">
        <f>VLOOKUP(A354,Tableau26[[Code client]:[Libellé]],1,0)</f>
        <v>#N/A</v>
      </c>
    </row>
    <row r="355" spans="1:11" x14ac:dyDescent="0.25">
      <c r="A355" s="72" t="s">
        <v>237</v>
      </c>
      <c r="B355" s="86"/>
      <c r="C355" s="86"/>
      <c r="D355" s="86"/>
      <c r="E355" s="86"/>
      <c r="F355" s="86"/>
      <c r="G355" s="86">
        <v>-33.43</v>
      </c>
      <c r="H355" s="86"/>
      <c r="I355" s="86">
        <v>-33.43</v>
      </c>
      <c r="J355" t="str">
        <f>VLOOKUP(extraction!A355,Tableau2[[Code client]:[Libellé]],1,0)</f>
        <v>TIE367752</v>
      </c>
      <c r="K355" t="e">
        <f>VLOOKUP(A355,Tableau26[[Code client]:[Libellé]],1,0)</f>
        <v>#N/A</v>
      </c>
    </row>
    <row r="356" spans="1:11" x14ac:dyDescent="0.25">
      <c r="A356" s="72" t="s">
        <v>238</v>
      </c>
      <c r="B356" s="86"/>
      <c r="C356" s="86"/>
      <c r="D356" s="86"/>
      <c r="E356" s="86"/>
      <c r="F356" s="86"/>
      <c r="G356" s="86">
        <v>-34.03</v>
      </c>
      <c r="H356" s="86"/>
      <c r="I356" s="86">
        <v>-34.03</v>
      </c>
      <c r="J356" t="str">
        <f>VLOOKUP(extraction!A356,Tableau2[[Code client]:[Libellé]],1,0)</f>
        <v>TIE367753</v>
      </c>
      <c r="K356" t="e">
        <f>VLOOKUP(A356,Tableau26[[Code client]:[Libellé]],1,0)</f>
        <v>#N/A</v>
      </c>
    </row>
    <row r="357" spans="1:11" x14ac:dyDescent="0.25">
      <c r="A357" s="72" t="s">
        <v>239</v>
      </c>
      <c r="B357" s="86"/>
      <c r="C357" s="86"/>
      <c r="D357" s="86"/>
      <c r="E357" s="86"/>
      <c r="F357" s="86"/>
      <c r="G357" s="86">
        <v>-33.43</v>
      </c>
      <c r="H357" s="86"/>
      <c r="I357" s="86">
        <v>-33.43</v>
      </c>
      <c r="J357" t="str">
        <f>VLOOKUP(extraction!A357,Tableau2[[Code client]:[Libellé]],1,0)</f>
        <v>TIE367789</v>
      </c>
      <c r="K357" t="e">
        <f>VLOOKUP(A357,Tableau26[[Code client]:[Libellé]],1,0)</f>
        <v>#N/A</v>
      </c>
    </row>
    <row r="358" spans="1:11" x14ac:dyDescent="0.25">
      <c r="A358" s="72" t="s">
        <v>430</v>
      </c>
      <c r="B358" s="86"/>
      <c r="C358" s="86"/>
      <c r="D358" s="86"/>
      <c r="E358" s="86"/>
      <c r="F358" s="86"/>
      <c r="G358" s="86">
        <v>-56.41</v>
      </c>
      <c r="H358" s="86">
        <v>-3.84</v>
      </c>
      <c r="I358" s="86">
        <v>-60.25</v>
      </c>
      <c r="J358" t="str">
        <f>VLOOKUP(extraction!A358,Tableau2[[Code client]:[Libellé]],1,0)</f>
        <v>TIE367821</v>
      </c>
      <c r="K358" t="e">
        <f>VLOOKUP(A358,Tableau26[[Code client]:[Libellé]],1,0)</f>
        <v>#N/A</v>
      </c>
    </row>
    <row r="359" spans="1:11" x14ac:dyDescent="0.25">
      <c r="A359" s="72" t="s">
        <v>240</v>
      </c>
      <c r="B359" s="86"/>
      <c r="C359" s="86"/>
      <c r="D359" s="86"/>
      <c r="E359" s="86"/>
      <c r="F359" s="86"/>
      <c r="G359" s="86">
        <v>-299.45</v>
      </c>
      <c r="H359" s="86"/>
      <c r="I359" s="86">
        <v>-299.45</v>
      </c>
      <c r="J359" t="str">
        <f>VLOOKUP(extraction!A359,Tableau2[[Code client]:[Libellé]],1,0)</f>
        <v>TIE367897</v>
      </c>
      <c r="K359" t="e">
        <f>VLOOKUP(A359,Tableau26[[Code client]:[Libellé]],1,0)</f>
        <v>#N/A</v>
      </c>
    </row>
    <row r="360" spans="1:11" x14ac:dyDescent="0.25">
      <c r="A360" s="72" t="s">
        <v>241</v>
      </c>
      <c r="B360" s="86"/>
      <c r="C360" s="86"/>
      <c r="D360" s="86"/>
      <c r="E360" s="86"/>
      <c r="F360" s="86"/>
      <c r="G360" s="86">
        <v>-33.43</v>
      </c>
      <c r="H360" s="86"/>
      <c r="I360" s="86">
        <v>-33.43</v>
      </c>
      <c r="J360" t="str">
        <f>VLOOKUP(extraction!A360,Tableau2[[Code client]:[Libellé]],1,0)</f>
        <v>TIE368492</v>
      </c>
      <c r="K360" t="e">
        <f>VLOOKUP(A360,Tableau26[[Code client]:[Libellé]],1,0)</f>
        <v>#N/A</v>
      </c>
    </row>
    <row r="361" spans="1:11" x14ac:dyDescent="0.25">
      <c r="A361" s="72" t="s">
        <v>242</v>
      </c>
      <c r="B361" s="86"/>
      <c r="C361" s="86"/>
      <c r="D361" s="86"/>
      <c r="E361" s="86"/>
      <c r="F361" s="86"/>
      <c r="G361" s="86">
        <v>-11.3</v>
      </c>
      <c r="H361" s="86"/>
      <c r="I361" s="86">
        <v>-11.3</v>
      </c>
      <c r="J361" t="str">
        <f>VLOOKUP(extraction!A361,Tableau2[[Code client]:[Libellé]],1,0)</f>
        <v>TIE368830</v>
      </c>
      <c r="K361" t="e">
        <f>VLOOKUP(A361,Tableau26[[Code client]:[Libellé]],1,0)</f>
        <v>#N/A</v>
      </c>
    </row>
    <row r="362" spans="1:11" x14ac:dyDescent="0.25">
      <c r="A362" s="72" t="s">
        <v>558</v>
      </c>
      <c r="B362" s="86"/>
      <c r="C362" s="86"/>
      <c r="D362" s="86"/>
      <c r="E362" s="86"/>
      <c r="F362" s="86"/>
      <c r="G362" s="86">
        <v>-33.43</v>
      </c>
      <c r="H362" s="86"/>
      <c r="I362" s="86">
        <v>-33.43</v>
      </c>
      <c r="J362" t="e">
        <f>VLOOKUP(extraction!A362,Tableau2[[Code client]:[Libellé]],1,0)</f>
        <v>#N/A</v>
      </c>
      <c r="K362" t="str">
        <f>VLOOKUP(A362,Tableau26[[Code client]:[Libellé]],1,0)</f>
        <v>TIE368981</v>
      </c>
    </row>
    <row r="363" spans="1:11" x14ac:dyDescent="0.25">
      <c r="A363" s="72" t="s">
        <v>243</v>
      </c>
      <c r="B363" s="86"/>
      <c r="C363" s="86"/>
      <c r="D363" s="86"/>
      <c r="E363" s="86"/>
      <c r="F363" s="86"/>
      <c r="G363" s="86">
        <v>-26.62</v>
      </c>
      <c r="H363" s="86"/>
      <c r="I363" s="86">
        <v>-26.62</v>
      </c>
      <c r="J363" t="str">
        <f>VLOOKUP(extraction!A363,Tableau2[[Code client]:[Libellé]],1,0)</f>
        <v>TIE369133</v>
      </c>
      <c r="K363" t="e">
        <f>VLOOKUP(A363,Tableau26[[Code client]:[Libellé]],1,0)</f>
        <v>#N/A</v>
      </c>
    </row>
    <row r="364" spans="1:11" x14ac:dyDescent="0.25">
      <c r="A364" s="72" t="s">
        <v>244</v>
      </c>
      <c r="B364" s="86"/>
      <c r="C364" s="86"/>
      <c r="D364" s="86"/>
      <c r="E364" s="86"/>
      <c r="F364" s="86"/>
      <c r="G364" s="86">
        <v>-28.98</v>
      </c>
      <c r="H364" s="86"/>
      <c r="I364" s="86">
        <v>-28.98</v>
      </c>
      <c r="J364" t="str">
        <f>VLOOKUP(extraction!A364,Tableau2[[Code client]:[Libellé]],1,0)</f>
        <v>TIE369141</v>
      </c>
      <c r="K364" t="e">
        <f>VLOOKUP(A364,Tableau26[[Code client]:[Libellé]],1,0)</f>
        <v>#N/A</v>
      </c>
    </row>
    <row r="365" spans="1:11" x14ac:dyDescent="0.25">
      <c r="A365" s="72" t="s">
        <v>554</v>
      </c>
      <c r="B365" s="86"/>
      <c r="C365" s="86"/>
      <c r="D365" s="86"/>
      <c r="E365" s="86"/>
      <c r="F365" s="86"/>
      <c r="G365" s="86">
        <v>-44.28</v>
      </c>
      <c r="H365" s="86"/>
      <c r="I365" s="86">
        <v>-44.28</v>
      </c>
      <c r="J365" t="e">
        <f>VLOOKUP(extraction!A365,Tableau2[[Code client]:[Libellé]],1,0)</f>
        <v>#N/A</v>
      </c>
      <c r="K365" t="str">
        <f>VLOOKUP(A365,Tableau26[[Code client]:[Libellé]],1,0)</f>
        <v>TIE369268</v>
      </c>
    </row>
    <row r="366" spans="1:11" x14ac:dyDescent="0.25">
      <c r="A366" s="72" t="s">
        <v>431</v>
      </c>
      <c r="B366" s="86"/>
      <c r="C366" s="86"/>
      <c r="D366" s="86"/>
      <c r="E366" s="86"/>
      <c r="F366" s="86"/>
      <c r="G366" s="86"/>
      <c r="H366" s="86">
        <v>-56.41</v>
      </c>
      <c r="I366" s="86">
        <v>-56.41</v>
      </c>
      <c r="J366" t="str">
        <f>VLOOKUP(extraction!A366,Tableau2[[Code client]:[Libellé]],1,0)</f>
        <v>TIE369675</v>
      </c>
      <c r="K366" t="e">
        <f>VLOOKUP(A366,Tableau26[[Code client]:[Libellé]],1,0)</f>
        <v>#N/A</v>
      </c>
    </row>
    <row r="367" spans="1:11" x14ac:dyDescent="0.25">
      <c r="A367" s="72" t="s">
        <v>432</v>
      </c>
      <c r="B367" s="86"/>
      <c r="C367" s="86"/>
      <c r="D367" s="86"/>
      <c r="E367" s="86"/>
      <c r="F367" s="86"/>
      <c r="G367" s="86"/>
      <c r="H367" s="86">
        <v>-10.61</v>
      </c>
      <c r="I367" s="86">
        <v>-10.61</v>
      </c>
      <c r="J367" t="str">
        <f>VLOOKUP(extraction!A367,Tableau2[[Code client]:[Libellé]],1,0)</f>
        <v>TIE369682</v>
      </c>
      <c r="K367" t="e">
        <f>VLOOKUP(A367,Tableau26[[Code client]:[Libellé]],1,0)</f>
        <v>#N/A</v>
      </c>
    </row>
    <row r="368" spans="1:11" x14ac:dyDescent="0.25">
      <c r="A368" s="72" t="s">
        <v>433</v>
      </c>
      <c r="B368" s="86"/>
      <c r="C368" s="86"/>
      <c r="D368" s="86"/>
      <c r="E368" s="86"/>
      <c r="F368" s="86"/>
      <c r="G368" s="86"/>
      <c r="H368" s="86">
        <v>-33.43</v>
      </c>
      <c r="I368" s="86">
        <v>-33.43</v>
      </c>
      <c r="J368" t="str">
        <f>VLOOKUP(extraction!A368,Tableau2[[Code client]:[Libellé]],1,0)</f>
        <v>TIE369759</v>
      </c>
      <c r="K368" t="e">
        <f>VLOOKUP(A368,Tableau26[[Code client]:[Libellé]],1,0)</f>
        <v>#N/A</v>
      </c>
    </row>
    <row r="369" spans="1:11" x14ac:dyDescent="0.25">
      <c r="A369" s="72" t="s">
        <v>434</v>
      </c>
      <c r="B369" s="86"/>
      <c r="C369" s="86"/>
      <c r="D369" s="86"/>
      <c r="E369" s="86"/>
      <c r="F369" s="86"/>
      <c r="G369" s="86"/>
      <c r="H369" s="86">
        <v>-33.43</v>
      </c>
      <c r="I369" s="86">
        <v>-33.43</v>
      </c>
      <c r="J369" t="str">
        <f>VLOOKUP(extraction!A369,Tableau2[[Code client]:[Libellé]],1,0)</f>
        <v>TIE369968</v>
      </c>
      <c r="K369" t="e">
        <f>VLOOKUP(A369,Tableau26[[Code client]:[Libellé]],1,0)</f>
        <v>#N/A</v>
      </c>
    </row>
    <row r="370" spans="1:11" x14ac:dyDescent="0.25">
      <c r="A370" s="72" t="s">
        <v>435</v>
      </c>
      <c r="B370" s="86"/>
      <c r="C370" s="86"/>
      <c r="D370" s="86"/>
      <c r="E370" s="86"/>
      <c r="F370" s="86"/>
      <c r="G370" s="86"/>
      <c r="H370" s="86">
        <v>-33.43</v>
      </c>
      <c r="I370" s="86">
        <v>-33.43</v>
      </c>
      <c r="J370" t="str">
        <f>VLOOKUP(extraction!A370,Tableau2[[Code client]:[Libellé]],1,0)</f>
        <v>TIE369973</v>
      </c>
      <c r="K370" t="e">
        <f>VLOOKUP(A370,Tableau26[[Code client]:[Libellé]],1,0)</f>
        <v>#N/A</v>
      </c>
    </row>
    <row r="371" spans="1:11" x14ac:dyDescent="0.25">
      <c r="A371" s="72" t="s">
        <v>572</v>
      </c>
      <c r="B371" s="86"/>
      <c r="C371" s="86"/>
      <c r="D371" s="86"/>
      <c r="E371" s="86"/>
      <c r="F371" s="86"/>
      <c r="G371" s="86"/>
      <c r="H371" s="86">
        <v>-10.96</v>
      </c>
      <c r="I371" s="86">
        <v>-10.96</v>
      </c>
      <c r="J371" t="e">
        <f>VLOOKUP(extraction!A371,Tableau2[[Code client]:[Libellé]],1,0)</f>
        <v>#N/A</v>
      </c>
      <c r="K371" t="str">
        <f>VLOOKUP(A371,Tableau26[[Code client]:[Libellé]],1,0)</f>
        <v>TIE369980</v>
      </c>
    </row>
    <row r="372" spans="1:11" x14ac:dyDescent="0.25">
      <c r="A372" s="72" t="s">
        <v>436</v>
      </c>
      <c r="B372" s="86"/>
      <c r="C372" s="86"/>
      <c r="D372" s="86"/>
      <c r="E372" s="86"/>
      <c r="F372" s="86"/>
      <c r="G372" s="86"/>
      <c r="H372" s="86">
        <v>-56.41</v>
      </c>
      <c r="I372" s="86">
        <v>-56.41</v>
      </c>
      <c r="J372" t="e">
        <f>VLOOKUP(extraction!A372,Tableau2[[Code client]:[Libellé]],1,0)</f>
        <v>#N/A</v>
      </c>
      <c r="K372" t="e">
        <f>VLOOKUP(A372,Tableau26[[Code client]:[Libellé]],1,0)</f>
        <v>#N/A</v>
      </c>
    </row>
    <row r="373" spans="1:11" x14ac:dyDescent="0.25">
      <c r="A373" s="72" t="s">
        <v>437</v>
      </c>
      <c r="B373" s="86"/>
      <c r="C373" s="86"/>
      <c r="D373" s="86"/>
      <c r="E373" s="86"/>
      <c r="F373" s="86"/>
      <c r="G373" s="86"/>
      <c r="H373" s="86">
        <v>-33.43</v>
      </c>
      <c r="I373" s="86">
        <v>-33.43</v>
      </c>
      <c r="J373" t="str">
        <f>VLOOKUP(extraction!A373,Tableau2[[Code client]:[Libellé]],1,0)</f>
        <v>TIE370000</v>
      </c>
      <c r="K373" t="e">
        <f>VLOOKUP(A373,Tableau26[[Code client]:[Libellé]],1,0)</f>
        <v>#N/A</v>
      </c>
    </row>
    <row r="374" spans="1:11" x14ac:dyDescent="0.25">
      <c r="A374" s="72" t="s">
        <v>438</v>
      </c>
      <c r="B374" s="86"/>
      <c r="C374" s="86"/>
      <c r="D374" s="86"/>
      <c r="E374" s="86"/>
      <c r="F374" s="86"/>
      <c r="G374" s="86"/>
      <c r="H374" s="86">
        <v>-45.08</v>
      </c>
      <c r="I374" s="86">
        <v>-45.08</v>
      </c>
      <c r="J374" t="str">
        <f>VLOOKUP(extraction!A374,Tableau2[[Code client]:[Libellé]],1,0)</f>
        <v>TIE370105</v>
      </c>
      <c r="K374" t="e">
        <f>VLOOKUP(A374,Tableau26[[Code client]:[Libellé]],1,0)</f>
        <v>#N/A</v>
      </c>
    </row>
    <row r="375" spans="1:11" x14ac:dyDescent="0.25">
      <c r="A375" s="72" t="s">
        <v>439</v>
      </c>
      <c r="B375" s="86"/>
      <c r="C375" s="86"/>
      <c r="D375" s="86"/>
      <c r="E375" s="86"/>
      <c r="F375" s="86"/>
      <c r="G375" s="86"/>
      <c r="H375" s="86">
        <v>-171.31</v>
      </c>
      <c r="I375" s="86">
        <v>-171.31</v>
      </c>
      <c r="J375" t="str">
        <f>VLOOKUP(extraction!A375,Tableau2[[Code client]:[Libellé]],1,0)</f>
        <v>TIE370199</v>
      </c>
      <c r="K375" t="e">
        <f>VLOOKUP(A375,Tableau26[[Code client]:[Libellé]],1,0)</f>
        <v>#N/A</v>
      </c>
    </row>
    <row r="376" spans="1:11" ht="15.75" x14ac:dyDescent="0.3">
      <c r="A376" s="87" t="s">
        <v>578</v>
      </c>
      <c r="B376" s="88">
        <v>-65292.440000000024</v>
      </c>
      <c r="C376" s="88">
        <v>-5688.2899999999991</v>
      </c>
      <c r="D376" s="88">
        <v>-32712.940000000017</v>
      </c>
      <c r="E376" s="88">
        <v>-34741.630000000019</v>
      </c>
      <c r="F376" s="88">
        <v>-34340.500000000015</v>
      </c>
      <c r="G376" s="88">
        <v>-301080.96999999997</v>
      </c>
      <c r="H376" s="88">
        <v>-191001.63999999987</v>
      </c>
      <c r="I376" s="88">
        <v>-664858.41000000364</v>
      </c>
    </row>
  </sheetData>
  <autoFilter ref="J1:K3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Méthodo</vt:lpstr>
      <vt:lpstr>Relances HG</vt:lpstr>
      <vt:lpstr>Mettre en place prélèvement</vt:lpstr>
      <vt:lpstr>Relances G</vt:lpstr>
      <vt:lpstr>Avoirs</vt:lpstr>
      <vt:lpstr>Factures réglées</vt:lpstr>
      <vt:lpstr>extraction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dcterms:created xsi:type="dcterms:W3CDTF">2017-03-10T09:45:51Z</dcterms:created>
  <dcterms:modified xsi:type="dcterms:W3CDTF">2017-03-23T13:40:55Z</dcterms:modified>
</cp:coreProperties>
</file>