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Override PartName="/xl/activeX/activeX4.bin" ContentType="application/vnd.ms-office.activeX"/>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activeX/activeX1.bin" ContentType="application/vnd.ms-office.activeX"/>
  <Override PartName="/xl/activeX/activeX5.xml" ContentType="application/vnd.ms-office.activeX+xml"/>
  <Override PartName="/xl/activeX/activeX6.xml" ContentType="application/vnd.ms-office.activeX+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xl/activeX/activeX4.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activeX/activeX5.bin" ContentType="application/vnd.ms-office.activeX"/>
  <Override PartName="/xl/activeX/activeX6.bin" ContentType="application/vnd.ms-office.activeX"/>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bookViews>
    <workbookView xWindow="120" yWindow="105" windowWidth="23715" windowHeight="10050"/>
  </bookViews>
  <sheets>
    <sheet name="Tab" sheetId="1" r:id="rId1"/>
    <sheet name="Fiche" sheetId="2" r:id="rId2"/>
  </sheets>
  <definedNames>
    <definedName name="Nid">OFFSET(Tab!$A$1,1,,COUNTA(Tab!$A:$A)-1)</definedName>
    <definedName name="Srce">OFFSET(Nid,,,,2)</definedName>
    <definedName name="_xlnm.Print_Area" localSheetId="1">Fiche!$A$1:$T$51</definedName>
  </definedNames>
  <calcPr calcId="125725"/>
</workbook>
</file>

<file path=xl/calcChain.xml><?xml version="1.0" encoding="utf-8"?>
<calcChain xmlns="http://schemas.openxmlformats.org/spreadsheetml/2006/main">
  <c r="L50" i="2"/>
  <c r="B45"/>
  <c r="D13"/>
  <c r="D12"/>
  <c r="B42" l="1"/>
  <c r="B39"/>
  <c r="B36"/>
  <c r="B33"/>
  <c r="B30"/>
  <c r="D26"/>
  <c r="D25"/>
  <c r="D24"/>
  <c r="D21"/>
  <c r="D20"/>
  <c r="D19"/>
  <c r="D16"/>
  <c r="D15"/>
  <c r="D11"/>
  <c r="D10"/>
  <c r="D9"/>
  <c r="G4"/>
  <c r="D6"/>
  <c r="G3"/>
  <c r="D5"/>
  <c r="G2"/>
  <c r="D4"/>
  <c r="D3"/>
  <c r="D2"/>
</calcChain>
</file>

<file path=xl/sharedStrings.xml><?xml version="1.0" encoding="utf-8"?>
<sst xmlns="http://schemas.openxmlformats.org/spreadsheetml/2006/main" count="95" uniqueCount="66">
  <si>
    <t>N°</t>
  </si>
  <si>
    <t>Dénomination éventuelle</t>
  </si>
  <si>
    <t>Lieu-dit :</t>
  </si>
  <si>
    <t>Section cadastrale :</t>
  </si>
  <si>
    <t>N° de parcelle :</t>
  </si>
  <si>
    <t>Propriétaire :</t>
  </si>
  <si>
    <t>Secteur :</t>
  </si>
  <si>
    <t>Altitude :</t>
  </si>
  <si>
    <t>Latitude :</t>
  </si>
  <si>
    <t>Longitude :</t>
  </si>
  <si>
    <t>Accès :</t>
  </si>
  <si>
    <t>Implantation du bâti :</t>
  </si>
  <si>
    <t>Topographie et exposition :</t>
  </si>
  <si>
    <t>Type de milieu :</t>
  </si>
  <si>
    <t>Espaces protégés :</t>
  </si>
  <si>
    <t>Risques naturels accès :</t>
  </si>
  <si>
    <t>Risques naturels bâtiment :</t>
  </si>
  <si>
    <t>Eau :</t>
  </si>
  <si>
    <t>Electricité :</t>
  </si>
  <si>
    <t>Assainissement :</t>
  </si>
  <si>
    <t>Etat général :</t>
  </si>
  <si>
    <t>Toiture :</t>
  </si>
  <si>
    <t>Façades :</t>
  </si>
  <si>
    <t>Volumétrie et composantes</t>
  </si>
  <si>
    <t>Toiture</t>
  </si>
  <si>
    <t>Façades</t>
  </si>
  <si>
    <t>Ouvertures</t>
  </si>
  <si>
    <t>Particularités</t>
  </si>
  <si>
    <t>Modifications apportées</t>
  </si>
  <si>
    <t>Date de la campagne photographique :</t>
  </si>
  <si>
    <t>GALOPIN</t>
  </si>
  <si>
    <t>PAPILLON</t>
  </si>
  <si>
    <t>B</t>
  </si>
  <si>
    <t>vue aérienne</t>
  </si>
  <si>
    <t>vue générale</t>
  </si>
  <si>
    <t>Milieu environnant</t>
  </si>
  <si>
    <t>Infrastructures</t>
  </si>
  <si>
    <t>façade nord</t>
  </si>
  <si>
    <t>façade est</t>
  </si>
  <si>
    <t>Etat extérieur apparent</t>
  </si>
  <si>
    <t>Description</t>
  </si>
  <si>
    <t>façade ouest</t>
  </si>
  <si>
    <t>BDrecensementdeschalets</t>
  </si>
  <si>
    <t>façade sud</t>
  </si>
  <si>
    <t>Poingt Rogereuil</t>
  </si>
  <si>
    <t>Indivision : ECUREUIL Malicieux, TARINE Fleurette, CHAMOIS Sautillant</t>
  </si>
  <si>
    <t>ZNIEFF de type II</t>
  </si>
  <si>
    <t>non</t>
  </si>
  <si>
    <t>toilettes sèches</t>
  </si>
  <si>
    <t>bon</t>
  </si>
  <si>
    <t>trouée sur le pan droit mais charpente encore en bon état</t>
  </si>
  <si>
    <t>bon, quelques pierres déchaussées</t>
  </si>
  <si>
    <t>Sous-bassement en maçonnerie de pierres sèches surmontées de madriers pièces sur pièces</t>
  </si>
  <si>
    <t>1 porte d'habitation ornée de clous fait main, 1 double-porte pour l'étable et 1 double-porte pour le fenil</t>
  </si>
  <si>
    <t>Date inscrite sur la poutre faîtière : 1830</t>
  </si>
  <si>
    <t>Reprise d'enduit au ciment sur la façade ouest et mur de fond de l'appenti en parpaings apparents</t>
  </si>
  <si>
    <t>Bâtiment sur 3 étages comportant une étable et bergerie,  un étage d'habitation s'ouvrant sur un balcon courant sur tout son flanc sud et un étage de fenil avec solaret. Un appenti abrite une petite remise en façade nord.
Un long bassin servant d'abreuvoir jouxte la sortie de l'étable-bergerie. Côté nord, un parc d'environ 15m² peut accueillir quelques animaux en convalescence.</t>
  </si>
  <si>
    <t>Double-pan en lauzes avec un un décrochement au-dessus de l'appenti</t>
  </si>
  <si>
    <t>torrent des Aiguilles à 100m</t>
  </si>
  <si>
    <t>petit replat entre 2 pentes légères en versant adret</t>
  </si>
  <si>
    <t>prés pâturés vaches et chèvres</t>
  </si>
  <si>
    <t>couloirs d'avalanches des Aiguilles</t>
  </si>
  <si>
    <t>aucun</t>
  </si>
  <si>
    <t>piste tout-terrain</t>
  </si>
  <si>
    <t>bâti épars</t>
  </si>
  <si>
    <t>Les 3 Crey - Beaujournal</t>
  </si>
</sst>
</file>

<file path=xl/styles.xml><?xml version="1.0" encoding="utf-8"?>
<styleSheet xmlns="http://schemas.openxmlformats.org/spreadsheetml/2006/main">
  <numFmts count="2">
    <numFmt numFmtId="164" formatCode="dd/mm/yy;@"/>
    <numFmt numFmtId="165" formatCode="0000\m"/>
  </numFmts>
  <fonts count="9">
    <font>
      <sz val="11"/>
      <color theme="1"/>
      <name val="Calibri"/>
      <family val="2"/>
    </font>
    <font>
      <b/>
      <sz val="10.5"/>
      <color theme="0"/>
      <name val="Calibri"/>
      <family val="2"/>
      <scheme val="minor"/>
    </font>
    <font>
      <sz val="10"/>
      <color theme="1"/>
      <name val="Calibri"/>
      <family val="2"/>
      <scheme val="minor"/>
    </font>
    <font>
      <sz val="11"/>
      <color theme="0" tint="-0.14999847407452621"/>
      <name val="Calibri"/>
      <family val="2"/>
      <scheme val="minor"/>
    </font>
    <font>
      <sz val="10.5"/>
      <color theme="1"/>
      <name val="Calibri"/>
      <family val="2"/>
      <scheme val="minor"/>
    </font>
    <font>
      <b/>
      <sz val="12"/>
      <color theme="1"/>
      <name val="Calibri"/>
      <family val="2"/>
      <scheme val="minor"/>
    </font>
    <font>
      <b/>
      <sz val="10.5"/>
      <color theme="1"/>
      <name val="Calibri"/>
      <family val="2"/>
      <scheme val="minor"/>
    </font>
    <font>
      <sz val="11"/>
      <name val="Calibri"/>
      <family val="2"/>
    </font>
    <font>
      <b/>
      <sz val="14"/>
      <color theme="0"/>
      <name val="Calibri"/>
      <family val="2"/>
      <scheme val="minor"/>
    </font>
  </fonts>
  <fills count="4">
    <fill>
      <patternFill patternType="none"/>
    </fill>
    <fill>
      <patternFill patternType="gray125"/>
    </fill>
    <fill>
      <patternFill patternType="solid">
        <fgColor theme="4"/>
        <bgColor indexed="64"/>
      </patternFill>
    </fill>
    <fill>
      <patternFill patternType="solid">
        <fgColor theme="4" tint="0.79998168889431442"/>
        <bgColor indexed="64"/>
      </patternFill>
    </fill>
  </fills>
  <borders count="9">
    <border>
      <left/>
      <right/>
      <top/>
      <bottom/>
      <diagonal/>
    </border>
    <border>
      <left style="thin">
        <color theme="4" tint="0.79998168889431442"/>
      </left>
      <right/>
      <top style="thin">
        <color theme="4" tint="0.79998168889431442"/>
      </top>
      <bottom/>
      <diagonal/>
    </border>
    <border>
      <left/>
      <right/>
      <top style="thin">
        <color theme="4" tint="0.79998168889431442"/>
      </top>
      <bottom/>
      <diagonal/>
    </border>
    <border>
      <left/>
      <right style="thin">
        <color theme="4" tint="0.79998168889431442"/>
      </right>
      <top style="thin">
        <color theme="4" tint="0.79998168889431442"/>
      </top>
      <bottom/>
      <diagonal/>
    </border>
    <border>
      <left style="thin">
        <color theme="4" tint="0.79998168889431442"/>
      </left>
      <right/>
      <top/>
      <bottom/>
      <diagonal/>
    </border>
    <border>
      <left/>
      <right style="thin">
        <color theme="4" tint="0.79998168889431442"/>
      </right>
      <top/>
      <bottom/>
      <diagonal/>
    </border>
    <border>
      <left style="thin">
        <color theme="4" tint="0.79998168889431442"/>
      </left>
      <right/>
      <top/>
      <bottom style="thin">
        <color theme="4" tint="0.79998168889431442"/>
      </bottom>
      <diagonal/>
    </border>
    <border>
      <left/>
      <right/>
      <top/>
      <bottom style="thin">
        <color theme="4" tint="0.79998168889431442"/>
      </bottom>
      <diagonal/>
    </border>
    <border>
      <left/>
      <right style="thin">
        <color theme="4" tint="0.79998168889431442"/>
      </right>
      <top/>
      <bottom style="thin">
        <color theme="4" tint="0.79998168889431442"/>
      </bottom>
      <diagonal/>
    </border>
  </borders>
  <cellStyleXfs count="1">
    <xf numFmtId="0" fontId="0" fillId="0" borderId="0"/>
  </cellStyleXfs>
  <cellXfs count="47">
    <xf numFmtId="0" fontId="0" fillId="0" borderId="0" xfId="0"/>
    <xf numFmtId="0" fontId="0" fillId="0" borderId="0" xfId="0" applyNumberFormat="1" applyBorder="1" applyAlignment="1">
      <alignment vertical="center"/>
    </xf>
    <xf numFmtId="0" fontId="4" fillId="0" borderId="0" xfId="0" applyNumberFormat="1" applyFont="1" applyFill="1" applyBorder="1" applyAlignment="1">
      <alignment horizontal="left"/>
    </xf>
    <xf numFmtId="0" fontId="3" fillId="0" borderId="0" xfId="0" applyNumberFormat="1" applyFont="1" applyBorder="1" applyAlignment="1">
      <alignment vertical="center"/>
    </xf>
    <xf numFmtId="0" fontId="4" fillId="0" borderId="0" xfId="0" applyNumberFormat="1" applyFont="1" applyBorder="1"/>
    <xf numFmtId="0" fontId="0" fillId="0" borderId="0" xfId="0" applyNumberFormat="1" applyBorder="1"/>
    <xf numFmtId="0" fontId="4" fillId="0" borderId="0" xfId="0" applyNumberFormat="1" applyFont="1" applyFill="1" applyBorder="1" applyAlignment="1"/>
    <xf numFmtId="0" fontId="4" fillId="0" borderId="0" xfId="0" applyNumberFormat="1" applyFont="1" applyBorder="1" applyAlignment="1">
      <alignment horizontal="left"/>
    </xf>
    <xf numFmtId="0" fontId="3" fillId="0" borderId="0" xfId="0" applyNumberFormat="1" applyFont="1" applyBorder="1" applyAlignment="1">
      <alignment horizontal="center" vertical="top"/>
    </xf>
    <xf numFmtId="0" fontId="6" fillId="0" borderId="0" xfId="0" applyNumberFormat="1" applyFont="1" applyFill="1" applyBorder="1" applyAlignment="1"/>
    <xf numFmtId="0" fontId="0" fillId="0" borderId="0" xfId="0" applyBorder="1"/>
    <xf numFmtId="0" fontId="4" fillId="0" borderId="0" xfId="0" applyNumberFormat="1" applyFont="1" applyFill="1" applyBorder="1" applyAlignment="1">
      <alignment horizontal="center"/>
    </xf>
    <xf numFmtId="0" fontId="1" fillId="0" borderId="0" xfId="0" applyNumberFormat="1" applyFont="1" applyFill="1" applyBorder="1" applyAlignment="1">
      <alignment horizontal="center" vertical="center"/>
    </xf>
    <xf numFmtId="0" fontId="2" fillId="0" borderId="0" xfId="0" applyNumberFormat="1" applyFont="1" applyFill="1" applyBorder="1" applyAlignment="1">
      <alignment horizontal="center"/>
    </xf>
    <xf numFmtId="0" fontId="2" fillId="0" borderId="0" xfId="0" applyNumberFormat="1" applyFont="1" applyFill="1" applyBorder="1" applyAlignment="1"/>
    <xf numFmtId="0" fontId="0" fillId="0" borderId="0" xfId="0" applyFill="1" applyBorder="1"/>
    <xf numFmtId="0" fontId="7" fillId="0" borderId="0" xfId="0" applyFont="1" applyFill="1" applyBorder="1"/>
    <xf numFmtId="0" fontId="8" fillId="2" borderId="0" xfId="0" applyNumberFormat="1" applyFont="1" applyFill="1" applyBorder="1" applyAlignment="1">
      <alignment horizontal="center" vertical="center"/>
    </xf>
    <xf numFmtId="0" fontId="8" fillId="2" borderId="0" xfId="0" applyNumberFormat="1" applyFont="1" applyFill="1" applyBorder="1" applyAlignment="1">
      <alignment vertical="center"/>
    </xf>
    <xf numFmtId="0" fontId="0" fillId="3" borderId="0" xfId="0" applyFill="1"/>
    <xf numFmtId="0" fontId="4" fillId="3" borderId="0" xfId="0" applyNumberFormat="1" applyFont="1" applyFill="1" applyBorder="1" applyAlignment="1">
      <alignment horizontal="right" vertical="center"/>
    </xf>
    <xf numFmtId="0" fontId="4" fillId="3" borderId="0" xfId="0" applyNumberFormat="1" applyFont="1" applyFill="1" applyBorder="1" applyAlignment="1">
      <alignment horizontal="left"/>
    </xf>
    <xf numFmtId="0" fontId="4" fillId="3" borderId="0" xfId="0" applyNumberFormat="1" applyFont="1" applyFill="1" applyBorder="1" applyAlignment="1"/>
    <xf numFmtId="0" fontId="4" fillId="3" borderId="0" xfId="0" applyNumberFormat="1" applyFont="1" applyFill="1" applyBorder="1" applyAlignment="1">
      <alignment horizontal="right"/>
    </xf>
    <xf numFmtId="0" fontId="5" fillId="3" borderId="0" xfId="0" applyNumberFormat="1" applyFont="1" applyFill="1" applyBorder="1" applyAlignment="1">
      <alignment vertical="center"/>
    </xf>
    <xf numFmtId="0" fontId="5" fillId="3" borderId="0" xfId="0" applyNumberFormat="1" applyFont="1" applyFill="1" applyBorder="1" applyAlignment="1">
      <alignment horizontal="left" vertical="center"/>
    </xf>
    <xf numFmtId="0" fontId="4" fillId="3" borderId="0" xfId="0" applyNumberFormat="1" applyFont="1" applyFill="1" applyBorder="1"/>
    <xf numFmtId="0" fontId="5" fillId="3" borderId="0" xfId="0" applyNumberFormat="1" applyFont="1" applyFill="1" applyBorder="1" applyAlignment="1"/>
    <xf numFmtId="0" fontId="5" fillId="3" borderId="0" xfId="0" applyNumberFormat="1" applyFont="1" applyFill="1" applyBorder="1" applyAlignment="1">
      <alignment horizontal="left"/>
    </xf>
    <xf numFmtId="0" fontId="5" fillId="0" borderId="1" xfId="0" applyNumberFormat="1" applyFont="1" applyFill="1" applyBorder="1" applyAlignment="1"/>
    <xf numFmtId="0" fontId="5" fillId="0" borderId="2" xfId="0" applyNumberFormat="1" applyFont="1" applyFill="1" applyBorder="1" applyAlignment="1"/>
    <xf numFmtId="0" fontId="5" fillId="0" borderId="3" xfId="0" applyNumberFormat="1" applyFont="1" applyFill="1" applyBorder="1" applyAlignment="1"/>
    <xf numFmtId="0" fontId="6" fillId="0" borderId="4" xfId="0" applyNumberFormat="1" applyFont="1" applyFill="1" applyBorder="1" applyAlignment="1"/>
    <xf numFmtId="0" fontId="6" fillId="0" borderId="5" xfId="0" applyNumberFormat="1" applyFont="1" applyFill="1" applyBorder="1" applyAlignment="1"/>
    <xf numFmtId="0" fontId="4" fillId="0" borderId="4" xfId="0" applyNumberFormat="1" applyFont="1" applyFill="1" applyBorder="1" applyAlignment="1">
      <alignment horizontal="left"/>
    </xf>
    <xf numFmtId="0" fontId="4" fillId="0" borderId="5" xfId="0" applyNumberFormat="1" applyFont="1" applyFill="1" applyBorder="1" applyAlignment="1"/>
    <xf numFmtId="0" fontId="6" fillId="0" borderId="4" xfId="0" applyNumberFormat="1" applyFont="1" applyFill="1" applyBorder="1" applyAlignment="1">
      <alignment horizontal="left"/>
    </xf>
    <xf numFmtId="0" fontId="4" fillId="0" borderId="6" xfId="0" applyNumberFormat="1" applyFont="1" applyFill="1" applyBorder="1" applyAlignment="1">
      <alignment horizontal="left"/>
    </xf>
    <xf numFmtId="0" fontId="4" fillId="0" borderId="7" xfId="0" applyNumberFormat="1" applyFont="1" applyFill="1" applyBorder="1" applyAlignment="1"/>
    <xf numFmtId="0" fontId="4" fillId="0" borderId="8" xfId="0" applyNumberFormat="1" applyFont="1" applyFill="1" applyBorder="1" applyAlignment="1"/>
    <xf numFmtId="0" fontId="2" fillId="0" borderId="0" xfId="0" applyNumberFormat="1" applyFont="1" applyFill="1" applyBorder="1" applyAlignment="1">
      <alignment wrapText="1"/>
    </xf>
    <xf numFmtId="164" fontId="2" fillId="0" borderId="0" xfId="0" applyNumberFormat="1" applyFont="1" applyFill="1" applyBorder="1" applyAlignment="1"/>
    <xf numFmtId="164" fontId="0" fillId="0" borderId="0" xfId="0" applyNumberFormat="1"/>
    <xf numFmtId="165" fontId="4" fillId="3" borderId="0" xfId="0" applyNumberFormat="1" applyFont="1" applyFill="1" applyBorder="1" applyAlignment="1">
      <alignment horizontal="right"/>
    </xf>
    <xf numFmtId="165" fontId="2" fillId="0" borderId="0" xfId="0" applyNumberFormat="1" applyFont="1" applyFill="1" applyBorder="1" applyAlignment="1"/>
    <xf numFmtId="3" fontId="2" fillId="0" borderId="0" xfId="0" applyNumberFormat="1" applyFont="1" applyFill="1" applyBorder="1" applyAlignment="1"/>
    <xf numFmtId="3" fontId="4" fillId="3" borderId="0" xfId="0" applyNumberFormat="1" applyFont="1" applyFill="1" applyBorder="1" applyAlignment="1">
      <alignment horizontal="right"/>
    </xf>
  </cellXfs>
  <cellStyles count="1">
    <cellStyle name="Normal" xfId="0" builtinId="0"/>
  </cellStyles>
  <dxfs count="32">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general"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numFmt numFmtId="0" formatCode="General"/>
      <fill>
        <patternFill patternType="none">
          <fgColor indexed="64"/>
          <bgColor indexed="65"/>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general" vertical="bottom" textRotation="0" wrapText="0" indent="0" relativeIndent="255" justifyLastLine="0" shrinkToFit="0" readingOrder="0"/>
    </dxf>
    <dxf>
      <font>
        <b/>
        <i val="0"/>
        <strike val="0"/>
        <condense val="0"/>
        <extend val="0"/>
        <outline val="0"/>
        <shadow val="0"/>
        <u val="none"/>
        <vertAlign val="baseline"/>
        <sz val="10.5"/>
        <color theme="0"/>
        <name val="Calibri"/>
        <scheme val="minor"/>
      </font>
      <numFmt numFmtId="0" formatCode="General"/>
      <fill>
        <patternFill patternType="none">
          <fgColor indexed="64"/>
          <bgColor indexed="65"/>
        </patternFill>
      </fill>
      <alignment horizontal="center" vertical="center"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4C599241-6926-101B-9992-00000B65C6F9}" ax:persistence="persistStreamInit" r:id="rId1"/>
</file>

<file path=xl/activeX/activeX4.xml><?xml version="1.0" encoding="utf-8"?>
<ax:ocx xmlns:ax="http://schemas.microsoft.com/office/2006/activeX" xmlns:r="http://schemas.openxmlformats.org/officeDocument/2006/relationships" ax:classid="{4C599241-6926-101B-9992-00000B65C6F9}" ax:persistence="persistStreamInit" r:id="rId1"/>
</file>

<file path=xl/activeX/activeX5.xml><?xml version="1.0" encoding="utf-8"?>
<ax:ocx xmlns:ax="http://schemas.microsoft.com/office/2006/activeX" xmlns:r="http://schemas.openxmlformats.org/officeDocument/2006/relationships" ax:classid="{4C599241-6926-101B-9992-00000B65C6F9}" ax:persistence="persistStreamInit" r:id="rId1"/>
</file>

<file path=xl/activeX/activeX6.xml><?xml version="1.0" encoding="utf-8"?>
<ax:ocx xmlns:ax="http://schemas.microsoft.com/office/2006/activeX" xmlns:r="http://schemas.openxmlformats.org/officeDocument/2006/relationships" ax:classid="{4C599241-6926-101B-9992-00000B65C6F9}"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ables/table1.xml><?xml version="1.0" encoding="utf-8"?>
<table xmlns="http://schemas.openxmlformats.org/spreadsheetml/2006/main" id="2" name="TaBD" displayName="TaBD" ref="A1:AD3" totalsRowShown="0" headerRowDxfId="31" dataDxfId="30">
  <autoFilter ref="A1:AD3"/>
  <tableColumns count="30">
    <tableColumn id="1" name="N°" dataDxfId="29"/>
    <tableColumn id="2" name="Dénomination éventuelle" dataDxfId="28"/>
    <tableColumn id="3" name="Lieu-dit :" dataDxfId="27"/>
    <tableColumn id="4" name="Section cadastrale :" dataDxfId="26"/>
    <tableColumn id="5" name="N° de parcelle :" dataDxfId="25"/>
    <tableColumn id="6" name="Propriétaire :" dataDxfId="24"/>
    <tableColumn id="7" name="Secteur :" dataDxfId="23"/>
    <tableColumn id="8" name="Altitude :" dataDxfId="22"/>
    <tableColumn id="9" name="Latitude :" dataDxfId="21"/>
    <tableColumn id="10" name="Longitude :" dataDxfId="20"/>
    <tableColumn id="11" name="Accès :" dataDxfId="19"/>
    <tableColumn id="12" name="Implantation du bâti :" dataDxfId="18"/>
    <tableColumn id="13" name="Topographie et exposition :" dataDxfId="17"/>
    <tableColumn id="14" name="Type de milieu :" dataDxfId="16"/>
    <tableColumn id="15" name="Espaces protégés :" dataDxfId="15"/>
    <tableColumn id="16" name="Risques naturels accès :" dataDxfId="14"/>
    <tableColumn id="17" name="Risques naturels bâtiment :" dataDxfId="13"/>
    <tableColumn id="18" name="Eau :" dataDxfId="12"/>
    <tableColumn id="19" name="Electricité :" dataDxfId="11"/>
    <tableColumn id="20" name="Assainissement :" dataDxfId="10"/>
    <tableColumn id="21" name="Etat général :" dataDxfId="9"/>
    <tableColumn id="22" name="Toiture :" dataDxfId="8"/>
    <tableColumn id="23" name="Façades :" dataDxfId="7"/>
    <tableColumn id="24" name="Volumétrie et composantes" dataDxfId="6"/>
    <tableColumn id="25" name="Toiture" dataDxfId="5"/>
    <tableColumn id="26" name="Façades" dataDxfId="4"/>
    <tableColumn id="27" name="Ouvertures" dataDxfId="3"/>
    <tableColumn id="28" name="Particularités" dataDxfId="2"/>
    <tableColumn id="29" name="Modifications apportées" dataDxfId="1"/>
    <tableColumn id="30" name="Date de la campagne photographique :"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Débit">
      <a:dk1>
        <a:sysClr val="windowText" lastClr="000000"/>
      </a:dk1>
      <a:lt1>
        <a:sysClr val="window" lastClr="FFFFFF"/>
      </a:lt1>
      <a:dk2>
        <a:srgbClr val="04617B"/>
      </a:dk2>
      <a:lt2>
        <a:srgbClr val="DBF5F9"/>
      </a:lt2>
      <a:accent1>
        <a:srgbClr val="0F6FC6"/>
      </a:accent1>
      <a:accent2>
        <a:srgbClr val="009DD9"/>
      </a:accent2>
      <a:accent3>
        <a:srgbClr val="0BD0D9"/>
      </a:accent3>
      <a:accent4>
        <a:srgbClr val="10CF9B"/>
      </a:accent4>
      <a:accent5>
        <a:srgbClr val="7CCA62"/>
      </a:accent5>
      <a:accent6>
        <a:srgbClr val="A5C249"/>
      </a:accent6>
      <a:hlink>
        <a:srgbClr val="E2D700"/>
      </a:hlink>
      <a:folHlink>
        <a:srgbClr val="85DFD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6.xml"/><Relationship Id="rId3" Type="http://schemas.openxmlformats.org/officeDocument/2006/relationships/control" Target="../activeX/activeX1.xml"/><Relationship Id="rId7" Type="http://schemas.openxmlformats.org/officeDocument/2006/relationships/control" Target="../activeX/activeX5.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6" Type="http://schemas.openxmlformats.org/officeDocument/2006/relationships/control" Target="../activeX/activeX4.xml"/><Relationship Id="rId5" Type="http://schemas.openxmlformats.org/officeDocument/2006/relationships/control" Target="../activeX/activeX3.xml"/><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sheetPr codeName="WsT"/>
  <dimension ref="A1:HU3"/>
  <sheetViews>
    <sheetView tabSelected="1" workbookViewId="0"/>
  </sheetViews>
  <sheetFormatPr baseColWidth="10" defaultRowHeight="15"/>
  <cols>
    <col min="2" max="2" width="24.5703125" customWidth="1"/>
    <col min="4" max="4" width="19.5703125" customWidth="1"/>
    <col min="5" max="5" width="15.7109375" customWidth="1"/>
    <col min="6" max="6" width="18" customWidth="1"/>
    <col min="7" max="7" width="20.85546875" customWidth="1"/>
    <col min="10" max="10" width="12.7109375" customWidth="1"/>
    <col min="11" max="11" width="15.5703125" customWidth="1"/>
    <col min="12" max="12" width="13.140625" customWidth="1"/>
    <col min="13" max="13" width="26.42578125" customWidth="1"/>
    <col min="14" max="14" width="16.28515625" customWidth="1"/>
    <col min="15" max="15" width="18.85546875" customWidth="1"/>
    <col min="16" max="16" width="23.140625" customWidth="1"/>
    <col min="17" max="17" width="26.28515625" customWidth="1"/>
    <col min="19" max="19" width="12.28515625" customWidth="1"/>
    <col min="20" max="20" width="17.140625" customWidth="1"/>
    <col min="21" max="21" width="14.28515625" customWidth="1"/>
    <col min="24" max="24" width="26.42578125" customWidth="1"/>
    <col min="27" max="27" width="12.7109375" customWidth="1"/>
    <col min="28" max="28" width="14.140625" customWidth="1"/>
    <col min="29" max="29" width="23.85546875" customWidth="1"/>
    <col min="30" max="30" width="36.140625" customWidth="1"/>
  </cols>
  <sheetData>
    <row r="1" spans="1:229" s="16" customFormat="1">
      <c r="A1" s="12" t="s">
        <v>0</v>
      </c>
      <c r="B1" s="12" t="s">
        <v>1</v>
      </c>
      <c r="C1" s="12" t="s">
        <v>2</v>
      </c>
      <c r="D1" s="12" t="s">
        <v>3</v>
      </c>
      <c r="E1" s="12" t="s">
        <v>4</v>
      </c>
      <c r="F1" s="12" t="s">
        <v>5</v>
      </c>
      <c r="G1" s="12" t="s">
        <v>6</v>
      </c>
      <c r="H1" s="12" t="s">
        <v>7</v>
      </c>
      <c r="I1" s="12" t="s">
        <v>8</v>
      </c>
      <c r="J1" s="12" t="s">
        <v>9</v>
      </c>
      <c r="K1" s="12" t="s">
        <v>10</v>
      </c>
      <c r="L1" s="12" t="s">
        <v>11</v>
      </c>
      <c r="M1" s="12" t="s">
        <v>12</v>
      </c>
      <c r="N1" s="12" t="s">
        <v>13</v>
      </c>
      <c r="O1" s="12" t="s">
        <v>14</v>
      </c>
      <c r="P1" s="12" t="s">
        <v>15</v>
      </c>
      <c r="Q1" s="12" t="s">
        <v>16</v>
      </c>
      <c r="R1" s="12" t="s">
        <v>17</v>
      </c>
      <c r="S1" s="12" t="s">
        <v>18</v>
      </c>
      <c r="T1" s="12" t="s">
        <v>19</v>
      </c>
      <c r="U1" s="12" t="s">
        <v>20</v>
      </c>
      <c r="V1" s="12" t="s">
        <v>21</v>
      </c>
      <c r="W1" s="12" t="s">
        <v>22</v>
      </c>
      <c r="X1" s="12" t="s">
        <v>23</v>
      </c>
      <c r="Y1" s="12" t="s">
        <v>24</v>
      </c>
      <c r="Z1" s="12" t="s">
        <v>25</v>
      </c>
      <c r="AA1" s="12" t="s">
        <v>26</v>
      </c>
      <c r="AB1" s="12" t="s">
        <v>27</v>
      </c>
      <c r="AC1" s="12" t="s">
        <v>28</v>
      </c>
      <c r="AD1" s="12" t="s">
        <v>29</v>
      </c>
      <c r="AE1"/>
      <c r="AF1"/>
      <c r="AG1"/>
      <c r="AH1"/>
      <c r="AI1"/>
      <c r="AJ1"/>
      <c r="AK1"/>
      <c r="AL1"/>
      <c r="AM1"/>
      <c r="AN1"/>
      <c r="AO1"/>
      <c r="AP1"/>
      <c r="AQ1"/>
      <c r="AR1"/>
      <c r="AS1"/>
      <c r="AT1"/>
      <c r="AU1"/>
      <c r="AV1"/>
      <c r="AW1"/>
      <c r="AX1"/>
      <c r="AY1"/>
      <c r="AZ1"/>
      <c r="BA1"/>
      <c r="BB1"/>
      <c r="BC1"/>
      <c r="BD1"/>
      <c r="BE1"/>
      <c r="BF1"/>
      <c r="BG1"/>
      <c r="BH1"/>
      <c r="BI1"/>
      <c r="BJ1"/>
      <c r="BK1"/>
      <c r="BL1"/>
      <c r="BM1"/>
      <c r="BN1"/>
      <c r="BO1"/>
      <c r="BP1"/>
      <c r="BQ1"/>
      <c r="BR1"/>
      <c r="BS1"/>
      <c r="BT1"/>
      <c r="BU1"/>
      <c r="BV1"/>
      <c r="BW1"/>
      <c r="BX1"/>
      <c r="BY1"/>
      <c r="BZ1"/>
      <c r="CA1"/>
      <c r="CB1"/>
      <c r="CC1"/>
      <c r="CD1"/>
      <c r="CE1"/>
      <c r="CF1"/>
      <c r="CG1"/>
      <c r="CH1"/>
      <c r="CI1"/>
      <c r="CJ1"/>
      <c r="CK1"/>
      <c r="CL1"/>
      <c r="CM1"/>
      <c r="CN1"/>
      <c r="CO1"/>
      <c r="CP1"/>
      <c r="CQ1"/>
      <c r="CR1"/>
      <c r="CS1"/>
      <c r="CT1"/>
      <c r="CU1"/>
      <c r="CV1"/>
      <c r="CW1"/>
      <c r="CX1"/>
      <c r="CY1"/>
      <c r="CZ1"/>
      <c r="DA1"/>
      <c r="DB1"/>
      <c r="DC1"/>
      <c r="DD1"/>
      <c r="DE1"/>
      <c r="DF1"/>
      <c r="DG1"/>
      <c r="DH1"/>
      <c r="DI1"/>
      <c r="DJ1"/>
      <c r="DK1"/>
      <c r="DL1"/>
      <c r="DM1"/>
      <c r="DN1"/>
      <c r="DO1"/>
      <c r="DP1"/>
      <c r="DQ1"/>
      <c r="DR1"/>
      <c r="DS1"/>
      <c r="DT1"/>
      <c r="DU1"/>
      <c r="DV1"/>
      <c r="DW1"/>
      <c r="DX1"/>
      <c r="DY1"/>
      <c r="DZ1"/>
      <c r="EA1"/>
      <c r="EB1"/>
      <c r="EC1"/>
      <c r="ED1"/>
      <c r="EE1"/>
      <c r="EF1"/>
      <c r="EG1"/>
      <c r="EH1"/>
      <c r="EI1"/>
      <c r="EJ1"/>
      <c r="EK1"/>
      <c r="EL1"/>
      <c r="EM1"/>
      <c r="EN1"/>
      <c r="EO1"/>
      <c r="EP1"/>
      <c r="EQ1"/>
      <c r="ER1"/>
      <c r="ES1"/>
      <c r="ET1"/>
      <c r="EU1"/>
      <c r="EV1"/>
      <c r="EW1"/>
      <c r="EX1"/>
      <c r="EY1"/>
      <c r="EZ1"/>
      <c r="FA1"/>
      <c r="FB1"/>
      <c r="FC1"/>
      <c r="FD1"/>
      <c r="FE1"/>
      <c r="FF1"/>
      <c r="FG1"/>
      <c r="FH1"/>
      <c r="FI1"/>
      <c r="FJ1"/>
      <c r="FK1"/>
      <c r="FL1"/>
      <c r="FM1"/>
      <c r="FN1"/>
      <c r="FO1"/>
      <c r="FP1"/>
      <c r="FQ1"/>
      <c r="FR1"/>
      <c r="FS1"/>
      <c r="FT1"/>
      <c r="FU1"/>
      <c r="FV1"/>
      <c r="FW1"/>
      <c r="FX1"/>
      <c r="FY1"/>
      <c r="FZ1"/>
      <c r="GA1"/>
      <c r="GB1"/>
      <c r="GC1"/>
      <c r="GD1"/>
      <c r="GE1"/>
      <c r="GF1"/>
      <c r="GG1"/>
      <c r="GH1"/>
      <c r="GI1"/>
      <c r="GJ1"/>
      <c r="GK1"/>
      <c r="GL1"/>
      <c r="GM1"/>
      <c r="GN1"/>
      <c r="GO1"/>
      <c r="GP1"/>
      <c r="GQ1"/>
      <c r="GR1"/>
      <c r="GS1"/>
      <c r="GT1"/>
      <c r="GU1"/>
      <c r="GV1"/>
      <c r="GW1"/>
      <c r="GX1"/>
      <c r="GY1"/>
      <c r="GZ1"/>
      <c r="HA1"/>
      <c r="HB1"/>
      <c r="HC1"/>
      <c r="HD1"/>
      <c r="HE1"/>
      <c r="HF1"/>
      <c r="HG1"/>
      <c r="HH1"/>
      <c r="HI1"/>
      <c r="HJ1"/>
      <c r="HK1"/>
      <c r="HL1"/>
      <c r="HM1"/>
      <c r="HN1"/>
      <c r="HO1"/>
      <c r="HP1"/>
      <c r="HQ1"/>
      <c r="HR1"/>
      <c r="HS1"/>
      <c r="HT1"/>
      <c r="HU1"/>
    </row>
    <row r="2" spans="1:229" s="15" customFormat="1">
      <c r="A2" s="13">
        <v>1</v>
      </c>
      <c r="B2" s="14" t="s">
        <v>30</v>
      </c>
      <c r="C2" s="14">
        <v>1</v>
      </c>
      <c r="D2" s="14">
        <v>2</v>
      </c>
      <c r="E2" s="14">
        <v>3</v>
      </c>
      <c r="F2" s="14">
        <v>4</v>
      </c>
      <c r="G2" s="14">
        <v>5</v>
      </c>
      <c r="H2" s="14">
        <v>6</v>
      </c>
      <c r="I2" s="14">
        <v>7</v>
      </c>
      <c r="J2" s="14">
        <v>8</v>
      </c>
      <c r="K2" s="14">
        <v>9</v>
      </c>
      <c r="L2" s="14">
        <v>10</v>
      </c>
      <c r="M2" s="14">
        <v>11</v>
      </c>
      <c r="N2" s="14">
        <v>12</v>
      </c>
      <c r="O2" s="14">
        <v>13</v>
      </c>
      <c r="P2" s="14">
        <v>14</v>
      </c>
      <c r="Q2" s="14">
        <v>15</v>
      </c>
      <c r="R2" s="14">
        <v>16</v>
      </c>
      <c r="S2" s="14">
        <v>17</v>
      </c>
      <c r="T2" s="14">
        <v>18</v>
      </c>
      <c r="U2" s="14">
        <v>19</v>
      </c>
      <c r="V2" s="14">
        <v>20</v>
      </c>
      <c r="W2" s="14">
        <v>21</v>
      </c>
      <c r="X2" s="14">
        <v>22</v>
      </c>
      <c r="Y2" s="14">
        <v>23</v>
      </c>
      <c r="Z2" s="14">
        <v>24</v>
      </c>
      <c r="AA2" s="14">
        <v>25</v>
      </c>
      <c r="AB2" s="14">
        <v>26</v>
      </c>
      <c r="AC2" s="14">
        <v>27</v>
      </c>
      <c r="AD2" s="14">
        <v>28</v>
      </c>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row>
    <row r="3" spans="1:229" s="15" customFormat="1" ht="15" customHeight="1">
      <c r="A3" s="13">
        <v>2</v>
      </c>
      <c r="B3" s="14" t="s">
        <v>31</v>
      </c>
      <c r="C3" s="14" t="s">
        <v>44</v>
      </c>
      <c r="D3" s="14" t="s">
        <v>32</v>
      </c>
      <c r="E3" s="14">
        <v>3213</v>
      </c>
      <c r="F3" s="14" t="s">
        <v>45</v>
      </c>
      <c r="G3" s="14" t="s">
        <v>65</v>
      </c>
      <c r="H3" s="44">
        <v>1900</v>
      </c>
      <c r="I3" s="45">
        <v>965060</v>
      </c>
      <c r="J3" s="45">
        <v>6455789</v>
      </c>
      <c r="K3" s="14" t="s">
        <v>63</v>
      </c>
      <c r="L3" s="14" t="s">
        <v>64</v>
      </c>
      <c r="M3" s="14" t="s">
        <v>59</v>
      </c>
      <c r="N3" s="14" t="s">
        <v>60</v>
      </c>
      <c r="O3" s="14" t="s">
        <v>46</v>
      </c>
      <c r="P3" s="14" t="s">
        <v>61</v>
      </c>
      <c r="Q3" s="14" t="s">
        <v>62</v>
      </c>
      <c r="R3" s="14" t="s">
        <v>58</v>
      </c>
      <c r="S3" s="14" t="s">
        <v>47</v>
      </c>
      <c r="T3" s="14" t="s">
        <v>48</v>
      </c>
      <c r="U3" s="14" t="s">
        <v>49</v>
      </c>
      <c r="V3" s="14" t="s">
        <v>50</v>
      </c>
      <c r="W3" s="14" t="s">
        <v>51</v>
      </c>
      <c r="X3" s="40" t="s">
        <v>56</v>
      </c>
      <c r="Y3" s="14" t="s">
        <v>57</v>
      </c>
      <c r="Z3" s="14" t="s">
        <v>52</v>
      </c>
      <c r="AA3" s="14" t="s">
        <v>53</v>
      </c>
      <c r="AB3" s="14" t="s">
        <v>54</v>
      </c>
      <c r="AC3" s="14" t="s">
        <v>55</v>
      </c>
      <c r="AD3" s="41">
        <v>161217</v>
      </c>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c r="FN3"/>
      <c r="FO3"/>
      <c r="FP3"/>
      <c r="FQ3"/>
      <c r="FR3"/>
      <c r="FS3"/>
      <c r="FT3"/>
      <c r="FU3"/>
      <c r="FV3"/>
      <c r="FW3"/>
      <c r="FX3"/>
      <c r="FY3"/>
      <c r="FZ3"/>
      <c r="GA3"/>
      <c r="GB3"/>
      <c r="GC3"/>
      <c r="GD3"/>
      <c r="GE3"/>
      <c r="GF3"/>
      <c r="GG3"/>
      <c r="GH3"/>
      <c r="GI3"/>
      <c r="GJ3"/>
      <c r="GK3"/>
      <c r="GL3"/>
      <c r="GM3"/>
      <c r="GN3"/>
      <c r="GO3"/>
      <c r="GP3"/>
      <c r="GQ3"/>
      <c r="GR3"/>
      <c r="GS3"/>
      <c r="GT3"/>
      <c r="GU3"/>
      <c r="GV3"/>
      <c r="GW3"/>
      <c r="GX3"/>
      <c r="GY3"/>
      <c r="GZ3"/>
      <c r="HA3"/>
      <c r="HB3"/>
      <c r="HC3"/>
      <c r="HD3"/>
      <c r="HE3"/>
      <c r="HF3"/>
      <c r="HG3"/>
      <c r="HH3"/>
      <c r="HI3"/>
      <c r="HJ3"/>
      <c r="HK3"/>
      <c r="HL3"/>
      <c r="HM3"/>
      <c r="HN3"/>
      <c r="HO3"/>
      <c r="HP3"/>
      <c r="HQ3"/>
      <c r="HR3"/>
      <c r="HS3"/>
      <c r="HT3"/>
      <c r="HU3"/>
    </row>
  </sheetData>
  <dataValidations count="3">
    <dataValidation type="list" allowBlank="1" showInputMessage="1" showErrorMessage="1" sqref="K3">
      <formula1>"route gourdonnée,piste tout-terrain,piste quad,sentier,aucun"</formula1>
    </dataValidation>
    <dataValidation type="list" allowBlank="1" showInputMessage="1" showErrorMessage="1" sqref="L3">
      <formula1>"isolé,bâti épars,bâti groupé"</formula1>
    </dataValidation>
    <dataValidation type="list" allowBlank="1" showInputMessage="1" showErrorMessage="1" sqref="G3">
      <formula1>"Les 3 Crey - Beaujournal,Les Aiguilles,Roche Olvéra,Haute-Valloirette,Crey du Quart,Neuvachette"</formula1>
    </dataValidation>
  </dataValidations>
  <pageMargins left="0.7" right="0.7" top="0.75" bottom="0.75" header="0.3" footer="0.3"/>
  <pageSetup paperSize="9" orientation="portrait" verticalDpi="0" r:id="rId1"/>
  <tableParts count="1">
    <tablePart r:id="rId2"/>
  </tableParts>
</worksheet>
</file>

<file path=xl/worksheets/sheet2.xml><?xml version="1.0" encoding="utf-8"?>
<worksheet xmlns="http://schemas.openxmlformats.org/spreadsheetml/2006/main" xmlns:r="http://schemas.openxmlformats.org/officeDocument/2006/relationships">
  <sheetPr codeName="WsF">
    <pageSetUpPr fitToPage="1"/>
  </sheetPr>
  <dimension ref="A1:P50"/>
  <sheetViews>
    <sheetView view="pageBreakPreview" zoomScale="80" zoomScaleNormal="75" zoomScaleSheetLayoutView="80" workbookViewId="0">
      <selection activeCell="F9" sqref="F9"/>
    </sheetView>
  </sheetViews>
  <sheetFormatPr baseColWidth="10" defaultRowHeight="15"/>
  <cols>
    <col min="1" max="1" width="3.140625" customWidth="1"/>
    <col min="2" max="2" width="7.28515625" customWidth="1"/>
    <col min="3" max="3" width="15.140625" customWidth="1"/>
    <col min="4" max="4" width="21.140625" customWidth="1"/>
    <col min="5" max="5" width="2.140625" customWidth="1"/>
    <col min="7" max="7" width="9.42578125" customWidth="1"/>
    <col min="8" max="8" width="2.5703125" customWidth="1"/>
  </cols>
  <sheetData>
    <row r="1" spans="1:16" ht="22.5" customHeight="1">
      <c r="A1" s="10"/>
      <c r="B1" s="17">
        <v>2</v>
      </c>
      <c r="C1" s="18" t="s">
        <v>31</v>
      </c>
      <c r="D1" s="18"/>
      <c r="E1" s="18"/>
      <c r="F1" s="18"/>
      <c r="G1" s="18"/>
      <c r="H1" s="1"/>
      <c r="I1" s="3" t="s">
        <v>33</v>
      </c>
      <c r="J1" s="3"/>
      <c r="K1" s="3"/>
      <c r="L1" s="3"/>
      <c r="M1" s="1"/>
      <c r="N1" s="1"/>
      <c r="O1" s="3" t="s">
        <v>42</v>
      </c>
      <c r="P1" s="3" t="s">
        <v>34</v>
      </c>
    </row>
    <row r="2" spans="1:16">
      <c r="A2" s="10"/>
      <c r="B2" s="19"/>
      <c r="C2" s="20" t="s">
        <v>2</v>
      </c>
      <c r="D2" s="21" t="str">
        <f>VLOOKUP($B$1,Tab!$A$2:$AD$3,3,FALSE)</f>
        <v>Poingt Rogereuil</v>
      </c>
      <c r="E2" s="22"/>
      <c r="F2" s="23" t="s">
        <v>7</v>
      </c>
      <c r="G2" s="43">
        <f>VLOOKUP($B$1,Tab!$A$2:$AD$3,8,FALSE)</f>
        <v>1900</v>
      </c>
      <c r="H2" s="4"/>
      <c r="I2" s="3"/>
      <c r="J2" s="3"/>
      <c r="K2" s="3"/>
      <c r="L2" s="3"/>
      <c r="M2" s="4"/>
      <c r="N2" s="3"/>
      <c r="O2" s="3"/>
      <c r="P2" s="3"/>
    </row>
    <row r="3" spans="1:16">
      <c r="A3" s="10"/>
      <c r="B3" s="19"/>
      <c r="C3" s="23" t="s">
        <v>6</v>
      </c>
      <c r="D3" s="21" t="str">
        <f>VLOOKUP($B$1,Tab!$A$2:$AD$3,7,FALSE)</f>
        <v>Les 3 Crey - Beaujournal</v>
      </c>
      <c r="E3" s="22"/>
      <c r="F3" s="23" t="s">
        <v>8</v>
      </c>
      <c r="G3" s="46">
        <f>VLOOKUP($B$1,Tab!$A$2:$AD$3,9,FALSE)</f>
        <v>965060</v>
      </c>
      <c r="H3" s="4"/>
      <c r="I3" s="3"/>
      <c r="J3" s="3"/>
      <c r="K3" s="3"/>
      <c r="L3" s="3"/>
      <c r="M3" s="4"/>
      <c r="N3" s="3"/>
      <c r="O3" s="3"/>
      <c r="P3" s="3"/>
    </row>
    <row r="4" spans="1:16">
      <c r="A4" s="10"/>
      <c r="B4" s="19"/>
      <c r="C4" s="20" t="s">
        <v>3</v>
      </c>
      <c r="D4" s="21" t="str">
        <f>VLOOKUP($B$1,Tab!$A$2:$AD$3,4,FALSE)</f>
        <v>B</v>
      </c>
      <c r="E4" s="22"/>
      <c r="F4" s="23" t="s">
        <v>9</v>
      </c>
      <c r="G4" s="46">
        <f>VLOOKUP($B$1,Tab!$A$2:$AD$3,10,FALSE)</f>
        <v>6455789</v>
      </c>
      <c r="H4" s="4"/>
      <c r="I4" s="3"/>
      <c r="J4" s="3"/>
      <c r="K4" s="3"/>
      <c r="L4" s="3"/>
      <c r="M4" s="4"/>
      <c r="N4" s="3"/>
      <c r="O4" s="3"/>
      <c r="P4" s="3"/>
    </row>
    <row r="5" spans="1:16">
      <c r="A5" s="10"/>
      <c r="B5" s="19"/>
      <c r="C5" s="20" t="s">
        <v>4</v>
      </c>
      <c r="D5" s="21">
        <f>VLOOKUP($B$1,Tab!$A$2:$AD$3,5,FALSE)</f>
        <v>3213</v>
      </c>
      <c r="E5" s="22"/>
      <c r="F5" s="19"/>
      <c r="G5" s="19"/>
      <c r="H5" s="4"/>
      <c r="I5" s="3"/>
      <c r="J5" s="3"/>
      <c r="K5" s="3"/>
      <c r="L5" s="3"/>
      <c r="M5" s="4"/>
      <c r="N5" s="3"/>
      <c r="O5" s="3"/>
      <c r="P5" s="3"/>
    </row>
    <row r="6" spans="1:16">
      <c r="A6" s="10"/>
      <c r="B6" s="19"/>
      <c r="C6" s="20" t="s">
        <v>5</v>
      </c>
      <c r="D6" s="21" t="str">
        <f>VLOOKUP($B$1,Tab!$A$2:$AD$3,6,FALSE)</f>
        <v>Indivision : ECUREUIL Malicieux, TARINE Fleurette, CHAMOIS Sautillant</v>
      </c>
      <c r="E6" s="22"/>
      <c r="F6" s="23"/>
      <c r="G6" s="23"/>
      <c r="H6" s="4"/>
      <c r="I6" s="3"/>
      <c r="J6" s="3"/>
      <c r="K6" s="3"/>
      <c r="L6" s="3"/>
      <c r="M6" s="4"/>
      <c r="N6" s="3"/>
      <c r="O6" s="3"/>
      <c r="P6" s="3"/>
    </row>
    <row r="7" spans="1:16">
      <c r="A7" s="10"/>
      <c r="B7" s="6"/>
      <c r="C7" s="6"/>
      <c r="D7" s="2"/>
      <c r="E7" s="2"/>
      <c r="F7" s="11"/>
      <c r="G7" s="2"/>
      <c r="H7" s="4"/>
      <c r="I7" s="3"/>
      <c r="J7" s="3"/>
      <c r="K7" s="3"/>
      <c r="L7" s="3"/>
      <c r="M7" s="4"/>
      <c r="N7" s="3"/>
      <c r="O7" s="3"/>
      <c r="P7" s="3"/>
    </row>
    <row r="8" spans="1:16" ht="15.75">
      <c r="A8" s="10"/>
      <c r="B8" s="24" t="s">
        <v>35</v>
      </c>
      <c r="C8" s="24"/>
      <c r="D8" s="25"/>
      <c r="E8" s="24"/>
      <c r="F8" s="24"/>
      <c r="G8" s="24"/>
      <c r="H8" s="5"/>
      <c r="I8" s="3"/>
      <c r="J8" s="3"/>
      <c r="K8" s="3"/>
      <c r="L8" s="3"/>
      <c r="M8" s="5"/>
      <c r="N8" s="3"/>
      <c r="O8" s="3"/>
      <c r="P8" s="3"/>
    </row>
    <row r="9" spans="1:16">
      <c r="A9" s="10"/>
      <c r="B9" s="19"/>
      <c r="C9" s="23" t="s">
        <v>10</v>
      </c>
      <c r="D9" s="21" t="str">
        <f>VLOOKUP($B$1,Tab!$A$2:$AD$3,11,FALSE)</f>
        <v>piste tout-terrain</v>
      </c>
      <c r="E9" s="19"/>
      <c r="F9" s="19"/>
      <c r="G9" s="21"/>
      <c r="H9" s="4"/>
      <c r="I9" s="3"/>
      <c r="J9" s="3"/>
      <c r="K9" s="3"/>
      <c r="L9" s="3"/>
      <c r="M9" s="4"/>
      <c r="N9" s="3"/>
      <c r="O9" s="3"/>
      <c r="P9" s="3"/>
    </row>
    <row r="10" spans="1:16">
      <c r="A10" s="10"/>
      <c r="B10" s="19"/>
      <c r="C10" s="23" t="s">
        <v>11</v>
      </c>
      <c r="D10" s="21" t="str">
        <f>VLOOKUP($B$1,Tab!$A$2:$AD$3,12,FALSE)</f>
        <v>bâti épars</v>
      </c>
      <c r="E10" s="19"/>
      <c r="F10" s="19"/>
      <c r="G10" s="21"/>
      <c r="H10" s="4"/>
      <c r="I10" s="3"/>
      <c r="J10" s="3"/>
      <c r="K10" s="3"/>
      <c r="L10" s="3"/>
      <c r="M10" s="4"/>
      <c r="N10" s="3"/>
      <c r="O10" s="3"/>
      <c r="P10" s="3"/>
    </row>
    <row r="11" spans="1:16">
      <c r="A11" s="10"/>
      <c r="B11" s="19"/>
      <c r="C11" s="23" t="s">
        <v>12</v>
      </c>
      <c r="D11" s="21" t="str">
        <f>VLOOKUP($B$1,Tab!$A$2:$AD$3,13,FALSE)</f>
        <v>petit replat entre 2 pentes légères en versant adret</v>
      </c>
      <c r="E11" s="19"/>
      <c r="F11" s="19"/>
      <c r="G11" s="21"/>
      <c r="H11" s="4"/>
      <c r="I11" s="3"/>
      <c r="J11" s="3"/>
      <c r="K11" s="3"/>
      <c r="L11" s="3"/>
      <c r="M11" s="4"/>
      <c r="N11" s="3"/>
      <c r="O11" s="3"/>
      <c r="P11" s="3"/>
    </row>
    <row r="12" spans="1:16">
      <c r="A12" s="10"/>
      <c r="B12" s="19"/>
      <c r="C12" s="23" t="s">
        <v>13</v>
      </c>
      <c r="D12" s="21" t="str">
        <f>VLOOKUP($B$1,Tab!$A$2:$AD$3,14,FALSE)</f>
        <v>prés pâturés vaches et chèvres</v>
      </c>
      <c r="E12" s="19"/>
      <c r="F12" s="19"/>
      <c r="G12" s="21"/>
      <c r="H12" s="4"/>
      <c r="I12" s="3"/>
      <c r="J12" s="3"/>
      <c r="K12" s="3"/>
      <c r="L12" s="3"/>
      <c r="M12" s="4"/>
      <c r="N12" s="3"/>
      <c r="O12" s="3"/>
      <c r="P12" s="3"/>
    </row>
    <row r="13" spans="1:16">
      <c r="A13" s="10"/>
      <c r="B13" s="19"/>
      <c r="C13" s="23" t="s">
        <v>14</v>
      </c>
      <c r="D13" s="21" t="str">
        <f>VLOOKUP($B$1,Tab!$A$2:$AD$3,15,FALSE)</f>
        <v>ZNIEFF de type II</v>
      </c>
      <c r="E13" s="19"/>
      <c r="F13" s="19"/>
      <c r="G13" s="21"/>
      <c r="H13" s="4"/>
      <c r="I13" s="3"/>
      <c r="J13" s="3"/>
      <c r="K13" s="3"/>
      <c r="L13" s="3"/>
      <c r="M13" s="4"/>
      <c r="N13" s="3"/>
      <c r="O13" s="3"/>
      <c r="P13" s="3"/>
    </row>
    <row r="14" spans="1:16">
      <c r="A14" s="10"/>
      <c r="B14" s="19"/>
      <c r="C14" s="23"/>
      <c r="D14" s="21"/>
      <c r="E14" s="19"/>
      <c r="F14" s="19"/>
      <c r="G14" s="21"/>
      <c r="H14" s="4"/>
      <c r="I14" s="3"/>
      <c r="J14" s="3"/>
      <c r="K14" s="3"/>
      <c r="L14" s="3"/>
      <c r="M14" s="4"/>
      <c r="N14" s="3"/>
      <c r="O14" s="3"/>
      <c r="P14" s="3"/>
    </row>
    <row r="15" spans="1:16">
      <c r="A15" s="10"/>
      <c r="B15" s="19"/>
      <c r="C15" s="23" t="s">
        <v>15</v>
      </c>
      <c r="D15" s="21" t="str">
        <f>VLOOKUP($B$1,Tab!$A$2:$AD$3,16,FALSE)</f>
        <v>couloirs d'avalanches des Aiguilles</v>
      </c>
      <c r="E15" s="19"/>
      <c r="F15" s="19"/>
      <c r="G15" s="21"/>
      <c r="H15" s="4"/>
      <c r="I15" s="3"/>
      <c r="J15" s="3"/>
      <c r="K15" s="3"/>
      <c r="L15" s="3"/>
      <c r="M15" s="4"/>
      <c r="N15" s="3"/>
      <c r="O15" s="3"/>
      <c r="P15" s="3"/>
    </row>
    <row r="16" spans="1:16">
      <c r="A16" s="10"/>
      <c r="B16" s="19"/>
      <c r="C16" s="23" t="s">
        <v>16</v>
      </c>
      <c r="D16" s="21" t="str">
        <f>VLOOKUP($B$1,Tab!$A$2:$AD$3,17,FALSE)</f>
        <v>aucun</v>
      </c>
      <c r="E16" s="19"/>
      <c r="F16" s="19"/>
      <c r="G16" s="21"/>
      <c r="H16" s="7"/>
      <c r="I16" s="3"/>
      <c r="J16" s="3"/>
      <c r="K16" s="3"/>
      <c r="L16" s="3"/>
      <c r="M16" s="4"/>
      <c r="N16" s="3"/>
      <c r="O16" s="3"/>
      <c r="P16" s="3"/>
    </row>
    <row r="17" spans="1:16">
      <c r="A17" s="10"/>
      <c r="B17" s="26"/>
      <c r="C17" s="26"/>
      <c r="D17" s="21"/>
      <c r="E17" s="19"/>
      <c r="F17" s="19"/>
      <c r="G17" s="21"/>
      <c r="H17" s="7"/>
      <c r="I17" s="3"/>
      <c r="J17" s="3"/>
      <c r="K17" s="3"/>
      <c r="L17" s="3"/>
      <c r="M17" s="4"/>
      <c r="N17" s="3"/>
      <c r="O17" s="3"/>
      <c r="P17" s="3"/>
    </row>
    <row r="18" spans="1:16" ht="15.75">
      <c r="A18" s="10"/>
      <c r="B18" s="27" t="s">
        <v>36</v>
      </c>
      <c r="C18" s="27"/>
      <c r="D18" s="28"/>
      <c r="E18" s="19"/>
      <c r="F18" s="19"/>
      <c r="G18" s="27"/>
      <c r="H18" s="4"/>
      <c r="I18" s="3"/>
      <c r="J18" s="3"/>
      <c r="K18" s="3"/>
      <c r="L18" s="3"/>
      <c r="M18" s="4"/>
      <c r="N18" s="3"/>
      <c r="O18" s="3"/>
      <c r="P18" s="3"/>
    </row>
    <row r="19" spans="1:16">
      <c r="A19" s="10"/>
      <c r="B19" s="19"/>
      <c r="C19" s="23" t="s">
        <v>17</v>
      </c>
      <c r="D19" s="21" t="str">
        <f>VLOOKUP($B$1,Tab!$A$2:$AD$3,18,FALSE)</f>
        <v>torrent des Aiguilles à 100m</v>
      </c>
      <c r="E19" s="19"/>
      <c r="F19" s="19"/>
      <c r="G19" s="21"/>
      <c r="H19" s="5"/>
      <c r="I19" s="3"/>
      <c r="J19" s="3"/>
      <c r="K19" s="3"/>
      <c r="L19" s="3"/>
      <c r="M19" s="5"/>
      <c r="N19" s="3"/>
      <c r="O19" s="3"/>
      <c r="P19" s="3"/>
    </row>
    <row r="20" spans="1:16">
      <c r="A20" s="10"/>
      <c r="B20" s="19"/>
      <c r="C20" s="23" t="s">
        <v>18</v>
      </c>
      <c r="D20" s="21" t="str">
        <f>VLOOKUP($B$1,Tab!$A$2:$AD$3,19,FALSE)</f>
        <v>non</v>
      </c>
      <c r="E20" s="19"/>
      <c r="F20" s="19"/>
      <c r="G20" s="21"/>
      <c r="H20" s="4"/>
      <c r="I20" s="4"/>
      <c r="J20" s="4"/>
      <c r="K20" s="4"/>
      <c r="L20" s="4"/>
      <c r="M20" s="4"/>
      <c r="N20" s="4"/>
      <c r="O20" s="4"/>
      <c r="P20" s="4"/>
    </row>
    <row r="21" spans="1:16">
      <c r="A21" s="10"/>
      <c r="B21" s="19"/>
      <c r="C21" s="23" t="s">
        <v>19</v>
      </c>
      <c r="D21" s="21" t="str">
        <f>VLOOKUP($B$1,Tab!$A$2:$AD$3,20,FALSE)</f>
        <v>toilettes sèches</v>
      </c>
      <c r="E21" s="19"/>
      <c r="F21" s="19"/>
      <c r="G21" s="21"/>
      <c r="H21" s="4"/>
      <c r="I21" s="3" t="s">
        <v>37</v>
      </c>
      <c r="J21" s="3"/>
      <c r="K21" s="3"/>
      <c r="L21" s="3"/>
      <c r="M21" s="3"/>
      <c r="N21" s="3"/>
      <c r="O21" s="8"/>
      <c r="P21" s="3" t="s">
        <v>38</v>
      </c>
    </row>
    <row r="22" spans="1:16">
      <c r="A22" s="10"/>
      <c r="B22" s="26"/>
      <c r="C22" s="26"/>
      <c r="D22" s="21"/>
      <c r="E22" s="19"/>
      <c r="F22" s="19"/>
      <c r="G22" s="21"/>
      <c r="H22" s="4"/>
      <c r="I22" s="3"/>
      <c r="J22" s="3"/>
      <c r="K22" s="3"/>
      <c r="L22" s="3"/>
      <c r="M22" s="3"/>
      <c r="N22" s="3"/>
      <c r="O22" s="8"/>
      <c r="P22" s="3"/>
    </row>
    <row r="23" spans="1:16" ht="15.75">
      <c r="A23" s="10"/>
      <c r="B23" s="27" t="s">
        <v>39</v>
      </c>
      <c r="C23" s="27"/>
      <c r="D23" s="28"/>
      <c r="E23" s="19"/>
      <c r="F23" s="19"/>
      <c r="G23" s="27"/>
      <c r="H23" s="4"/>
      <c r="I23" s="3"/>
      <c r="J23" s="3"/>
      <c r="K23" s="3"/>
      <c r="L23" s="3"/>
      <c r="M23" s="3"/>
      <c r="N23" s="3"/>
      <c r="O23" s="8"/>
      <c r="P23" s="3"/>
    </row>
    <row r="24" spans="1:16">
      <c r="A24" s="10"/>
      <c r="B24" s="19"/>
      <c r="C24" s="23" t="s">
        <v>20</v>
      </c>
      <c r="D24" s="21" t="str">
        <f>VLOOKUP($B$1,Tab!$A$2:$AD$3,21,FALSE)</f>
        <v>bon</v>
      </c>
      <c r="E24" s="19"/>
      <c r="F24" s="19"/>
      <c r="G24" s="21"/>
      <c r="H24" s="5"/>
      <c r="I24" s="3"/>
      <c r="J24" s="3"/>
      <c r="K24" s="3"/>
      <c r="L24" s="3"/>
      <c r="M24" s="3"/>
      <c r="N24" s="3"/>
      <c r="O24" s="8"/>
      <c r="P24" s="3"/>
    </row>
    <row r="25" spans="1:16">
      <c r="A25" s="10"/>
      <c r="B25" s="19"/>
      <c r="C25" s="23" t="s">
        <v>21</v>
      </c>
      <c r="D25" s="21" t="str">
        <f>VLOOKUP($B$1,Tab!$A$2:$AD$3,22,FALSE)</f>
        <v>trouée sur le pan droit mais charpente encore en bon état</v>
      </c>
      <c r="E25" s="19"/>
      <c r="F25" s="19"/>
      <c r="G25" s="21"/>
      <c r="H25" s="4"/>
      <c r="I25" s="3"/>
      <c r="J25" s="3"/>
      <c r="K25" s="3"/>
      <c r="L25" s="3"/>
      <c r="M25" s="3"/>
      <c r="N25" s="3"/>
      <c r="O25" s="8"/>
      <c r="P25" s="3"/>
    </row>
    <row r="26" spans="1:16">
      <c r="A26" s="10"/>
      <c r="B26" s="19"/>
      <c r="C26" s="23" t="s">
        <v>22</v>
      </c>
      <c r="D26" s="21" t="str">
        <f>VLOOKUP($B$1,Tab!$A$2:$AD$3,23,FALSE)</f>
        <v>bon, quelques pierres déchaussées</v>
      </c>
      <c r="E26" s="19"/>
      <c r="F26" s="19"/>
      <c r="G26" s="21"/>
      <c r="H26" s="4"/>
      <c r="I26" s="3"/>
      <c r="J26" s="3"/>
      <c r="K26" s="3"/>
      <c r="L26" s="3"/>
      <c r="M26" s="3"/>
      <c r="N26" s="3"/>
      <c r="O26" s="8"/>
      <c r="P26" s="3"/>
    </row>
    <row r="27" spans="1:16">
      <c r="A27" s="10"/>
      <c r="B27" s="4"/>
      <c r="C27" s="4"/>
      <c r="D27" s="4"/>
      <c r="E27" s="7"/>
      <c r="F27" s="4"/>
      <c r="G27" s="7"/>
      <c r="H27" s="4"/>
      <c r="I27" s="3"/>
      <c r="J27" s="3"/>
      <c r="K27" s="3"/>
      <c r="L27" s="3"/>
      <c r="M27" s="3"/>
      <c r="N27" s="3"/>
      <c r="O27" s="8"/>
      <c r="P27" s="3"/>
    </row>
    <row r="28" spans="1:16" ht="15.75">
      <c r="A28" s="10"/>
      <c r="B28" s="29" t="s">
        <v>40</v>
      </c>
      <c r="C28" s="30"/>
      <c r="D28" s="30"/>
      <c r="E28" s="30"/>
      <c r="F28" s="30"/>
      <c r="G28" s="31"/>
      <c r="H28" s="4"/>
      <c r="I28" s="3"/>
      <c r="J28" s="3"/>
      <c r="K28" s="3"/>
      <c r="L28" s="3"/>
      <c r="M28" s="3"/>
      <c r="N28" s="3"/>
      <c r="O28" s="8"/>
      <c r="P28" s="3"/>
    </row>
    <row r="29" spans="1:16">
      <c r="A29" s="10"/>
      <c r="B29" s="32" t="s">
        <v>23</v>
      </c>
      <c r="C29" s="9"/>
      <c r="D29" s="9"/>
      <c r="E29" s="9"/>
      <c r="F29" s="9"/>
      <c r="G29" s="33"/>
      <c r="H29" s="5"/>
      <c r="I29" s="3"/>
      <c r="J29" s="3"/>
      <c r="K29" s="3"/>
      <c r="L29" s="3"/>
      <c r="M29" s="3"/>
      <c r="N29" s="3"/>
      <c r="O29" s="8"/>
      <c r="P29" s="3"/>
    </row>
    <row r="30" spans="1:16">
      <c r="A30" s="10"/>
      <c r="B30" s="34" t="str">
        <f>VLOOKUP($B$1,Tab!$A$2:$AD$3,24,FALSE)</f>
        <v>Bâtiment sur 3 étages comportant une étable et bergerie,  un étage d'habitation s'ouvrant sur un balcon courant sur tout son flanc sud et un étage de fenil avec solaret. Un appenti abrite une petite remise en façade nord.
Un long bassin servant d'abreuvoir jouxte la sortie de l'étable-bergerie. Côté nord, un parc d'environ 15m² peut accueillir quelques animaux en convalescence.</v>
      </c>
      <c r="C30" s="6"/>
      <c r="D30" s="6"/>
      <c r="E30" s="6"/>
      <c r="F30" s="6"/>
      <c r="G30" s="35"/>
      <c r="H30" s="4"/>
      <c r="I30" s="3"/>
      <c r="J30" s="3"/>
      <c r="K30" s="3"/>
      <c r="L30" s="3"/>
      <c r="M30" s="3"/>
      <c r="N30" s="3"/>
      <c r="O30" s="8"/>
      <c r="P30" s="3"/>
    </row>
    <row r="31" spans="1:16">
      <c r="A31" s="10"/>
      <c r="B31" s="34"/>
      <c r="C31" s="6"/>
      <c r="D31" s="6"/>
      <c r="E31" s="6"/>
      <c r="F31" s="6"/>
      <c r="G31" s="35"/>
      <c r="H31" s="4"/>
      <c r="I31" s="3"/>
      <c r="J31" s="3"/>
      <c r="K31" s="3"/>
      <c r="L31" s="3"/>
      <c r="M31" s="3"/>
      <c r="N31" s="3"/>
      <c r="O31" s="8"/>
      <c r="P31" s="3"/>
    </row>
    <row r="32" spans="1:16">
      <c r="A32" s="10"/>
      <c r="B32" s="36" t="s">
        <v>24</v>
      </c>
      <c r="C32" s="9"/>
      <c r="D32" s="9"/>
      <c r="E32" s="9"/>
      <c r="F32" s="9"/>
      <c r="G32" s="33"/>
      <c r="H32" s="4"/>
      <c r="I32" s="3"/>
      <c r="J32" s="3"/>
      <c r="K32" s="3"/>
      <c r="L32" s="3"/>
      <c r="M32" s="3"/>
      <c r="N32" s="3"/>
      <c r="O32" s="8"/>
      <c r="P32" s="3"/>
    </row>
    <row r="33" spans="1:16">
      <c r="A33" s="10"/>
      <c r="B33" s="34" t="str">
        <f>VLOOKUP($B$1,Tab!$A$2:$AD$3,25,FALSE)</f>
        <v>Double-pan en lauzes avec un un décrochement au-dessus de l'appenti</v>
      </c>
      <c r="C33" s="6"/>
      <c r="D33" s="6"/>
      <c r="E33" s="6"/>
      <c r="F33" s="6"/>
      <c r="G33" s="35"/>
      <c r="H33" s="4"/>
      <c r="I33" s="3"/>
      <c r="J33" s="3"/>
      <c r="K33" s="3"/>
      <c r="L33" s="3"/>
      <c r="M33" s="3"/>
      <c r="N33" s="3"/>
      <c r="O33" s="8"/>
      <c r="P33" s="3"/>
    </row>
    <row r="34" spans="1:16">
      <c r="A34" s="10"/>
      <c r="B34" s="34"/>
      <c r="C34" s="6"/>
      <c r="D34" s="6"/>
      <c r="E34" s="6"/>
      <c r="F34" s="6"/>
      <c r="G34" s="35"/>
      <c r="H34" s="4"/>
      <c r="I34" s="3"/>
      <c r="J34" s="3"/>
      <c r="K34" s="3"/>
      <c r="L34" s="3"/>
      <c r="M34" s="3"/>
      <c r="N34" s="3"/>
      <c r="O34" s="4"/>
      <c r="P34" s="3"/>
    </row>
    <row r="35" spans="1:16">
      <c r="A35" s="10"/>
      <c r="B35" s="36" t="s">
        <v>25</v>
      </c>
      <c r="C35" s="9"/>
      <c r="D35" s="9"/>
      <c r="E35" s="9"/>
      <c r="F35" s="9"/>
      <c r="G35" s="33"/>
      <c r="H35" s="4"/>
      <c r="I35" s="4"/>
      <c r="J35" s="4"/>
      <c r="K35" s="4"/>
      <c r="L35" s="4"/>
      <c r="M35" s="4"/>
      <c r="N35" s="4"/>
      <c r="O35" s="4"/>
      <c r="P35" s="4"/>
    </row>
    <row r="36" spans="1:16">
      <c r="A36" s="10"/>
      <c r="B36" s="34" t="str">
        <f>VLOOKUP($B$1,Tab!$A$2:$AD$3,26,FALSE)</f>
        <v>Sous-bassement en maçonnerie de pierres sèches surmontées de madriers pièces sur pièces</v>
      </c>
      <c r="C36" s="6"/>
      <c r="D36" s="6"/>
      <c r="E36" s="6"/>
      <c r="F36" s="6"/>
      <c r="G36" s="35"/>
      <c r="H36" s="4"/>
      <c r="I36" s="3"/>
      <c r="J36" s="3"/>
      <c r="K36" s="3"/>
      <c r="L36" s="3"/>
      <c r="M36" s="3"/>
      <c r="N36" s="3"/>
      <c r="O36" s="4"/>
      <c r="P36" s="3" t="s">
        <v>41</v>
      </c>
    </row>
    <row r="37" spans="1:16">
      <c r="A37" s="10"/>
      <c r="B37" s="34"/>
      <c r="C37" s="6"/>
      <c r="D37" s="6"/>
      <c r="E37" s="6"/>
      <c r="F37" s="6"/>
      <c r="G37" s="35"/>
      <c r="H37" s="4"/>
      <c r="I37" s="3" t="s">
        <v>43</v>
      </c>
      <c r="J37" s="3"/>
      <c r="K37" s="3"/>
      <c r="L37" s="3"/>
      <c r="M37" s="3"/>
      <c r="N37" s="3"/>
      <c r="O37" s="4"/>
      <c r="P37" s="3"/>
    </row>
    <row r="38" spans="1:16">
      <c r="A38" s="10"/>
      <c r="B38" s="36" t="s">
        <v>26</v>
      </c>
      <c r="C38" s="9"/>
      <c r="D38" s="9"/>
      <c r="E38" s="9"/>
      <c r="F38" s="9"/>
      <c r="G38" s="33"/>
      <c r="H38" s="4"/>
      <c r="I38" s="3"/>
      <c r="J38" s="3"/>
      <c r="K38" s="3"/>
      <c r="L38" s="3"/>
      <c r="M38" s="3"/>
      <c r="N38" s="3"/>
      <c r="O38" s="4"/>
      <c r="P38" s="3"/>
    </row>
    <row r="39" spans="1:16">
      <c r="A39" s="10"/>
      <c r="B39" s="34" t="str">
        <f>VLOOKUP($B$1,Tab!$A$2:$AD$3,27,FALSE)</f>
        <v>1 porte d'habitation ornée de clous fait main, 1 double-porte pour l'étable et 1 double-porte pour le fenil</v>
      </c>
      <c r="C39" s="6"/>
      <c r="D39" s="6"/>
      <c r="E39" s="6"/>
      <c r="F39" s="6"/>
      <c r="G39" s="35"/>
      <c r="H39" s="4"/>
      <c r="I39" s="3"/>
      <c r="J39" s="3"/>
      <c r="K39" s="3"/>
      <c r="L39" s="3"/>
      <c r="M39" s="3"/>
      <c r="N39" s="3"/>
      <c r="O39" s="4"/>
      <c r="P39" s="3"/>
    </row>
    <row r="40" spans="1:16">
      <c r="A40" s="10"/>
      <c r="B40" s="34"/>
      <c r="C40" s="6"/>
      <c r="D40" s="6"/>
      <c r="E40" s="6"/>
      <c r="F40" s="6"/>
      <c r="G40" s="35"/>
      <c r="H40" s="4"/>
      <c r="I40" s="3"/>
      <c r="J40" s="3"/>
      <c r="K40" s="3"/>
      <c r="L40" s="3"/>
      <c r="M40" s="3"/>
      <c r="N40" s="3"/>
      <c r="O40" s="4"/>
      <c r="P40" s="3"/>
    </row>
    <row r="41" spans="1:16">
      <c r="A41" s="10"/>
      <c r="B41" s="36" t="s">
        <v>27</v>
      </c>
      <c r="C41" s="9"/>
      <c r="D41" s="9"/>
      <c r="E41" s="9"/>
      <c r="F41" s="9"/>
      <c r="G41" s="33"/>
      <c r="H41" s="4"/>
      <c r="I41" s="3"/>
      <c r="J41" s="3"/>
      <c r="K41" s="3"/>
      <c r="L41" s="3"/>
      <c r="M41" s="3"/>
      <c r="N41" s="3"/>
      <c r="O41" s="4"/>
      <c r="P41" s="3"/>
    </row>
    <row r="42" spans="1:16">
      <c r="A42" s="10"/>
      <c r="B42" s="34" t="str">
        <f>VLOOKUP($B$1,Tab!$A$2:$AD$3,28,FALSE)</f>
        <v>Date inscrite sur la poutre faîtière : 1830</v>
      </c>
      <c r="C42" s="6"/>
      <c r="D42" s="6"/>
      <c r="E42" s="6"/>
      <c r="F42" s="6"/>
      <c r="G42" s="35"/>
      <c r="H42" s="4"/>
      <c r="I42" s="3"/>
      <c r="J42" s="3"/>
      <c r="K42" s="3"/>
      <c r="L42" s="3"/>
      <c r="M42" s="3"/>
      <c r="N42" s="3"/>
      <c r="O42" s="4"/>
      <c r="P42" s="3"/>
    </row>
    <row r="43" spans="1:16">
      <c r="A43" s="10"/>
      <c r="B43" s="34"/>
      <c r="C43" s="6"/>
      <c r="D43" s="6"/>
      <c r="E43" s="6"/>
      <c r="F43" s="6"/>
      <c r="G43" s="35"/>
      <c r="H43" s="4"/>
      <c r="I43" s="3"/>
      <c r="J43" s="3"/>
      <c r="K43" s="3"/>
      <c r="L43" s="3"/>
      <c r="M43" s="3"/>
      <c r="N43" s="3"/>
      <c r="O43" s="4"/>
      <c r="P43" s="3"/>
    </row>
    <row r="44" spans="1:16">
      <c r="A44" s="10"/>
      <c r="B44" s="36" t="s">
        <v>28</v>
      </c>
      <c r="C44" s="9"/>
      <c r="D44" s="9"/>
      <c r="E44" s="9"/>
      <c r="F44" s="9"/>
      <c r="G44" s="33"/>
      <c r="H44" s="4"/>
      <c r="I44" s="3"/>
      <c r="J44" s="3"/>
      <c r="K44" s="3"/>
      <c r="L44" s="3"/>
      <c r="M44" s="3"/>
      <c r="N44" s="3"/>
      <c r="O44" s="4"/>
      <c r="P44" s="3"/>
    </row>
    <row r="45" spans="1:16">
      <c r="A45" s="10"/>
      <c r="B45" s="37" t="str">
        <f>VLOOKUP($B$1,Tab!$A$2:$AD$3,29,FALSE)</f>
        <v>Reprise d'enduit au ciment sur la façade ouest et mur de fond de l'appenti en parpaings apparents</v>
      </c>
      <c r="C45" s="38"/>
      <c r="D45" s="38"/>
      <c r="E45" s="38"/>
      <c r="F45" s="38"/>
      <c r="G45" s="39"/>
      <c r="H45" s="4"/>
      <c r="I45" s="3"/>
      <c r="J45" s="3"/>
      <c r="K45" s="3"/>
      <c r="L45" s="3"/>
      <c r="M45" s="3"/>
      <c r="N45" s="3"/>
      <c r="O45" s="4"/>
      <c r="P45" s="3"/>
    </row>
    <row r="50" spans="9:12">
      <c r="I50" s="36" t="s">
        <v>29</v>
      </c>
      <c r="L50" s="42">
        <f>VLOOKUP($B$1,Tab!$A$2:$AD$3,30,FALSE)</f>
        <v>161217</v>
      </c>
    </row>
  </sheetData>
  <printOptions horizontalCentered="1" verticalCentered="1"/>
  <pageMargins left="0.23622047244094491" right="0.23622047244094491" top="0.19685039370078741" bottom="0.19685039370078741" header="0" footer="0"/>
  <pageSetup paperSize="9" scale="68" orientation="landscape" r:id="rId1"/>
  <legacyDrawing r:id="rId2"/>
  <controls>
    <control shapeId="1030" r:id="rId3" name="Image6"/>
    <control shapeId="1029" r:id="rId4" name="Image5"/>
    <control shapeId="1028" r:id="rId5" name="Image4"/>
    <control shapeId="1027" r:id="rId6" name="Image3"/>
    <control shapeId="1026" r:id="rId7" name="Image2"/>
    <control shapeId="1025" r:id="rId8" name="Image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Tab</vt:lpstr>
      <vt:lpstr>Fiche</vt:lpstr>
      <vt:lpstr>Fiche!Zone_d_impression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 mazurczak</dc:creator>
  <cp:lastModifiedBy>patrick.bertrand</cp:lastModifiedBy>
  <cp:lastPrinted>2017-03-27T09:31:24Z</cp:lastPrinted>
  <dcterms:created xsi:type="dcterms:W3CDTF">2017-03-23T18:12:04Z</dcterms:created>
  <dcterms:modified xsi:type="dcterms:W3CDTF">2017-03-27T11:54:15Z</dcterms:modified>
</cp:coreProperties>
</file>