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ekou\Desktop\"/>
    </mc:Choice>
  </mc:AlternateContent>
  <bookViews>
    <workbookView xWindow="0" yWindow="0" windowWidth="21600" windowHeight="9735" activeTab="15"/>
  </bookViews>
  <sheets>
    <sheet name="01" sheetId="1" r:id="rId1"/>
    <sheet name="02" sheetId="2" r:id="rId2"/>
    <sheet name="03" sheetId="3" r:id="rId3"/>
    <sheet name="04" sheetId="4" r:id="rId4"/>
    <sheet name="05" sheetId="5" r:id="rId5"/>
    <sheet name="06" sheetId="6" r:id="rId6"/>
    <sheet name="07" sheetId="7" r:id="rId7"/>
    <sheet name="08" sheetId="8" r:id="rId8"/>
    <sheet name="09" sheetId="9" r:id="rId9"/>
    <sheet name="10" sheetId="10" r:id="rId10"/>
    <sheet name="11" sheetId="11" r:id="rId11"/>
    <sheet name="12" sheetId="12" r:id="rId12"/>
    <sheet name="13" sheetId="13" r:id="rId13"/>
    <sheet name="14" sheetId="14" r:id="rId14"/>
    <sheet name="15" sheetId="15" r:id="rId15"/>
    <sheet name="16" sheetId="16" r:id="rId1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4" l="1"/>
  <c r="R41" i="14" s="1"/>
  <c r="S42" i="14" s="1"/>
  <c r="Q55" i="16"/>
  <c r="P55" i="16"/>
  <c r="M55" i="16"/>
  <c r="S54" i="16"/>
  <c r="R55" i="16" s="1"/>
  <c r="Q54" i="16"/>
  <c r="P54" i="16"/>
  <c r="M54" i="16"/>
  <c r="Q53" i="16"/>
  <c r="P53" i="16"/>
  <c r="M53" i="16"/>
  <c r="S52" i="16"/>
  <c r="R53" i="16" s="1"/>
  <c r="Q52" i="16"/>
  <c r="P52" i="16"/>
  <c r="M52" i="16"/>
  <c r="S51" i="16"/>
  <c r="Q51" i="16"/>
  <c r="P51" i="16"/>
  <c r="M51" i="16"/>
  <c r="S50" i="16"/>
  <c r="R51" i="16" s="1"/>
  <c r="R50" i="16"/>
  <c r="O50" i="16" s="1"/>
  <c r="Q50" i="16"/>
  <c r="P50" i="16"/>
  <c r="M50" i="16"/>
  <c r="Q49" i="16"/>
  <c r="P49" i="16"/>
  <c r="M49" i="16"/>
  <c r="S48" i="16"/>
  <c r="R49" i="16" s="1"/>
  <c r="Q48" i="16"/>
  <c r="P48" i="16"/>
  <c r="M48" i="16"/>
  <c r="Q47" i="16"/>
  <c r="P47" i="16"/>
  <c r="M47" i="16"/>
  <c r="Q46" i="16"/>
  <c r="P46" i="16"/>
  <c r="M46" i="16"/>
  <c r="Q45" i="16"/>
  <c r="P45" i="16"/>
  <c r="M45" i="16"/>
  <c r="S44" i="16"/>
  <c r="S45" i="16" s="1"/>
  <c r="Q44" i="16"/>
  <c r="P44" i="16"/>
  <c r="M44" i="16"/>
  <c r="R43" i="16"/>
  <c r="Q43" i="16"/>
  <c r="P43" i="16"/>
  <c r="M43" i="16"/>
  <c r="S42" i="16"/>
  <c r="R41" i="16"/>
  <c r="P41" i="16"/>
  <c r="P42" i="16" s="1"/>
  <c r="Q40" i="16"/>
  <c r="P40" i="16"/>
  <c r="M40" i="16"/>
  <c r="S39" i="16"/>
  <c r="R40" i="16" s="1"/>
  <c r="Q39" i="16"/>
  <c r="P39" i="16"/>
  <c r="M39" i="16"/>
  <c r="Q38" i="16"/>
  <c r="P38" i="16"/>
  <c r="M38" i="16"/>
  <c r="B38" i="16"/>
  <c r="S37" i="16"/>
  <c r="R38" i="16" s="1"/>
  <c r="Q37" i="16"/>
  <c r="P37" i="16"/>
  <c r="M37" i="16"/>
  <c r="Q36" i="16"/>
  <c r="P36" i="16"/>
  <c r="M36" i="16"/>
  <c r="S35" i="16"/>
  <c r="R36" i="16" s="1"/>
  <c r="R35" i="16"/>
  <c r="O35" i="16" s="1"/>
  <c r="Q35" i="16"/>
  <c r="P35" i="16"/>
  <c r="M35" i="16"/>
  <c r="Q34" i="16"/>
  <c r="P34" i="16"/>
  <c r="M34" i="16"/>
  <c r="S33" i="16"/>
  <c r="R34" i="16" s="1"/>
  <c r="Q33" i="16"/>
  <c r="P33" i="16"/>
  <c r="M33" i="16"/>
  <c r="Q32" i="16"/>
  <c r="P32" i="16"/>
  <c r="M32" i="16"/>
  <c r="Q31" i="16"/>
  <c r="P31" i="16"/>
  <c r="M31" i="16"/>
  <c r="Q30" i="16"/>
  <c r="P30" i="16"/>
  <c r="M30" i="16"/>
  <c r="S29" i="16"/>
  <c r="S30" i="16" s="1"/>
  <c r="Q29" i="16"/>
  <c r="P29" i="16"/>
  <c r="M29" i="16"/>
  <c r="R28" i="16"/>
  <c r="Q28" i="16"/>
  <c r="P28" i="16"/>
  <c r="M28" i="16"/>
  <c r="Q27" i="16"/>
  <c r="P27" i="16"/>
  <c r="M27" i="16"/>
  <c r="S26" i="16"/>
  <c r="R27" i="16" s="1"/>
  <c r="Q26" i="16"/>
  <c r="P26" i="16"/>
  <c r="M26" i="16"/>
  <c r="Q25" i="16"/>
  <c r="P25" i="16"/>
  <c r="M25" i="16"/>
  <c r="S24" i="16"/>
  <c r="R25" i="16" s="1"/>
  <c r="Q24" i="16"/>
  <c r="P24" i="16"/>
  <c r="M24" i="16"/>
  <c r="S23" i="16"/>
  <c r="Q23" i="16"/>
  <c r="P23" i="16"/>
  <c r="M23" i="16"/>
  <c r="S22" i="16"/>
  <c r="R23" i="16" s="1"/>
  <c r="R22" i="16"/>
  <c r="Q22" i="16"/>
  <c r="P22" i="16"/>
  <c r="O22" i="16"/>
  <c r="M22" i="16"/>
  <c r="Q21" i="16"/>
  <c r="P21" i="16"/>
  <c r="M21" i="16"/>
  <c r="S20" i="16"/>
  <c r="R21" i="16" s="1"/>
  <c r="Q20" i="16"/>
  <c r="P20" i="16"/>
  <c r="M20" i="16"/>
  <c r="Q19" i="16"/>
  <c r="P19" i="16"/>
  <c r="M19" i="16"/>
  <c r="Q18" i="16"/>
  <c r="P18" i="16"/>
  <c r="M18" i="16"/>
  <c r="Q17" i="16"/>
  <c r="P17" i="16"/>
  <c r="M17" i="16"/>
  <c r="S16" i="16"/>
  <c r="Q16" i="16"/>
  <c r="P16" i="16"/>
  <c r="M16" i="16"/>
  <c r="D16" i="16"/>
  <c r="B16" i="16"/>
  <c r="M41" i="16" s="1"/>
  <c r="M42" i="16" s="1"/>
  <c r="R15" i="16"/>
  <c r="Q15" i="16"/>
  <c r="P15" i="16"/>
  <c r="M15" i="16"/>
  <c r="Q14" i="16"/>
  <c r="P14" i="16"/>
  <c r="M14" i="16"/>
  <c r="S13" i="16"/>
  <c r="R14" i="16" s="1"/>
  <c r="Q13" i="16"/>
  <c r="P13" i="16"/>
  <c r="M13" i="16"/>
  <c r="K13" i="16"/>
  <c r="H13" i="16"/>
  <c r="E13" i="16"/>
  <c r="B13" i="16"/>
  <c r="Q12" i="16"/>
  <c r="P12" i="16"/>
  <c r="M12" i="16"/>
  <c r="S11" i="16"/>
  <c r="R12" i="16" s="1"/>
  <c r="Q11" i="16"/>
  <c r="P11" i="16"/>
  <c r="M11" i="16"/>
  <c r="Q10" i="16"/>
  <c r="P10" i="16"/>
  <c r="M10" i="16"/>
  <c r="S9" i="16"/>
  <c r="R10" i="16" s="1"/>
  <c r="R9" i="16"/>
  <c r="S10" i="16" s="1"/>
  <c r="Q9" i="16"/>
  <c r="P9" i="16"/>
  <c r="M9" i="16"/>
  <c r="Q8" i="16"/>
  <c r="P8" i="16"/>
  <c r="M8" i="16"/>
  <c r="S7" i="16"/>
  <c r="R8" i="16" s="1"/>
  <c r="Q7" i="16"/>
  <c r="P7" i="16"/>
  <c r="M7" i="16"/>
  <c r="Q6" i="16"/>
  <c r="P6" i="16"/>
  <c r="M6" i="16"/>
  <c r="Q5" i="16"/>
  <c r="P5" i="16"/>
  <c r="M5" i="16"/>
  <c r="Q4" i="16"/>
  <c r="P4" i="16"/>
  <c r="M4" i="16"/>
  <c r="S3" i="16"/>
  <c r="S4" i="16" s="1"/>
  <c r="Q3" i="16"/>
  <c r="P3" i="16"/>
  <c r="M3" i="16"/>
  <c r="R2" i="16"/>
  <c r="Q2" i="16"/>
  <c r="P2" i="16"/>
  <c r="M2" i="16"/>
  <c r="B16" i="15"/>
  <c r="Q55" i="15"/>
  <c r="P55" i="15"/>
  <c r="M55" i="15"/>
  <c r="S54" i="15"/>
  <c r="R55" i="15" s="1"/>
  <c r="Q54" i="15"/>
  <c r="P54" i="15"/>
  <c r="M54" i="15"/>
  <c r="Q53" i="15"/>
  <c r="P53" i="15"/>
  <c r="M53" i="15"/>
  <c r="S52" i="15"/>
  <c r="R53" i="15" s="1"/>
  <c r="Q52" i="15"/>
  <c r="P52" i="15"/>
  <c r="M52" i="15"/>
  <c r="S51" i="15"/>
  <c r="Q51" i="15"/>
  <c r="P51" i="15"/>
  <c r="M51" i="15"/>
  <c r="S50" i="15"/>
  <c r="R51" i="15" s="1"/>
  <c r="R50" i="15"/>
  <c r="O50" i="15" s="1"/>
  <c r="Q50" i="15"/>
  <c r="P50" i="15"/>
  <c r="M50" i="15"/>
  <c r="Q49" i="15"/>
  <c r="P49" i="15"/>
  <c r="M49" i="15"/>
  <c r="S48" i="15"/>
  <c r="R49" i="15" s="1"/>
  <c r="Q48" i="15"/>
  <c r="P48" i="15"/>
  <c r="M48" i="15"/>
  <c r="Q47" i="15"/>
  <c r="P47" i="15"/>
  <c r="M47" i="15"/>
  <c r="Q46" i="15"/>
  <c r="P46" i="15"/>
  <c r="M46" i="15"/>
  <c r="Q45" i="15"/>
  <c r="P45" i="15"/>
  <c r="M45" i="15"/>
  <c r="S44" i="15"/>
  <c r="S45" i="15" s="1"/>
  <c r="Q44" i="15"/>
  <c r="P44" i="15"/>
  <c r="M44" i="15"/>
  <c r="R43" i="15"/>
  <c r="Q43" i="15"/>
  <c r="P43" i="15"/>
  <c r="M43" i="15"/>
  <c r="S42" i="15"/>
  <c r="R41" i="15"/>
  <c r="P41" i="15"/>
  <c r="P42" i="15" s="1"/>
  <c r="Q40" i="15"/>
  <c r="P40" i="15"/>
  <c r="M40" i="15"/>
  <c r="S39" i="15"/>
  <c r="R40" i="15" s="1"/>
  <c r="Q39" i="15"/>
  <c r="P39" i="15"/>
  <c r="M39" i="15"/>
  <c r="Q38" i="15"/>
  <c r="P38" i="15"/>
  <c r="M38" i="15"/>
  <c r="B38" i="15"/>
  <c r="S37" i="15"/>
  <c r="R38" i="15" s="1"/>
  <c r="Q37" i="15"/>
  <c r="P37" i="15"/>
  <c r="M37" i="15"/>
  <c r="Q36" i="15"/>
  <c r="P36" i="15"/>
  <c r="M36" i="15"/>
  <c r="S35" i="15"/>
  <c r="R36" i="15" s="1"/>
  <c r="R35" i="15"/>
  <c r="O35" i="15" s="1"/>
  <c r="Q35" i="15"/>
  <c r="P35" i="15"/>
  <c r="M35" i="15"/>
  <c r="Q34" i="15"/>
  <c r="P34" i="15"/>
  <c r="M34" i="15"/>
  <c r="S33" i="15"/>
  <c r="R34" i="15" s="1"/>
  <c r="Q33" i="15"/>
  <c r="P33" i="15"/>
  <c r="M33" i="15"/>
  <c r="Q32" i="15"/>
  <c r="P32" i="15"/>
  <c r="M32" i="15"/>
  <c r="Q31" i="15"/>
  <c r="P31" i="15"/>
  <c r="M31" i="15"/>
  <c r="Q30" i="15"/>
  <c r="P30" i="15"/>
  <c r="M30" i="15"/>
  <c r="S29" i="15"/>
  <c r="S30" i="15" s="1"/>
  <c r="Q29" i="15"/>
  <c r="P29" i="15"/>
  <c r="M29" i="15"/>
  <c r="R28" i="15"/>
  <c r="Q28" i="15"/>
  <c r="P28" i="15"/>
  <c r="M28" i="15"/>
  <c r="Q27" i="15"/>
  <c r="P27" i="15"/>
  <c r="M27" i="15"/>
  <c r="S26" i="15"/>
  <c r="R27" i="15" s="1"/>
  <c r="Q26" i="15"/>
  <c r="P26" i="15"/>
  <c r="M26" i="15"/>
  <c r="Q25" i="15"/>
  <c r="P25" i="15"/>
  <c r="M25" i="15"/>
  <c r="S24" i="15"/>
  <c r="R25" i="15" s="1"/>
  <c r="Q24" i="15"/>
  <c r="P24" i="15"/>
  <c r="M24" i="15"/>
  <c r="S23" i="15"/>
  <c r="Q23" i="15"/>
  <c r="P23" i="15"/>
  <c r="M23" i="15"/>
  <c r="S22" i="15"/>
  <c r="R23" i="15" s="1"/>
  <c r="R22" i="15"/>
  <c r="Q22" i="15"/>
  <c r="P22" i="15"/>
  <c r="O22" i="15"/>
  <c r="M22" i="15"/>
  <c r="Q21" i="15"/>
  <c r="P21" i="15"/>
  <c r="M21" i="15"/>
  <c r="S20" i="15"/>
  <c r="R21" i="15" s="1"/>
  <c r="Q20" i="15"/>
  <c r="P20" i="15"/>
  <c r="M20" i="15"/>
  <c r="Q19" i="15"/>
  <c r="P19" i="15"/>
  <c r="M19" i="15"/>
  <c r="Q18" i="15"/>
  <c r="P18" i="15"/>
  <c r="M18" i="15"/>
  <c r="Q17" i="15"/>
  <c r="P17" i="15"/>
  <c r="M17" i="15"/>
  <c r="S16" i="15"/>
  <c r="Q16" i="15"/>
  <c r="P16" i="15"/>
  <c r="M16" i="15"/>
  <c r="D16" i="15"/>
  <c r="M41" i="15"/>
  <c r="M42" i="15" s="1"/>
  <c r="R15" i="15"/>
  <c r="Q15" i="15"/>
  <c r="P15" i="15"/>
  <c r="M15" i="15"/>
  <c r="Q14" i="15"/>
  <c r="P14" i="15"/>
  <c r="M14" i="15"/>
  <c r="S13" i="15"/>
  <c r="R14" i="15" s="1"/>
  <c r="Q13" i="15"/>
  <c r="P13" i="15"/>
  <c r="M13" i="15"/>
  <c r="K13" i="15"/>
  <c r="H13" i="15"/>
  <c r="E13" i="15"/>
  <c r="B13" i="15"/>
  <c r="Q12" i="15"/>
  <c r="P12" i="15"/>
  <c r="M12" i="15"/>
  <c r="S11" i="15"/>
  <c r="R12" i="15" s="1"/>
  <c r="Q11" i="15"/>
  <c r="P11" i="15"/>
  <c r="M11" i="15"/>
  <c r="Q10" i="15"/>
  <c r="P10" i="15"/>
  <c r="M10" i="15"/>
  <c r="S9" i="15"/>
  <c r="R10" i="15" s="1"/>
  <c r="R9" i="15"/>
  <c r="S10" i="15" s="1"/>
  <c r="Q9" i="15"/>
  <c r="P9" i="15"/>
  <c r="M9" i="15"/>
  <c r="Q8" i="15"/>
  <c r="P8" i="15"/>
  <c r="M8" i="15"/>
  <c r="S7" i="15"/>
  <c r="R8" i="15" s="1"/>
  <c r="Q7" i="15"/>
  <c r="P7" i="15"/>
  <c r="M7" i="15"/>
  <c r="Q6" i="15"/>
  <c r="P6" i="15"/>
  <c r="M6" i="15"/>
  <c r="Q5" i="15"/>
  <c r="P5" i="15"/>
  <c r="M5" i="15"/>
  <c r="Q4" i="15"/>
  <c r="P4" i="15"/>
  <c r="M4" i="15"/>
  <c r="S3" i="15"/>
  <c r="S4" i="15" s="1"/>
  <c r="Q3" i="15"/>
  <c r="P3" i="15"/>
  <c r="M3" i="15"/>
  <c r="R2" i="15"/>
  <c r="Q2" i="15"/>
  <c r="P2" i="15"/>
  <c r="M2" i="15"/>
  <c r="Q55" i="14"/>
  <c r="P55" i="14"/>
  <c r="M55" i="14"/>
  <c r="S54" i="14"/>
  <c r="R55" i="14" s="1"/>
  <c r="Q54" i="14"/>
  <c r="P54" i="14"/>
  <c r="M54" i="14"/>
  <c r="Q53" i="14"/>
  <c r="P53" i="14"/>
  <c r="M53" i="14"/>
  <c r="S52" i="14"/>
  <c r="R53" i="14" s="1"/>
  <c r="Q52" i="14"/>
  <c r="P52" i="14"/>
  <c r="M52" i="14"/>
  <c r="Q51" i="14"/>
  <c r="P51" i="14"/>
  <c r="M51" i="14"/>
  <c r="S50" i="14"/>
  <c r="R51" i="14" s="1"/>
  <c r="R50" i="14"/>
  <c r="S51" i="14" s="1"/>
  <c r="Q50" i="14"/>
  <c r="P50" i="14"/>
  <c r="M50" i="14"/>
  <c r="Q49" i="14"/>
  <c r="P49" i="14"/>
  <c r="M49" i="14"/>
  <c r="S48" i="14"/>
  <c r="R49" i="14" s="1"/>
  <c r="Q48" i="14"/>
  <c r="P48" i="14"/>
  <c r="M48" i="14"/>
  <c r="Q47" i="14"/>
  <c r="P47" i="14"/>
  <c r="M47" i="14"/>
  <c r="Q46" i="14"/>
  <c r="P46" i="14"/>
  <c r="M46" i="14"/>
  <c r="Q45" i="14"/>
  <c r="P45" i="14"/>
  <c r="M45" i="14"/>
  <c r="S44" i="14"/>
  <c r="S45" i="14" s="1"/>
  <c r="Q44" i="14"/>
  <c r="P44" i="14"/>
  <c r="M44" i="14"/>
  <c r="R43" i="14"/>
  <c r="Q43" i="14"/>
  <c r="P43" i="14"/>
  <c r="M43" i="14"/>
  <c r="P41" i="14"/>
  <c r="P42" i="14" s="1"/>
  <c r="Q40" i="14"/>
  <c r="P40" i="14"/>
  <c r="M40" i="14"/>
  <c r="S39" i="14"/>
  <c r="R40" i="14" s="1"/>
  <c r="Q39" i="14"/>
  <c r="P39" i="14"/>
  <c r="M39" i="14"/>
  <c r="Q38" i="14"/>
  <c r="P38" i="14"/>
  <c r="M38" i="14"/>
  <c r="B38" i="14"/>
  <c r="S37" i="14"/>
  <c r="R38" i="14" s="1"/>
  <c r="Q37" i="14"/>
  <c r="P37" i="14"/>
  <c r="M37" i="14"/>
  <c r="Q36" i="14"/>
  <c r="P36" i="14"/>
  <c r="M36" i="14"/>
  <c r="S35" i="14"/>
  <c r="R36" i="14" s="1"/>
  <c r="R35" i="14"/>
  <c r="S36" i="14" s="1"/>
  <c r="Q35" i="14"/>
  <c r="P35" i="14"/>
  <c r="M35" i="14"/>
  <c r="Q34" i="14"/>
  <c r="P34" i="14"/>
  <c r="M34" i="14"/>
  <c r="S33" i="14"/>
  <c r="R34" i="14" s="1"/>
  <c r="Q33" i="14"/>
  <c r="P33" i="14"/>
  <c r="M33" i="14"/>
  <c r="Q32" i="14"/>
  <c r="P32" i="14"/>
  <c r="M32" i="14"/>
  <c r="Q31" i="14"/>
  <c r="P31" i="14"/>
  <c r="M31" i="14"/>
  <c r="Q30" i="14"/>
  <c r="P30" i="14"/>
  <c r="M30" i="14"/>
  <c r="S29" i="14"/>
  <c r="S30" i="14" s="1"/>
  <c r="Q29" i="14"/>
  <c r="P29" i="14"/>
  <c r="M29" i="14"/>
  <c r="R28" i="14"/>
  <c r="Q28" i="14"/>
  <c r="P28" i="14"/>
  <c r="M28" i="14"/>
  <c r="Q27" i="14"/>
  <c r="P27" i="14"/>
  <c r="M27" i="14"/>
  <c r="S26" i="14"/>
  <c r="R27" i="14" s="1"/>
  <c r="Q26" i="14"/>
  <c r="P26" i="14"/>
  <c r="M26" i="14"/>
  <c r="Q25" i="14"/>
  <c r="P25" i="14"/>
  <c r="M25" i="14"/>
  <c r="S24" i="14"/>
  <c r="R25" i="14" s="1"/>
  <c r="Q24" i="14"/>
  <c r="P24" i="14"/>
  <c r="M24" i="14"/>
  <c r="S23" i="14"/>
  <c r="Q23" i="14"/>
  <c r="P23" i="14"/>
  <c r="M23" i="14"/>
  <c r="S22" i="14"/>
  <c r="R23" i="14" s="1"/>
  <c r="R22" i="14"/>
  <c r="O22" i="14" s="1"/>
  <c r="Q22" i="14"/>
  <c r="P22" i="14"/>
  <c r="M22" i="14"/>
  <c r="Q21" i="14"/>
  <c r="P21" i="14"/>
  <c r="M21" i="14"/>
  <c r="S20" i="14"/>
  <c r="R21" i="14" s="1"/>
  <c r="Q20" i="14"/>
  <c r="P20" i="14"/>
  <c r="M20" i="14"/>
  <c r="Q19" i="14"/>
  <c r="P19" i="14"/>
  <c r="M19" i="14"/>
  <c r="Q18" i="14"/>
  <c r="P18" i="14"/>
  <c r="M18" i="14"/>
  <c r="Q17" i="14"/>
  <c r="P17" i="14"/>
  <c r="M17" i="14"/>
  <c r="S16" i="14"/>
  <c r="Q16" i="14"/>
  <c r="P16" i="14"/>
  <c r="M16" i="14"/>
  <c r="B16" i="14"/>
  <c r="M41" i="14" s="1"/>
  <c r="M42" i="14" s="1"/>
  <c r="R15" i="14"/>
  <c r="Q15" i="14"/>
  <c r="P15" i="14"/>
  <c r="M15" i="14"/>
  <c r="Q14" i="14"/>
  <c r="P14" i="14"/>
  <c r="M14" i="14"/>
  <c r="S13" i="14"/>
  <c r="R14" i="14" s="1"/>
  <c r="Q13" i="14"/>
  <c r="P13" i="14"/>
  <c r="M13" i="14"/>
  <c r="K13" i="14"/>
  <c r="H13" i="14"/>
  <c r="E13" i="14"/>
  <c r="B13" i="14"/>
  <c r="Q12" i="14"/>
  <c r="P12" i="14"/>
  <c r="M12" i="14"/>
  <c r="S11" i="14"/>
  <c r="R12" i="14" s="1"/>
  <c r="Q11" i="14"/>
  <c r="P11" i="14"/>
  <c r="M11" i="14"/>
  <c r="Q10" i="14"/>
  <c r="P10" i="14"/>
  <c r="M10" i="14"/>
  <c r="S9" i="14"/>
  <c r="R10" i="14" s="1"/>
  <c r="R9" i="14"/>
  <c r="S10" i="14" s="1"/>
  <c r="Q9" i="14"/>
  <c r="P9" i="14"/>
  <c r="M9" i="14"/>
  <c r="Q8" i="14"/>
  <c r="P8" i="14"/>
  <c r="M8" i="14"/>
  <c r="S7" i="14"/>
  <c r="R8" i="14" s="1"/>
  <c r="Q7" i="14"/>
  <c r="P7" i="14"/>
  <c r="M7" i="14"/>
  <c r="Q6" i="14"/>
  <c r="P6" i="14"/>
  <c r="M6" i="14"/>
  <c r="Q5" i="14"/>
  <c r="P5" i="14"/>
  <c r="M5" i="14"/>
  <c r="Q4" i="14"/>
  <c r="P4" i="14"/>
  <c r="M4" i="14"/>
  <c r="S3" i="14"/>
  <c r="S4" i="14" s="1"/>
  <c r="Q3" i="14"/>
  <c r="P3" i="14"/>
  <c r="M3" i="14"/>
  <c r="R2" i="14"/>
  <c r="Q2" i="14"/>
  <c r="P2" i="14"/>
  <c r="M2" i="14"/>
  <c r="Q55" i="13"/>
  <c r="P55" i="13"/>
  <c r="M55" i="13"/>
  <c r="S54" i="13"/>
  <c r="R55" i="13" s="1"/>
  <c r="Q54" i="13"/>
  <c r="P54" i="13"/>
  <c r="M54" i="13"/>
  <c r="Q53" i="13"/>
  <c r="P53" i="13"/>
  <c r="M53" i="13"/>
  <c r="S52" i="13"/>
  <c r="R53" i="13" s="1"/>
  <c r="Q52" i="13"/>
  <c r="P52" i="13"/>
  <c r="M52" i="13"/>
  <c r="Q51" i="13"/>
  <c r="P51" i="13"/>
  <c r="M51" i="13"/>
  <c r="S50" i="13"/>
  <c r="R51" i="13" s="1"/>
  <c r="R50" i="13"/>
  <c r="S51" i="13" s="1"/>
  <c r="Q50" i="13"/>
  <c r="P50" i="13"/>
  <c r="M50" i="13"/>
  <c r="Q49" i="13"/>
  <c r="P49" i="13"/>
  <c r="M49" i="13"/>
  <c r="S48" i="13"/>
  <c r="R49" i="13" s="1"/>
  <c r="Q48" i="13"/>
  <c r="P48" i="13"/>
  <c r="M48" i="13"/>
  <c r="Q47" i="13"/>
  <c r="P47" i="13"/>
  <c r="M47" i="13"/>
  <c r="Q46" i="13"/>
  <c r="P46" i="13"/>
  <c r="M46" i="13"/>
  <c r="Q45" i="13"/>
  <c r="P45" i="13"/>
  <c r="M45" i="13"/>
  <c r="S44" i="13"/>
  <c r="S45" i="13" s="1"/>
  <c r="Q44" i="13"/>
  <c r="P44" i="13"/>
  <c r="M44" i="13"/>
  <c r="R43" i="13"/>
  <c r="Q43" i="13"/>
  <c r="P43" i="13"/>
  <c r="M43" i="13"/>
  <c r="P42" i="13"/>
  <c r="R41" i="13"/>
  <c r="S42" i="13" s="1"/>
  <c r="P41" i="13"/>
  <c r="Q40" i="13"/>
  <c r="P40" i="13"/>
  <c r="M40" i="13"/>
  <c r="S39" i="13"/>
  <c r="R40" i="13" s="1"/>
  <c r="Q39" i="13"/>
  <c r="P39" i="13"/>
  <c r="M39" i="13"/>
  <c r="Q38" i="13"/>
  <c r="P38" i="13"/>
  <c r="M38" i="13"/>
  <c r="B38" i="13"/>
  <c r="S37" i="13"/>
  <c r="R38" i="13" s="1"/>
  <c r="Q37" i="13"/>
  <c r="P37" i="13"/>
  <c r="M37" i="13"/>
  <c r="Q36" i="13"/>
  <c r="P36" i="13"/>
  <c r="M36" i="13"/>
  <c r="S35" i="13"/>
  <c r="R36" i="13" s="1"/>
  <c r="R35" i="13"/>
  <c r="S36" i="13" s="1"/>
  <c r="Q35" i="13"/>
  <c r="P35" i="13"/>
  <c r="M35" i="13"/>
  <c r="Q34" i="13"/>
  <c r="P34" i="13"/>
  <c r="M34" i="13"/>
  <c r="S33" i="13"/>
  <c r="R34" i="13" s="1"/>
  <c r="Q33" i="13"/>
  <c r="P33" i="13"/>
  <c r="M33" i="13"/>
  <c r="Q32" i="13"/>
  <c r="P32" i="13"/>
  <c r="M32" i="13"/>
  <c r="Q31" i="13"/>
  <c r="P31" i="13"/>
  <c r="M31" i="13"/>
  <c r="Q30" i="13"/>
  <c r="P30" i="13"/>
  <c r="M30" i="13"/>
  <c r="S29" i="13"/>
  <c r="S30" i="13" s="1"/>
  <c r="Q29" i="13"/>
  <c r="P29" i="13"/>
  <c r="M29" i="13"/>
  <c r="R28" i="13"/>
  <c r="Q28" i="13"/>
  <c r="P28" i="13"/>
  <c r="M28" i="13"/>
  <c r="Q27" i="13"/>
  <c r="P27" i="13"/>
  <c r="M27" i="13"/>
  <c r="S26" i="13"/>
  <c r="R27" i="13" s="1"/>
  <c r="Q26" i="13"/>
  <c r="P26" i="13"/>
  <c r="M26" i="13"/>
  <c r="Q25" i="13"/>
  <c r="P25" i="13"/>
  <c r="M25" i="13"/>
  <c r="S24" i="13"/>
  <c r="R25" i="13" s="1"/>
  <c r="Q24" i="13"/>
  <c r="P24" i="13"/>
  <c r="M24" i="13"/>
  <c r="Q23" i="13"/>
  <c r="P23" i="13"/>
  <c r="M23" i="13"/>
  <c r="S22" i="13"/>
  <c r="R23" i="13" s="1"/>
  <c r="R22" i="13"/>
  <c r="O22" i="13" s="1"/>
  <c r="Q22" i="13"/>
  <c r="P22" i="13"/>
  <c r="M22" i="13"/>
  <c r="Q21" i="13"/>
  <c r="P21" i="13"/>
  <c r="M21" i="13"/>
  <c r="S20" i="13"/>
  <c r="R21" i="13" s="1"/>
  <c r="Q20" i="13"/>
  <c r="P20" i="13"/>
  <c r="M20" i="13"/>
  <c r="Q19" i="13"/>
  <c r="P19" i="13"/>
  <c r="M19" i="13"/>
  <c r="Q18" i="13"/>
  <c r="P18" i="13"/>
  <c r="M18" i="13"/>
  <c r="Q17" i="13"/>
  <c r="P17" i="13"/>
  <c r="M17" i="13"/>
  <c r="S16" i="13"/>
  <c r="S17" i="13" s="1"/>
  <c r="Q16" i="13"/>
  <c r="P16" i="13"/>
  <c r="M16" i="13"/>
  <c r="D16" i="13"/>
  <c r="B16" i="13"/>
  <c r="M41" i="13" s="1"/>
  <c r="M42" i="13" s="1"/>
  <c r="R15" i="13"/>
  <c r="Q15" i="13"/>
  <c r="P15" i="13"/>
  <c r="M15" i="13"/>
  <c r="Q14" i="13"/>
  <c r="P14" i="13"/>
  <c r="M14" i="13"/>
  <c r="S13" i="13"/>
  <c r="R14" i="13" s="1"/>
  <c r="Q13" i="13"/>
  <c r="P13" i="13"/>
  <c r="M13" i="13"/>
  <c r="K13" i="13"/>
  <c r="H13" i="13"/>
  <c r="E13" i="13"/>
  <c r="B13" i="13"/>
  <c r="Q12" i="13"/>
  <c r="P12" i="13"/>
  <c r="M12" i="13"/>
  <c r="S11" i="13"/>
  <c r="R12" i="13" s="1"/>
  <c r="Q11" i="13"/>
  <c r="P11" i="13"/>
  <c r="M11" i="13"/>
  <c r="Q10" i="13"/>
  <c r="P10" i="13"/>
  <c r="M10" i="13"/>
  <c r="S9" i="13"/>
  <c r="R10" i="13" s="1"/>
  <c r="R9" i="13"/>
  <c r="S10" i="13" s="1"/>
  <c r="Q9" i="13"/>
  <c r="P9" i="13"/>
  <c r="M9" i="13"/>
  <c r="Q8" i="13"/>
  <c r="P8" i="13"/>
  <c r="M8" i="13"/>
  <c r="S7" i="13"/>
  <c r="R8" i="13" s="1"/>
  <c r="Q7" i="13"/>
  <c r="P7" i="13"/>
  <c r="M7" i="13"/>
  <c r="Q6" i="13"/>
  <c r="P6" i="13"/>
  <c r="M6" i="13"/>
  <c r="Q5" i="13"/>
  <c r="P5" i="13"/>
  <c r="M5" i="13"/>
  <c r="Q4" i="13"/>
  <c r="P4" i="13"/>
  <c r="M4" i="13"/>
  <c r="S3" i="13"/>
  <c r="S4" i="13" s="1"/>
  <c r="Q3" i="13"/>
  <c r="P3" i="13"/>
  <c r="M3" i="13"/>
  <c r="R2" i="13"/>
  <c r="Q2" i="13"/>
  <c r="P2" i="13"/>
  <c r="M2" i="13"/>
  <c r="Q55" i="12"/>
  <c r="P55" i="12"/>
  <c r="M55" i="12"/>
  <c r="S54" i="12"/>
  <c r="R55" i="12" s="1"/>
  <c r="Q54" i="12"/>
  <c r="P54" i="12"/>
  <c r="M54" i="12"/>
  <c r="Q53" i="12"/>
  <c r="P53" i="12"/>
  <c r="M53" i="12"/>
  <c r="S52" i="12"/>
  <c r="R53" i="12" s="1"/>
  <c r="Q52" i="12"/>
  <c r="P52" i="12"/>
  <c r="M52" i="12"/>
  <c r="Q51" i="12"/>
  <c r="P51" i="12"/>
  <c r="M51" i="12"/>
  <c r="S50" i="12"/>
  <c r="R51" i="12" s="1"/>
  <c r="R50" i="12"/>
  <c r="S51" i="12" s="1"/>
  <c r="Q50" i="12"/>
  <c r="P50" i="12"/>
  <c r="M50" i="12"/>
  <c r="Q49" i="12"/>
  <c r="P49" i="12"/>
  <c r="M49" i="12"/>
  <c r="S48" i="12"/>
  <c r="R49" i="12" s="1"/>
  <c r="Q48" i="12"/>
  <c r="P48" i="12"/>
  <c r="M48" i="12"/>
  <c r="Q47" i="12"/>
  <c r="P47" i="12"/>
  <c r="M47" i="12"/>
  <c r="Q46" i="12"/>
  <c r="P46" i="12"/>
  <c r="M46" i="12"/>
  <c r="Q45" i="12"/>
  <c r="P45" i="12"/>
  <c r="M45" i="12"/>
  <c r="S44" i="12"/>
  <c r="S45" i="12" s="1"/>
  <c r="Q44" i="12"/>
  <c r="P44" i="12"/>
  <c r="M44" i="12"/>
  <c r="R43" i="12"/>
  <c r="Q43" i="12"/>
  <c r="P43" i="12"/>
  <c r="M43" i="12"/>
  <c r="P42" i="12"/>
  <c r="R41" i="12"/>
  <c r="S42" i="12" s="1"/>
  <c r="P41" i="12"/>
  <c r="Q40" i="12"/>
  <c r="P40" i="12"/>
  <c r="M40" i="12"/>
  <c r="S39" i="12"/>
  <c r="R40" i="12" s="1"/>
  <c r="Q39" i="12"/>
  <c r="P39" i="12"/>
  <c r="M39" i="12"/>
  <c r="Q38" i="12"/>
  <c r="P38" i="12"/>
  <c r="M38" i="12"/>
  <c r="B38" i="12"/>
  <c r="S37" i="12"/>
  <c r="R38" i="12" s="1"/>
  <c r="Q37" i="12"/>
  <c r="P37" i="12"/>
  <c r="M37" i="12"/>
  <c r="Q36" i="12"/>
  <c r="P36" i="12"/>
  <c r="M36" i="12"/>
  <c r="S35" i="12"/>
  <c r="R36" i="12" s="1"/>
  <c r="R35" i="12"/>
  <c r="S36" i="12" s="1"/>
  <c r="Q35" i="12"/>
  <c r="P35" i="12"/>
  <c r="M35" i="12"/>
  <c r="Q34" i="12"/>
  <c r="P34" i="12"/>
  <c r="M34" i="12"/>
  <c r="S33" i="12"/>
  <c r="R34" i="12" s="1"/>
  <c r="Q33" i="12"/>
  <c r="P33" i="12"/>
  <c r="M33" i="12"/>
  <c r="Q32" i="12"/>
  <c r="P32" i="12"/>
  <c r="M32" i="12"/>
  <c r="Q31" i="12"/>
  <c r="P31" i="12"/>
  <c r="M31" i="12"/>
  <c r="Q30" i="12"/>
  <c r="P30" i="12"/>
  <c r="M30" i="12"/>
  <c r="S29" i="12"/>
  <c r="S30" i="12" s="1"/>
  <c r="Q29" i="12"/>
  <c r="P29" i="12"/>
  <c r="M29" i="12"/>
  <c r="R28" i="12"/>
  <c r="Q28" i="12"/>
  <c r="P28" i="12"/>
  <c r="M28" i="12"/>
  <c r="Q27" i="12"/>
  <c r="P27" i="12"/>
  <c r="M27" i="12"/>
  <c r="S26" i="12"/>
  <c r="R27" i="12" s="1"/>
  <c r="Q26" i="12"/>
  <c r="P26" i="12"/>
  <c r="M26" i="12"/>
  <c r="Q25" i="12"/>
  <c r="P25" i="12"/>
  <c r="M25" i="12"/>
  <c r="S24" i="12"/>
  <c r="R25" i="12" s="1"/>
  <c r="Q24" i="12"/>
  <c r="P24" i="12"/>
  <c r="M24" i="12"/>
  <c r="Q23" i="12"/>
  <c r="P23" i="12"/>
  <c r="M23" i="12"/>
  <c r="S22" i="12"/>
  <c r="R23" i="12" s="1"/>
  <c r="R22" i="12"/>
  <c r="O22" i="12" s="1"/>
  <c r="Q22" i="12"/>
  <c r="P22" i="12"/>
  <c r="M22" i="12"/>
  <c r="Q21" i="12"/>
  <c r="P21" i="12"/>
  <c r="M21" i="12"/>
  <c r="S20" i="12"/>
  <c r="R21" i="12" s="1"/>
  <c r="Q20" i="12"/>
  <c r="P20" i="12"/>
  <c r="M20" i="12"/>
  <c r="Q19" i="12"/>
  <c r="P19" i="12"/>
  <c r="M19" i="12"/>
  <c r="Q18" i="12"/>
  <c r="P18" i="12"/>
  <c r="M18" i="12"/>
  <c r="Q17" i="12"/>
  <c r="P17" i="12"/>
  <c r="M17" i="12"/>
  <c r="S16" i="12"/>
  <c r="S17" i="12" s="1"/>
  <c r="Q16" i="12"/>
  <c r="P16" i="12"/>
  <c r="M16" i="12"/>
  <c r="D16" i="12"/>
  <c r="B16" i="12"/>
  <c r="M41" i="12" s="1"/>
  <c r="M42" i="12" s="1"/>
  <c r="R15" i="12"/>
  <c r="Q15" i="12"/>
  <c r="P15" i="12"/>
  <c r="M15" i="12"/>
  <c r="Q14" i="12"/>
  <c r="P14" i="12"/>
  <c r="M14" i="12"/>
  <c r="S13" i="12"/>
  <c r="R14" i="12" s="1"/>
  <c r="Q13" i="12"/>
  <c r="P13" i="12"/>
  <c r="M13" i="12"/>
  <c r="K13" i="12"/>
  <c r="H13" i="12"/>
  <c r="E13" i="12"/>
  <c r="B13" i="12"/>
  <c r="Q12" i="12"/>
  <c r="P12" i="12"/>
  <c r="M12" i="12"/>
  <c r="S11" i="12"/>
  <c r="R12" i="12" s="1"/>
  <c r="Q11" i="12"/>
  <c r="P11" i="12"/>
  <c r="M11" i="12"/>
  <c r="Q10" i="12"/>
  <c r="P10" i="12"/>
  <c r="M10" i="12"/>
  <c r="S9" i="12"/>
  <c r="R10" i="12" s="1"/>
  <c r="R9" i="12"/>
  <c r="S10" i="12" s="1"/>
  <c r="Q9" i="12"/>
  <c r="P9" i="12"/>
  <c r="M9" i="12"/>
  <c r="Q8" i="12"/>
  <c r="P8" i="12"/>
  <c r="M8" i="12"/>
  <c r="S7" i="12"/>
  <c r="R8" i="12" s="1"/>
  <c r="Q7" i="12"/>
  <c r="P7" i="12"/>
  <c r="M7" i="12"/>
  <c r="Q6" i="12"/>
  <c r="P6" i="12"/>
  <c r="M6" i="12"/>
  <c r="Q5" i="12"/>
  <c r="P5" i="12"/>
  <c r="M5" i="12"/>
  <c r="Q4" i="12"/>
  <c r="P4" i="12"/>
  <c r="M4" i="12"/>
  <c r="S3" i="12"/>
  <c r="S4" i="12" s="1"/>
  <c r="Q3" i="12"/>
  <c r="P3" i="12"/>
  <c r="M3" i="12"/>
  <c r="R2" i="12"/>
  <c r="Q2" i="12"/>
  <c r="P2" i="12"/>
  <c r="M2" i="12"/>
  <c r="Q55" i="11"/>
  <c r="P55" i="11"/>
  <c r="M55" i="11"/>
  <c r="S54" i="11"/>
  <c r="R55" i="11" s="1"/>
  <c r="Q54" i="11"/>
  <c r="P54" i="11"/>
  <c r="M54" i="11"/>
  <c r="Q53" i="11"/>
  <c r="P53" i="11"/>
  <c r="M53" i="11"/>
  <c r="S52" i="11"/>
  <c r="R53" i="11" s="1"/>
  <c r="Q52" i="11"/>
  <c r="P52" i="11"/>
  <c r="M52" i="11"/>
  <c r="S51" i="11"/>
  <c r="Q51" i="11"/>
  <c r="P51" i="11"/>
  <c r="M51" i="11"/>
  <c r="S50" i="11"/>
  <c r="R51" i="11" s="1"/>
  <c r="R50" i="11"/>
  <c r="Q50" i="11"/>
  <c r="P50" i="11"/>
  <c r="O50" i="11"/>
  <c r="M50" i="11"/>
  <c r="Q49" i="11"/>
  <c r="P49" i="11"/>
  <c r="M49" i="11"/>
  <c r="S48" i="11"/>
  <c r="R49" i="11" s="1"/>
  <c r="Q48" i="11"/>
  <c r="P48" i="11"/>
  <c r="M48" i="11"/>
  <c r="Q47" i="11"/>
  <c r="P47" i="11"/>
  <c r="M47" i="11"/>
  <c r="Q46" i="11"/>
  <c r="P46" i="11"/>
  <c r="M46" i="11"/>
  <c r="Q45" i="11"/>
  <c r="P45" i="11"/>
  <c r="M45" i="11"/>
  <c r="S44" i="11"/>
  <c r="S45" i="11" s="1"/>
  <c r="Q44" i="11"/>
  <c r="P44" i="11"/>
  <c r="M44" i="11"/>
  <c r="R43" i="11"/>
  <c r="Q43" i="11"/>
  <c r="P43" i="11"/>
  <c r="M43" i="11"/>
  <c r="R41" i="11"/>
  <c r="S42" i="11" s="1"/>
  <c r="P41" i="11"/>
  <c r="P42" i="11" s="1"/>
  <c r="Q40" i="11"/>
  <c r="P40" i="11"/>
  <c r="M40" i="11"/>
  <c r="S39" i="11"/>
  <c r="R40" i="11" s="1"/>
  <c r="Q39" i="11"/>
  <c r="P39" i="11"/>
  <c r="M39" i="11"/>
  <c r="Q38" i="11"/>
  <c r="P38" i="11"/>
  <c r="M38" i="11"/>
  <c r="B38" i="11"/>
  <c r="S37" i="11"/>
  <c r="R38" i="11" s="1"/>
  <c r="Q37" i="11"/>
  <c r="P37" i="11"/>
  <c r="M37" i="11"/>
  <c r="Q36" i="11"/>
  <c r="P36" i="11"/>
  <c r="M36" i="11"/>
  <c r="S35" i="11"/>
  <c r="R36" i="11" s="1"/>
  <c r="R35" i="11"/>
  <c r="S36" i="11" s="1"/>
  <c r="Q35" i="11"/>
  <c r="P35" i="11"/>
  <c r="M35" i="11"/>
  <c r="Q34" i="11"/>
  <c r="P34" i="11"/>
  <c r="M34" i="11"/>
  <c r="S33" i="11"/>
  <c r="R34" i="11" s="1"/>
  <c r="Q33" i="11"/>
  <c r="P33" i="11"/>
  <c r="M33" i="11"/>
  <c r="Q32" i="11"/>
  <c r="P32" i="11"/>
  <c r="M32" i="11"/>
  <c r="Q31" i="11"/>
  <c r="P31" i="11"/>
  <c r="M31" i="11"/>
  <c r="Q30" i="11"/>
  <c r="P30" i="11"/>
  <c r="M30" i="11"/>
  <c r="S29" i="11"/>
  <c r="S30" i="11" s="1"/>
  <c r="Q29" i="11"/>
  <c r="P29" i="11"/>
  <c r="M29" i="11"/>
  <c r="R28" i="11"/>
  <c r="Q28" i="11"/>
  <c r="P28" i="11"/>
  <c r="M28" i="11"/>
  <c r="Q27" i="11"/>
  <c r="P27" i="11"/>
  <c r="M27" i="11"/>
  <c r="S26" i="11"/>
  <c r="R27" i="11" s="1"/>
  <c r="Q26" i="11"/>
  <c r="P26" i="11"/>
  <c r="M26" i="11"/>
  <c r="Q25" i="11"/>
  <c r="P25" i="11"/>
  <c r="M25" i="11"/>
  <c r="S24" i="11"/>
  <c r="R25" i="11" s="1"/>
  <c r="Q24" i="11"/>
  <c r="P24" i="11"/>
  <c r="M24" i="11"/>
  <c r="Q23" i="11"/>
  <c r="P23" i="11"/>
  <c r="M23" i="11"/>
  <c r="S22" i="11"/>
  <c r="R23" i="11" s="1"/>
  <c r="R22" i="11"/>
  <c r="S23" i="11" s="1"/>
  <c r="Q22" i="11"/>
  <c r="P22" i="11"/>
  <c r="M22" i="11"/>
  <c r="Q21" i="11"/>
  <c r="P21" i="11"/>
  <c r="M21" i="11"/>
  <c r="S20" i="11"/>
  <c r="R21" i="11" s="1"/>
  <c r="Q20" i="11"/>
  <c r="P20" i="11"/>
  <c r="M20" i="11"/>
  <c r="Q19" i="11"/>
  <c r="P19" i="11"/>
  <c r="M19" i="11"/>
  <c r="Q18" i="11"/>
  <c r="P18" i="11"/>
  <c r="M18" i="11"/>
  <c r="Q17" i="11"/>
  <c r="P17" i="11"/>
  <c r="M17" i="11"/>
  <c r="S16" i="11"/>
  <c r="S17" i="11" s="1"/>
  <c r="Q16" i="11"/>
  <c r="P16" i="11"/>
  <c r="M16" i="11"/>
  <c r="D16" i="11"/>
  <c r="B16" i="11"/>
  <c r="M41" i="11" s="1"/>
  <c r="M42" i="11" s="1"/>
  <c r="R15" i="11"/>
  <c r="Q15" i="11"/>
  <c r="P15" i="11"/>
  <c r="M15" i="11"/>
  <c r="Q14" i="11"/>
  <c r="P14" i="11"/>
  <c r="M14" i="11"/>
  <c r="S13" i="11"/>
  <c r="R14" i="11" s="1"/>
  <c r="Q13" i="11"/>
  <c r="P13" i="11"/>
  <c r="M13" i="11"/>
  <c r="K13" i="11"/>
  <c r="H13" i="11"/>
  <c r="E13" i="11"/>
  <c r="B13" i="11"/>
  <c r="Q12" i="11"/>
  <c r="P12" i="11"/>
  <c r="M12" i="11"/>
  <c r="S11" i="11"/>
  <c r="R12" i="11" s="1"/>
  <c r="Q11" i="11"/>
  <c r="P11" i="11"/>
  <c r="M11" i="11"/>
  <c r="S10" i="11"/>
  <c r="Q10" i="11"/>
  <c r="P10" i="11"/>
  <c r="M10" i="11"/>
  <c r="S9" i="11"/>
  <c r="R10" i="11" s="1"/>
  <c r="R9" i="11"/>
  <c r="O9" i="11" s="1"/>
  <c r="Q9" i="11"/>
  <c r="P9" i="11"/>
  <c r="M9" i="11"/>
  <c r="Q8" i="11"/>
  <c r="P8" i="11"/>
  <c r="M8" i="11"/>
  <c r="S7" i="11"/>
  <c r="R8" i="11" s="1"/>
  <c r="Q7" i="11"/>
  <c r="P7" i="11"/>
  <c r="M7" i="11"/>
  <c r="Q6" i="11"/>
  <c r="P6" i="11"/>
  <c r="M6" i="11"/>
  <c r="Q5" i="11"/>
  <c r="P5" i="11"/>
  <c r="M5" i="11"/>
  <c r="Q4" i="11"/>
  <c r="P4" i="11"/>
  <c r="M4" i="11"/>
  <c r="S3" i="11"/>
  <c r="S4" i="11" s="1"/>
  <c r="Q3" i="11"/>
  <c r="P3" i="11"/>
  <c r="M3" i="11"/>
  <c r="R2" i="11"/>
  <c r="Q2" i="11"/>
  <c r="P2" i="11"/>
  <c r="M2" i="11"/>
  <c r="Q55" i="10"/>
  <c r="P55" i="10"/>
  <c r="M55" i="10"/>
  <c r="S54" i="10"/>
  <c r="R55" i="10" s="1"/>
  <c r="Q54" i="10"/>
  <c r="P54" i="10"/>
  <c r="M54" i="10"/>
  <c r="Q53" i="10"/>
  <c r="P53" i="10"/>
  <c r="M53" i="10"/>
  <c r="S52" i="10"/>
  <c r="R53" i="10" s="1"/>
  <c r="Q52" i="10"/>
  <c r="P52" i="10"/>
  <c r="M52" i="10"/>
  <c r="Q51" i="10"/>
  <c r="P51" i="10"/>
  <c r="M51" i="10"/>
  <c r="S50" i="10"/>
  <c r="R51" i="10" s="1"/>
  <c r="R50" i="10"/>
  <c r="S51" i="10" s="1"/>
  <c r="Q50" i="10"/>
  <c r="P50" i="10"/>
  <c r="O50" i="10"/>
  <c r="M50" i="10"/>
  <c r="Q49" i="10"/>
  <c r="P49" i="10"/>
  <c r="M49" i="10"/>
  <c r="S48" i="10"/>
  <c r="R49" i="10" s="1"/>
  <c r="Q48" i="10"/>
  <c r="P48" i="10"/>
  <c r="M48" i="10"/>
  <c r="Q47" i="10"/>
  <c r="P47" i="10"/>
  <c r="M47" i="10"/>
  <c r="Q46" i="10"/>
  <c r="P46" i="10"/>
  <c r="M46" i="10"/>
  <c r="Q45" i="10"/>
  <c r="P45" i="10"/>
  <c r="M45" i="10"/>
  <c r="S44" i="10"/>
  <c r="S45" i="10" s="1"/>
  <c r="Q44" i="10"/>
  <c r="P44" i="10"/>
  <c r="M44" i="10"/>
  <c r="R43" i="10"/>
  <c r="Q43" i="10"/>
  <c r="P43" i="10"/>
  <c r="M43" i="10"/>
  <c r="R41" i="10"/>
  <c r="S42" i="10" s="1"/>
  <c r="P41" i="10"/>
  <c r="P42" i="10" s="1"/>
  <c r="Q40" i="10"/>
  <c r="P40" i="10"/>
  <c r="M40" i="10"/>
  <c r="S39" i="10"/>
  <c r="R40" i="10" s="1"/>
  <c r="Q39" i="10"/>
  <c r="P39" i="10"/>
  <c r="M39" i="10"/>
  <c r="Q38" i="10"/>
  <c r="P38" i="10"/>
  <c r="M38" i="10"/>
  <c r="B38" i="10"/>
  <c r="S37" i="10"/>
  <c r="R38" i="10" s="1"/>
  <c r="Q37" i="10"/>
  <c r="P37" i="10"/>
  <c r="M37" i="10"/>
  <c r="Q36" i="10"/>
  <c r="P36" i="10"/>
  <c r="M36" i="10"/>
  <c r="S35" i="10"/>
  <c r="R36" i="10" s="1"/>
  <c r="R35" i="10"/>
  <c r="S36" i="10" s="1"/>
  <c r="Q35" i="10"/>
  <c r="P35" i="10"/>
  <c r="M35" i="10"/>
  <c r="Q34" i="10"/>
  <c r="P34" i="10"/>
  <c r="M34" i="10"/>
  <c r="S33" i="10"/>
  <c r="R34" i="10" s="1"/>
  <c r="Q33" i="10"/>
  <c r="P33" i="10"/>
  <c r="M33" i="10"/>
  <c r="Q32" i="10"/>
  <c r="P32" i="10"/>
  <c r="M32" i="10"/>
  <c r="Q31" i="10"/>
  <c r="P31" i="10"/>
  <c r="M31" i="10"/>
  <c r="Q30" i="10"/>
  <c r="P30" i="10"/>
  <c r="M30" i="10"/>
  <c r="S29" i="10"/>
  <c r="S30" i="10" s="1"/>
  <c r="Q29" i="10"/>
  <c r="P29" i="10"/>
  <c r="M29" i="10"/>
  <c r="R28" i="10"/>
  <c r="Q28" i="10"/>
  <c r="P28" i="10"/>
  <c r="M28" i="10"/>
  <c r="Q27" i="10"/>
  <c r="P27" i="10"/>
  <c r="M27" i="10"/>
  <c r="S26" i="10"/>
  <c r="R27" i="10" s="1"/>
  <c r="Q26" i="10"/>
  <c r="P26" i="10"/>
  <c r="M26" i="10"/>
  <c r="Q25" i="10"/>
  <c r="P25" i="10"/>
  <c r="M25" i="10"/>
  <c r="S24" i="10"/>
  <c r="R25" i="10" s="1"/>
  <c r="Q24" i="10"/>
  <c r="P24" i="10"/>
  <c r="M24" i="10"/>
  <c r="Q23" i="10"/>
  <c r="P23" i="10"/>
  <c r="M23" i="10"/>
  <c r="S22" i="10"/>
  <c r="R23" i="10" s="1"/>
  <c r="R22" i="10"/>
  <c r="O22" i="10" s="1"/>
  <c r="Q22" i="10"/>
  <c r="P22" i="10"/>
  <c r="M22" i="10"/>
  <c r="Q21" i="10"/>
  <c r="P21" i="10"/>
  <c r="M21" i="10"/>
  <c r="S20" i="10"/>
  <c r="R21" i="10" s="1"/>
  <c r="Q20" i="10"/>
  <c r="P20" i="10"/>
  <c r="M20" i="10"/>
  <c r="Q19" i="10"/>
  <c r="P19" i="10"/>
  <c r="M19" i="10"/>
  <c r="Q18" i="10"/>
  <c r="P18" i="10"/>
  <c r="M18" i="10"/>
  <c r="Q17" i="10"/>
  <c r="P17" i="10"/>
  <c r="M17" i="10"/>
  <c r="S16" i="10"/>
  <c r="S17" i="10" s="1"/>
  <c r="Q16" i="10"/>
  <c r="P16" i="10"/>
  <c r="M16" i="10"/>
  <c r="D16" i="10"/>
  <c r="B16" i="10"/>
  <c r="M41" i="10" s="1"/>
  <c r="M42" i="10" s="1"/>
  <c r="R15" i="10"/>
  <c r="Q15" i="10"/>
  <c r="P15" i="10"/>
  <c r="M15" i="10"/>
  <c r="Q14" i="10"/>
  <c r="P14" i="10"/>
  <c r="M14" i="10"/>
  <c r="S13" i="10"/>
  <c r="R14" i="10" s="1"/>
  <c r="Q13" i="10"/>
  <c r="P13" i="10"/>
  <c r="M13" i="10"/>
  <c r="K13" i="10"/>
  <c r="H13" i="10"/>
  <c r="E13" i="10"/>
  <c r="B13" i="10"/>
  <c r="B39" i="10" s="1"/>
  <c r="Q12" i="10"/>
  <c r="P12" i="10"/>
  <c r="M12" i="10"/>
  <c r="S11" i="10"/>
  <c r="R12" i="10" s="1"/>
  <c r="Q11" i="10"/>
  <c r="P11" i="10"/>
  <c r="M11" i="10"/>
  <c r="Q10" i="10"/>
  <c r="P10" i="10"/>
  <c r="M10" i="10"/>
  <c r="S9" i="10"/>
  <c r="R10" i="10" s="1"/>
  <c r="R9" i="10"/>
  <c r="S10" i="10" s="1"/>
  <c r="Q9" i="10"/>
  <c r="P9" i="10"/>
  <c r="M9" i="10"/>
  <c r="Q8" i="10"/>
  <c r="P8" i="10"/>
  <c r="M8" i="10"/>
  <c r="S7" i="10"/>
  <c r="R8" i="10" s="1"/>
  <c r="Q7" i="10"/>
  <c r="P7" i="10"/>
  <c r="M7" i="10"/>
  <c r="Q6" i="10"/>
  <c r="P6" i="10"/>
  <c r="M6" i="10"/>
  <c r="Q5" i="10"/>
  <c r="P5" i="10"/>
  <c r="M5" i="10"/>
  <c r="Q4" i="10"/>
  <c r="P4" i="10"/>
  <c r="M4" i="10"/>
  <c r="S3" i="10"/>
  <c r="S4" i="10" s="1"/>
  <c r="Q3" i="10"/>
  <c r="P3" i="10"/>
  <c r="M3" i="10"/>
  <c r="R2" i="10"/>
  <c r="Q2" i="10"/>
  <c r="P2" i="10"/>
  <c r="M2" i="10"/>
  <c r="Q55" i="9"/>
  <c r="P55" i="9"/>
  <c r="M55" i="9"/>
  <c r="S54" i="9"/>
  <c r="R55" i="9" s="1"/>
  <c r="Q54" i="9"/>
  <c r="P54" i="9"/>
  <c r="M54" i="9"/>
  <c r="Q53" i="9"/>
  <c r="P53" i="9"/>
  <c r="M53" i="9"/>
  <c r="S52" i="9"/>
  <c r="R53" i="9" s="1"/>
  <c r="Q52" i="9"/>
  <c r="P52" i="9"/>
  <c r="M52" i="9"/>
  <c r="S51" i="9"/>
  <c r="Q51" i="9"/>
  <c r="P51" i="9"/>
  <c r="M51" i="9"/>
  <c r="S50" i="9"/>
  <c r="R51" i="9" s="1"/>
  <c r="R50" i="9"/>
  <c r="Q50" i="9"/>
  <c r="P50" i="9"/>
  <c r="O50" i="9"/>
  <c r="M50" i="9"/>
  <c r="Q49" i="9"/>
  <c r="P49" i="9"/>
  <c r="M49" i="9"/>
  <c r="S48" i="9"/>
  <c r="R49" i="9" s="1"/>
  <c r="Q48" i="9"/>
  <c r="P48" i="9"/>
  <c r="M48" i="9"/>
  <c r="Q47" i="9"/>
  <c r="P47" i="9"/>
  <c r="M47" i="9"/>
  <c r="Q46" i="9"/>
  <c r="P46" i="9"/>
  <c r="M46" i="9"/>
  <c r="Q45" i="9"/>
  <c r="P45" i="9"/>
  <c r="M45" i="9"/>
  <c r="S44" i="9"/>
  <c r="S45" i="9" s="1"/>
  <c r="Q44" i="9"/>
  <c r="P44" i="9"/>
  <c r="M44" i="9"/>
  <c r="R43" i="9"/>
  <c r="Q43" i="9"/>
  <c r="P43" i="9"/>
  <c r="M43" i="9"/>
  <c r="R41" i="9"/>
  <c r="S42" i="9" s="1"/>
  <c r="P41" i="9"/>
  <c r="P42" i="9" s="1"/>
  <c r="Q40" i="9"/>
  <c r="P40" i="9"/>
  <c r="M40" i="9"/>
  <c r="S39" i="9"/>
  <c r="R40" i="9" s="1"/>
  <c r="Q39" i="9"/>
  <c r="P39" i="9"/>
  <c r="M39" i="9"/>
  <c r="Q38" i="9"/>
  <c r="P38" i="9"/>
  <c r="M38" i="9"/>
  <c r="B38" i="9"/>
  <c r="S37" i="9"/>
  <c r="R38" i="9" s="1"/>
  <c r="Q37" i="9"/>
  <c r="P37" i="9"/>
  <c r="M37" i="9"/>
  <c r="Q36" i="9"/>
  <c r="P36" i="9"/>
  <c r="M36" i="9"/>
  <c r="S35" i="9"/>
  <c r="R36" i="9" s="1"/>
  <c r="R35" i="9"/>
  <c r="S36" i="9" s="1"/>
  <c r="Q35" i="9"/>
  <c r="P35" i="9"/>
  <c r="M35" i="9"/>
  <c r="Q34" i="9"/>
  <c r="P34" i="9"/>
  <c r="M34" i="9"/>
  <c r="S33" i="9"/>
  <c r="R34" i="9" s="1"/>
  <c r="Q33" i="9"/>
  <c r="P33" i="9"/>
  <c r="M33" i="9"/>
  <c r="Q32" i="9"/>
  <c r="P32" i="9"/>
  <c r="M32" i="9"/>
  <c r="Q31" i="9"/>
  <c r="P31" i="9"/>
  <c r="M31" i="9"/>
  <c r="Q30" i="9"/>
  <c r="P30" i="9"/>
  <c r="M30" i="9"/>
  <c r="S29" i="9"/>
  <c r="S30" i="9" s="1"/>
  <c r="Q29" i="9"/>
  <c r="P29" i="9"/>
  <c r="M29" i="9"/>
  <c r="R28" i="9"/>
  <c r="Q28" i="9"/>
  <c r="P28" i="9"/>
  <c r="M28" i="9"/>
  <c r="Q27" i="9"/>
  <c r="P27" i="9"/>
  <c r="M27" i="9"/>
  <c r="S26" i="9"/>
  <c r="R27" i="9" s="1"/>
  <c r="Q26" i="9"/>
  <c r="P26" i="9"/>
  <c r="M26" i="9"/>
  <c r="Q25" i="9"/>
  <c r="P25" i="9"/>
  <c r="M25" i="9"/>
  <c r="S24" i="9"/>
  <c r="R25" i="9" s="1"/>
  <c r="Q24" i="9"/>
  <c r="P24" i="9"/>
  <c r="M24" i="9"/>
  <c r="S23" i="9"/>
  <c r="Q23" i="9"/>
  <c r="P23" i="9"/>
  <c r="M23" i="9"/>
  <c r="S22" i="9"/>
  <c r="R23" i="9" s="1"/>
  <c r="R22" i="9"/>
  <c r="O22" i="9" s="1"/>
  <c r="Q22" i="9"/>
  <c r="P22" i="9"/>
  <c r="M22" i="9"/>
  <c r="Q21" i="9"/>
  <c r="P21" i="9"/>
  <c r="M21" i="9"/>
  <c r="S20" i="9"/>
  <c r="R21" i="9" s="1"/>
  <c r="Q20" i="9"/>
  <c r="P20" i="9"/>
  <c r="M20" i="9"/>
  <c r="Q19" i="9"/>
  <c r="P19" i="9"/>
  <c r="M19" i="9"/>
  <c r="Q18" i="9"/>
  <c r="P18" i="9"/>
  <c r="M18" i="9"/>
  <c r="Q17" i="9"/>
  <c r="P17" i="9"/>
  <c r="M17" i="9"/>
  <c r="S16" i="9"/>
  <c r="S17" i="9" s="1"/>
  <c r="Q16" i="9"/>
  <c r="P16" i="9"/>
  <c r="M16" i="9"/>
  <c r="D16" i="9"/>
  <c r="B16" i="9"/>
  <c r="M41" i="9" s="1"/>
  <c r="M42" i="9" s="1"/>
  <c r="R15" i="9"/>
  <c r="Q15" i="9"/>
  <c r="P15" i="9"/>
  <c r="M15" i="9"/>
  <c r="Q14" i="9"/>
  <c r="P14" i="9"/>
  <c r="M14" i="9"/>
  <c r="S13" i="9"/>
  <c r="R14" i="9" s="1"/>
  <c r="Q13" i="9"/>
  <c r="P13" i="9"/>
  <c r="M13" i="9"/>
  <c r="K13" i="9"/>
  <c r="H13" i="9"/>
  <c r="E13" i="9"/>
  <c r="B13" i="9"/>
  <c r="Q12" i="9"/>
  <c r="P12" i="9"/>
  <c r="M12" i="9"/>
  <c r="S11" i="9"/>
  <c r="R12" i="9" s="1"/>
  <c r="Q11" i="9"/>
  <c r="P11" i="9"/>
  <c r="M11" i="9"/>
  <c r="Q10" i="9"/>
  <c r="P10" i="9"/>
  <c r="M10" i="9"/>
  <c r="S9" i="9"/>
  <c r="R10" i="9" s="1"/>
  <c r="R9" i="9"/>
  <c r="S10" i="9" s="1"/>
  <c r="Q9" i="9"/>
  <c r="P9" i="9"/>
  <c r="M9" i="9"/>
  <c r="Q8" i="9"/>
  <c r="P8" i="9"/>
  <c r="M8" i="9"/>
  <c r="S7" i="9"/>
  <c r="R8" i="9" s="1"/>
  <c r="Q7" i="9"/>
  <c r="P7" i="9"/>
  <c r="M7" i="9"/>
  <c r="Q6" i="9"/>
  <c r="P6" i="9"/>
  <c r="M6" i="9"/>
  <c r="Q5" i="9"/>
  <c r="P5" i="9"/>
  <c r="M5" i="9"/>
  <c r="Q4" i="9"/>
  <c r="P4" i="9"/>
  <c r="M4" i="9"/>
  <c r="S3" i="9"/>
  <c r="S4" i="9" s="1"/>
  <c r="Q3" i="9"/>
  <c r="P3" i="9"/>
  <c r="M3" i="9"/>
  <c r="R2" i="9"/>
  <c r="Q2" i="9"/>
  <c r="P2" i="9"/>
  <c r="M2" i="9"/>
  <c r="Q55" i="8"/>
  <c r="P55" i="8"/>
  <c r="M55" i="8"/>
  <c r="S54" i="8"/>
  <c r="R55" i="8" s="1"/>
  <c r="Q54" i="8"/>
  <c r="P54" i="8"/>
  <c r="M54" i="8"/>
  <c r="Q53" i="8"/>
  <c r="P53" i="8"/>
  <c r="M53" i="8"/>
  <c r="S52" i="8"/>
  <c r="R53" i="8" s="1"/>
  <c r="Q52" i="8"/>
  <c r="P52" i="8"/>
  <c r="M52" i="8"/>
  <c r="Q51" i="8"/>
  <c r="P51" i="8"/>
  <c r="M51" i="8"/>
  <c r="S50" i="8"/>
  <c r="R51" i="8" s="1"/>
  <c r="R50" i="8"/>
  <c r="S51" i="8" s="1"/>
  <c r="Q50" i="8"/>
  <c r="P50" i="8"/>
  <c r="M50" i="8"/>
  <c r="Q49" i="8"/>
  <c r="P49" i="8"/>
  <c r="M49" i="8"/>
  <c r="S48" i="8"/>
  <c r="R49" i="8" s="1"/>
  <c r="Q48" i="8"/>
  <c r="P48" i="8"/>
  <c r="M48" i="8"/>
  <c r="Q47" i="8"/>
  <c r="P47" i="8"/>
  <c r="M47" i="8"/>
  <c r="Q46" i="8"/>
  <c r="P46" i="8"/>
  <c r="M46" i="8"/>
  <c r="Q45" i="8"/>
  <c r="P45" i="8"/>
  <c r="M45" i="8"/>
  <c r="S44" i="8"/>
  <c r="S45" i="8" s="1"/>
  <c r="Q44" i="8"/>
  <c r="P44" i="8"/>
  <c r="M44" i="8"/>
  <c r="R43" i="8"/>
  <c r="Q43" i="8"/>
  <c r="P43" i="8"/>
  <c r="M43" i="8"/>
  <c r="R41" i="8"/>
  <c r="S42" i="8" s="1"/>
  <c r="P41" i="8"/>
  <c r="P42" i="8" s="1"/>
  <c r="Q40" i="8"/>
  <c r="P40" i="8"/>
  <c r="M40" i="8"/>
  <c r="S39" i="8"/>
  <c r="R40" i="8" s="1"/>
  <c r="Q39" i="8"/>
  <c r="P39" i="8"/>
  <c r="M39" i="8"/>
  <c r="R38" i="8"/>
  <c r="Q38" i="8"/>
  <c r="P38" i="8"/>
  <c r="M38" i="8"/>
  <c r="B38" i="8"/>
  <c r="S37" i="8"/>
  <c r="Q37" i="8"/>
  <c r="P37" i="8"/>
  <c r="M37" i="8"/>
  <c r="Q36" i="8"/>
  <c r="P36" i="8"/>
  <c r="M36" i="8"/>
  <c r="S35" i="8"/>
  <c r="R36" i="8" s="1"/>
  <c r="R35" i="8"/>
  <c r="S36" i="8" s="1"/>
  <c r="Q35" i="8"/>
  <c r="P35" i="8"/>
  <c r="M35" i="8"/>
  <c r="Q34" i="8"/>
  <c r="P34" i="8"/>
  <c r="M34" i="8"/>
  <c r="S33" i="8"/>
  <c r="R34" i="8" s="1"/>
  <c r="Q33" i="8"/>
  <c r="P33" i="8"/>
  <c r="M33" i="8"/>
  <c r="Q32" i="8"/>
  <c r="P32" i="8"/>
  <c r="M32" i="8"/>
  <c r="Q31" i="8"/>
  <c r="P31" i="8"/>
  <c r="M31" i="8"/>
  <c r="Q30" i="8"/>
  <c r="P30" i="8"/>
  <c r="M30" i="8"/>
  <c r="S29" i="8"/>
  <c r="S30" i="8" s="1"/>
  <c r="Q29" i="8"/>
  <c r="P29" i="8"/>
  <c r="M29" i="8"/>
  <c r="R28" i="8"/>
  <c r="Q28" i="8"/>
  <c r="P28" i="8"/>
  <c r="M28" i="8"/>
  <c r="Q27" i="8"/>
  <c r="P27" i="8"/>
  <c r="M27" i="8"/>
  <c r="S26" i="8"/>
  <c r="R27" i="8" s="1"/>
  <c r="Q26" i="8"/>
  <c r="P26" i="8"/>
  <c r="M26" i="8"/>
  <c r="Q25" i="8"/>
  <c r="P25" i="8"/>
  <c r="M25" i="8"/>
  <c r="S24" i="8"/>
  <c r="R25" i="8" s="1"/>
  <c r="Q24" i="8"/>
  <c r="P24" i="8"/>
  <c r="M24" i="8"/>
  <c r="S23" i="8"/>
  <c r="Q23" i="8"/>
  <c r="P23" i="8"/>
  <c r="M23" i="8"/>
  <c r="S22" i="8"/>
  <c r="R23" i="8" s="1"/>
  <c r="R22" i="8"/>
  <c r="O22" i="8" s="1"/>
  <c r="Q22" i="8"/>
  <c r="P22" i="8"/>
  <c r="M22" i="8"/>
  <c r="Q21" i="8"/>
  <c r="P21" i="8"/>
  <c r="M21" i="8"/>
  <c r="S20" i="8"/>
  <c r="R21" i="8" s="1"/>
  <c r="Q20" i="8"/>
  <c r="P20" i="8"/>
  <c r="M20" i="8"/>
  <c r="Q19" i="8"/>
  <c r="P19" i="8"/>
  <c r="M19" i="8"/>
  <c r="Q18" i="8"/>
  <c r="P18" i="8"/>
  <c r="M18" i="8"/>
  <c r="Q17" i="8"/>
  <c r="P17" i="8"/>
  <c r="M17" i="8"/>
  <c r="S16" i="8"/>
  <c r="Q16" i="8"/>
  <c r="P16" i="8"/>
  <c r="M16" i="8"/>
  <c r="D16" i="8"/>
  <c r="B16" i="8"/>
  <c r="M41" i="8" s="1"/>
  <c r="M42" i="8" s="1"/>
  <c r="R15" i="8"/>
  <c r="Q15" i="8"/>
  <c r="P15" i="8"/>
  <c r="M15" i="8"/>
  <c r="Q14" i="8"/>
  <c r="P14" i="8"/>
  <c r="M14" i="8"/>
  <c r="S13" i="8"/>
  <c r="R14" i="8" s="1"/>
  <c r="Q13" i="8"/>
  <c r="P13" i="8"/>
  <c r="M13" i="8"/>
  <c r="K13" i="8"/>
  <c r="H13" i="8"/>
  <c r="E13" i="8"/>
  <c r="B13" i="8"/>
  <c r="Q12" i="8"/>
  <c r="P12" i="8"/>
  <c r="M12" i="8"/>
  <c r="S11" i="8"/>
  <c r="R12" i="8" s="1"/>
  <c r="Q11" i="8"/>
  <c r="P11" i="8"/>
  <c r="M11" i="8"/>
  <c r="Q10" i="8"/>
  <c r="P10" i="8"/>
  <c r="M10" i="8"/>
  <c r="S9" i="8"/>
  <c r="R10" i="8" s="1"/>
  <c r="R9" i="8"/>
  <c r="S10" i="8" s="1"/>
  <c r="Q9" i="8"/>
  <c r="P9" i="8"/>
  <c r="M9" i="8"/>
  <c r="Q8" i="8"/>
  <c r="P8" i="8"/>
  <c r="M8" i="8"/>
  <c r="S7" i="8"/>
  <c r="R8" i="8" s="1"/>
  <c r="Q7" i="8"/>
  <c r="P7" i="8"/>
  <c r="M7" i="8"/>
  <c r="Q6" i="8"/>
  <c r="P6" i="8"/>
  <c r="M6" i="8"/>
  <c r="Q5" i="8"/>
  <c r="P5" i="8"/>
  <c r="M5" i="8"/>
  <c r="Q4" i="8"/>
  <c r="P4" i="8"/>
  <c r="M4" i="8"/>
  <c r="S3" i="8"/>
  <c r="S4" i="8" s="1"/>
  <c r="Q3" i="8"/>
  <c r="P3" i="8"/>
  <c r="M3" i="8"/>
  <c r="R2" i="8"/>
  <c r="Q2" i="8"/>
  <c r="P2" i="8"/>
  <c r="M2" i="8"/>
  <c r="Q55" i="7"/>
  <c r="P55" i="7"/>
  <c r="M55" i="7"/>
  <c r="S54" i="7"/>
  <c r="R55" i="7" s="1"/>
  <c r="Q54" i="7"/>
  <c r="P54" i="7"/>
  <c r="M54" i="7"/>
  <c r="Q53" i="7"/>
  <c r="P53" i="7"/>
  <c r="M53" i="7"/>
  <c r="S52" i="7"/>
  <c r="R53" i="7" s="1"/>
  <c r="Q52" i="7"/>
  <c r="P52" i="7"/>
  <c r="M52" i="7"/>
  <c r="S51" i="7"/>
  <c r="Q51" i="7"/>
  <c r="P51" i="7"/>
  <c r="M51" i="7"/>
  <c r="S50" i="7"/>
  <c r="R51" i="7" s="1"/>
  <c r="R50" i="7"/>
  <c r="Q50" i="7"/>
  <c r="P50" i="7"/>
  <c r="O50" i="7"/>
  <c r="M50" i="7"/>
  <c r="Q49" i="7"/>
  <c r="P49" i="7"/>
  <c r="M49" i="7"/>
  <c r="S48" i="7"/>
  <c r="R49" i="7" s="1"/>
  <c r="Q48" i="7"/>
  <c r="P48" i="7"/>
  <c r="M48" i="7"/>
  <c r="Q47" i="7"/>
  <c r="P47" i="7"/>
  <c r="M47" i="7"/>
  <c r="Q46" i="7"/>
  <c r="P46" i="7"/>
  <c r="M46" i="7"/>
  <c r="Q45" i="7"/>
  <c r="P45" i="7"/>
  <c r="M45" i="7"/>
  <c r="S44" i="7"/>
  <c r="S45" i="7" s="1"/>
  <c r="Q44" i="7"/>
  <c r="P44" i="7"/>
  <c r="M44" i="7"/>
  <c r="R43" i="7"/>
  <c r="Q43" i="7"/>
  <c r="P43" i="7"/>
  <c r="M43" i="7"/>
  <c r="R41" i="7"/>
  <c r="S42" i="7" s="1"/>
  <c r="P41" i="7"/>
  <c r="P42" i="7" s="1"/>
  <c r="Q40" i="7"/>
  <c r="P40" i="7"/>
  <c r="M40" i="7"/>
  <c r="S39" i="7"/>
  <c r="R40" i="7" s="1"/>
  <c r="Q39" i="7"/>
  <c r="P39" i="7"/>
  <c r="M39" i="7"/>
  <c r="Q38" i="7"/>
  <c r="P38" i="7"/>
  <c r="M38" i="7"/>
  <c r="B38" i="7"/>
  <c r="S37" i="7"/>
  <c r="R38" i="7" s="1"/>
  <c r="Q37" i="7"/>
  <c r="P37" i="7"/>
  <c r="M37" i="7"/>
  <c r="Q36" i="7"/>
  <c r="P36" i="7"/>
  <c r="M36" i="7"/>
  <c r="S35" i="7"/>
  <c r="R36" i="7" s="1"/>
  <c r="R35" i="7"/>
  <c r="S36" i="7" s="1"/>
  <c r="Q35" i="7"/>
  <c r="P35" i="7"/>
  <c r="M35" i="7"/>
  <c r="Q34" i="7"/>
  <c r="P34" i="7"/>
  <c r="M34" i="7"/>
  <c r="S33" i="7"/>
  <c r="R34" i="7" s="1"/>
  <c r="Q33" i="7"/>
  <c r="P33" i="7"/>
  <c r="M33" i="7"/>
  <c r="Q32" i="7"/>
  <c r="P32" i="7"/>
  <c r="M32" i="7"/>
  <c r="Q31" i="7"/>
  <c r="P31" i="7"/>
  <c r="M31" i="7"/>
  <c r="Q30" i="7"/>
  <c r="P30" i="7"/>
  <c r="M30" i="7"/>
  <c r="S29" i="7"/>
  <c r="S30" i="7" s="1"/>
  <c r="Q29" i="7"/>
  <c r="P29" i="7"/>
  <c r="M29" i="7"/>
  <c r="R28" i="7"/>
  <c r="Q28" i="7"/>
  <c r="P28" i="7"/>
  <c r="M28" i="7"/>
  <c r="Q27" i="7"/>
  <c r="P27" i="7"/>
  <c r="M27" i="7"/>
  <c r="S26" i="7"/>
  <c r="R27" i="7" s="1"/>
  <c r="Q26" i="7"/>
  <c r="P26" i="7"/>
  <c r="M26" i="7"/>
  <c r="Q25" i="7"/>
  <c r="P25" i="7"/>
  <c r="M25" i="7"/>
  <c r="S24" i="7"/>
  <c r="R25" i="7" s="1"/>
  <c r="Q24" i="7"/>
  <c r="P24" i="7"/>
  <c r="M24" i="7"/>
  <c r="Q23" i="7"/>
  <c r="P23" i="7"/>
  <c r="M23" i="7"/>
  <c r="S22" i="7"/>
  <c r="R23" i="7" s="1"/>
  <c r="R22" i="7"/>
  <c r="S23" i="7" s="1"/>
  <c r="Q22" i="7"/>
  <c r="P22" i="7"/>
  <c r="M22" i="7"/>
  <c r="Q21" i="7"/>
  <c r="P21" i="7"/>
  <c r="M21" i="7"/>
  <c r="S20" i="7"/>
  <c r="R21" i="7" s="1"/>
  <c r="Q20" i="7"/>
  <c r="P20" i="7"/>
  <c r="M20" i="7"/>
  <c r="Q19" i="7"/>
  <c r="P19" i="7"/>
  <c r="M19" i="7"/>
  <c r="Q18" i="7"/>
  <c r="P18" i="7"/>
  <c r="M18" i="7"/>
  <c r="Q17" i="7"/>
  <c r="P17" i="7"/>
  <c r="M17" i="7"/>
  <c r="S16" i="7"/>
  <c r="S17" i="7" s="1"/>
  <c r="Q16" i="7"/>
  <c r="P16" i="7"/>
  <c r="M16" i="7"/>
  <c r="D16" i="7"/>
  <c r="B16" i="7"/>
  <c r="M41" i="7" s="1"/>
  <c r="M42" i="7" s="1"/>
  <c r="R15" i="7"/>
  <c r="Q15" i="7"/>
  <c r="P15" i="7"/>
  <c r="M15" i="7"/>
  <c r="Q14" i="7"/>
  <c r="P14" i="7"/>
  <c r="M14" i="7"/>
  <c r="S13" i="7"/>
  <c r="R14" i="7" s="1"/>
  <c r="Q13" i="7"/>
  <c r="P13" i="7"/>
  <c r="M13" i="7"/>
  <c r="K13" i="7"/>
  <c r="H13" i="7"/>
  <c r="E13" i="7"/>
  <c r="B13" i="7"/>
  <c r="Q12" i="7"/>
  <c r="P12" i="7"/>
  <c r="M12" i="7"/>
  <c r="S11" i="7"/>
  <c r="R12" i="7" s="1"/>
  <c r="Q11" i="7"/>
  <c r="P11" i="7"/>
  <c r="M11" i="7"/>
  <c r="Q10" i="7"/>
  <c r="P10" i="7"/>
  <c r="M10" i="7"/>
  <c r="S9" i="7"/>
  <c r="R10" i="7" s="1"/>
  <c r="R9" i="7"/>
  <c r="O9" i="7" s="1"/>
  <c r="Q9" i="7"/>
  <c r="P9" i="7"/>
  <c r="M9" i="7"/>
  <c r="Q8" i="7"/>
  <c r="P8" i="7"/>
  <c r="M8" i="7"/>
  <c r="S7" i="7"/>
  <c r="R8" i="7" s="1"/>
  <c r="Q7" i="7"/>
  <c r="P7" i="7"/>
  <c r="M7" i="7"/>
  <c r="Q6" i="7"/>
  <c r="P6" i="7"/>
  <c r="M6" i="7"/>
  <c r="Q5" i="7"/>
  <c r="P5" i="7"/>
  <c r="M5" i="7"/>
  <c r="Q4" i="7"/>
  <c r="P4" i="7"/>
  <c r="M4" i="7"/>
  <c r="S3" i="7"/>
  <c r="S4" i="7" s="1"/>
  <c r="Q3" i="7"/>
  <c r="P3" i="7"/>
  <c r="M3" i="7"/>
  <c r="R2" i="7"/>
  <c r="Q2" i="7"/>
  <c r="P2" i="7"/>
  <c r="M2" i="7"/>
  <c r="D16" i="14" l="1"/>
  <c r="B39" i="16"/>
  <c r="B40" i="16" s="1"/>
  <c r="C18" i="16" s="1"/>
  <c r="S36" i="16"/>
  <c r="S5" i="16"/>
  <c r="S6" i="16" s="1"/>
  <c r="S17" i="16"/>
  <c r="S19" i="16" s="1"/>
  <c r="S31" i="16"/>
  <c r="S32" i="16" s="1"/>
  <c r="S46" i="16"/>
  <c r="S47" i="16" s="1"/>
  <c r="O9" i="16"/>
  <c r="S18" i="16"/>
  <c r="B39" i="15"/>
  <c r="B40" i="15" s="1"/>
  <c r="C18" i="15" s="1"/>
  <c r="S36" i="15"/>
  <c r="S5" i="15"/>
  <c r="S6" i="15" s="1"/>
  <c r="S17" i="15"/>
  <c r="S19" i="15" s="1"/>
  <c r="S31" i="15"/>
  <c r="S32" i="15" s="1"/>
  <c r="S46" i="15"/>
  <c r="S47" i="15" s="1"/>
  <c r="O9" i="15"/>
  <c r="S18" i="15"/>
  <c r="B39" i="14"/>
  <c r="B40" i="14" s="1"/>
  <c r="C18" i="14" s="1"/>
  <c r="S19" i="14"/>
  <c r="S17" i="14"/>
  <c r="S31" i="14"/>
  <c r="S32" i="14" s="1"/>
  <c r="S46" i="14"/>
  <c r="S47" i="14" s="1"/>
  <c r="O9" i="14"/>
  <c r="S18" i="14"/>
  <c r="O35" i="14"/>
  <c r="O50" i="14"/>
  <c r="S5" i="14"/>
  <c r="S6" i="14" s="1"/>
  <c r="B39" i="13"/>
  <c r="B40" i="13" s="1"/>
  <c r="C18" i="13" s="1"/>
  <c r="O9" i="13"/>
  <c r="S18" i="13"/>
  <c r="S19" i="13"/>
  <c r="S47" i="13"/>
  <c r="O50" i="13"/>
  <c r="S23" i="13"/>
  <c r="S31" i="13"/>
  <c r="S32" i="13" s="1"/>
  <c r="S46" i="13"/>
  <c r="O35" i="13"/>
  <c r="S5" i="13"/>
  <c r="S6" i="13" s="1"/>
  <c r="O9" i="12"/>
  <c r="B39" i="12"/>
  <c r="B40" i="12" s="1"/>
  <c r="C18" i="12" s="1"/>
  <c r="S18" i="12"/>
  <c r="S19" i="12" s="1"/>
  <c r="S47" i="12"/>
  <c r="O50" i="12"/>
  <c r="S23" i="12"/>
  <c r="S31" i="12"/>
  <c r="S32" i="12" s="1"/>
  <c r="S46" i="12"/>
  <c r="O35" i="12"/>
  <c r="S5" i="12"/>
  <c r="S6" i="12" s="1"/>
  <c r="O35" i="11"/>
  <c r="B39" i="11"/>
  <c r="B40" i="11" s="1"/>
  <c r="C18" i="11" s="1"/>
  <c r="S47" i="11"/>
  <c r="S5" i="11"/>
  <c r="S6" i="11" s="1"/>
  <c r="O22" i="11"/>
  <c r="S31" i="11"/>
  <c r="S32" i="11" s="1"/>
  <c r="S46" i="11"/>
  <c r="S18" i="11"/>
  <c r="S19" i="11" s="1"/>
  <c r="O35" i="10"/>
  <c r="B40" i="10"/>
  <c r="C18" i="10" s="1"/>
  <c r="S23" i="10"/>
  <c r="S31" i="10"/>
  <c r="S32" i="10" s="1"/>
  <c r="S46" i="10"/>
  <c r="S47" i="10" s="1"/>
  <c r="O9" i="10"/>
  <c r="S18" i="10"/>
  <c r="S19" i="10" s="1"/>
  <c r="S5" i="10"/>
  <c r="S6" i="10" s="1"/>
  <c r="O35" i="9"/>
  <c r="B39" i="9"/>
  <c r="B40" i="9" s="1"/>
  <c r="C18" i="9" s="1"/>
  <c r="S19" i="9"/>
  <c r="S31" i="9"/>
  <c r="S32" i="9" s="1"/>
  <c r="S46" i="9"/>
  <c r="S47" i="9" s="1"/>
  <c r="O9" i="9"/>
  <c r="S18" i="9"/>
  <c r="S5" i="9"/>
  <c r="S6" i="9" s="1"/>
  <c r="B39" i="8"/>
  <c r="B40" i="8" s="1"/>
  <c r="C18" i="8" s="1"/>
  <c r="S19" i="8"/>
  <c r="S17" i="8"/>
  <c r="S31" i="8"/>
  <c r="S32" i="8" s="1"/>
  <c r="S46" i="8"/>
  <c r="S47" i="8" s="1"/>
  <c r="O9" i="8"/>
  <c r="S18" i="8"/>
  <c r="O35" i="8"/>
  <c r="O50" i="8"/>
  <c r="S5" i="8"/>
  <c r="S6" i="8" s="1"/>
  <c r="S10" i="7"/>
  <c r="B39" i="7"/>
  <c r="B40" i="7" s="1"/>
  <c r="C18" i="7" s="1"/>
  <c r="O35" i="7"/>
  <c r="S47" i="7"/>
  <c r="S5" i="7"/>
  <c r="S6" i="7" s="1"/>
  <c r="O22" i="7"/>
  <c r="S31" i="7"/>
  <c r="S32" i="7" s="1"/>
  <c r="S46" i="7"/>
  <c r="S18" i="7"/>
  <c r="S19" i="7" s="1"/>
  <c r="Q55" i="6"/>
  <c r="P55" i="6"/>
  <c r="M55" i="6"/>
  <c r="S54" i="6"/>
  <c r="R55" i="6" s="1"/>
  <c r="Q54" i="6"/>
  <c r="P54" i="6"/>
  <c r="M54" i="6"/>
  <c r="Q53" i="6"/>
  <c r="P53" i="6"/>
  <c r="M53" i="6"/>
  <c r="S52" i="6"/>
  <c r="R53" i="6" s="1"/>
  <c r="Q52" i="6"/>
  <c r="P52" i="6"/>
  <c r="M52" i="6"/>
  <c r="Q51" i="6"/>
  <c r="P51" i="6"/>
  <c r="M51" i="6"/>
  <c r="S50" i="6"/>
  <c r="R51" i="6" s="1"/>
  <c r="R50" i="6"/>
  <c r="O50" i="6" s="1"/>
  <c r="Q50" i="6"/>
  <c r="P50" i="6"/>
  <c r="M50" i="6"/>
  <c r="Q49" i="6"/>
  <c r="P49" i="6"/>
  <c r="M49" i="6"/>
  <c r="S48" i="6"/>
  <c r="R49" i="6" s="1"/>
  <c r="Q48" i="6"/>
  <c r="P48" i="6"/>
  <c r="M48" i="6"/>
  <c r="Q47" i="6"/>
  <c r="P47" i="6"/>
  <c r="M47" i="6"/>
  <c r="Q46" i="6"/>
  <c r="P46" i="6"/>
  <c r="M46" i="6"/>
  <c r="Q45" i="6"/>
  <c r="P45" i="6"/>
  <c r="M45" i="6"/>
  <c r="S44" i="6"/>
  <c r="S45" i="6" s="1"/>
  <c r="Q44" i="6"/>
  <c r="P44" i="6"/>
  <c r="M44" i="6"/>
  <c r="R43" i="6"/>
  <c r="Q43" i="6"/>
  <c r="P43" i="6"/>
  <c r="M43" i="6"/>
  <c r="R41" i="6"/>
  <c r="S42" i="6" s="1"/>
  <c r="P41" i="6"/>
  <c r="P42" i="6" s="1"/>
  <c r="Q40" i="6"/>
  <c r="P40" i="6"/>
  <c r="M40" i="6"/>
  <c r="S39" i="6"/>
  <c r="R40" i="6" s="1"/>
  <c r="Q39" i="6"/>
  <c r="P39" i="6"/>
  <c r="M39" i="6"/>
  <c r="Q38" i="6"/>
  <c r="P38" i="6"/>
  <c r="M38" i="6"/>
  <c r="B38" i="6"/>
  <c r="S37" i="6"/>
  <c r="R38" i="6" s="1"/>
  <c r="Q37" i="6"/>
  <c r="P37" i="6"/>
  <c r="M37" i="6"/>
  <c r="Q36" i="6"/>
  <c r="P36" i="6"/>
  <c r="M36" i="6"/>
  <c r="S35" i="6"/>
  <c r="R36" i="6" s="1"/>
  <c r="R35" i="6"/>
  <c r="O35" i="6" s="1"/>
  <c r="Q35" i="6"/>
  <c r="P35" i="6"/>
  <c r="M35" i="6"/>
  <c r="Q34" i="6"/>
  <c r="P34" i="6"/>
  <c r="M34" i="6"/>
  <c r="S33" i="6"/>
  <c r="R34" i="6" s="1"/>
  <c r="Q33" i="6"/>
  <c r="P33" i="6"/>
  <c r="M33" i="6"/>
  <c r="Q32" i="6"/>
  <c r="P32" i="6"/>
  <c r="M32" i="6"/>
  <c r="Q31" i="6"/>
  <c r="P31" i="6"/>
  <c r="M31" i="6"/>
  <c r="Q30" i="6"/>
  <c r="P30" i="6"/>
  <c r="M30" i="6"/>
  <c r="S29" i="6"/>
  <c r="S30" i="6" s="1"/>
  <c r="Q29" i="6"/>
  <c r="P29" i="6"/>
  <c r="M29" i="6"/>
  <c r="R28" i="6"/>
  <c r="Q28" i="6"/>
  <c r="P28" i="6"/>
  <c r="M28" i="6"/>
  <c r="Q27" i="6"/>
  <c r="P27" i="6"/>
  <c r="M27" i="6"/>
  <c r="S26" i="6"/>
  <c r="R27" i="6" s="1"/>
  <c r="Q26" i="6"/>
  <c r="P26" i="6"/>
  <c r="M26" i="6"/>
  <c r="Q25" i="6"/>
  <c r="P25" i="6"/>
  <c r="M25" i="6"/>
  <c r="S24" i="6"/>
  <c r="R25" i="6" s="1"/>
  <c r="Q24" i="6"/>
  <c r="P24" i="6"/>
  <c r="M24" i="6"/>
  <c r="Q23" i="6"/>
  <c r="P23" i="6"/>
  <c r="M23" i="6"/>
  <c r="S22" i="6"/>
  <c r="R23" i="6" s="1"/>
  <c r="R22" i="6"/>
  <c r="S23" i="6" s="1"/>
  <c r="Q22" i="6"/>
  <c r="P22" i="6"/>
  <c r="O22" i="6"/>
  <c r="M22" i="6"/>
  <c r="Q21" i="6"/>
  <c r="P21" i="6"/>
  <c r="M21" i="6"/>
  <c r="S20" i="6"/>
  <c r="R21" i="6" s="1"/>
  <c r="Q20" i="6"/>
  <c r="P20" i="6"/>
  <c r="M20" i="6"/>
  <c r="Q19" i="6"/>
  <c r="P19" i="6"/>
  <c r="M19" i="6"/>
  <c r="Q18" i="6"/>
  <c r="P18" i="6"/>
  <c r="M18" i="6"/>
  <c r="Q17" i="6"/>
  <c r="P17" i="6"/>
  <c r="M17" i="6"/>
  <c r="S16" i="6"/>
  <c r="S17" i="6" s="1"/>
  <c r="Q16" i="6"/>
  <c r="P16" i="6"/>
  <c r="M16" i="6"/>
  <c r="D16" i="6"/>
  <c r="B16" i="6"/>
  <c r="M41" i="6" s="1"/>
  <c r="M42" i="6" s="1"/>
  <c r="R15" i="6"/>
  <c r="Q15" i="6"/>
  <c r="P15" i="6"/>
  <c r="M15" i="6"/>
  <c r="Q14" i="6"/>
  <c r="P14" i="6"/>
  <c r="M14" i="6"/>
  <c r="S13" i="6"/>
  <c r="R14" i="6" s="1"/>
  <c r="Q13" i="6"/>
  <c r="P13" i="6"/>
  <c r="M13" i="6"/>
  <c r="K13" i="6"/>
  <c r="H13" i="6"/>
  <c r="E13" i="6"/>
  <c r="B13" i="6"/>
  <c r="Q12" i="6"/>
  <c r="P12" i="6"/>
  <c r="M12" i="6"/>
  <c r="S11" i="6"/>
  <c r="R12" i="6" s="1"/>
  <c r="Q11" i="6"/>
  <c r="P11" i="6"/>
  <c r="M11" i="6"/>
  <c r="Q10" i="6"/>
  <c r="P10" i="6"/>
  <c r="M10" i="6"/>
  <c r="S9" i="6"/>
  <c r="R10" i="6" s="1"/>
  <c r="R9" i="6"/>
  <c r="S10" i="6" s="1"/>
  <c r="Q9" i="6"/>
  <c r="P9" i="6"/>
  <c r="M9" i="6"/>
  <c r="Q8" i="6"/>
  <c r="P8" i="6"/>
  <c r="M8" i="6"/>
  <c r="S7" i="6"/>
  <c r="R8" i="6" s="1"/>
  <c r="Q7" i="6"/>
  <c r="P7" i="6"/>
  <c r="M7" i="6"/>
  <c r="Q6" i="6"/>
  <c r="P6" i="6"/>
  <c r="M6" i="6"/>
  <c r="Q5" i="6"/>
  <c r="P5" i="6"/>
  <c r="M5" i="6"/>
  <c r="Q4" i="6"/>
  <c r="P4" i="6"/>
  <c r="M4" i="6"/>
  <c r="S3" i="6"/>
  <c r="S4" i="6" s="1"/>
  <c r="Q3" i="6"/>
  <c r="P3" i="6"/>
  <c r="M3" i="6"/>
  <c r="R2" i="6"/>
  <c r="Q2" i="6"/>
  <c r="P2" i="6"/>
  <c r="M2" i="6"/>
  <c r="Q55" i="5"/>
  <c r="P55" i="5"/>
  <c r="M55" i="5"/>
  <c r="S54" i="5"/>
  <c r="R55" i="5" s="1"/>
  <c r="Q54" i="5"/>
  <c r="P54" i="5"/>
  <c r="M54" i="5"/>
  <c r="Q53" i="5"/>
  <c r="P53" i="5"/>
  <c r="M53" i="5"/>
  <c r="S52" i="5"/>
  <c r="R53" i="5" s="1"/>
  <c r="Q52" i="5"/>
  <c r="P52" i="5"/>
  <c r="M52" i="5"/>
  <c r="S51" i="5"/>
  <c r="Q51" i="5"/>
  <c r="P51" i="5"/>
  <c r="M51" i="5"/>
  <c r="S50" i="5"/>
  <c r="R51" i="5" s="1"/>
  <c r="R50" i="5"/>
  <c r="O50" i="5" s="1"/>
  <c r="Q50" i="5"/>
  <c r="P50" i="5"/>
  <c r="M50" i="5"/>
  <c r="Q49" i="5"/>
  <c r="P49" i="5"/>
  <c r="M49" i="5"/>
  <c r="S48" i="5"/>
  <c r="R49" i="5" s="1"/>
  <c r="Q48" i="5"/>
  <c r="P48" i="5"/>
  <c r="M48" i="5"/>
  <c r="Q47" i="5"/>
  <c r="P47" i="5"/>
  <c r="M47" i="5"/>
  <c r="Q46" i="5"/>
  <c r="P46" i="5"/>
  <c r="M46" i="5"/>
  <c r="Q45" i="5"/>
  <c r="P45" i="5"/>
  <c r="M45" i="5"/>
  <c r="S44" i="5"/>
  <c r="S45" i="5" s="1"/>
  <c r="Q44" i="5"/>
  <c r="P44" i="5"/>
  <c r="M44" i="5"/>
  <c r="R43" i="5"/>
  <c r="Q43" i="5"/>
  <c r="P43" i="5"/>
  <c r="M43" i="5"/>
  <c r="S42" i="5"/>
  <c r="R41" i="5"/>
  <c r="P41" i="5"/>
  <c r="P42" i="5" s="1"/>
  <c r="Q40" i="5"/>
  <c r="P40" i="5"/>
  <c r="M40" i="5"/>
  <c r="S39" i="5"/>
  <c r="R40" i="5" s="1"/>
  <c r="Q39" i="5"/>
  <c r="P39" i="5"/>
  <c r="M39" i="5"/>
  <c r="Q38" i="5"/>
  <c r="P38" i="5"/>
  <c r="M38" i="5"/>
  <c r="B38" i="5"/>
  <c r="S37" i="5"/>
  <c r="R38" i="5" s="1"/>
  <c r="Q37" i="5"/>
  <c r="P37" i="5"/>
  <c r="M37" i="5"/>
  <c r="Q36" i="5"/>
  <c r="P36" i="5"/>
  <c r="M36" i="5"/>
  <c r="S35" i="5"/>
  <c r="R36" i="5" s="1"/>
  <c r="R35" i="5"/>
  <c r="O35" i="5" s="1"/>
  <c r="Q35" i="5"/>
  <c r="P35" i="5"/>
  <c r="M35" i="5"/>
  <c r="Q34" i="5"/>
  <c r="P34" i="5"/>
  <c r="M34" i="5"/>
  <c r="S33" i="5"/>
  <c r="R34" i="5" s="1"/>
  <c r="Q33" i="5"/>
  <c r="P33" i="5"/>
  <c r="M33" i="5"/>
  <c r="Q32" i="5"/>
  <c r="P32" i="5"/>
  <c r="M32" i="5"/>
  <c r="Q31" i="5"/>
  <c r="P31" i="5"/>
  <c r="M31" i="5"/>
  <c r="Q30" i="5"/>
  <c r="P30" i="5"/>
  <c r="M30" i="5"/>
  <c r="S29" i="5"/>
  <c r="S30" i="5" s="1"/>
  <c r="Q29" i="5"/>
  <c r="P29" i="5"/>
  <c r="M29" i="5"/>
  <c r="R28" i="5"/>
  <c r="Q28" i="5"/>
  <c r="P28" i="5"/>
  <c r="M28" i="5"/>
  <c r="Q27" i="5"/>
  <c r="P27" i="5"/>
  <c r="M27" i="5"/>
  <c r="S26" i="5"/>
  <c r="R27" i="5" s="1"/>
  <c r="Q26" i="5"/>
  <c r="P26" i="5"/>
  <c r="M26" i="5"/>
  <c r="Q25" i="5"/>
  <c r="P25" i="5"/>
  <c r="M25" i="5"/>
  <c r="S24" i="5"/>
  <c r="R25" i="5" s="1"/>
  <c r="Q24" i="5"/>
  <c r="P24" i="5"/>
  <c r="M24" i="5"/>
  <c r="S23" i="5"/>
  <c r="Q23" i="5"/>
  <c r="P23" i="5"/>
  <c r="M23" i="5"/>
  <c r="S22" i="5"/>
  <c r="R23" i="5" s="1"/>
  <c r="R22" i="5"/>
  <c r="Q22" i="5"/>
  <c r="P22" i="5"/>
  <c r="O22" i="5"/>
  <c r="M22" i="5"/>
  <c r="Q21" i="5"/>
  <c r="P21" i="5"/>
  <c r="M21" i="5"/>
  <c r="S20" i="5"/>
  <c r="R21" i="5" s="1"/>
  <c r="Q20" i="5"/>
  <c r="P20" i="5"/>
  <c r="M20" i="5"/>
  <c r="Q19" i="5"/>
  <c r="P19" i="5"/>
  <c r="M19" i="5"/>
  <c r="Q18" i="5"/>
  <c r="P18" i="5"/>
  <c r="M18" i="5"/>
  <c r="Q17" i="5"/>
  <c r="P17" i="5"/>
  <c r="M17" i="5"/>
  <c r="S16" i="5"/>
  <c r="Q16" i="5"/>
  <c r="P16" i="5"/>
  <c r="M16" i="5"/>
  <c r="D16" i="5"/>
  <c r="B16" i="5"/>
  <c r="M41" i="5" s="1"/>
  <c r="M42" i="5" s="1"/>
  <c r="R15" i="5"/>
  <c r="Q15" i="5"/>
  <c r="P15" i="5"/>
  <c r="M15" i="5"/>
  <c r="Q14" i="5"/>
  <c r="P14" i="5"/>
  <c r="M14" i="5"/>
  <c r="S13" i="5"/>
  <c r="R14" i="5" s="1"/>
  <c r="Q13" i="5"/>
  <c r="P13" i="5"/>
  <c r="M13" i="5"/>
  <c r="K13" i="5"/>
  <c r="H13" i="5"/>
  <c r="E13" i="5"/>
  <c r="B13" i="5"/>
  <c r="Q12" i="5"/>
  <c r="P12" i="5"/>
  <c r="M12" i="5"/>
  <c r="S11" i="5"/>
  <c r="R12" i="5" s="1"/>
  <c r="Q11" i="5"/>
  <c r="P11" i="5"/>
  <c r="M11" i="5"/>
  <c r="Q10" i="5"/>
  <c r="P10" i="5"/>
  <c r="M10" i="5"/>
  <c r="S9" i="5"/>
  <c r="R10" i="5" s="1"/>
  <c r="R9" i="5"/>
  <c r="S10" i="5" s="1"/>
  <c r="Q9" i="5"/>
  <c r="P9" i="5"/>
  <c r="M9" i="5"/>
  <c r="Q8" i="5"/>
  <c r="P8" i="5"/>
  <c r="M8" i="5"/>
  <c r="S7" i="5"/>
  <c r="R8" i="5" s="1"/>
  <c r="Q7" i="5"/>
  <c r="P7" i="5"/>
  <c r="M7" i="5"/>
  <c r="Q6" i="5"/>
  <c r="P6" i="5"/>
  <c r="M6" i="5"/>
  <c r="Q5" i="5"/>
  <c r="P5" i="5"/>
  <c r="M5" i="5"/>
  <c r="Q4" i="5"/>
  <c r="P4" i="5"/>
  <c r="M4" i="5"/>
  <c r="S3" i="5"/>
  <c r="S4" i="5" s="1"/>
  <c r="Q3" i="5"/>
  <c r="P3" i="5"/>
  <c r="M3" i="5"/>
  <c r="R2" i="5"/>
  <c r="Q2" i="5"/>
  <c r="P2" i="5"/>
  <c r="M2" i="5"/>
  <c r="Q55" i="4"/>
  <c r="P55" i="4"/>
  <c r="M55" i="4"/>
  <c r="S54" i="4"/>
  <c r="R55" i="4" s="1"/>
  <c r="Q54" i="4"/>
  <c r="P54" i="4"/>
  <c r="M54" i="4"/>
  <c r="Q53" i="4"/>
  <c r="P53" i="4"/>
  <c r="M53" i="4"/>
  <c r="S52" i="4"/>
  <c r="R53" i="4" s="1"/>
  <c r="Q52" i="4"/>
  <c r="P52" i="4"/>
  <c r="M52" i="4"/>
  <c r="Q51" i="4"/>
  <c r="P51" i="4"/>
  <c r="M51" i="4"/>
  <c r="S50" i="4"/>
  <c r="R51" i="4" s="1"/>
  <c r="R50" i="4"/>
  <c r="S51" i="4" s="1"/>
  <c r="Q50" i="4"/>
  <c r="P50" i="4"/>
  <c r="M50" i="4"/>
  <c r="Q49" i="4"/>
  <c r="P49" i="4"/>
  <c r="M49" i="4"/>
  <c r="S48" i="4"/>
  <c r="R49" i="4" s="1"/>
  <c r="Q48" i="4"/>
  <c r="P48" i="4"/>
  <c r="M48" i="4"/>
  <c r="Q47" i="4"/>
  <c r="P47" i="4"/>
  <c r="M47" i="4"/>
  <c r="Q46" i="4"/>
  <c r="P46" i="4"/>
  <c r="M46" i="4"/>
  <c r="Q45" i="4"/>
  <c r="P45" i="4"/>
  <c r="M45" i="4"/>
  <c r="S44" i="4"/>
  <c r="S45" i="4" s="1"/>
  <c r="Q44" i="4"/>
  <c r="P44" i="4"/>
  <c r="M44" i="4"/>
  <c r="R43" i="4"/>
  <c r="Q43" i="4"/>
  <c r="P43" i="4"/>
  <c r="M43" i="4"/>
  <c r="R41" i="4"/>
  <c r="S42" i="4" s="1"/>
  <c r="P41" i="4"/>
  <c r="P42" i="4" s="1"/>
  <c r="Q40" i="4"/>
  <c r="P40" i="4"/>
  <c r="M40" i="4"/>
  <c r="S39" i="4"/>
  <c r="R40" i="4" s="1"/>
  <c r="Q39" i="4"/>
  <c r="P39" i="4"/>
  <c r="M39" i="4"/>
  <c r="R38" i="4"/>
  <c r="Q38" i="4"/>
  <c r="P38" i="4"/>
  <c r="M38" i="4"/>
  <c r="B38" i="4"/>
  <c r="S37" i="4"/>
  <c r="Q37" i="4"/>
  <c r="P37" i="4"/>
  <c r="M37" i="4"/>
  <c r="Q36" i="4"/>
  <c r="P36" i="4"/>
  <c r="M36" i="4"/>
  <c r="S35" i="4"/>
  <c r="R36" i="4" s="1"/>
  <c r="R35" i="4"/>
  <c r="S36" i="4" s="1"/>
  <c r="Q35" i="4"/>
  <c r="P35" i="4"/>
  <c r="M35" i="4"/>
  <c r="Q34" i="4"/>
  <c r="P34" i="4"/>
  <c r="M34" i="4"/>
  <c r="S33" i="4"/>
  <c r="R34" i="4" s="1"/>
  <c r="Q33" i="4"/>
  <c r="P33" i="4"/>
  <c r="M33" i="4"/>
  <c r="Q32" i="4"/>
  <c r="P32" i="4"/>
  <c r="M32" i="4"/>
  <c r="Q31" i="4"/>
  <c r="P31" i="4"/>
  <c r="M31" i="4"/>
  <c r="Q30" i="4"/>
  <c r="P30" i="4"/>
  <c r="M30" i="4"/>
  <c r="S29" i="4"/>
  <c r="S30" i="4" s="1"/>
  <c r="Q29" i="4"/>
  <c r="P29" i="4"/>
  <c r="M29" i="4"/>
  <c r="R28" i="4"/>
  <c r="Q28" i="4"/>
  <c r="P28" i="4"/>
  <c r="M28" i="4"/>
  <c r="Q27" i="4"/>
  <c r="P27" i="4"/>
  <c r="M27" i="4"/>
  <c r="S26" i="4"/>
  <c r="R27" i="4" s="1"/>
  <c r="Q26" i="4"/>
  <c r="P26" i="4"/>
  <c r="M26" i="4"/>
  <c r="Q25" i="4"/>
  <c r="P25" i="4"/>
  <c r="M25" i="4"/>
  <c r="S24" i="4"/>
  <c r="R25" i="4" s="1"/>
  <c r="Q24" i="4"/>
  <c r="P24" i="4"/>
  <c r="M24" i="4"/>
  <c r="Q23" i="4"/>
  <c r="P23" i="4"/>
  <c r="M23" i="4"/>
  <c r="S22" i="4"/>
  <c r="R23" i="4" s="1"/>
  <c r="R22" i="4"/>
  <c r="S23" i="4" s="1"/>
  <c r="Q22" i="4"/>
  <c r="P22" i="4"/>
  <c r="M22" i="4"/>
  <c r="Q21" i="4"/>
  <c r="P21" i="4"/>
  <c r="M21" i="4"/>
  <c r="S20" i="4"/>
  <c r="R21" i="4" s="1"/>
  <c r="Q20" i="4"/>
  <c r="P20" i="4"/>
  <c r="M20" i="4"/>
  <c r="Q19" i="4"/>
  <c r="P19" i="4"/>
  <c r="M19" i="4"/>
  <c r="Q18" i="4"/>
  <c r="P18" i="4"/>
  <c r="M18" i="4"/>
  <c r="Q17" i="4"/>
  <c r="P17" i="4"/>
  <c r="M17" i="4"/>
  <c r="S16" i="4"/>
  <c r="Q16" i="4"/>
  <c r="P16" i="4"/>
  <c r="M16" i="4"/>
  <c r="D16" i="4"/>
  <c r="B16" i="4"/>
  <c r="M41" i="4" s="1"/>
  <c r="M42" i="4" s="1"/>
  <c r="R15" i="4"/>
  <c r="Q15" i="4"/>
  <c r="P15" i="4"/>
  <c r="M15" i="4"/>
  <c r="Q14" i="4"/>
  <c r="P14" i="4"/>
  <c r="M14" i="4"/>
  <c r="S13" i="4"/>
  <c r="R14" i="4" s="1"/>
  <c r="Q13" i="4"/>
  <c r="P13" i="4"/>
  <c r="M13" i="4"/>
  <c r="K13" i="4"/>
  <c r="H13" i="4"/>
  <c r="E13" i="4"/>
  <c r="B13" i="4"/>
  <c r="Q12" i="4"/>
  <c r="P12" i="4"/>
  <c r="M12" i="4"/>
  <c r="S11" i="4"/>
  <c r="R12" i="4" s="1"/>
  <c r="Q11" i="4"/>
  <c r="P11" i="4"/>
  <c r="M11" i="4"/>
  <c r="Q10" i="4"/>
  <c r="P10" i="4"/>
  <c r="M10" i="4"/>
  <c r="S9" i="4"/>
  <c r="R10" i="4" s="1"/>
  <c r="R9" i="4"/>
  <c r="S10" i="4" s="1"/>
  <c r="Q9" i="4"/>
  <c r="P9" i="4"/>
  <c r="M9" i="4"/>
  <c r="Q8" i="4"/>
  <c r="P8" i="4"/>
  <c r="M8" i="4"/>
  <c r="S7" i="4"/>
  <c r="R8" i="4" s="1"/>
  <c r="Q7" i="4"/>
  <c r="P7" i="4"/>
  <c r="M7" i="4"/>
  <c r="Q6" i="4"/>
  <c r="P6" i="4"/>
  <c r="M6" i="4"/>
  <c r="Q5" i="4"/>
  <c r="P5" i="4"/>
  <c r="M5" i="4"/>
  <c r="Q4" i="4"/>
  <c r="P4" i="4"/>
  <c r="M4" i="4"/>
  <c r="S3" i="4"/>
  <c r="S4" i="4" s="1"/>
  <c r="Q3" i="4"/>
  <c r="P3" i="4"/>
  <c r="M3" i="4"/>
  <c r="R2" i="4"/>
  <c r="Q2" i="4"/>
  <c r="P2" i="4"/>
  <c r="M2" i="4"/>
  <c r="Q55" i="3"/>
  <c r="P55" i="3"/>
  <c r="M55" i="3"/>
  <c r="S54" i="3"/>
  <c r="R55" i="3" s="1"/>
  <c r="Q54" i="3"/>
  <c r="P54" i="3"/>
  <c r="M54" i="3"/>
  <c r="Q53" i="3"/>
  <c r="P53" i="3"/>
  <c r="M53" i="3"/>
  <c r="S52" i="3"/>
  <c r="R53" i="3" s="1"/>
  <c r="Q52" i="3"/>
  <c r="P52" i="3"/>
  <c r="M52" i="3"/>
  <c r="S51" i="3"/>
  <c r="Q51" i="3"/>
  <c r="P51" i="3"/>
  <c r="M51" i="3"/>
  <c r="S50" i="3"/>
  <c r="R51" i="3" s="1"/>
  <c r="R50" i="3"/>
  <c r="Q50" i="3"/>
  <c r="P50" i="3"/>
  <c r="O50" i="3"/>
  <c r="M50" i="3"/>
  <c r="Q49" i="3"/>
  <c r="P49" i="3"/>
  <c r="M49" i="3"/>
  <c r="S48" i="3"/>
  <c r="R49" i="3" s="1"/>
  <c r="Q48" i="3"/>
  <c r="P48" i="3"/>
  <c r="M48" i="3"/>
  <c r="Q47" i="3"/>
  <c r="P47" i="3"/>
  <c r="M47" i="3"/>
  <c r="Q46" i="3"/>
  <c r="P46" i="3"/>
  <c r="M46" i="3"/>
  <c r="Q45" i="3"/>
  <c r="P45" i="3"/>
  <c r="M45" i="3"/>
  <c r="S44" i="3"/>
  <c r="S45" i="3" s="1"/>
  <c r="Q44" i="3"/>
  <c r="P44" i="3"/>
  <c r="M44" i="3"/>
  <c r="R43" i="3"/>
  <c r="Q43" i="3"/>
  <c r="P43" i="3"/>
  <c r="M43" i="3"/>
  <c r="R41" i="3"/>
  <c r="S42" i="3" s="1"/>
  <c r="P41" i="3"/>
  <c r="P42" i="3" s="1"/>
  <c r="Q40" i="3"/>
  <c r="P40" i="3"/>
  <c r="M40" i="3"/>
  <c r="S39" i="3"/>
  <c r="R40" i="3" s="1"/>
  <c r="Q39" i="3"/>
  <c r="P39" i="3"/>
  <c r="M39" i="3"/>
  <c r="Q38" i="3"/>
  <c r="P38" i="3"/>
  <c r="M38" i="3"/>
  <c r="B38" i="3"/>
  <c r="S37" i="3"/>
  <c r="R38" i="3" s="1"/>
  <c r="Q37" i="3"/>
  <c r="P37" i="3"/>
  <c r="M37" i="3"/>
  <c r="Q36" i="3"/>
  <c r="P36" i="3"/>
  <c r="M36" i="3"/>
  <c r="S35" i="3"/>
  <c r="R36" i="3" s="1"/>
  <c r="R35" i="3"/>
  <c r="S36" i="3" s="1"/>
  <c r="Q35" i="3"/>
  <c r="P35" i="3"/>
  <c r="M35" i="3"/>
  <c r="Q34" i="3"/>
  <c r="P34" i="3"/>
  <c r="M34" i="3"/>
  <c r="S33" i="3"/>
  <c r="R34" i="3" s="1"/>
  <c r="Q33" i="3"/>
  <c r="P33" i="3"/>
  <c r="M33" i="3"/>
  <c r="Q32" i="3"/>
  <c r="P32" i="3"/>
  <c r="M32" i="3"/>
  <c r="Q31" i="3"/>
  <c r="P31" i="3"/>
  <c r="M31" i="3"/>
  <c r="Q30" i="3"/>
  <c r="P30" i="3"/>
  <c r="M30" i="3"/>
  <c r="S29" i="3"/>
  <c r="S30" i="3" s="1"/>
  <c r="Q29" i="3"/>
  <c r="P29" i="3"/>
  <c r="M29" i="3"/>
  <c r="R28" i="3"/>
  <c r="Q28" i="3"/>
  <c r="P28" i="3"/>
  <c r="M28" i="3"/>
  <c r="Q27" i="3"/>
  <c r="P27" i="3"/>
  <c r="M27" i="3"/>
  <c r="S26" i="3"/>
  <c r="R27" i="3" s="1"/>
  <c r="Q26" i="3"/>
  <c r="P26" i="3"/>
  <c r="M26" i="3"/>
  <c r="Q25" i="3"/>
  <c r="P25" i="3"/>
  <c r="M25" i="3"/>
  <c r="S24" i="3"/>
  <c r="R25" i="3" s="1"/>
  <c r="Q24" i="3"/>
  <c r="P24" i="3"/>
  <c r="M24" i="3"/>
  <c r="Q23" i="3"/>
  <c r="P23" i="3"/>
  <c r="M23" i="3"/>
  <c r="S22" i="3"/>
  <c r="R23" i="3" s="1"/>
  <c r="R22" i="3"/>
  <c r="S23" i="3" s="1"/>
  <c r="Q22" i="3"/>
  <c r="P22" i="3"/>
  <c r="M22" i="3"/>
  <c r="Q21" i="3"/>
  <c r="P21" i="3"/>
  <c r="M21" i="3"/>
  <c r="S20" i="3"/>
  <c r="R21" i="3" s="1"/>
  <c r="Q20" i="3"/>
  <c r="P20" i="3"/>
  <c r="M20" i="3"/>
  <c r="Q19" i="3"/>
  <c r="P19" i="3"/>
  <c r="M19" i="3"/>
  <c r="Q18" i="3"/>
  <c r="P18" i="3"/>
  <c r="M18" i="3"/>
  <c r="Q17" i="3"/>
  <c r="P17" i="3"/>
  <c r="M17" i="3"/>
  <c r="S16" i="3"/>
  <c r="S17" i="3" s="1"/>
  <c r="Q16" i="3"/>
  <c r="P16" i="3"/>
  <c r="M16" i="3"/>
  <c r="D16" i="3"/>
  <c r="B16" i="3"/>
  <c r="M41" i="3" s="1"/>
  <c r="M42" i="3" s="1"/>
  <c r="R15" i="3"/>
  <c r="Q15" i="3"/>
  <c r="P15" i="3"/>
  <c r="M15" i="3"/>
  <c r="Q14" i="3"/>
  <c r="P14" i="3"/>
  <c r="M14" i="3"/>
  <c r="S13" i="3"/>
  <c r="R14" i="3" s="1"/>
  <c r="Q13" i="3"/>
  <c r="P13" i="3"/>
  <c r="M13" i="3"/>
  <c r="K13" i="3"/>
  <c r="H13" i="3"/>
  <c r="E13" i="3"/>
  <c r="B13" i="3"/>
  <c r="Q12" i="3"/>
  <c r="P12" i="3"/>
  <c r="M12" i="3"/>
  <c r="S11" i="3"/>
  <c r="R12" i="3" s="1"/>
  <c r="Q11" i="3"/>
  <c r="P11" i="3"/>
  <c r="M11" i="3"/>
  <c r="Q10" i="3"/>
  <c r="P10" i="3"/>
  <c r="M10" i="3"/>
  <c r="S9" i="3"/>
  <c r="R10" i="3" s="1"/>
  <c r="R9" i="3"/>
  <c r="O9" i="3" s="1"/>
  <c r="Q9" i="3"/>
  <c r="P9" i="3"/>
  <c r="M9" i="3"/>
  <c r="Q8" i="3"/>
  <c r="P8" i="3"/>
  <c r="M8" i="3"/>
  <c r="S7" i="3"/>
  <c r="R8" i="3" s="1"/>
  <c r="Q7" i="3"/>
  <c r="P7" i="3"/>
  <c r="M7" i="3"/>
  <c r="Q6" i="3"/>
  <c r="P6" i="3"/>
  <c r="M6" i="3"/>
  <c r="Q5" i="3"/>
  <c r="P5" i="3"/>
  <c r="M5" i="3"/>
  <c r="Q4" i="3"/>
  <c r="P4" i="3"/>
  <c r="M4" i="3"/>
  <c r="S3" i="3"/>
  <c r="S4" i="3" s="1"/>
  <c r="Q3" i="3"/>
  <c r="P3" i="3"/>
  <c r="M3" i="3"/>
  <c r="R2" i="3"/>
  <c r="Q2" i="3"/>
  <c r="P2" i="3"/>
  <c r="M2" i="3"/>
  <c r="Q55" i="2"/>
  <c r="P55" i="2"/>
  <c r="M55" i="2"/>
  <c r="S54" i="2"/>
  <c r="R55" i="2" s="1"/>
  <c r="Q54" i="2"/>
  <c r="P54" i="2"/>
  <c r="M54" i="2"/>
  <c r="Q53" i="2"/>
  <c r="P53" i="2"/>
  <c r="M53" i="2"/>
  <c r="S52" i="2"/>
  <c r="R53" i="2" s="1"/>
  <c r="Q52" i="2"/>
  <c r="P52" i="2"/>
  <c r="M52" i="2"/>
  <c r="Q51" i="2"/>
  <c r="P51" i="2"/>
  <c r="M51" i="2"/>
  <c r="S50" i="2"/>
  <c r="R51" i="2" s="1"/>
  <c r="R50" i="2"/>
  <c r="S51" i="2" s="1"/>
  <c r="Q50" i="2"/>
  <c r="P50" i="2"/>
  <c r="M50" i="2"/>
  <c r="Q49" i="2"/>
  <c r="P49" i="2"/>
  <c r="M49" i="2"/>
  <c r="S48" i="2"/>
  <c r="R49" i="2" s="1"/>
  <c r="Q48" i="2"/>
  <c r="P48" i="2"/>
  <c r="M48" i="2"/>
  <c r="Q47" i="2"/>
  <c r="P47" i="2"/>
  <c r="M47" i="2"/>
  <c r="Q46" i="2"/>
  <c r="P46" i="2"/>
  <c r="M46" i="2"/>
  <c r="Q45" i="2"/>
  <c r="P45" i="2"/>
  <c r="M45" i="2"/>
  <c r="S44" i="2"/>
  <c r="S45" i="2" s="1"/>
  <c r="Q44" i="2"/>
  <c r="P44" i="2"/>
  <c r="M44" i="2"/>
  <c r="R43" i="2"/>
  <c r="Q43" i="2"/>
  <c r="P43" i="2"/>
  <c r="M43" i="2"/>
  <c r="R41" i="2"/>
  <c r="S42" i="2" s="1"/>
  <c r="P41" i="2"/>
  <c r="P42" i="2" s="1"/>
  <c r="Q40" i="2"/>
  <c r="P40" i="2"/>
  <c r="M40" i="2"/>
  <c r="S39" i="2"/>
  <c r="R40" i="2" s="1"/>
  <c r="Q39" i="2"/>
  <c r="P39" i="2"/>
  <c r="M39" i="2"/>
  <c r="Q38" i="2"/>
  <c r="P38" i="2"/>
  <c r="M38" i="2"/>
  <c r="B38" i="2"/>
  <c r="S37" i="2"/>
  <c r="R38" i="2" s="1"/>
  <c r="Q37" i="2"/>
  <c r="P37" i="2"/>
  <c r="M37" i="2"/>
  <c r="Q36" i="2"/>
  <c r="P36" i="2"/>
  <c r="M36" i="2"/>
  <c r="S35" i="2"/>
  <c r="R36" i="2" s="1"/>
  <c r="R35" i="2"/>
  <c r="S36" i="2" s="1"/>
  <c r="Q35" i="2"/>
  <c r="P35" i="2"/>
  <c r="M35" i="2"/>
  <c r="Q34" i="2"/>
  <c r="P34" i="2"/>
  <c r="M34" i="2"/>
  <c r="S33" i="2"/>
  <c r="R34" i="2" s="1"/>
  <c r="Q33" i="2"/>
  <c r="P33" i="2"/>
  <c r="M33" i="2"/>
  <c r="Q32" i="2"/>
  <c r="P32" i="2"/>
  <c r="M32" i="2"/>
  <c r="Q31" i="2"/>
  <c r="P31" i="2"/>
  <c r="M31" i="2"/>
  <c r="Q30" i="2"/>
  <c r="P30" i="2"/>
  <c r="M30" i="2"/>
  <c r="S29" i="2"/>
  <c r="S30" i="2" s="1"/>
  <c r="Q29" i="2"/>
  <c r="P29" i="2"/>
  <c r="M29" i="2"/>
  <c r="R28" i="2"/>
  <c r="Q28" i="2"/>
  <c r="P28" i="2"/>
  <c r="M28" i="2"/>
  <c r="Q27" i="2"/>
  <c r="P27" i="2"/>
  <c r="M27" i="2"/>
  <c r="S26" i="2"/>
  <c r="R27" i="2" s="1"/>
  <c r="Q26" i="2"/>
  <c r="P26" i="2"/>
  <c r="M26" i="2"/>
  <c r="Q25" i="2"/>
  <c r="P25" i="2"/>
  <c r="M25" i="2"/>
  <c r="S24" i="2"/>
  <c r="R25" i="2" s="1"/>
  <c r="Q24" i="2"/>
  <c r="P24" i="2"/>
  <c r="M24" i="2"/>
  <c r="S23" i="2"/>
  <c r="Q23" i="2"/>
  <c r="P23" i="2"/>
  <c r="M23" i="2"/>
  <c r="S22" i="2"/>
  <c r="R23" i="2" s="1"/>
  <c r="R22" i="2"/>
  <c r="O22" i="2" s="1"/>
  <c r="Q22" i="2"/>
  <c r="P22" i="2"/>
  <c r="M22" i="2"/>
  <c r="Q21" i="2"/>
  <c r="P21" i="2"/>
  <c r="M21" i="2"/>
  <c r="S20" i="2"/>
  <c r="R21" i="2" s="1"/>
  <c r="Q20" i="2"/>
  <c r="P20" i="2"/>
  <c r="M20" i="2"/>
  <c r="Q19" i="2"/>
  <c r="P19" i="2"/>
  <c r="M19" i="2"/>
  <c r="Q18" i="2"/>
  <c r="P18" i="2"/>
  <c r="M18" i="2"/>
  <c r="Q17" i="2"/>
  <c r="P17" i="2"/>
  <c r="M17" i="2"/>
  <c r="S16" i="2"/>
  <c r="Q16" i="2"/>
  <c r="P16" i="2"/>
  <c r="M16" i="2"/>
  <c r="D16" i="2"/>
  <c r="B16" i="2"/>
  <c r="M41" i="2" s="1"/>
  <c r="M42" i="2" s="1"/>
  <c r="R15" i="2"/>
  <c r="Q15" i="2"/>
  <c r="P15" i="2"/>
  <c r="M15" i="2"/>
  <c r="Q14" i="2"/>
  <c r="P14" i="2"/>
  <c r="M14" i="2"/>
  <c r="S13" i="2"/>
  <c r="R14" i="2" s="1"/>
  <c r="Q13" i="2"/>
  <c r="P13" i="2"/>
  <c r="M13" i="2"/>
  <c r="K13" i="2"/>
  <c r="H13" i="2"/>
  <c r="E13" i="2"/>
  <c r="B13" i="2"/>
  <c r="Q12" i="2"/>
  <c r="P12" i="2"/>
  <c r="M12" i="2"/>
  <c r="S11" i="2"/>
  <c r="R12" i="2" s="1"/>
  <c r="Q11" i="2"/>
  <c r="P11" i="2"/>
  <c r="M11" i="2"/>
  <c r="Q10" i="2"/>
  <c r="P10" i="2"/>
  <c r="M10" i="2"/>
  <c r="S9" i="2"/>
  <c r="R10" i="2" s="1"/>
  <c r="R9" i="2"/>
  <c r="S10" i="2" s="1"/>
  <c r="Q9" i="2"/>
  <c r="P9" i="2"/>
  <c r="M9" i="2"/>
  <c r="Q8" i="2"/>
  <c r="P8" i="2"/>
  <c r="M8" i="2"/>
  <c r="S7" i="2"/>
  <c r="R8" i="2" s="1"/>
  <c r="Q7" i="2"/>
  <c r="P7" i="2"/>
  <c r="M7" i="2"/>
  <c r="Q6" i="2"/>
  <c r="P6" i="2"/>
  <c r="M6" i="2"/>
  <c r="Q5" i="2"/>
  <c r="P5" i="2"/>
  <c r="M5" i="2"/>
  <c r="Q4" i="2"/>
  <c r="P4" i="2"/>
  <c r="M4" i="2"/>
  <c r="S3" i="2"/>
  <c r="S4" i="2" s="1"/>
  <c r="Q3" i="2"/>
  <c r="P3" i="2"/>
  <c r="M3" i="2"/>
  <c r="R2" i="2"/>
  <c r="Q2" i="2"/>
  <c r="P2" i="2"/>
  <c r="M2" i="2"/>
  <c r="Q55" i="1"/>
  <c r="P55" i="1"/>
  <c r="M55" i="1"/>
  <c r="S54" i="1"/>
  <c r="R55" i="1" s="1"/>
  <c r="Q54" i="1"/>
  <c r="P54" i="1"/>
  <c r="M54" i="1"/>
  <c r="Q53" i="1"/>
  <c r="P53" i="1"/>
  <c r="M53" i="1"/>
  <c r="S52" i="1"/>
  <c r="R53" i="1" s="1"/>
  <c r="Q52" i="1"/>
  <c r="P52" i="1"/>
  <c r="M52" i="1"/>
  <c r="Q51" i="1"/>
  <c r="P51" i="1"/>
  <c r="M51" i="1"/>
  <c r="S50" i="1"/>
  <c r="R51" i="1" s="1"/>
  <c r="R50" i="1"/>
  <c r="S51" i="1" s="1"/>
  <c r="Q50" i="1"/>
  <c r="P50" i="1"/>
  <c r="M50" i="1"/>
  <c r="R49" i="1"/>
  <c r="Q49" i="1"/>
  <c r="P49" i="1"/>
  <c r="M49" i="1"/>
  <c r="S48" i="1"/>
  <c r="Q48" i="1"/>
  <c r="P48" i="1"/>
  <c r="M48" i="1"/>
  <c r="Q47" i="1"/>
  <c r="P47" i="1"/>
  <c r="M47" i="1"/>
  <c r="Q46" i="1"/>
  <c r="P46" i="1"/>
  <c r="M46" i="1"/>
  <c r="Q45" i="1"/>
  <c r="P45" i="1"/>
  <c r="M45" i="1"/>
  <c r="S44" i="1"/>
  <c r="S45" i="1" s="1"/>
  <c r="Q44" i="1"/>
  <c r="P44" i="1"/>
  <c r="M44" i="1"/>
  <c r="R43" i="1"/>
  <c r="Q43" i="1"/>
  <c r="P43" i="1"/>
  <c r="M43" i="1"/>
  <c r="R41" i="1"/>
  <c r="S42" i="1" s="1"/>
  <c r="P41" i="1"/>
  <c r="P42" i="1" s="1"/>
  <c r="Q40" i="1"/>
  <c r="P40" i="1"/>
  <c r="M40" i="1"/>
  <c r="S39" i="1"/>
  <c r="R40" i="1" s="1"/>
  <c r="Q39" i="1"/>
  <c r="P39" i="1"/>
  <c r="M39" i="1"/>
  <c r="Q38" i="1"/>
  <c r="P38" i="1"/>
  <c r="M38" i="1"/>
  <c r="B38" i="1"/>
  <c r="S37" i="1"/>
  <c r="R38" i="1" s="1"/>
  <c r="Q37" i="1"/>
  <c r="P37" i="1"/>
  <c r="M37" i="1"/>
  <c r="Q36" i="1"/>
  <c r="P36" i="1"/>
  <c r="M36" i="1"/>
  <c r="S35" i="1"/>
  <c r="R36" i="1" s="1"/>
  <c r="R35" i="1"/>
  <c r="S36" i="1" s="1"/>
  <c r="Q35" i="1"/>
  <c r="P35" i="1"/>
  <c r="M35" i="1"/>
  <c r="Q34" i="1"/>
  <c r="P34" i="1"/>
  <c r="M34" i="1"/>
  <c r="S33" i="1"/>
  <c r="R34" i="1" s="1"/>
  <c r="Q33" i="1"/>
  <c r="P33" i="1"/>
  <c r="M33" i="1"/>
  <c r="Q32" i="1"/>
  <c r="P32" i="1"/>
  <c r="M32" i="1"/>
  <c r="Q31" i="1"/>
  <c r="P31" i="1"/>
  <c r="M31" i="1"/>
  <c r="Q30" i="1"/>
  <c r="P30" i="1"/>
  <c r="M30" i="1"/>
  <c r="S29" i="1"/>
  <c r="S30" i="1" s="1"/>
  <c r="Q29" i="1"/>
  <c r="P29" i="1"/>
  <c r="M29" i="1"/>
  <c r="R28" i="1"/>
  <c r="S31" i="1" s="1"/>
  <c r="Q28" i="1"/>
  <c r="P28" i="1"/>
  <c r="M28" i="1"/>
  <c r="Q27" i="1"/>
  <c r="P27" i="1"/>
  <c r="M27" i="1"/>
  <c r="S26" i="1"/>
  <c r="R27" i="1" s="1"/>
  <c r="Q26" i="1"/>
  <c r="P26" i="1"/>
  <c r="M26" i="1"/>
  <c r="Q25" i="1"/>
  <c r="P25" i="1"/>
  <c r="M25" i="1"/>
  <c r="S24" i="1"/>
  <c r="R25" i="1" s="1"/>
  <c r="Q24" i="1"/>
  <c r="P24" i="1"/>
  <c r="M24" i="1"/>
  <c r="S23" i="1"/>
  <c r="Q23" i="1"/>
  <c r="P23" i="1"/>
  <c r="M23" i="1"/>
  <c r="S22" i="1"/>
  <c r="R23" i="1" s="1"/>
  <c r="R22" i="1"/>
  <c r="O22" i="1" s="1"/>
  <c r="Q22" i="1"/>
  <c r="P22" i="1"/>
  <c r="M22" i="1"/>
  <c r="Q21" i="1"/>
  <c r="P21" i="1"/>
  <c r="M21" i="1"/>
  <c r="S20" i="1"/>
  <c r="R21" i="1" s="1"/>
  <c r="Q20" i="1"/>
  <c r="P20" i="1"/>
  <c r="M20" i="1"/>
  <c r="Q19" i="1"/>
  <c r="P19" i="1"/>
  <c r="M19" i="1"/>
  <c r="Q18" i="1"/>
  <c r="P18" i="1"/>
  <c r="M18" i="1"/>
  <c r="Q17" i="1"/>
  <c r="P17" i="1"/>
  <c r="M17" i="1"/>
  <c r="S16" i="1"/>
  <c r="S17" i="1" s="1"/>
  <c r="Q16" i="1"/>
  <c r="P16" i="1"/>
  <c r="M16" i="1"/>
  <c r="D16" i="1"/>
  <c r="B16" i="1"/>
  <c r="M41" i="1" s="1"/>
  <c r="M42" i="1" s="1"/>
  <c r="R15" i="1"/>
  <c r="Q15" i="1"/>
  <c r="P15" i="1"/>
  <c r="M15" i="1"/>
  <c r="Q14" i="1"/>
  <c r="P14" i="1"/>
  <c r="M14" i="1"/>
  <c r="S13" i="1"/>
  <c r="R14" i="1" s="1"/>
  <c r="Q13" i="1"/>
  <c r="P13" i="1"/>
  <c r="M13" i="1"/>
  <c r="K13" i="1"/>
  <c r="H13" i="1"/>
  <c r="E13" i="1"/>
  <c r="B13" i="1"/>
  <c r="Q12" i="1"/>
  <c r="P12" i="1"/>
  <c r="M12" i="1"/>
  <c r="S11" i="1"/>
  <c r="R12" i="1" s="1"/>
  <c r="Q11" i="1"/>
  <c r="P11" i="1"/>
  <c r="M11" i="1"/>
  <c r="Q10" i="1"/>
  <c r="P10" i="1"/>
  <c r="M10" i="1"/>
  <c r="S9" i="1"/>
  <c r="R10" i="1" s="1"/>
  <c r="R9" i="1"/>
  <c r="S10" i="1" s="1"/>
  <c r="Q9" i="1"/>
  <c r="P9" i="1"/>
  <c r="M9" i="1"/>
  <c r="Q8" i="1"/>
  <c r="P8" i="1"/>
  <c r="M8" i="1"/>
  <c r="S7" i="1"/>
  <c r="R8" i="1" s="1"/>
  <c r="Q7" i="1"/>
  <c r="P7" i="1"/>
  <c r="M7" i="1"/>
  <c r="Q6" i="1"/>
  <c r="P6" i="1"/>
  <c r="M6" i="1"/>
  <c r="Q5" i="1"/>
  <c r="P5" i="1"/>
  <c r="M5" i="1"/>
  <c r="Q4" i="1"/>
  <c r="P4" i="1"/>
  <c r="M4" i="1"/>
  <c r="S3" i="1"/>
  <c r="S4" i="1" s="1"/>
  <c r="Q3" i="1"/>
  <c r="P3" i="1"/>
  <c r="M3" i="1"/>
  <c r="R2" i="1"/>
  <c r="Q2" i="1"/>
  <c r="P2" i="1"/>
  <c r="M2" i="1"/>
  <c r="B39" i="6" l="1"/>
  <c r="B40" i="6" s="1"/>
  <c r="C18" i="6" s="1"/>
  <c r="O9" i="6"/>
  <c r="S18" i="6"/>
  <c r="S19" i="6" s="1"/>
  <c r="S5" i="6"/>
  <c r="S6" i="6" s="1"/>
  <c r="S36" i="6"/>
  <c r="S51" i="6"/>
  <c r="S31" i="6"/>
  <c r="S32" i="6" s="1"/>
  <c r="S46" i="6"/>
  <c r="S47" i="6" s="1"/>
  <c r="B39" i="5"/>
  <c r="S36" i="5"/>
  <c r="B40" i="5"/>
  <c r="C18" i="5" s="1"/>
  <c r="S5" i="5"/>
  <c r="S6" i="5" s="1"/>
  <c r="S17" i="5"/>
  <c r="S19" i="5" s="1"/>
  <c r="S31" i="5"/>
  <c r="S32" i="5" s="1"/>
  <c r="S46" i="5"/>
  <c r="S47" i="5" s="1"/>
  <c r="O9" i="5"/>
  <c r="S18" i="5"/>
  <c r="B39" i="4"/>
  <c r="B40" i="4" s="1"/>
  <c r="C18" i="4" s="1"/>
  <c r="O22" i="4"/>
  <c r="S31" i="4"/>
  <c r="S32" i="4" s="1"/>
  <c r="S46" i="4"/>
  <c r="S47" i="4" s="1"/>
  <c r="O9" i="4"/>
  <c r="O35" i="4"/>
  <c r="O50" i="4"/>
  <c r="S17" i="4"/>
  <c r="S18" i="4" s="1"/>
  <c r="S5" i="4"/>
  <c r="S6" i="4" s="1"/>
  <c r="O35" i="3"/>
  <c r="B39" i="3"/>
  <c r="B40" i="3" s="1"/>
  <c r="C18" i="3" s="1"/>
  <c r="S10" i="3"/>
  <c r="S47" i="3"/>
  <c r="S5" i="3"/>
  <c r="S6" i="3" s="1"/>
  <c r="O22" i="3"/>
  <c r="S31" i="3"/>
  <c r="S32" i="3" s="1"/>
  <c r="S46" i="3"/>
  <c r="S18" i="3"/>
  <c r="S19" i="3" s="1"/>
  <c r="B39" i="2"/>
  <c r="B40" i="2" s="1"/>
  <c r="C18" i="2" s="1"/>
  <c r="S19" i="2"/>
  <c r="S17" i="2"/>
  <c r="S31" i="2"/>
  <c r="S32" i="2" s="1"/>
  <c r="S46" i="2"/>
  <c r="S47" i="2" s="1"/>
  <c r="O9" i="2"/>
  <c r="S18" i="2"/>
  <c r="O35" i="2"/>
  <c r="O50" i="2"/>
  <c r="S5" i="2"/>
  <c r="S6" i="2" s="1"/>
  <c r="B39" i="1"/>
  <c r="B40" i="1" s="1"/>
  <c r="C18" i="1" s="1"/>
  <c r="S47" i="1"/>
  <c r="S32" i="1"/>
  <c r="S46" i="1"/>
  <c r="S18" i="1"/>
  <c r="S19" i="1"/>
  <c r="O35" i="1"/>
  <c r="O50" i="1"/>
  <c r="O9" i="1"/>
  <c r="S5" i="1"/>
  <c r="S6" i="1" s="1"/>
  <c r="S19" i="4" l="1"/>
</calcChain>
</file>

<file path=xl/comments1.xml><?xml version="1.0" encoding="utf-8"?>
<comments xmlns="http://schemas.openxmlformats.org/spreadsheetml/2006/main">
  <authors>
    <author>Cekou Coulibaly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 xml:space="preserve">Kay :
</t>
        </r>
        <r>
          <rPr>
            <sz val="9"/>
            <color indexed="81"/>
            <rFont val="Tahoma"/>
            <family val="2"/>
          </rPr>
          <t>Cette cellule doit reprendre le contenu de la cellule B1 de la feuille précédente + 1 jour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<sst xmlns="http://schemas.openxmlformats.org/spreadsheetml/2006/main" count="2497" uniqueCount="25">
  <si>
    <t>DATE</t>
  </si>
  <si>
    <t>CAISSE N°6</t>
  </si>
  <si>
    <t>CAISSE N°4</t>
  </si>
  <si>
    <t>CAISSE N°99</t>
  </si>
  <si>
    <t>CAISSE N°20</t>
  </si>
  <si>
    <t>VE</t>
  </si>
  <si>
    <t>E</t>
  </si>
  <si>
    <t>CA TTC</t>
  </si>
  <si>
    <t>DT TVA 20%</t>
  </si>
  <si>
    <t>Ecart</t>
  </si>
  <si>
    <t>CA</t>
  </si>
  <si>
    <t>ESPECE</t>
  </si>
  <si>
    <t>CHQ</t>
  </si>
  <si>
    <t>CB</t>
  </si>
  <si>
    <t>EN COMPTE</t>
  </si>
  <si>
    <t>ENC</t>
  </si>
  <si>
    <t>AVOIR</t>
  </si>
  <si>
    <t>RELEVE</t>
  </si>
  <si>
    <t>Remise N°</t>
  </si>
  <si>
    <t>Date</t>
  </si>
  <si>
    <t>Montant</t>
  </si>
  <si>
    <t>Contrôle</t>
  </si>
  <si>
    <t>VIREMENT INTERNE</t>
  </si>
  <si>
    <t>DEPOT COFFRE</t>
  </si>
  <si>
    <t>8666482/5225662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</si>
</sst>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1" xfId="0" applyFont="1" applyBorder="1"/>
    <xf numFmtId="14" fontId="0" fillId="0" borderId="1" xfId="0" applyNumberFormat="1" applyBorder="1"/>
    <xf numFmtId="0" fontId="0" fillId="2" borderId="1" xfId="0" applyFill="1" applyBorder="1"/>
    <xf numFmtId="14" fontId="0" fillId="0" borderId="2" xfId="0" applyNumberFormat="1" applyBorder="1"/>
    <xf numFmtId="0" fontId="0" fillId="0" borderId="3" xfId="0" applyBorder="1"/>
    <xf numFmtId="43" fontId="0" fillId="0" borderId="3" xfId="1" applyFont="1" applyBorder="1"/>
    <xf numFmtId="0" fontId="0" fillId="0" borderId="4" xfId="0" applyBorder="1"/>
    <xf numFmtId="0" fontId="0" fillId="0" borderId="1" xfId="0" applyBorder="1"/>
    <xf numFmtId="14" fontId="0" fillId="0" borderId="5" xfId="0" applyNumberFormat="1" applyBorder="1"/>
    <xf numFmtId="0" fontId="0" fillId="0" borderId="0" xfId="0" applyBorder="1"/>
    <xf numFmtId="43" fontId="0" fillId="0" borderId="0" xfId="1" applyFont="1" applyBorder="1"/>
    <xf numFmtId="0" fontId="0" fillId="0" borderId="6" xfId="0" applyBorder="1"/>
    <xf numFmtId="43" fontId="0" fillId="0" borderId="1" xfId="1" applyFont="1" applyBorder="1"/>
    <xf numFmtId="43" fontId="0" fillId="0" borderId="1" xfId="1" applyFont="1" applyFill="1" applyBorder="1"/>
    <xf numFmtId="43" fontId="0" fillId="3" borderId="0" xfId="1" applyFont="1" applyFill="1" applyBorder="1"/>
    <xf numFmtId="0" fontId="3" fillId="0" borderId="1" xfId="0" applyFont="1" applyBorder="1"/>
    <xf numFmtId="43" fontId="4" fillId="0" borderId="1" xfId="1" applyFont="1" applyBorder="1"/>
    <xf numFmtId="0" fontId="4" fillId="0" borderId="0" xfId="0" applyFont="1"/>
    <xf numFmtId="43" fontId="4" fillId="0" borderId="1" xfId="1" applyFont="1" applyFill="1" applyBorder="1"/>
    <xf numFmtId="14" fontId="0" fillId="0" borderId="7" xfId="0" applyNumberFormat="1" applyBorder="1"/>
    <xf numFmtId="0" fontId="0" fillId="0" borderId="8" xfId="0" applyBorder="1"/>
    <xf numFmtId="43" fontId="0" fillId="0" borderId="8" xfId="1" applyFont="1" applyBorder="1"/>
    <xf numFmtId="43" fontId="0" fillId="3" borderId="8" xfId="1" applyFont="1" applyFill="1" applyBorder="1"/>
    <xf numFmtId="0" fontId="0" fillId="0" borderId="9" xfId="0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/>
    <xf numFmtId="0" fontId="2" fillId="0" borderId="1" xfId="0" applyFont="1" applyFill="1" applyBorder="1"/>
    <xf numFmtId="0" fontId="0" fillId="0" borderId="8" xfId="0" applyFill="1" applyBorder="1"/>
    <xf numFmtId="0" fontId="0" fillId="0" borderId="9" xfId="0" applyFill="1" applyBorder="1"/>
    <xf numFmtId="43" fontId="0" fillId="0" borderId="3" xfId="0" applyNumberFormat="1" applyBorder="1"/>
    <xf numFmtId="43" fontId="0" fillId="0" borderId="8" xfId="0" applyNumberFormat="1" applyBorder="1"/>
    <xf numFmtId="0" fontId="5" fillId="0" borderId="1" xfId="0" applyFont="1" applyBorder="1"/>
    <xf numFmtId="43" fontId="6" fillId="4" borderId="1" xfId="1" applyFont="1" applyFill="1" applyBorder="1"/>
    <xf numFmtId="0" fontId="6" fillId="0" borderId="0" xfId="0" applyFont="1"/>
    <xf numFmtId="14" fontId="0" fillId="0" borderId="10" xfId="0" applyNumberFormat="1" applyBorder="1"/>
    <xf numFmtId="0" fontId="0" fillId="0" borderId="11" xfId="0" applyFill="1" applyBorder="1"/>
    <xf numFmtId="0" fontId="0" fillId="0" borderId="11" xfId="0" applyBorder="1"/>
    <xf numFmtId="43" fontId="0" fillId="0" borderId="11" xfId="0" applyNumberFormat="1" applyBorder="1"/>
    <xf numFmtId="43" fontId="0" fillId="0" borderId="11" xfId="1" applyFont="1" applyBorder="1"/>
    <xf numFmtId="0" fontId="0" fillId="0" borderId="12" xfId="0" applyFill="1" applyBorder="1"/>
    <xf numFmtId="0" fontId="2" fillId="0" borderId="0" xfId="0" applyFont="1" applyFill="1" applyBorder="1"/>
    <xf numFmtId="0" fontId="2" fillId="0" borderId="0" xfId="0" applyFont="1"/>
    <xf numFmtId="0" fontId="0" fillId="0" borderId="0" xfId="0" applyNumberFormat="1" applyFill="1"/>
    <xf numFmtId="14" fontId="0" fillId="4" borderId="0" xfId="1" applyNumberFormat="1" applyFont="1" applyFill="1"/>
    <xf numFmtId="43" fontId="0" fillId="0" borderId="0" xfId="1" applyFont="1" applyFill="1"/>
    <xf numFmtId="43" fontId="0" fillId="4" borderId="0" xfId="0" applyNumberFormat="1" applyFill="1"/>
    <xf numFmtId="0" fontId="7" fillId="0" borderId="0" xfId="0" applyFont="1" applyBorder="1"/>
    <xf numFmtId="43" fontId="0" fillId="0" borderId="0" xfId="1" applyFont="1"/>
    <xf numFmtId="43" fontId="0" fillId="0" borderId="0" xfId="0" applyNumberFormat="1" applyFill="1"/>
    <xf numFmtId="0" fontId="4" fillId="0" borderId="0" xfId="0" applyFont="1" applyFill="1"/>
    <xf numFmtId="0" fontId="4" fillId="0" borderId="0" xfId="0" quotePrefix="1" applyFont="1"/>
    <xf numFmtId="43" fontId="2" fillId="0" borderId="3" xfId="1" applyFont="1" applyBorder="1"/>
    <xf numFmtId="0" fontId="0" fillId="0" borderId="0" xfId="0" applyFill="1" applyBorder="1"/>
    <xf numFmtId="43" fontId="0" fillId="0" borderId="0" xfId="0" applyNumberFormat="1" applyBorder="1"/>
    <xf numFmtId="0" fontId="0" fillId="0" borderId="6" xfId="0" applyFill="1" applyBorder="1"/>
    <xf numFmtId="43" fontId="0" fillId="0" borderId="0" xfId="0" applyNumberFormat="1"/>
    <xf numFmtId="43" fontId="0" fillId="5" borderId="1" xfId="1" applyFont="1" applyFill="1" applyBorder="1"/>
    <xf numFmtId="43" fontId="4" fillId="5" borderId="1" xfId="1" applyFont="1" applyFill="1" applyBorder="1"/>
    <xf numFmtId="43" fontId="0" fillId="5" borderId="0" xfId="1" applyFont="1" applyFill="1"/>
    <xf numFmtId="0" fontId="0" fillId="5" borderId="0" xfId="0" applyNumberFormat="1" applyFill="1"/>
  </cellXfs>
  <cellStyles count="2">
    <cellStyle name="Milliers" xfId="1" builtinId="3"/>
    <cellStyle name="Normal" xfId="0" builtinId="0"/>
  </cellStyles>
  <dxfs count="64"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rgb="FFFF0000"/>
        </patternFill>
      </fill>
      <border>
        <vertical/>
        <horizontal/>
      </border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T55"/>
  <sheetViews>
    <sheetView workbookViewId="0">
      <selection sqref="A1:XFD104857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42795</v>
      </c>
    </row>
    <row r="2" spans="1:20" x14ac:dyDescent="0.25">
      <c r="A2" s="1" t="s">
        <v>1</v>
      </c>
      <c r="B2" s="3">
        <v>2742</v>
      </c>
      <c r="D2" s="1" t="s">
        <v>2</v>
      </c>
      <c r="E2" s="3">
        <v>1487</v>
      </c>
      <c r="G2" s="1" t="s">
        <v>3</v>
      </c>
      <c r="H2" s="3">
        <v>2373</v>
      </c>
      <c r="J2" s="1" t="s">
        <v>4</v>
      </c>
      <c r="K2" s="3">
        <v>512</v>
      </c>
      <c r="M2" s="4">
        <f>+$B$1</f>
        <v>42795</v>
      </c>
      <c r="N2" s="5" t="s">
        <v>5</v>
      </c>
      <c r="O2" s="5">
        <v>4119999999</v>
      </c>
      <c r="P2" s="5">
        <f>+$B$2</f>
        <v>2742</v>
      </c>
      <c r="Q2" s="5" t="str">
        <f>+$A$2</f>
        <v>CAISSE N°6</v>
      </c>
      <c r="R2" s="6">
        <f>+B4</f>
        <v>9986.67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42795</v>
      </c>
      <c r="N3" s="10" t="s">
        <v>5</v>
      </c>
      <c r="O3" s="10">
        <v>44571000</v>
      </c>
      <c r="P3" s="10">
        <f t="shared" ref="P3:P14" si="1">+$B$2</f>
        <v>2742</v>
      </c>
      <c r="Q3" s="10" t="str">
        <f t="shared" ref="Q3:Q14" si="2">+$A$2</f>
        <v>CAISSE N°6</v>
      </c>
      <c r="R3" s="11">
        <v>0</v>
      </c>
      <c r="S3" s="11">
        <f>+B5</f>
        <v>9.8699999999999992</v>
      </c>
      <c r="T3" s="12" t="s">
        <v>6</v>
      </c>
    </row>
    <row r="4" spans="1:20" x14ac:dyDescent="0.25">
      <c r="A4" s="1" t="s">
        <v>7</v>
      </c>
      <c r="B4" s="13">
        <v>9986.67</v>
      </c>
      <c r="D4" s="1" t="s">
        <v>7</v>
      </c>
      <c r="E4" s="14"/>
      <c r="G4" s="1" t="s">
        <v>7</v>
      </c>
      <c r="H4" s="13">
        <v>14330.72</v>
      </c>
      <c r="J4" s="1" t="s">
        <v>7</v>
      </c>
      <c r="K4" s="13"/>
      <c r="M4" s="9">
        <f t="shared" si="0"/>
        <v>42795</v>
      </c>
      <c r="N4" s="10" t="s">
        <v>5</v>
      </c>
      <c r="O4" s="10">
        <v>70711000</v>
      </c>
      <c r="P4" s="10">
        <f t="shared" si="1"/>
        <v>2742</v>
      </c>
      <c r="Q4" s="10" t="str">
        <f t="shared" si="2"/>
        <v>CAISSE N°6</v>
      </c>
      <c r="R4" s="11">
        <v>0</v>
      </c>
      <c r="S4" s="15">
        <f>S3/0.2</f>
        <v>49.349999999999994</v>
      </c>
      <c r="T4" s="12" t="s">
        <v>6</v>
      </c>
    </row>
    <row r="5" spans="1:20" x14ac:dyDescent="0.25">
      <c r="A5" s="1" t="s">
        <v>8</v>
      </c>
      <c r="B5" s="13">
        <v>9.8699999999999992</v>
      </c>
      <c r="D5" s="1" t="s">
        <v>8</v>
      </c>
      <c r="E5" s="14"/>
      <c r="G5" s="1" t="s">
        <v>8</v>
      </c>
      <c r="H5" s="13">
        <v>41.57</v>
      </c>
      <c r="J5" s="1" t="s">
        <v>8</v>
      </c>
      <c r="K5" s="13"/>
      <c r="M5" s="9">
        <f t="shared" si="0"/>
        <v>42795</v>
      </c>
      <c r="N5" s="10" t="s">
        <v>5</v>
      </c>
      <c r="O5" s="10">
        <v>70710500</v>
      </c>
      <c r="P5" s="10">
        <f t="shared" si="1"/>
        <v>2742</v>
      </c>
      <c r="Q5" s="10" t="str">
        <f t="shared" si="2"/>
        <v>CAISSE N°6</v>
      </c>
      <c r="R5" s="11">
        <v>0</v>
      </c>
      <c r="S5" s="15">
        <f>(R2-S3-S4)/1.055</f>
        <v>9409.9052132701418</v>
      </c>
      <c r="T5" s="12" t="s">
        <v>6</v>
      </c>
    </row>
    <row r="6" spans="1:20" x14ac:dyDescent="0.25">
      <c r="A6" s="16" t="s">
        <v>9</v>
      </c>
      <c r="B6" s="17">
        <v>-12.63</v>
      </c>
      <c r="C6" s="18"/>
      <c r="D6" s="16" t="s">
        <v>9</v>
      </c>
      <c r="E6" s="19"/>
      <c r="F6" s="18"/>
      <c r="G6" s="16" t="s">
        <v>9</v>
      </c>
      <c r="H6" s="19">
        <v>1.81</v>
      </c>
      <c r="J6" s="16" t="s">
        <v>9</v>
      </c>
      <c r="K6" s="17"/>
      <c r="M6" s="20">
        <f t="shared" si="0"/>
        <v>42795</v>
      </c>
      <c r="N6" s="21" t="s">
        <v>5</v>
      </c>
      <c r="O6" s="21">
        <v>44571500</v>
      </c>
      <c r="P6" s="21">
        <f t="shared" si="1"/>
        <v>2742</v>
      </c>
      <c r="Q6" s="21" t="str">
        <f t="shared" si="2"/>
        <v>CAISSE N°6</v>
      </c>
      <c r="R6" s="22">
        <v>0</v>
      </c>
      <c r="S6" s="23">
        <f>R2-S3-S4-S5</f>
        <v>517.54478672985715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42795</v>
      </c>
      <c r="N7" s="25" t="s">
        <v>10</v>
      </c>
      <c r="O7" s="5">
        <v>4119999999</v>
      </c>
      <c r="P7" s="5">
        <f t="shared" si="1"/>
        <v>2742</v>
      </c>
      <c r="Q7" s="5" t="str">
        <f t="shared" si="2"/>
        <v>CAISSE N°6</v>
      </c>
      <c r="R7" s="6">
        <v>0</v>
      </c>
      <c r="S7" s="6">
        <f>+B8</f>
        <v>2787.79</v>
      </c>
      <c r="T7" s="26" t="s">
        <v>6</v>
      </c>
    </row>
    <row r="8" spans="1:20" x14ac:dyDescent="0.25">
      <c r="A8" s="1" t="s">
        <v>11</v>
      </c>
      <c r="B8" s="14">
        <v>2787.79</v>
      </c>
      <c r="C8" s="27"/>
      <c r="D8" s="28" t="s">
        <v>11</v>
      </c>
      <c r="E8" s="14"/>
      <c r="F8" s="27"/>
      <c r="G8" s="28" t="s">
        <v>11</v>
      </c>
      <c r="H8" s="14">
        <v>5155.96</v>
      </c>
      <c r="J8" s="28" t="s">
        <v>11</v>
      </c>
      <c r="K8" s="14"/>
      <c r="M8" s="20">
        <f t="shared" si="0"/>
        <v>42795</v>
      </c>
      <c r="N8" s="29" t="s">
        <v>10</v>
      </c>
      <c r="O8" s="29">
        <v>53100000</v>
      </c>
      <c r="P8" s="21">
        <f t="shared" si="1"/>
        <v>2742</v>
      </c>
      <c r="Q8" s="21" t="str">
        <f t="shared" si="2"/>
        <v>CAISSE N°6</v>
      </c>
      <c r="R8" s="22">
        <f>+S7</f>
        <v>2787.79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7740.24</v>
      </c>
      <c r="C9" s="27"/>
      <c r="D9" s="28" t="s">
        <v>12</v>
      </c>
      <c r="E9" s="14"/>
      <c r="F9" s="27"/>
      <c r="G9" s="28" t="s">
        <v>12</v>
      </c>
      <c r="H9" s="14">
        <v>1915.77</v>
      </c>
      <c r="J9" s="28" t="s">
        <v>12</v>
      </c>
      <c r="K9" s="14"/>
      <c r="M9" s="4">
        <f t="shared" si="0"/>
        <v>42795</v>
      </c>
      <c r="N9" s="25" t="s">
        <v>10</v>
      </c>
      <c r="O9" s="5">
        <f>IF(R9&gt;0,65800000,75800000)</f>
        <v>65800000</v>
      </c>
      <c r="P9" s="5">
        <f t="shared" si="1"/>
        <v>2742</v>
      </c>
      <c r="Q9" s="5" t="str">
        <f t="shared" si="2"/>
        <v>CAISSE N°6</v>
      </c>
      <c r="R9" s="6">
        <f>IF(B6&lt;0,-B6,0)</f>
        <v>12.63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1648.28</v>
      </c>
      <c r="D10" s="1" t="s">
        <v>13</v>
      </c>
      <c r="E10" s="14"/>
      <c r="G10" s="1" t="s">
        <v>13</v>
      </c>
      <c r="H10" s="14">
        <v>6082.28</v>
      </c>
      <c r="J10" s="1" t="s">
        <v>13</v>
      </c>
      <c r="K10" s="14"/>
      <c r="M10" s="20">
        <f t="shared" si="0"/>
        <v>42795</v>
      </c>
      <c r="N10" s="29" t="s">
        <v>10</v>
      </c>
      <c r="O10" s="29">
        <v>53100000</v>
      </c>
      <c r="P10" s="21">
        <f t="shared" si="1"/>
        <v>2742</v>
      </c>
      <c r="Q10" s="21" t="str">
        <f t="shared" si="2"/>
        <v>CAISSE N°6</v>
      </c>
      <c r="R10" s="22">
        <f>+S9</f>
        <v>0</v>
      </c>
      <c r="S10" s="22">
        <f>R9</f>
        <v>12.63</v>
      </c>
      <c r="T10" s="30" t="s">
        <v>6</v>
      </c>
    </row>
    <row r="11" spans="1:20" x14ac:dyDescent="0.25">
      <c r="A11" s="1" t="s">
        <v>14</v>
      </c>
      <c r="B11" s="13">
        <v>7142.23</v>
      </c>
      <c r="D11" s="1" t="s">
        <v>14</v>
      </c>
      <c r="E11" s="14"/>
      <c r="G11" s="1" t="s">
        <v>14</v>
      </c>
      <c r="H11" s="13">
        <v>2948.39</v>
      </c>
      <c r="J11" s="1" t="s">
        <v>14</v>
      </c>
      <c r="K11" s="13"/>
      <c r="M11" s="4">
        <f t="shared" si="0"/>
        <v>42795</v>
      </c>
      <c r="N11" s="25" t="s">
        <v>15</v>
      </c>
      <c r="O11" s="25">
        <v>4119999999</v>
      </c>
      <c r="P11" s="5">
        <f t="shared" si="1"/>
        <v>2742</v>
      </c>
      <c r="Q11" s="5" t="str">
        <f t="shared" si="2"/>
        <v>CAISSE N°6</v>
      </c>
      <c r="R11" s="6">
        <v>0</v>
      </c>
      <c r="S11" s="31">
        <f>+B9</f>
        <v>7740.24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42795</v>
      </c>
      <c r="N12" s="29" t="s">
        <v>15</v>
      </c>
      <c r="O12" s="29">
        <v>51120000</v>
      </c>
      <c r="P12" s="21">
        <f t="shared" si="1"/>
        <v>2742</v>
      </c>
      <c r="Q12" s="21" t="str">
        <f t="shared" si="2"/>
        <v>CAISSE N°6</v>
      </c>
      <c r="R12" s="32">
        <f>+S11</f>
        <v>7740.24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-9331.8700000000008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-1771.6799999999985</v>
      </c>
      <c r="J13" s="33" t="s">
        <v>17</v>
      </c>
      <c r="K13" s="34">
        <f>K4-SUM(K8:K12)</f>
        <v>0</v>
      </c>
      <c r="M13" s="4">
        <f t="shared" si="0"/>
        <v>42795</v>
      </c>
      <c r="N13" s="25" t="s">
        <v>15</v>
      </c>
      <c r="O13" s="25">
        <v>4119999999</v>
      </c>
      <c r="P13" s="5">
        <f t="shared" si="1"/>
        <v>2742</v>
      </c>
      <c r="Q13" s="5" t="str">
        <f t="shared" si="2"/>
        <v>CAISSE N°6</v>
      </c>
      <c r="R13" s="31">
        <v>0</v>
      </c>
      <c r="S13" s="31">
        <f>+B10</f>
        <v>1648.28</v>
      </c>
      <c r="T13" s="26" t="s">
        <v>6</v>
      </c>
    </row>
    <row r="14" spans="1:20" ht="15.75" thickBot="1" x14ac:dyDescent="0.3">
      <c r="M14" s="36">
        <f t="shared" si="0"/>
        <v>42795</v>
      </c>
      <c r="N14" s="37" t="s">
        <v>15</v>
      </c>
      <c r="O14" s="37">
        <v>51150000</v>
      </c>
      <c r="P14" s="38">
        <f t="shared" si="1"/>
        <v>2742</v>
      </c>
      <c r="Q14" s="38" t="str">
        <f t="shared" si="2"/>
        <v>CAISSE N°6</v>
      </c>
      <c r="R14" s="39">
        <f>+S13</f>
        <v>1648.28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42795</v>
      </c>
      <c r="N15" s="10" t="s">
        <v>5</v>
      </c>
      <c r="O15" s="10">
        <v>4119999999</v>
      </c>
      <c r="P15" s="10">
        <f>+$E$2</f>
        <v>1487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5609</v>
      </c>
      <c r="B16" s="45">
        <f>B1+1</f>
        <v>42796</v>
      </c>
      <c r="C16" s="46">
        <v>7930</v>
      </c>
      <c r="D16" s="47">
        <f>(B8+E8+H8+K8)-C16</f>
        <v>13.75</v>
      </c>
      <c r="E16" s="48"/>
      <c r="F16" s="48"/>
      <c r="G16" s="48"/>
      <c r="M16" s="9">
        <f t="shared" si="0"/>
        <v>42795</v>
      </c>
      <c r="N16" s="10" t="s">
        <v>5</v>
      </c>
      <c r="O16" s="10">
        <v>44571000</v>
      </c>
      <c r="P16" s="10">
        <f t="shared" ref="P16:P27" si="3">+$E$2</f>
        <v>1487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42795</v>
      </c>
      <c r="N17" s="10" t="s">
        <v>5</v>
      </c>
      <c r="O17" s="10">
        <v>70711000</v>
      </c>
      <c r="P17" s="10">
        <f t="shared" si="3"/>
        <v>1487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1591.63</v>
      </c>
      <c r="C18" s="50">
        <f>+B40</f>
        <v>0</v>
      </c>
      <c r="D18" s="51"/>
      <c r="E18" s="10"/>
      <c r="F18" s="11"/>
      <c r="G18" s="10"/>
      <c r="M18" s="9">
        <f t="shared" si="0"/>
        <v>42795</v>
      </c>
      <c r="N18" s="10" t="s">
        <v>5</v>
      </c>
      <c r="O18" s="10">
        <v>70710500</v>
      </c>
      <c r="P18" s="10">
        <f t="shared" si="3"/>
        <v>1487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389.51</v>
      </c>
      <c r="D19" s="51"/>
      <c r="E19" s="10"/>
      <c r="F19" s="11"/>
      <c r="G19" s="10"/>
      <c r="M19" s="20">
        <f t="shared" si="0"/>
        <v>42795</v>
      </c>
      <c r="N19" s="21" t="s">
        <v>5</v>
      </c>
      <c r="O19" s="21">
        <v>44571500</v>
      </c>
      <c r="P19" s="21">
        <f t="shared" si="3"/>
        <v>1487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5644.87</v>
      </c>
      <c r="G20" s="10"/>
      <c r="M20" s="4">
        <f t="shared" si="0"/>
        <v>42795</v>
      </c>
      <c r="N20" s="25" t="s">
        <v>10</v>
      </c>
      <c r="O20" s="5">
        <v>4119999999</v>
      </c>
      <c r="P20" s="5">
        <f t="shared" si="3"/>
        <v>1487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777.96</v>
      </c>
      <c r="G21" s="10"/>
      <c r="M21" s="20">
        <f t="shared" si="0"/>
        <v>42795</v>
      </c>
      <c r="N21" s="29" t="s">
        <v>10</v>
      </c>
      <c r="O21" s="29">
        <v>53100000</v>
      </c>
      <c r="P21" s="21">
        <f t="shared" si="3"/>
        <v>1487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1771.68</v>
      </c>
      <c r="G22" s="48"/>
      <c r="M22" s="4">
        <f t="shared" si="0"/>
        <v>42795</v>
      </c>
      <c r="N22" s="25" t="s">
        <v>10</v>
      </c>
      <c r="O22" s="5">
        <f>IF(R22&gt;0,65800000,75800000)</f>
        <v>75800000</v>
      </c>
      <c r="P22" s="5">
        <f t="shared" si="3"/>
        <v>1487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927.9</v>
      </c>
      <c r="G23" s="10"/>
      <c r="M23" s="20">
        <f t="shared" si="0"/>
        <v>42795</v>
      </c>
      <c r="N23" s="29" t="s">
        <v>10</v>
      </c>
      <c r="O23" s="29">
        <v>53100000</v>
      </c>
      <c r="P23" s="21">
        <f t="shared" si="3"/>
        <v>1487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42795</v>
      </c>
      <c r="N24" s="25" t="s">
        <v>15</v>
      </c>
      <c r="O24" s="25">
        <v>4119999999</v>
      </c>
      <c r="P24" s="5">
        <f t="shared" si="3"/>
        <v>1487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42795</v>
      </c>
      <c r="N25" s="29" t="s">
        <v>15</v>
      </c>
      <c r="O25" s="29">
        <v>51120000</v>
      </c>
      <c r="P25" s="21">
        <f t="shared" si="3"/>
        <v>1487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42795</v>
      </c>
      <c r="N26" s="25" t="s">
        <v>15</v>
      </c>
      <c r="O26" s="25">
        <v>4119999999</v>
      </c>
      <c r="P26" s="5">
        <f t="shared" si="3"/>
        <v>1487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42795</v>
      </c>
      <c r="N27" s="37" t="s">
        <v>15</v>
      </c>
      <c r="O27" s="37">
        <v>51150000</v>
      </c>
      <c r="P27" s="38">
        <f t="shared" si="3"/>
        <v>1487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42795</v>
      </c>
      <c r="N28" s="10" t="s">
        <v>5</v>
      </c>
      <c r="O28" s="10">
        <v>4119999999</v>
      </c>
      <c r="P28" s="10">
        <f>+$H$2</f>
        <v>2373</v>
      </c>
      <c r="Q28" s="10" t="str">
        <f>+$G$2</f>
        <v>CAISSE N°99</v>
      </c>
      <c r="R28" s="11">
        <f>+H4</f>
        <v>14330.72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42795</v>
      </c>
      <c r="N29" s="10" t="s">
        <v>5</v>
      </c>
      <c r="O29" s="10">
        <v>44571000</v>
      </c>
      <c r="P29" s="10">
        <f t="shared" ref="P29:P40" si="5">+$H$2</f>
        <v>2373</v>
      </c>
      <c r="Q29" s="10" t="str">
        <f t="shared" ref="Q29:Q40" si="6">+$G$2</f>
        <v>CAISSE N°99</v>
      </c>
      <c r="R29" s="11">
        <v>0</v>
      </c>
      <c r="S29" s="11">
        <f>+H5</f>
        <v>41.57</v>
      </c>
      <c r="T29" s="12" t="s">
        <v>6</v>
      </c>
    </row>
    <row r="30" spans="1:20" x14ac:dyDescent="0.25">
      <c r="B30" s="49"/>
      <c r="M30" s="9">
        <f t="shared" si="0"/>
        <v>42795</v>
      </c>
      <c r="N30" s="10" t="s">
        <v>5</v>
      </c>
      <c r="O30" s="10">
        <v>70711000</v>
      </c>
      <c r="P30" s="10">
        <f t="shared" si="5"/>
        <v>2373</v>
      </c>
      <c r="Q30" s="10" t="str">
        <f t="shared" si="6"/>
        <v>CAISSE N°99</v>
      </c>
      <c r="R30" s="11">
        <v>0</v>
      </c>
      <c r="S30" s="15">
        <f>S29/0.2</f>
        <v>207.85</v>
      </c>
      <c r="T30" s="12" t="s">
        <v>6</v>
      </c>
    </row>
    <row r="31" spans="1:20" x14ac:dyDescent="0.25">
      <c r="B31" s="49"/>
      <c r="M31" s="9">
        <f t="shared" si="0"/>
        <v>42795</v>
      </c>
      <c r="N31" s="10" t="s">
        <v>5</v>
      </c>
      <c r="O31" s="10">
        <v>70710500</v>
      </c>
      <c r="P31" s="10">
        <f t="shared" si="5"/>
        <v>2373</v>
      </c>
      <c r="Q31" s="10" t="str">
        <f t="shared" si="6"/>
        <v>CAISSE N°99</v>
      </c>
      <c r="R31" s="11">
        <v>0</v>
      </c>
      <c r="S31" s="15">
        <f>(R28-S29-S30)/1.055</f>
        <v>13347.203791469194</v>
      </c>
      <c r="T31" s="12" t="s">
        <v>6</v>
      </c>
    </row>
    <row r="32" spans="1:20" x14ac:dyDescent="0.25">
      <c r="B32" s="49"/>
      <c r="M32" s="20">
        <f t="shared" si="0"/>
        <v>42795</v>
      </c>
      <c r="N32" s="21" t="s">
        <v>5</v>
      </c>
      <c r="O32" s="21">
        <v>44571500</v>
      </c>
      <c r="P32" s="21">
        <f t="shared" si="5"/>
        <v>2373</v>
      </c>
      <c r="Q32" s="21" t="str">
        <f t="shared" si="6"/>
        <v>CAISSE N°99</v>
      </c>
      <c r="R32" s="22">
        <v>0</v>
      </c>
      <c r="S32" s="23">
        <f>R28-S29-S30-S31</f>
        <v>734.0962085308056</v>
      </c>
      <c r="T32" s="24" t="s">
        <v>6</v>
      </c>
    </row>
    <row r="33" spans="2:20" x14ac:dyDescent="0.25">
      <c r="B33" s="49"/>
      <c r="M33" s="4">
        <f t="shared" si="0"/>
        <v>42795</v>
      </c>
      <c r="N33" s="25" t="s">
        <v>10</v>
      </c>
      <c r="O33" s="5">
        <v>4119999999</v>
      </c>
      <c r="P33" s="5">
        <f t="shared" si="5"/>
        <v>2373</v>
      </c>
      <c r="Q33" s="5" t="str">
        <f t="shared" si="6"/>
        <v>CAISSE N°99</v>
      </c>
      <c r="R33" s="6">
        <v>0</v>
      </c>
      <c r="S33" s="6">
        <f>+H8</f>
        <v>5155.96</v>
      </c>
      <c r="T33" s="26" t="s">
        <v>6</v>
      </c>
    </row>
    <row r="34" spans="2:20" x14ac:dyDescent="0.25">
      <c r="B34" s="49"/>
      <c r="M34" s="20">
        <f t="shared" si="0"/>
        <v>42795</v>
      </c>
      <c r="N34" s="29" t="s">
        <v>10</v>
      </c>
      <c r="O34" s="29">
        <v>53100000</v>
      </c>
      <c r="P34" s="21">
        <f t="shared" si="5"/>
        <v>2373</v>
      </c>
      <c r="Q34" s="21" t="str">
        <f t="shared" si="6"/>
        <v>CAISSE N°99</v>
      </c>
      <c r="R34" s="22">
        <f>+S33</f>
        <v>5155.96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42795</v>
      </c>
      <c r="N35" s="25" t="s">
        <v>10</v>
      </c>
      <c r="O35" s="5">
        <f>IF(R35&gt;0,65800000,75800000)</f>
        <v>75800000</v>
      </c>
      <c r="P35" s="5">
        <f t="shared" si="5"/>
        <v>2373</v>
      </c>
      <c r="Q35" s="5" t="str">
        <f t="shared" si="6"/>
        <v>CAISSE N°99</v>
      </c>
      <c r="R35" s="6">
        <f>IF(H6&lt;0,-H6,0)</f>
        <v>0</v>
      </c>
      <c r="S35" s="6">
        <f>IF(H6&gt;0,H6,0)</f>
        <v>1.81</v>
      </c>
      <c r="T35" s="26" t="s">
        <v>6</v>
      </c>
    </row>
    <row r="36" spans="2:20" x14ac:dyDescent="0.25">
      <c r="B36" s="49"/>
      <c r="M36" s="20">
        <f t="shared" si="0"/>
        <v>42795</v>
      </c>
      <c r="N36" s="29" t="s">
        <v>10</v>
      </c>
      <c r="O36" s="29">
        <v>53100000</v>
      </c>
      <c r="P36" s="21">
        <f t="shared" si="5"/>
        <v>2373</v>
      </c>
      <c r="Q36" s="21" t="str">
        <f t="shared" si="6"/>
        <v>CAISSE N°99</v>
      </c>
      <c r="R36" s="22">
        <f>+S35</f>
        <v>1.81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42795</v>
      </c>
      <c r="N37" s="25" t="s">
        <v>15</v>
      </c>
      <c r="O37" s="25">
        <v>4119999999</v>
      </c>
      <c r="P37" s="5">
        <f t="shared" si="5"/>
        <v>2373</v>
      </c>
      <c r="Q37" s="5" t="str">
        <f t="shared" si="6"/>
        <v>CAISSE N°99</v>
      </c>
      <c r="R37" s="6">
        <v>0</v>
      </c>
      <c r="S37" s="31">
        <f>+H9</f>
        <v>1915.77</v>
      </c>
      <c r="T37" s="26" t="s">
        <v>6</v>
      </c>
    </row>
    <row r="38" spans="2:20" x14ac:dyDescent="0.25">
      <c r="B38" s="53">
        <f>SUM(B18:B37)</f>
        <v>11103.550000000001</v>
      </c>
      <c r="M38" s="9">
        <f t="shared" si="0"/>
        <v>42795</v>
      </c>
      <c r="N38" s="54" t="s">
        <v>15</v>
      </c>
      <c r="O38" s="54">
        <v>51120000</v>
      </c>
      <c r="P38" s="10">
        <f t="shared" si="5"/>
        <v>2373</v>
      </c>
      <c r="Q38" s="10" t="str">
        <f t="shared" si="6"/>
        <v>CAISSE N°99</v>
      </c>
      <c r="R38" s="55">
        <f>+S37</f>
        <v>1915.77</v>
      </c>
      <c r="S38" s="11">
        <v>0</v>
      </c>
      <c r="T38" s="56" t="s">
        <v>6</v>
      </c>
    </row>
    <row r="39" spans="2:20" x14ac:dyDescent="0.25">
      <c r="B39" s="57">
        <f>+B13+E13+H13+K13</f>
        <v>-11103.55</v>
      </c>
      <c r="M39" s="4">
        <f t="shared" si="0"/>
        <v>42795</v>
      </c>
      <c r="N39" s="25" t="s">
        <v>15</v>
      </c>
      <c r="O39" s="25">
        <v>4119999999</v>
      </c>
      <c r="P39" s="5">
        <f t="shared" si="5"/>
        <v>2373</v>
      </c>
      <c r="Q39" s="5" t="str">
        <f t="shared" si="6"/>
        <v>CAISSE N°99</v>
      </c>
      <c r="R39" s="31">
        <v>0</v>
      </c>
      <c r="S39" s="31">
        <f>+H10</f>
        <v>6082.28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42795</v>
      </c>
      <c r="N40" s="29" t="s">
        <v>15</v>
      </c>
      <c r="O40" s="29">
        <v>51150000</v>
      </c>
      <c r="P40" s="21">
        <f t="shared" si="5"/>
        <v>2373</v>
      </c>
      <c r="Q40" s="21" t="str">
        <f t="shared" si="6"/>
        <v>CAISSE N°99</v>
      </c>
      <c r="R40" s="32">
        <f>+S39</f>
        <v>6082.28</v>
      </c>
      <c r="S40" s="22">
        <v>0</v>
      </c>
      <c r="T40" s="30" t="s">
        <v>6</v>
      </c>
    </row>
    <row r="41" spans="2:20" x14ac:dyDescent="0.25">
      <c r="M41" s="4">
        <f>B16</f>
        <v>42796</v>
      </c>
      <c r="N41" s="5" t="s">
        <v>10</v>
      </c>
      <c r="O41" s="5">
        <v>58000000</v>
      </c>
      <c r="P41" s="5">
        <f>A16</f>
        <v>5609</v>
      </c>
      <c r="Q41" s="5" t="s">
        <v>22</v>
      </c>
      <c r="R41" s="5">
        <f>C16</f>
        <v>7930</v>
      </c>
      <c r="S41" s="5">
        <v>0</v>
      </c>
      <c r="T41" s="7" t="s">
        <v>6</v>
      </c>
    </row>
    <row r="42" spans="2:20" x14ac:dyDescent="0.25">
      <c r="M42" s="20">
        <f>M41</f>
        <v>42796</v>
      </c>
      <c r="N42" s="21" t="s">
        <v>10</v>
      </c>
      <c r="O42" s="21">
        <v>53100000</v>
      </c>
      <c r="P42" s="21">
        <f>P41</f>
        <v>5609</v>
      </c>
      <c r="Q42" s="21" t="s">
        <v>22</v>
      </c>
      <c r="R42" s="21">
        <v>0</v>
      </c>
      <c r="S42" s="21">
        <f>R41</f>
        <v>7930</v>
      </c>
      <c r="T42" s="24" t="s">
        <v>6</v>
      </c>
    </row>
    <row r="43" spans="2:20" x14ac:dyDescent="0.25">
      <c r="M43" s="9">
        <f t="shared" ref="M43:M55" si="7">+$B$1</f>
        <v>42795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42795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42795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42795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42795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42795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42795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42795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42795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42795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42795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42795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42795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63" priority="1" operator="greaterThan">
      <formula>200</formula>
    </cfRule>
    <cfRule type="cellIs" dxfId="62" priority="2" operator="greaterThan">
      <formula>17985.24</formula>
    </cfRule>
    <cfRule type="cellIs" dxfId="61" priority="3" operator="greaterThan">
      <formula>17985.24</formula>
    </cfRule>
    <cfRule type="cellIs" dxfId="60" priority="4" operator="greaterThan">
      <formula>200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T55"/>
  <sheetViews>
    <sheetView workbookViewId="0">
      <selection sqref="A1:XFD104857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42796</v>
      </c>
    </row>
    <row r="2" spans="1:20" x14ac:dyDescent="0.25">
      <c r="A2" s="1" t="s">
        <v>1</v>
      </c>
      <c r="B2" s="3">
        <v>2743</v>
      </c>
      <c r="D2" s="1" t="s">
        <v>2</v>
      </c>
      <c r="E2" s="3">
        <v>1487</v>
      </c>
      <c r="G2" s="1" t="s">
        <v>3</v>
      </c>
      <c r="H2" s="3">
        <v>2374</v>
      </c>
      <c r="J2" s="1" t="s">
        <v>4</v>
      </c>
      <c r="K2" s="3">
        <v>512</v>
      </c>
      <c r="M2" s="4">
        <f>+$B$1</f>
        <v>42796</v>
      </c>
      <c r="N2" s="5" t="s">
        <v>5</v>
      </c>
      <c r="O2" s="5">
        <v>4119999999</v>
      </c>
      <c r="P2" s="5">
        <f>+$B$2</f>
        <v>2743</v>
      </c>
      <c r="Q2" s="5" t="str">
        <f>+$A$2</f>
        <v>CAISSE N°6</v>
      </c>
      <c r="R2" s="6">
        <f>+B4</f>
        <v>6954.84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42796</v>
      </c>
      <c r="N3" s="10" t="s">
        <v>5</v>
      </c>
      <c r="O3" s="10">
        <v>44571000</v>
      </c>
      <c r="P3" s="10">
        <f t="shared" ref="P3:P14" si="1">+$B$2</f>
        <v>2743</v>
      </c>
      <c r="Q3" s="10" t="str">
        <f t="shared" ref="Q3:Q14" si="2">+$A$2</f>
        <v>CAISSE N°6</v>
      </c>
      <c r="R3" s="11">
        <v>0</v>
      </c>
      <c r="S3" s="11">
        <f>+B5</f>
        <v>19.98</v>
      </c>
      <c r="T3" s="12" t="s">
        <v>6</v>
      </c>
    </row>
    <row r="4" spans="1:20" x14ac:dyDescent="0.25">
      <c r="A4" s="1" t="s">
        <v>7</v>
      </c>
      <c r="B4" s="13">
        <v>6954.84</v>
      </c>
      <c r="D4" s="1" t="s">
        <v>7</v>
      </c>
      <c r="E4" s="14"/>
      <c r="G4" s="1" t="s">
        <v>7</v>
      </c>
      <c r="H4" s="13">
        <v>12074.1</v>
      </c>
      <c r="J4" s="1" t="s">
        <v>7</v>
      </c>
      <c r="K4" s="13"/>
      <c r="M4" s="9">
        <f t="shared" si="0"/>
        <v>42796</v>
      </c>
      <c r="N4" s="10" t="s">
        <v>5</v>
      </c>
      <c r="O4" s="10">
        <v>70711000</v>
      </c>
      <c r="P4" s="10">
        <f t="shared" si="1"/>
        <v>2743</v>
      </c>
      <c r="Q4" s="10" t="str">
        <f t="shared" si="2"/>
        <v>CAISSE N°6</v>
      </c>
      <c r="R4" s="11">
        <v>0</v>
      </c>
      <c r="S4" s="15">
        <f>S3/0.2</f>
        <v>99.899999999999991</v>
      </c>
      <c r="T4" s="12" t="s">
        <v>6</v>
      </c>
    </row>
    <row r="5" spans="1:20" x14ac:dyDescent="0.25">
      <c r="A5" s="1" t="s">
        <v>8</v>
      </c>
      <c r="B5" s="13">
        <v>19.98</v>
      </c>
      <c r="D5" s="1" t="s">
        <v>8</v>
      </c>
      <c r="E5" s="14"/>
      <c r="G5" s="1" t="s">
        <v>8</v>
      </c>
      <c r="H5" s="13">
        <v>43.87</v>
      </c>
      <c r="J5" s="1" t="s">
        <v>8</v>
      </c>
      <c r="K5" s="13"/>
      <c r="M5" s="9">
        <f t="shared" si="0"/>
        <v>42796</v>
      </c>
      <c r="N5" s="10" t="s">
        <v>5</v>
      </c>
      <c r="O5" s="10">
        <v>70710500</v>
      </c>
      <c r="P5" s="10">
        <f t="shared" si="1"/>
        <v>2743</v>
      </c>
      <c r="Q5" s="10" t="str">
        <f t="shared" si="2"/>
        <v>CAISSE N°6</v>
      </c>
      <c r="R5" s="11">
        <v>0</v>
      </c>
      <c r="S5" s="15">
        <f>(R2-S3-S4)/1.055</f>
        <v>6478.6350710900488</v>
      </c>
      <c r="T5" s="12" t="s">
        <v>6</v>
      </c>
    </row>
    <row r="6" spans="1:20" x14ac:dyDescent="0.25">
      <c r="A6" s="16" t="s">
        <v>9</v>
      </c>
      <c r="B6" s="17">
        <v>-0.34</v>
      </c>
      <c r="C6" s="18"/>
      <c r="D6" s="16" t="s">
        <v>9</v>
      </c>
      <c r="E6" s="19"/>
      <c r="F6" s="18"/>
      <c r="G6" s="16" t="s">
        <v>9</v>
      </c>
      <c r="H6" s="19">
        <v>-0.32</v>
      </c>
      <c r="J6" s="16" t="s">
        <v>9</v>
      </c>
      <c r="K6" s="17"/>
      <c r="M6" s="20">
        <f t="shared" si="0"/>
        <v>42796</v>
      </c>
      <c r="N6" s="21" t="s">
        <v>5</v>
      </c>
      <c r="O6" s="21">
        <v>44571500</v>
      </c>
      <c r="P6" s="21">
        <f t="shared" si="1"/>
        <v>2743</v>
      </c>
      <c r="Q6" s="21" t="str">
        <f t="shared" si="2"/>
        <v>CAISSE N°6</v>
      </c>
      <c r="R6" s="22">
        <v>0</v>
      </c>
      <c r="S6" s="23">
        <f>R2-S3-S4-S5</f>
        <v>356.32492890995218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42796</v>
      </c>
      <c r="N7" s="25" t="s">
        <v>10</v>
      </c>
      <c r="O7" s="5">
        <v>4119999999</v>
      </c>
      <c r="P7" s="5">
        <f t="shared" si="1"/>
        <v>2743</v>
      </c>
      <c r="Q7" s="5" t="str">
        <f t="shared" si="2"/>
        <v>CAISSE N°6</v>
      </c>
      <c r="R7" s="6">
        <v>0</v>
      </c>
      <c r="S7" s="6">
        <f>+B8</f>
        <v>2029.99</v>
      </c>
      <c r="T7" s="26" t="s">
        <v>6</v>
      </c>
    </row>
    <row r="8" spans="1:20" x14ac:dyDescent="0.25">
      <c r="A8" s="1" t="s">
        <v>11</v>
      </c>
      <c r="B8" s="14">
        <v>2029.99</v>
      </c>
      <c r="C8" s="27"/>
      <c r="D8" s="28" t="s">
        <v>11</v>
      </c>
      <c r="E8" s="14"/>
      <c r="F8" s="27"/>
      <c r="G8" s="28" t="s">
        <v>11</v>
      </c>
      <c r="H8" s="14">
        <v>5042.32</v>
      </c>
      <c r="J8" s="28" t="s">
        <v>11</v>
      </c>
      <c r="K8" s="14"/>
      <c r="M8" s="20">
        <f t="shared" si="0"/>
        <v>42796</v>
      </c>
      <c r="N8" s="29" t="s">
        <v>10</v>
      </c>
      <c r="O8" s="29">
        <v>53100000</v>
      </c>
      <c r="P8" s="21">
        <f t="shared" si="1"/>
        <v>2743</v>
      </c>
      <c r="Q8" s="21" t="str">
        <f t="shared" si="2"/>
        <v>CAISSE N°6</v>
      </c>
      <c r="R8" s="22">
        <f>+S7</f>
        <v>2029.99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5091.5</v>
      </c>
      <c r="C9" s="27"/>
      <c r="D9" s="28" t="s">
        <v>12</v>
      </c>
      <c r="E9" s="14"/>
      <c r="F9" s="27"/>
      <c r="G9" s="28" t="s">
        <v>12</v>
      </c>
      <c r="H9" s="14">
        <v>1382.47</v>
      </c>
      <c r="J9" s="28" t="s">
        <v>12</v>
      </c>
      <c r="K9" s="14"/>
      <c r="M9" s="4">
        <f t="shared" si="0"/>
        <v>42796</v>
      </c>
      <c r="N9" s="25" t="s">
        <v>10</v>
      </c>
      <c r="O9" s="5">
        <f>IF(R9&gt;0,65800000,75800000)</f>
        <v>65800000</v>
      </c>
      <c r="P9" s="5">
        <f t="shared" si="1"/>
        <v>2743</v>
      </c>
      <c r="Q9" s="5" t="str">
        <f t="shared" si="2"/>
        <v>CAISSE N°6</v>
      </c>
      <c r="R9" s="6">
        <f>IF(B6&lt;0,-B6,0)</f>
        <v>0.34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2607.2800000000002</v>
      </c>
      <c r="D10" s="1" t="s">
        <v>13</v>
      </c>
      <c r="E10" s="14"/>
      <c r="G10" s="1" t="s">
        <v>13</v>
      </c>
      <c r="H10" s="14">
        <v>5412.58</v>
      </c>
      <c r="J10" s="1" t="s">
        <v>13</v>
      </c>
      <c r="K10" s="14"/>
      <c r="M10" s="20">
        <f t="shared" si="0"/>
        <v>42796</v>
      </c>
      <c r="N10" s="29" t="s">
        <v>10</v>
      </c>
      <c r="O10" s="29">
        <v>53100000</v>
      </c>
      <c r="P10" s="21">
        <f t="shared" si="1"/>
        <v>2743</v>
      </c>
      <c r="Q10" s="21" t="str">
        <f t="shared" si="2"/>
        <v>CAISSE N°6</v>
      </c>
      <c r="R10" s="22">
        <f>+S9</f>
        <v>0</v>
      </c>
      <c r="S10" s="22">
        <f>R9</f>
        <v>0.34</v>
      </c>
      <c r="T10" s="30" t="s">
        <v>6</v>
      </c>
    </row>
    <row r="11" spans="1:20" x14ac:dyDescent="0.25">
      <c r="A11" s="1" t="s">
        <v>14</v>
      </c>
      <c r="B11" s="13">
        <v>3787.52</v>
      </c>
      <c r="D11" s="1" t="s">
        <v>14</v>
      </c>
      <c r="E11" s="14"/>
      <c r="G11" s="1" t="s">
        <v>14</v>
      </c>
      <c r="H11" s="13">
        <v>236.73</v>
      </c>
      <c r="J11" s="1" t="s">
        <v>14</v>
      </c>
      <c r="K11" s="13"/>
      <c r="M11" s="4">
        <f t="shared" si="0"/>
        <v>42796</v>
      </c>
      <c r="N11" s="25" t="s">
        <v>15</v>
      </c>
      <c r="O11" s="25">
        <v>4119999999</v>
      </c>
      <c r="P11" s="5">
        <f t="shared" si="1"/>
        <v>2743</v>
      </c>
      <c r="Q11" s="5" t="str">
        <f t="shared" si="2"/>
        <v>CAISSE N°6</v>
      </c>
      <c r="R11" s="6">
        <v>0</v>
      </c>
      <c r="S11" s="31">
        <f>+B9</f>
        <v>5091.5</v>
      </c>
      <c r="T11" s="26" t="s">
        <v>6</v>
      </c>
    </row>
    <row r="12" spans="1:20" x14ac:dyDescent="0.25">
      <c r="A12" s="1" t="s">
        <v>16</v>
      </c>
      <c r="B12" s="13">
        <v>-259.27999999999997</v>
      </c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42796</v>
      </c>
      <c r="N12" s="29" t="s">
        <v>15</v>
      </c>
      <c r="O12" s="29">
        <v>51120000</v>
      </c>
      <c r="P12" s="21">
        <f t="shared" si="1"/>
        <v>2743</v>
      </c>
      <c r="Q12" s="21" t="str">
        <f t="shared" si="2"/>
        <v>CAISSE N°6</v>
      </c>
      <c r="R12" s="32">
        <f>+S11</f>
        <v>5091.5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-6302.17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42796</v>
      </c>
      <c r="N13" s="25" t="s">
        <v>15</v>
      </c>
      <c r="O13" s="25">
        <v>4119999999</v>
      </c>
      <c r="P13" s="5">
        <f t="shared" si="1"/>
        <v>2743</v>
      </c>
      <c r="Q13" s="5" t="str">
        <f t="shared" si="2"/>
        <v>CAISSE N°6</v>
      </c>
      <c r="R13" s="31">
        <v>0</v>
      </c>
      <c r="S13" s="31">
        <f>+B10</f>
        <v>2607.2800000000002</v>
      </c>
      <c r="T13" s="26" t="s">
        <v>6</v>
      </c>
    </row>
    <row r="14" spans="1:20" ht="15.75" thickBot="1" x14ac:dyDescent="0.3">
      <c r="M14" s="36">
        <f t="shared" si="0"/>
        <v>42796</v>
      </c>
      <c r="N14" s="37" t="s">
        <v>15</v>
      </c>
      <c r="O14" s="37">
        <v>51150000</v>
      </c>
      <c r="P14" s="38">
        <f t="shared" si="1"/>
        <v>2743</v>
      </c>
      <c r="Q14" s="38" t="str">
        <f t="shared" si="2"/>
        <v>CAISSE N°6</v>
      </c>
      <c r="R14" s="39">
        <f>+S13</f>
        <v>2607.2800000000002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42796</v>
      </c>
      <c r="N15" s="10" t="s">
        <v>5</v>
      </c>
      <c r="O15" s="10">
        <v>4119999999</v>
      </c>
      <c r="P15" s="10">
        <f>+$E$2</f>
        <v>1487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5610</v>
      </c>
      <c r="B16" s="45">
        <f>B1+1</f>
        <v>42797</v>
      </c>
      <c r="C16" s="46">
        <v>7075</v>
      </c>
      <c r="D16" s="47">
        <f>(B8+E8+H8+K8)-C16</f>
        <v>-2.6900000000005093</v>
      </c>
      <c r="E16" s="48"/>
      <c r="F16" s="48"/>
      <c r="G16" s="48"/>
      <c r="M16" s="9">
        <f t="shared" si="0"/>
        <v>42796</v>
      </c>
      <c r="N16" s="10" t="s">
        <v>5</v>
      </c>
      <c r="O16" s="10">
        <v>44571000</v>
      </c>
      <c r="P16" s="10">
        <f t="shared" ref="P16:P27" si="3">+$E$2</f>
        <v>1487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42796</v>
      </c>
      <c r="N17" s="10" t="s">
        <v>5</v>
      </c>
      <c r="O17" s="10">
        <v>70711000</v>
      </c>
      <c r="P17" s="10">
        <f t="shared" si="3"/>
        <v>1487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2714.3</v>
      </c>
      <c r="C18" s="50">
        <f>+B40</f>
        <v>0</v>
      </c>
      <c r="D18" s="51"/>
      <c r="E18" s="10"/>
      <c r="F18" s="11"/>
      <c r="G18" s="10"/>
      <c r="M18" s="9">
        <f t="shared" si="0"/>
        <v>42796</v>
      </c>
      <c r="N18" s="10" t="s">
        <v>5</v>
      </c>
      <c r="O18" s="10">
        <v>70710500</v>
      </c>
      <c r="P18" s="10">
        <f t="shared" si="3"/>
        <v>1487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1288.03</v>
      </c>
      <c r="D19" s="51"/>
      <c r="E19" s="10"/>
      <c r="F19" s="11"/>
      <c r="G19" s="10"/>
      <c r="M19" s="20">
        <f t="shared" si="0"/>
        <v>42796</v>
      </c>
      <c r="N19" s="21" t="s">
        <v>5</v>
      </c>
      <c r="O19" s="21">
        <v>44571500</v>
      </c>
      <c r="P19" s="21">
        <f t="shared" si="3"/>
        <v>1487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2299.84</v>
      </c>
      <c r="G20" s="10"/>
      <c r="M20" s="4">
        <f t="shared" si="0"/>
        <v>42796</v>
      </c>
      <c r="N20" s="25" t="s">
        <v>10</v>
      </c>
      <c r="O20" s="5">
        <v>4119999999</v>
      </c>
      <c r="P20" s="5">
        <f t="shared" si="3"/>
        <v>1487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/>
      <c r="G21" s="10"/>
      <c r="M21" s="20">
        <f t="shared" si="0"/>
        <v>42796</v>
      </c>
      <c r="N21" s="29" t="s">
        <v>10</v>
      </c>
      <c r="O21" s="29">
        <v>53100000</v>
      </c>
      <c r="P21" s="21">
        <f t="shared" si="3"/>
        <v>1487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42796</v>
      </c>
      <c r="N22" s="25" t="s">
        <v>10</v>
      </c>
      <c r="O22" s="5">
        <f>IF(R22&gt;0,65800000,75800000)</f>
        <v>75800000</v>
      </c>
      <c r="P22" s="5">
        <f t="shared" si="3"/>
        <v>1487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42796</v>
      </c>
      <c r="N23" s="29" t="s">
        <v>10</v>
      </c>
      <c r="O23" s="29">
        <v>53100000</v>
      </c>
      <c r="P23" s="21">
        <f t="shared" si="3"/>
        <v>1487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42796</v>
      </c>
      <c r="N24" s="25" t="s">
        <v>15</v>
      </c>
      <c r="O24" s="25">
        <v>4119999999</v>
      </c>
      <c r="P24" s="5">
        <f t="shared" si="3"/>
        <v>1487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42796</v>
      </c>
      <c r="N25" s="29" t="s">
        <v>15</v>
      </c>
      <c r="O25" s="29">
        <v>51120000</v>
      </c>
      <c r="P25" s="21">
        <f t="shared" si="3"/>
        <v>1487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42796</v>
      </c>
      <c r="N26" s="25" t="s">
        <v>15</v>
      </c>
      <c r="O26" s="25">
        <v>4119999999</v>
      </c>
      <c r="P26" s="5">
        <f t="shared" si="3"/>
        <v>1487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42796</v>
      </c>
      <c r="N27" s="37" t="s">
        <v>15</v>
      </c>
      <c r="O27" s="37">
        <v>51150000</v>
      </c>
      <c r="P27" s="38">
        <f t="shared" si="3"/>
        <v>1487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42796</v>
      </c>
      <c r="N28" s="10" t="s">
        <v>5</v>
      </c>
      <c r="O28" s="10">
        <v>4119999999</v>
      </c>
      <c r="P28" s="10">
        <f>+$H$2</f>
        <v>2374</v>
      </c>
      <c r="Q28" s="10" t="str">
        <f>+$G$2</f>
        <v>CAISSE N°99</v>
      </c>
      <c r="R28" s="11">
        <f>+H4</f>
        <v>12074.1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42796</v>
      </c>
      <c r="N29" s="10" t="s">
        <v>5</v>
      </c>
      <c r="O29" s="10">
        <v>44571000</v>
      </c>
      <c r="P29" s="10">
        <f t="shared" ref="P29:P40" si="5">+$H$2</f>
        <v>2374</v>
      </c>
      <c r="Q29" s="10" t="str">
        <f t="shared" ref="Q29:Q40" si="6">+$G$2</f>
        <v>CAISSE N°99</v>
      </c>
      <c r="R29" s="11">
        <v>0</v>
      </c>
      <c r="S29" s="11">
        <f>+H5</f>
        <v>43.87</v>
      </c>
      <c r="T29" s="12" t="s">
        <v>6</v>
      </c>
    </row>
    <row r="30" spans="1:20" x14ac:dyDescent="0.25">
      <c r="B30" s="49"/>
      <c r="M30" s="9">
        <f t="shared" si="0"/>
        <v>42796</v>
      </c>
      <c r="N30" s="10" t="s">
        <v>5</v>
      </c>
      <c r="O30" s="10">
        <v>70711000</v>
      </c>
      <c r="P30" s="10">
        <f t="shared" si="5"/>
        <v>2374</v>
      </c>
      <c r="Q30" s="10" t="str">
        <f t="shared" si="6"/>
        <v>CAISSE N°99</v>
      </c>
      <c r="R30" s="11">
        <v>0</v>
      </c>
      <c r="S30" s="15">
        <f>S29/0.2</f>
        <v>219.34999999999997</v>
      </c>
      <c r="T30" s="12" t="s">
        <v>6</v>
      </c>
    </row>
    <row r="31" spans="1:20" x14ac:dyDescent="0.25">
      <c r="B31" s="49"/>
      <c r="M31" s="9">
        <f t="shared" si="0"/>
        <v>42796</v>
      </c>
      <c r="N31" s="10" t="s">
        <v>5</v>
      </c>
      <c r="O31" s="10">
        <v>70710500</v>
      </c>
      <c r="P31" s="10">
        <f t="shared" si="5"/>
        <v>2374</v>
      </c>
      <c r="Q31" s="10" t="str">
        <f t="shared" si="6"/>
        <v>CAISSE N°99</v>
      </c>
      <c r="R31" s="11">
        <v>0</v>
      </c>
      <c r="S31" s="15">
        <f>(R28-S29-S30)/1.055</f>
        <v>11195.146919431279</v>
      </c>
      <c r="T31" s="12" t="s">
        <v>6</v>
      </c>
    </row>
    <row r="32" spans="1:20" x14ac:dyDescent="0.25">
      <c r="B32" s="49"/>
      <c r="M32" s="20">
        <f t="shared" si="0"/>
        <v>42796</v>
      </c>
      <c r="N32" s="21" t="s">
        <v>5</v>
      </c>
      <c r="O32" s="21">
        <v>44571500</v>
      </c>
      <c r="P32" s="21">
        <f t="shared" si="5"/>
        <v>2374</v>
      </c>
      <c r="Q32" s="21" t="str">
        <f t="shared" si="6"/>
        <v>CAISSE N°99</v>
      </c>
      <c r="R32" s="22">
        <v>0</v>
      </c>
      <c r="S32" s="23">
        <f>R28-S29-S30-S31</f>
        <v>615.73308056871974</v>
      </c>
      <c r="T32" s="24" t="s">
        <v>6</v>
      </c>
    </row>
    <row r="33" spans="2:20" x14ac:dyDescent="0.25">
      <c r="B33" s="49"/>
      <c r="M33" s="4">
        <f t="shared" si="0"/>
        <v>42796</v>
      </c>
      <c r="N33" s="25" t="s">
        <v>10</v>
      </c>
      <c r="O33" s="5">
        <v>4119999999</v>
      </c>
      <c r="P33" s="5">
        <f t="shared" si="5"/>
        <v>2374</v>
      </c>
      <c r="Q33" s="5" t="str">
        <f t="shared" si="6"/>
        <v>CAISSE N°99</v>
      </c>
      <c r="R33" s="6">
        <v>0</v>
      </c>
      <c r="S33" s="6">
        <f>+H8</f>
        <v>5042.32</v>
      </c>
      <c r="T33" s="26" t="s">
        <v>6</v>
      </c>
    </row>
    <row r="34" spans="2:20" x14ac:dyDescent="0.25">
      <c r="B34" s="49"/>
      <c r="M34" s="20">
        <f t="shared" si="0"/>
        <v>42796</v>
      </c>
      <c r="N34" s="29" t="s">
        <v>10</v>
      </c>
      <c r="O34" s="29">
        <v>53100000</v>
      </c>
      <c r="P34" s="21">
        <f t="shared" si="5"/>
        <v>2374</v>
      </c>
      <c r="Q34" s="21" t="str">
        <f t="shared" si="6"/>
        <v>CAISSE N°99</v>
      </c>
      <c r="R34" s="22">
        <f>+S33</f>
        <v>5042.32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42796</v>
      </c>
      <c r="N35" s="25" t="s">
        <v>10</v>
      </c>
      <c r="O35" s="5">
        <f>IF(R35&gt;0,65800000,75800000)</f>
        <v>65800000</v>
      </c>
      <c r="P35" s="5">
        <f t="shared" si="5"/>
        <v>2374</v>
      </c>
      <c r="Q35" s="5" t="str">
        <f t="shared" si="6"/>
        <v>CAISSE N°99</v>
      </c>
      <c r="R35" s="6">
        <f>IF(H6&lt;0,-H6,0)</f>
        <v>0.32</v>
      </c>
      <c r="S35" s="6">
        <f>IF(H6&gt;0,H6,0)</f>
        <v>0</v>
      </c>
      <c r="T35" s="26" t="s">
        <v>6</v>
      </c>
    </row>
    <row r="36" spans="2:20" x14ac:dyDescent="0.25">
      <c r="B36" s="49"/>
      <c r="M36" s="20">
        <f t="shared" si="0"/>
        <v>42796</v>
      </c>
      <c r="N36" s="29" t="s">
        <v>10</v>
      </c>
      <c r="O36" s="29">
        <v>53100000</v>
      </c>
      <c r="P36" s="21">
        <f t="shared" si="5"/>
        <v>2374</v>
      </c>
      <c r="Q36" s="21" t="str">
        <f t="shared" si="6"/>
        <v>CAISSE N°99</v>
      </c>
      <c r="R36" s="22">
        <f>+S35</f>
        <v>0</v>
      </c>
      <c r="S36" s="22">
        <f>R35</f>
        <v>0.32</v>
      </c>
      <c r="T36" s="30" t="s">
        <v>6</v>
      </c>
    </row>
    <row r="37" spans="2:20" x14ac:dyDescent="0.25">
      <c r="B37" s="49"/>
      <c r="M37" s="4">
        <f t="shared" si="0"/>
        <v>42796</v>
      </c>
      <c r="N37" s="25" t="s">
        <v>15</v>
      </c>
      <c r="O37" s="25">
        <v>4119999999</v>
      </c>
      <c r="P37" s="5">
        <f t="shared" si="5"/>
        <v>2374</v>
      </c>
      <c r="Q37" s="5" t="str">
        <f t="shared" si="6"/>
        <v>CAISSE N°99</v>
      </c>
      <c r="R37" s="6">
        <v>0</v>
      </c>
      <c r="S37" s="31">
        <f>+H9</f>
        <v>1382.47</v>
      </c>
      <c r="T37" s="26" t="s">
        <v>6</v>
      </c>
    </row>
    <row r="38" spans="2:20" x14ac:dyDescent="0.25">
      <c r="B38" s="53">
        <f>SUM(B18:B37)</f>
        <v>6302.17</v>
      </c>
      <c r="M38" s="9">
        <f t="shared" si="0"/>
        <v>42796</v>
      </c>
      <c r="N38" s="54" t="s">
        <v>15</v>
      </c>
      <c r="O38" s="54">
        <v>51120000</v>
      </c>
      <c r="P38" s="10">
        <f t="shared" si="5"/>
        <v>2374</v>
      </c>
      <c r="Q38" s="10" t="str">
        <f t="shared" si="6"/>
        <v>CAISSE N°99</v>
      </c>
      <c r="R38" s="55">
        <f>+S37</f>
        <v>1382.47</v>
      </c>
      <c r="S38" s="11">
        <v>0</v>
      </c>
      <c r="T38" s="56" t="s">
        <v>6</v>
      </c>
    </row>
    <row r="39" spans="2:20" x14ac:dyDescent="0.25">
      <c r="B39" s="57">
        <f>+B13+E13+H13+K13</f>
        <v>-6302.17</v>
      </c>
      <c r="M39" s="4">
        <f t="shared" si="0"/>
        <v>42796</v>
      </c>
      <c r="N39" s="25" t="s">
        <v>15</v>
      </c>
      <c r="O39" s="25">
        <v>4119999999</v>
      </c>
      <c r="P39" s="5">
        <f t="shared" si="5"/>
        <v>2374</v>
      </c>
      <c r="Q39" s="5" t="str">
        <f t="shared" si="6"/>
        <v>CAISSE N°99</v>
      </c>
      <c r="R39" s="31">
        <v>0</v>
      </c>
      <c r="S39" s="31">
        <f>+H10</f>
        <v>5412.58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42796</v>
      </c>
      <c r="N40" s="29" t="s">
        <v>15</v>
      </c>
      <c r="O40" s="29">
        <v>51150000</v>
      </c>
      <c r="P40" s="21">
        <f t="shared" si="5"/>
        <v>2374</v>
      </c>
      <c r="Q40" s="21" t="str">
        <f t="shared" si="6"/>
        <v>CAISSE N°99</v>
      </c>
      <c r="R40" s="32">
        <f>+S39</f>
        <v>5412.58</v>
      </c>
      <c r="S40" s="22">
        <v>0</v>
      </c>
      <c r="T40" s="30" t="s">
        <v>6</v>
      </c>
    </row>
    <row r="41" spans="2:20" x14ac:dyDescent="0.25">
      <c r="M41" s="4">
        <f>B16</f>
        <v>42797</v>
      </c>
      <c r="N41" s="5" t="s">
        <v>10</v>
      </c>
      <c r="O41" s="5">
        <v>58000000</v>
      </c>
      <c r="P41" s="5">
        <f>A16</f>
        <v>5610</v>
      </c>
      <c r="Q41" s="5" t="s">
        <v>22</v>
      </c>
      <c r="R41" s="5">
        <f>C16</f>
        <v>7075</v>
      </c>
      <c r="S41" s="5">
        <v>0</v>
      </c>
      <c r="T41" s="7" t="s">
        <v>6</v>
      </c>
    </row>
    <row r="42" spans="2:20" x14ac:dyDescent="0.25">
      <c r="M42" s="20">
        <f>M41</f>
        <v>42797</v>
      </c>
      <c r="N42" s="21" t="s">
        <v>10</v>
      </c>
      <c r="O42" s="21">
        <v>53100000</v>
      </c>
      <c r="P42" s="21">
        <f>P41</f>
        <v>5610</v>
      </c>
      <c r="Q42" s="21" t="s">
        <v>22</v>
      </c>
      <c r="R42" s="21">
        <v>0</v>
      </c>
      <c r="S42" s="21">
        <f>R41</f>
        <v>7075</v>
      </c>
      <c r="T42" s="24" t="s">
        <v>6</v>
      </c>
    </row>
    <row r="43" spans="2:20" x14ac:dyDescent="0.25">
      <c r="M43" s="9">
        <f t="shared" ref="M43:M55" si="7">+$B$1</f>
        <v>42796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42796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42796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42796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42796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42796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42796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42796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42796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42796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42796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42796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42796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9" priority="1" operator="greaterThan">
      <formula>200</formula>
    </cfRule>
    <cfRule type="cellIs" dxfId="58" priority="2" operator="greaterThan">
      <formula>17985.24</formula>
    </cfRule>
    <cfRule type="cellIs" dxfId="57" priority="3" operator="greaterThan">
      <formula>17985.24</formula>
    </cfRule>
    <cfRule type="cellIs" dxfId="56" priority="4" operator="greaterThan">
      <formula>200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T55"/>
  <sheetViews>
    <sheetView workbookViewId="0">
      <selection activeCell="G29" sqref="G29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42797</v>
      </c>
    </row>
    <row r="2" spans="1:20" x14ac:dyDescent="0.25">
      <c r="A2" s="1" t="s">
        <v>1</v>
      </c>
      <c r="B2" s="3">
        <v>2744</v>
      </c>
      <c r="D2" s="1" t="s">
        <v>2</v>
      </c>
      <c r="E2" s="3">
        <v>1488</v>
      </c>
      <c r="G2" s="1" t="s">
        <v>3</v>
      </c>
      <c r="H2" s="3">
        <v>2375</v>
      </c>
      <c r="J2" s="1" t="s">
        <v>4</v>
      </c>
      <c r="K2" s="3">
        <v>512</v>
      </c>
      <c r="M2" s="4">
        <f>+$B$1</f>
        <v>42797</v>
      </c>
      <c r="N2" s="5" t="s">
        <v>5</v>
      </c>
      <c r="O2" s="5">
        <v>4119999999</v>
      </c>
      <c r="P2" s="5">
        <f>+$B$2</f>
        <v>2744</v>
      </c>
      <c r="Q2" s="5" t="str">
        <f>+$A$2</f>
        <v>CAISSE N°6</v>
      </c>
      <c r="R2" s="6">
        <f>+B4</f>
        <v>12373.43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42797</v>
      </c>
      <c r="N3" s="10" t="s">
        <v>5</v>
      </c>
      <c r="O3" s="10">
        <v>44571000</v>
      </c>
      <c r="P3" s="10">
        <f t="shared" ref="P3:P14" si="1">+$B$2</f>
        <v>2744</v>
      </c>
      <c r="Q3" s="10" t="str">
        <f t="shared" ref="Q3:Q14" si="2">+$A$2</f>
        <v>CAISSE N°6</v>
      </c>
      <c r="R3" s="11">
        <v>0</v>
      </c>
      <c r="S3" s="11">
        <f>+B5</f>
        <v>8.26</v>
      </c>
      <c r="T3" s="12" t="s">
        <v>6</v>
      </c>
    </row>
    <row r="4" spans="1:20" x14ac:dyDescent="0.25">
      <c r="A4" s="1" t="s">
        <v>7</v>
      </c>
      <c r="B4" s="13">
        <v>12373.43</v>
      </c>
      <c r="D4" s="1" t="s">
        <v>7</v>
      </c>
      <c r="E4" s="14">
        <v>6921.18</v>
      </c>
      <c r="G4" s="1" t="s">
        <v>7</v>
      </c>
      <c r="H4" s="13">
        <v>12411.66</v>
      </c>
      <c r="J4" s="1" t="s">
        <v>7</v>
      </c>
      <c r="K4" s="13"/>
      <c r="M4" s="9">
        <f t="shared" si="0"/>
        <v>42797</v>
      </c>
      <c r="N4" s="10" t="s">
        <v>5</v>
      </c>
      <c r="O4" s="10">
        <v>70711000</v>
      </c>
      <c r="P4" s="10">
        <f t="shared" si="1"/>
        <v>2744</v>
      </c>
      <c r="Q4" s="10" t="str">
        <f t="shared" si="2"/>
        <v>CAISSE N°6</v>
      </c>
      <c r="R4" s="11">
        <v>0</v>
      </c>
      <c r="S4" s="15">
        <f>S3/0.2</f>
        <v>41.3</v>
      </c>
      <c r="T4" s="12" t="s">
        <v>6</v>
      </c>
    </row>
    <row r="5" spans="1:20" x14ac:dyDescent="0.25">
      <c r="A5" s="1" t="s">
        <v>8</v>
      </c>
      <c r="B5" s="13">
        <v>8.26</v>
      </c>
      <c r="D5" s="1" t="s">
        <v>8</v>
      </c>
      <c r="E5" s="14">
        <v>6.3</v>
      </c>
      <c r="G5" s="1" t="s">
        <v>8</v>
      </c>
      <c r="H5" s="13">
        <v>82.05</v>
      </c>
      <c r="J5" s="1" t="s">
        <v>8</v>
      </c>
      <c r="K5" s="13"/>
      <c r="M5" s="9">
        <f t="shared" si="0"/>
        <v>42797</v>
      </c>
      <c r="N5" s="10" t="s">
        <v>5</v>
      </c>
      <c r="O5" s="10">
        <v>70710500</v>
      </c>
      <c r="P5" s="10">
        <f t="shared" si="1"/>
        <v>2744</v>
      </c>
      <c r="Q5" s="10" t="str">
        <f t="shared" si="2"/>
        <v>CAISSE N°6</v>
      </c>
      <c r="R5" s="11">
        <v>0</v>
      </c>
      <c r="S5" s="15">
        <f>(R2-S3-S4)/1.055</f>
        <v>11681.393364928912</v>
      </c>
      <c r="T5" s="12" t="s">
        <v>6</v>
      </c>
    </row>
    <row r="6" spans="1:20" x14ac:dyDescent="0.25">
      <c r="A6" s="16" t="s">
        <v>9</v>
      </c>
      <c r="B6" s="17">
        <v>0.45</v>
      </c>
      <c r="C6" s="18"/>
      <c r="D6" s="16" t="s">
        <v>9</v>
      </c>
      <c r="E6" s="19"/>
      <c r="F6" s="18"/>
      <c r="G6" s="16" t="s">
        <v>9</v>
      </c>
      <c r="H6" s="19">
        <v>19.38</v>
      </c>
      <c r="J6" s="16" t="s">
        <v>9</v>
      </c>
      <c r="K6" s="17"/>
      <c r="M6" s="20">
        <f t="shared" si="0"/>
        <v>42797</v>
      </c>
      <c r="N6" s="21" t="s">
        <v>5</v>
      </c>
      <c r="O6" s="21">
        <v>44571500</v>
      </c>
      <c r="P6" s="21">
        <f t="shared" si="1"/>
        <v>2744</v>
      </c>
      <c r="Q6" s="21" t="str">
        <f t="shared" si="2"/>
        <v>CAISSE N°6</v>
      </c>
      <c r="R6" s="22">
        <v>0</v>
      </c>
      <c r="S6" s="23">
        <f>R2-S3-S4-S5</f>
        <v>642.47663507108882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42797</v>
      </c>
      <c r="N7" s="25" t="s">
        <v>10</v>
      </c>
      <c r="O7" s="5">
        <v>4119999999</v>
      </c>
      <c r="P7" s="5">
        <f t="shared" si="1"/>
        <v>2744</v>
      </c>
      <c r="Q7" s="5" t="str">
        <f t="shared" si="2"/>
        <v>CAISSE N°6</v>
      </c>
      <c r="R7" s="6">
        <v>0</v>
      </c>
      <c r="S7" s="6">
        <f>+B8</f>
        <v>929.5</v>
      </c>
      <c r="T7" s="26" t="s">
        <v>6</v>
      </c>
    </row>
    <row r="8" spans="1:20" x14ac:dyDescent="0.25">
      <c r="A8" s="1" t="s">
        <v>11</v>
      </c>
      <c r="B8" s="14">
        <v>929.5</v>
      </c>
      <c r="C8" s="27"/>
      <c r="D8" s="28" t="s">
        <v>11</v>
      </c>
      <c r="E8" s="14"/>
      <c r="F8" s="27"/>
      <c r="G8" s="28" t="s">
        <v>11</v>
      </c>
      <c r="H8" s="14">
        <v>5177.6000000000004</v>
      </c>
      <c r="J8" s="28" t="s">
        <v>11</v>
      </c>
      <c r="K8" s="14"/>
      <c r="M8" s="20">
        <f t="shared" si="0"/>
        <v>42797</v>
      </c>
      <c r="N8" s="29" t="s">
        <v>10</v>
      </c>
      <c r="O8" s="29">
        <v>53100000</v>
      </c>
      <c r="P8" s="21">
        <f t="shared" si="1"/>
        <v>2744</v>
      </c>
      <c r="Q8" s="21" t="str">
        <f t="shared" si="2"/>
        <v>CAISSE N°6</v>
      </c>
      <c r="R8" s="22">
        <f>+S7</f>
        <v>929.5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3962.45</v>
      </c>
      <c r="C9" s="27"/>
      <c r="D9" s="28" t="s">
        <v>12</v>
      </c>
      <c r="E9" s="14"/>
      <c r="F9" s="27"/>
      <c r="G9" s="28" t="s">
        <v>12</v>
      </c>
      <c r="H9" s="14">
        <v>166.96</v>
      </c>
      <c r="J9" s="28" t="s">
        <v>12</v>
      </c>
      <c r="K9" s="14"/>
      <c r="M9" s="4">
        <f t="shared" si="0"/>
        <v>42797</v>
      </c>
      <c r="N9" s="25" t="s">
        <v>10</v>
      </c>
      <c r="O9" s="5">
        <f>IF(R9&gt;0,65800000,75800000)</f>
        <v>75800000</v>
      </c>
      <c r="P9" s="5">
        <f t="shared" si="1"/>
        <v>2744</v>
      </c>
      <c r="Q9" s="5" t="str">
        <f t="shared" si="2"/>
        <v>CAISSE N°6</v>
      </c>
      <c r="R9" s="6">
        <f>IF(B6&lt;0,-B6,0)</f>
        <v>0</v>
      </c>
      <c r="S9" s="6">
        <f>IF(B6&gt;0,B6,0)</f>
        <v>0.45</v>
      </c>
      <c r="T9" s="26" t="s">
        <v>6</v>
      </c>
    </row>
    <row r="10" spans="1:20" x14ac:dyDescent="0.25">
      <c r="A10" s="1" t="s">
        <v>13</v>
      </c>
      <c r="B10" s="14">
        <v>927.12</v>
      </c>
      <c r="D10" s="1" t="s">
        <v>13</v>
      </c>
      <c r="E10" s="14">
        <v>1344.84</v>
      </c>
      <c r="G10" s="1" t="s">
        <v>13</v>
      </c>
      <c r="H10" s="14">
        <v>6640.04</v>
      </c>
      <c r="J10" s="1" t="s">
        <v>13</v>
      </c>
      <c r="K10" s="14"/>
      <c r="M10" s="20">
        <f t="shared" si="0"/>
        <v>42797</v>
      </c>
      <c r="N10" s="29" t="s">
        <v>10</v>
      </c>
      <c r="O10" s="29">
        <v>53100000</v>
      </c>
      <c r="P10" s="21">
        <f t="shared" si="1"/>
        <v>2744</v>
      </c>
      <c r="Q10" s="21" t="str">
        <f t="shared" si="2"/>
        <v>CAISSE N°6</v>
      </c>
      <c r="R10" s="22">
        <f>+S9</f>
        <v>0.45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11255.48</v>
      </c>
      <c r="D11" s="1" t="s">
        <v>14</v>
      </c>
      <c r="E11" s="14">
        <v>5576.34</v>
      </c>
      <c r="G11" s="1" t="s">
        <v>14</v>
      </c>
      <c r="H11" s="13">
        <v>427.06</v>
      </c>
      <c r="J11" s="1" t="s">
        <v>14</v>
      </c>
      <c r="K11" s="13"/>
      <c r="M11" s="4">
        <f t="shared" si="0"/>
        <v>42797</v>
      </c>
      <c r="N11" s="25" t="s">
        <v>15</v>
      </c>
      <c r="O11" s="25">
        <v>4119999999</v>
      </c>
      <c r="P11" s="5">
        <f t="shared" si="1"/>
        <v>2744</v>
      </c>
      <c r="Q11" s="5" t="str">
        <f t="shared" si="2"/>
        <v>CAISSE N°6</v>
      </c>
      <c r="R11" s="6">
        <v>0</v>
      </c>
      <c r="S11" s="31">
        <f>+B9</f>
        <v>3962.45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42797</v>
      </c>
      <c r="N12" s="29" t="s">
        <v>15</v>
      </c>
      <c r="O12" s="29">
        <v>51120000</v>
      </c>
      <c r="P12" s="21">
        <f t="shared" si="1"/>
        <v>2744</v>
      </c>
      <c r="Q12" s="21" t="str">
        <f t="shared" si="2"/>
        <v>CAISSE N°6</v>
      </c>
      <c r="R12" s="32">
        <f>+S11</f>
        <v>3962.45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-4701.119999999999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42797</v>
      </c>
      <c r="N13" s="25" t="s">
        <v>15</v>
      </c>
      <c r="O13" s="25">
        <v>4119999999</v>
      </c>
      <c r="P13" s="5">
        <f t="shared" si="1"/>
        <v>2744</v>
      </c>
      <c r="Q13" s="5" t="str">
        <f t="shared" si="2"/>
        <v>CAISSE N°6</v>
      </c>
      <c r="R13" s="31">
        <v>0</v>
      </c>
      <c r="S13" s="31">
        <f>+B10</f>
        <v>927.12</v>
      </c>
      <c r="T13" s="26" t="s">
        <v>6</v>
      </c>
    </row>
    <row r="14" spans="1:20" ht="15.75" thickBot="1" x14ac:dyDescent="0.3">
      <c r="M14" s="36">
        <f t="shared" si="0"/>
        <v>42797</v>
      </c>
      <c r="N14" s="37" t="s">
        <v>15</v>
      </c>
      <c r="O14" s="37">
        <v>51150000</v>
      </c>
      <c r="P14" s="38">
        <f t="shared" si="1"/>
        <v>2744</v>
      </c>
      <c r="Q14" s="38" t="str">
        <f t="shared" si="2"/>
        <v>CAISSE N°6</v>
      </c>
      <c r="R14" s="39">
        <f>+S13</f>
        <v>927.12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42797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6921.18</v>
      </c>
      <c r="S15" s="11">
        <v>0</v>
      </c>
      <c r="T15" s="12" t="s">
        <v>6</v>
      </c>
    </row>
    <row r="16" spans="1:20" x14ac:dyDescent="0.25">
      <c r="A16" s="44">
        <v>5611</v>
      </c>
      <c r="B16" s="45">
        <f>B1+1</f>
        <v>42798</v>
      </c>
      <c r="C16" s="46">
        <v>6015</v>
      </c>
      <c r="D16" s="47">
        <f>(B8+E8+H8+K8)-C16</f>
        <v>92.100000000000364</v>
      </c>
      <c r="E16" s="48"/>
      <c r="F16" s="48"/>
      <c r="G16" s="48"/>
      <c r="M16" s="9">
        <f t="shared" si="0"/>
        <v>42797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6.3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42797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31.499999999999996</v>
      </c>
      <c r="T17" s="12" t="s">
        <v>6</v>
      </c>
    </row>
    <row r="18" spans="1:20" x14ac:dyDescent="0.25">
      <c r="A18" s="43" t="s">
        <v>17</v>
      </c>
      <c r="B18" s="49">
        <v>717.49</v>
      </c>
      <c r="C18" s="50">
        <f>+B40</f>
        <v>0</v>
      </c>
      <c r="D18" s="51"/>
      <c r="E18" s="10"/>
      <c r="F18" s="11"/>
      <c r="G18" s="10"/>
      <c r="M18" s="9">
        <f t="shared" si="0"/>
        <v>42797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6524.5308056872045</v>
      </c>
      <c r="T18" s="12" t="s">
        <v>6</v>
      </c>
    </row>
    <row r="19" spans="1:20" x14ac:dyDescent="0.25">
      <c r="B19" s="46">
        <v>484.15</v>
      </c>
      <c r="D19" s="51"/>
      <c r="E19" s="10"/>
      <c r="F19" s="11"/>
      <c r="G19" s="10"/>
      <c r="M19" s="20">
        <f t="shared" si="0"/>
        <v>42797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358.84919431279559</v>
      </c>
      <c r="T19" s="24" t="s">
        <v>6</v>
      </c>
    </row>
    <row r="20" spans="1:20" x14ac:dyDescent="0.25">
      <c r="B20" s="49">
        <v>824.63</v>
      </c>
      <c r="G20" s="10"/>
      <c r="M20" s="4">
        <f t="shared" si="0"/>
        <v>42797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1357.19</v>
      </c>
      <c r="G21" s="10"/>
      <c r="M21" s="20">
        <f t="shared" si="0"/>
        <v>42797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738.67</v>
      </c>
      <c r="G22" s="48"/>
      <c r="M22" s="4">
        <f t="shared" si="0"/>
        <v>42797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578.99</v>
      </c>
      <c r="G23" s="10"/>
      <c r="M23" s="20">
        <f t="shared" si="0"/>
        <v>42797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42797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42797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42797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1344.84</v>
      </c>
      <c r="T26" s="26" t="s">
        <v>6</v>
      </c>
    </row>
    <row r="27" spans="1:20" ht="15.75" thickBot="1" x14ac:dyDescent="0.3">
      <c r="B27" s="49"/>
      <c r="M27" s="36">
        <f t="shared" si="0"/>
        <v>42797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1344.84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42797</v>
      </c>
      <c r="N28" s="10" t="s">
        <v>5</v>
      </c>
      <c r="O28" s="10">
        <v>4119999999</v>
      </c>
      <c r="P28" s="10">
        <f>+$H$2</f>
        <v>2375</v>
      </c>
      <c r="Q28" s="10" t="str">
        <f>+$G$2</f>
        <v>CAISSE N°99</v>
      </c>
      <c r="R28" s="11">
        <f>+H4</f>
        <v>12411.66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42797</v>
      </c>
      <c r="N29" s="10" t="s">
        <v>5</v>
      </c>
      <c r="O29" s="10">
        <v>44571000</v>
      </c>
      <c r="P29" s="10">
        <f t="shared" ref="P29:P40" si="5">+$H$2</f>
        <v>2375</v>
      </c>
      <c r="Q29" s="10" t="str">
        <f t="shared" ref="Q29:Q40" si="6">+$G$2</f>
        <v>CAISSE N°99</v>
      </c>
      <c r="R29" s="11">
        <v>0</v>
      </c>
      <c r="S29" s="11">
        <f>+H5</f>
        <v>82.05</v>
      </c>
      <c r="T29" s="12" t="s">
        <v>6</v>
      </c>
    </row>
    <row r="30" spans="1:20" x14ac:dyDescent="0.25">
      <c r="B30" s="49"/>
      <c r="M30" s="9">
        <f t="shared" si="0"/>
        <v>42797</v>
      </c>
      <c r="N30" s="10" t="s">
        <v>5</v>
      </c>
      <c r="O30" s="10">
        <v>70711000</v>
      </c>
      <c r="P30" s="10">
        <f t="shared" si="5"/>
        <v>2375</v>
      </c>
      <c r="Q30" s="10" t="str">
        <f t="shared" si="6"/>
        <v>CAISSE N°99</v>
      </c>
      <c r="R30" s="11">
        <v>0</v>
      </c>
      <c r="S30" s="15">
        <f>S29/0.2</f>
        <v>410.24999999999994</v>
      </c>
      <c r="T30" s="12" t="s">
        <v>6</v>
      </c>
    </row>
    <row r="31" spans="1:20" x14ac:dyDescent="0.25">
      <c r="B31" s="49"/>
      <c r="M31" s="9">
        <f t="shared" si="0"/>
        <v>42797</v>
      </c>
      <c r="N31" s="10" t="s">
        <v>5</v>
      </c>
      <c r="O31" s="10">
        <v>70710500</v>
      </c>
      <c r="P31" s="10">
        <f t="shared" si="5"/>
        <v>2375</v>
      </c>
      <c r="Q31" s="10" t="str">
        <f t="shared" si="6"/>
        <v>CAISSE N°99</v>
      </c>
      <c r="R31" s="11">
        <v>0</v>
      </c>
      <c r="S31" s="15">
        <f>(R28-S29-S30)/1.055</f>
        <v>11297.971563981044</v>
      </c>
      <c r="T31" s="12" t="s">
        <v>6</v>
      </c>
    </row>
    <row r="32" spans="1:20" x14ac:dyDescent="0.25">
      <c r="B32" s="49"/>
      <c r="M32" s="20">
        <f t="shared" si="0"/>
        <v>42797</v>
      </c>
      <c r="N32" s="21" t="s">
        <v>5</v>
      </c>
      <c r="O32" s="21">
        <v>44571500</v>
      </c>
      <c r="P32" s="21">
        <f t="shared" si="5"/>
        <v>2375</v>
      </c>
      <c r="Q32" s="21" t="str">
        <f t="shared" si="6"/>
        <v>CAISSE N°99</v>
      </c>
      <c r="R32" s="22">
        <v>0</v>
      </c>
      <c r="S32" s="23">
        <f>R28-S29-S30-S31</f>
        <v>621.38843601895678</v>
      </c>
      <c r="T32" s="24" t="s">
        <v>6</v>
      </c>
    </row>
    <row r="33" spans="2:20" x14ac:dyDescent="0.25">
      <c r="B33" s="49"/>
      <c r="M33" s="4">
        <f t="shared" si="0"/>
        <v>42797</v>
      </c>
      <c r="N33" s="25" t="s">
        <v>10</v>
      </c>
      <c r="O33" s="5">
        <v>4119999999</v>
      </c>
      <c r="P33" s="5">
        <f t="shared" si="5"/>
        <v>2375</v>
      </c>
      <c r="Q33" s="5" t="str">
        <f t="shared" si="6"/>
        <v>CAISSE N°99</v>
      </c>
      <c r="R33" s="6">
        <v>0</v>
      </c>
      <c r="S33" s="6">
        <f>+H8</f>
        <v>5177.6000000000004</v>
      </c>
      <c r="T33" s="26" t="s">
        <v>6</v>
      </c>
    </row>
    <row r="34" spans="2:20" x14ac:dyDescent="0.25">
      <c r="B34" s="49"/>
      <c r="M34" s="20">
        <f t="shared" si="0"/>
        <v>42797</v>
      </c>
      <c r="N34" s="29" t="s">
        <v>10</v>
      </c>
      <c r="O34" s="29">
        <v>53100000</v>
      </c>
      <c r="P34" s="21">
        <f t="shared" si="5"/>
        <v>2375</v>
      </c>
      <c r="Q34" s="21" t="str">
        <f t="shared" si="6"/>
        <v>CAISSE N°99</v>
      </c>
      <c r="R34" s="22">
        <f>+S33</f>
        <v>5177.6000000000004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42797</v>
      </c>
      <c r="N35" s="25" t="s">
        <v>10</v>
      </c>
      <c r="O35" s="5">
        <f>IF(R35&gt;0,65800000,75800000)</f>
        <v>75800000</v>
      </c>
      <c r="P35" s="5">
        <f t="shared" si="5"/>
        <v>2375</v>
      </c>
      <c r="Q35" s="5" t="str">
        <f t="shared" si="6"/>
        <v>CAISSE N°99</v>
      </c>
      <c r="R35" s="6">
        <f>IF(H6&lt;0,-H6,0)</f>
        <v>0</v>
      </c>
      <c r="S35" s="6">
        <f>IF(H6&gt;0,H6,0)</f>
        <v>19.38</v>
      </c>
      <c r="T35" s="26" t="s">
        <v>6</v>
      </c>
    </row>
    <row r="36" spans="2:20" x14ac:dyDescent="0.25">
      <c r="B36" s="49"/>
      <c r="M36" s="20">
        <f t="shared" si="0"/>
        <v>42797</v>
      </c>
      <c r="N36" s="29" t="s">
        <v>10</v>
      </c>
      <c r="O36" s="29">
        <v>53100000</v>
      </c>
      <c r="P36" s="21">
        <f t="shared" si="5"/>
        <v>2375</v>
      </c>
      <c r="Q36" s="21" t="str">
        <f t="shared" si="6"/>
        <v>CAISSE N°99</v>
      </c>
      <c r="R36" s="22">
        <f>+S35</f>
        <v>19.38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42797</v>
      </c>
      <c r="N37" s="25" t="s">
        <v>15</v>
      </c>
      <c r="O37" s="25">
        <v>4119999999</v>
      </c>
      <c r="P37" s="5">
        <f t="shared" si="5"/>
        <v>2375</v>
      </c>
      <c r="Q37" s="5" t="str">
        <f t="shared" si="6"/>
        <v>CAISSE N°99</v>
      </c>
      <c r="R37" s="6">
        <v>0</v>
      </c>
      <c r="S37" s="31">
        <f>+H9</f>
        <v>166.96</v>
      </c>
      <c r="T37" s="26" t="s">
        <v>6</v>
      </c>
    </row>
    <row r="38" spans="2:20" x14ac:dyDescent="0.25">
      <c r="B38" s="53">
        <f>SUM(B18:B37)</f>
        <v>4701.12</v>
      </c>
      <c r="M38" s="9">
        <f t="shared" si="0"/>
        <v>42797</v>
      </c>
      <c r="N38" s="54" t="s">
        <v>15</v>
      </c>
      <c r="O38" s="54">
        <v>51120000</v>
      </c>
      <c r="P38" s="10">
        <f t="shared" si="5"/>
        <v>2375</v>
      </c>
      <c r="Q38" s="10" t="str">
        <f t="shared" si="6"/>
        <v>CAISSE N°99</v>
      </c>
      <c r="R38" s="55">
        <f>+S37</f>
        <v>166.96</v>
      </c>
      <c r="S38" s="11">
        <v>0</v>
      </c>
      <c r="T38" s="56" t="s">
        <v>6</v>
      </c>
    </row>
    <row r="39" spans="2:20" x14ac:dyDescent="0.25">
      <c r="B39" s="57">
        <f>+B13+E13+H13+K13</f>
        <v>-4701.119999999999</v>
      </c>
      <c r="M39" s="4">
        <f t="shared" si="0"/>
        <v>42797</v>
      </c>
      <c r="N39" s="25" t="s">
        <v>15</v>
      </c>
      <c r="O39" s="25">
        <v>4119999999</v>
      </c>
      <c r="P39" s="5">
        <f t="shared" si="5"/>
        <v>2375</v>
      </c>
      <c r="Q39" s="5" t="str">
        <f t="shared" si="6"/>
        <v>CAISSE N°99</v>
      </c>
      <c r="R39" s="31">
        <v>0</v>
      </c>
      <c r="S39" s="31">
        <f>+H10</f>
        <v>6640.04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42797</v>
      </c>
      <c r="N40" s="29" t="s">
        <v>15</v>
      </c>
      <c r="O40" s="29">
        <v>51150000</v>
      </c>
      <c r="P40" s="21">
        <f t="shared" si="5"/>
        <v>2375</v>
      </c>
      <c r="Q40" s="21" t="str">
        <f t="shared" si="6"/>
        <v>CAISSE N°99</v>
      </c>
      <c r="R40" s="32">
        <f>+S39</f>
        <v>6640.04</v>
      </c>
      <c r="S40" s="22">
        <v>0</v>
      </c>
      <c r="T40" s="30" t="s">
        <v>6</v>
      </c>
    </row>
    <row r="41" spans="2:20" x14ac:dyDescent="0.25">
      <c r="M41" s="4">
        <f>B16</f>
        <v>42798</v>
      </c>
      <c r="N41" s="5" t="s">
        <v>10</v>
      </c>
      <c r="O41" s="5">
        <v>58000000</v>
      </c>
      <c r="P41" s="5">
        <f>A16</f>
        <v>5611</v>
      </c>
      <c r="Q41" s="5" t="s">
        <v>22</v>
      </c>
      <c r="R41" s="5">
        <f>C16</f>
        <v>6015</v>
      </c>
      <c r="S41" s="5">
        <v>0</v>
      </c>
      <c r="T41" s="7" t="s">
        <v>6</v>
      </c>
    </row>
    <row r="42" spans="2:20" x14ac:dyDescent="0.25">
      <c r="M42" s="20">
        <f>M41</f>
        <v>42798</v>
      </c>
      <c r="N42" s="21" t="s">
        <v>10</v>
      </c>
      <c r="O42" s="21">
        <v>53100000</v>
      </c>
      <c r="P42" s="21">
        <f>P41</f>
        <v>5611</v>
      </c>
      <c r="Q42" s="21" t="s">
        <v>22</v>
      </c>
      <c r="R42" s="21">
        <v>0</v>
      </c>
      <c r="S42" s="21">
        <f>R41</f>
        <v>6015</v>
      </c>
      <c r="T42" s="24" t="s">
        <v>6</v>
      </c>
    </row>
    <row r="43" spans="2:20" x14ac:dyDescent="0.25">
      <c r="M43" s="9">
        <f t="shared" ref="M43:M55" si="7">+$B$1</f>
        <v>42797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42797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42797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42797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42797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42797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42797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42797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42797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42797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42797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42797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42797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5" priority="1" operator="greaterThan">
      <formula>200</formula>
    </cfRule>
    <cfRule type="cellIs" dxfId="54" priority="2" operator="greaterThan">
      <formula>17985.24</formula>
    </cfRule>
    <cfRule type="cellIs" dxfId="53" priority="3" operator="greaterThan">
      <formula>17985.24</formula>
    </cfRule>
    <cfRule type="cellIs" dxfId="52" priority="4" operator="greaterThan">
      <formula>200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T55"/>
  <sheetViews>
    <sheetView workbookViewId="0">
      <selection activeCell="D28" sqref="D28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42798</v>
      </c>
    </row>
    <row r="2" spans="1:20" x14ac:dyDescent="0.25">
      <c r="A2" s="1" t="s">
        <v>1</v>
      </c>
      <c r="B2" s="3">
        <v>2745</v>
      </c>
      <c r="D2" s="1" t="s">
        <v>2</v>
      </c>
      <c r="E2" s="3">
        <v>1488</v>
      </c>
      <c r="G2" s="1" t="s">
        <v>3</v>
      </c>
      <c r="H2" s="3">
        <v>2376</v>
      </c>
      <c r="J2" s="1" t="s">
        <v>4</v>
      </c>
      <c r="K2" s="3">
        <v>512</v>
      </c>
      <c r="M2" s="4">
        <f>+$B$1</f>
        <v>42798</v>
      </c>
      <c r="N2" s="5" t="s">
        <v>5</v>
      </c>
      <c r="O2" s="5">
        <v>4119999999</v>
      </c>
      <c r="P2" s="5">
        <f>+$B$2</f>
        <v>2745</v>
      </c>
      <c r="Q2" s="5" t="str">
        <f>+$A$2</f>
        <v>CAISSE N°6</v>
      </c>
      <c r="R2" s="6">
        <f>+B4</f>
        <v>10268.290000000001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42798</v>
      </c>
      <c r="N3" s="10" t="s">
        <v>5</v>
      </c>
      <c r="O3" s="10">
        <v>44571000</v>
      </c>
      <c r="P3" s="10">
        <f t="shared" ref="P3:P14" si="1">+$B$2</f>
        <v>2745</v>
      </c>
      <c r="Q3" s="10" t="str">
        <f t="shared" ref="Q3:Q14" si="2">+$A$2</f>
        <v>CAISSE N°6</v>
      </c>
      <c r="R3" s="11">
        <v>0</v>
      </c>
      <c r="S3" s="11">
        <f>+B5</f>
        <v>46.99</v>
      </c>
      <c r="T3" s="12" t="s">
        <v>6</v>
      </c>
    </row>
    <row r="4" spans="1:20" x14ac:dyDescent="0.25">
      <c r="A4" s="1" t="s">
        <v>7</v>
      </c>
      <c r="B4" s="13">
        <v>10268.290000000001</v>
      </c>
      <c r="D4" s="1" t="s">
        <v>7</v>
      </c>
      <c r="E4" s="14"/>
      <c r="G4" s="1" t="s">
        <v>7</v>
      </c>
      <c r="H4" s="13">
        <v>15774.48</v>
      </c>
      <c r="J4" s="1" t="s">
        <v>7</v>
      </c>
      <c r="K4" s="13"/>
      <c r="M4" s="9">
        <f t="shared" si="0"/>
        <v>42798</v>
      </c>
      <c r="N4" s="10" t="s">
        <v>5</v>
      </c>
      <c r="O4" s="10">
        <v>70711000</v>
      </c>
      <c r="P4" s="10">
        <f t="shared" si="1"/>
        <v>2745</v>
      </c>
      <c r="Q4" s="10" t="str">
        <f t="shared" si="2"/>
        <v>CAISSE N°6</v>
      </c>
      <c r="R4" s="11">
        <v>0</v>
      </c>
      <c r="S4" s="15">
        <f>S3/0.2</f>
        <v>234.95</v>
      </c>
      <c r="T4" s="12" t="s">
        <v>6</v>
      </c>
    </row>
    <row r="5" spans="1:20" x14ac:dyDescent="0.25">
      <c r="A5" s="1" t="s">
        <v>8</v>
      </c>
      <c r="B5" s="13">
        <v>46.99</v>
      </c>
      <c r="D5" s="1" t="s">
        <v>8</v>
      </c>
      <c r="E5" s="14"/>
      <c r="G5" s="1" t="s">
        <v>8</v>
      </c>
      <c r="H5" s="13">
        <v>75.36</v>
      </c>
      <c r="J5" s="1" t="s">
        <v>8</v>
      </c>
      <c r="K5" s="13"/>
      <c r="M5" s="9">
        <f t="shared" si="0"/>
        <v>42798</v>
      </c>
      <c r="N5" s="10" t="s">
        <v>5</v>
      </c>
      <c r="O5" s="10">
        <v>70710500</v>
      </c>
      <c r="P5" s="10">
        <f t="shared" si="1"/>
        <v>2745</v>
      </c>
      <c r="Q5" s="10" t="str">
        <f t="shared" si="2"/>
        <v>CAISSE N°6</v>
      </c>
      <c r="R5" s="11">
        <v>0</v>
      </c>
      <c r="S5" s="15">
        <f>(R2-S3-S4)/1.055</f>
        <v>9465.7345971563991</v>
      </c>
      <c r="T5" s="12" t="s">
        <v>6</v>
      </c>
    </row>
    <row r="6" spans="1:20" x14ac:dyDescent="0.25">
      <c r="A6" s="16" t="s">
        <v>9</v>
      </c>
      <c r="B6" s="17">
        <v>2.11</v>
      </c>
      <c r="C6" s="18"/>
      <c r="D6" s="16" t="s">
        <v>9</v>
      </c>
      <c r="E6" s="19"/>
      <c r="F6" s="18"/>
      <c r="G6" s="16" t="s">
        <v>9</v>
      </c>
      <c r="H6" s="19">
        <v>15.02</v>
      </c>
      <c r="J6" s="16" t="s">
        <v>9</v>
      </c>
      <c r="K6" s="17"/>
      <c r="M6" s="20">
        <f t="shared" si="0"/>
        <v>42798</v>
      </c>
      <c r="N6" s="21" t="s">
        <v>5</v>
      </c>
      <c r="O6" s="21">
        <v>44571500</v>
      </c>
      <c r="P6" s="21">
        <f t="shared" si="1"/>
        <v>2745</v>
      </c>
      <c r="Q6" s="21" t="str">
        <f t="shared" si="2"/>
        <v>CAISSE N°6</v>
      </c>
      <c r="R6" s="22">
        <v>0</v>
      </c>
      <c r="S6" s="23">
        <f>R2-S3-S4-S5</f>
        <v>520.61540284360126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42798</v>
      </c>
      <c r="N7" s="25" t="s">
        <v>10</v>
      </c>
      <c r="O7" s="5">
        <v>4119999999</v>
      </c>
      <c r="P7" s="5">
        <f t="shared" si="1"/>
        <v>2745</v>
      </c>
      <c r="Q7" s="5" t="str">
        <f t="shared" si="2"/>
        <v>CAISSE N°6</v>
      </c>
      <c r="R7" s="6">
        <v>0</v>
      </c>
      <c r="S7" s="6">
        <f>+B8</f>
        <v>7376.83</v>
      </c>
      <c r="T7" s="26" t="s">
        <v>6</v>
      </c>
    </row>
    <row r="8" spans="1:20" x14ac:dyDescent="0.25">
      <c r="A8" s="1" t="s">
        <v>11</v>
      </c>
      <c r="B8" s="14">
        <v>7376.83</v>
      </c>
      <c r="C8" s="27"/>
      <c r="D8" s="28" t="s">
        <v>11</v>
      </c>
      <c r="E8" s="14"/>
      <c r="F8" s="27"/>
      <c r="G8" s="28" t="s">
        <v>11</v>
      </c>
      <c r="H8" s="14">
        <v>6515.88</v>
      </c>
      <c r="J8" s="28" t="s">
        <v>11</v>
      </c>
      <c r="K8" s="14"/>
      <c r="M8" s="20">
        <f t="shared" si="0"/>
        <v>42798</v>
      </c>
      <c r="N8" s="29" t="s">
        <v>10</v>
      </c>
      <c r="O8" s="29">
        <v>53100000</v>
      </c>
      <c r="P8" s="21">
        <f t="shared" si="1"/>
        <v>2745</v>
      </c>
      <c r="Q8" s="21" t="str">
        <f t="shared" si="2"/>
        <v>CAISSE N°6</v>
      </c>
      <c r="R8" s="22">
        <f>+S7</f>
        <v>7376.83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2407.7600000000002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42798</v>
      </c>
      <c r="N9" s="25" t="s">
        <v>10</v>
      </c>
      <c r="O9" s="5">
        <f>IF(R9&gt;0,65800000,75800000)</f>
        <v>75800000</v>
      </c>
      <c r="P9" s="5">
        <f t="shared" si="1"/>
        <v>2745</v>
      </c>
      <c r="Q9" s="5" t="str">
        <f t="shared" si="2"/>
        <v>CAISSE N°6</v>
      </c>
      <c r="R9" s="6">
        <f>IF(B6&lt;0,-B6,0)</f>
        <v>0</v>
      </c>
      <c r="S9" s="6">
        <f>IF(B6&gt;0,B6,0)</f>
        <v>2.11</v>
      </c>
      <c r="T9" s="26" t="s">
        <v>6</v>
      </c>
    </row>
    <row r="10" spans="1:20" x14ac:dyDescent="0.25">
      <c r="A10" s="1" t="s">
        <v>13</v>
      </c>
      <c r="B10" s="14">
        <v>3047.57</v>
      </c>
      <c r="D10" s="1" t="s">
        <v>13</v>
      </c>
      <c r="E10" s="14"/>
      <c r="G10" s="1" t="s">
        <v>13</v>
      </c>
      <c r="H10" s="14">
        <v>9258.6</v>
      </c>
      <c r="J10" s="1" t="s">
        <v>13</v>
      </c>
      <c r="K10" s="14"/>
      <c r="M10" s="20">
        <f t="shared" si="0"/>
        <v>42798</v>
      </c>
      <c r="N10" s="29" t="s">
        <v>10</v>
      </c>
      <c r="O10" s="29">
        <v>53100000</v>
      </c>
      <c r="P10" s="21">
        <f t="shared" si="1"/>
        <v>2745</v>
      </c>
      <c r="Q10" s="21" t="str">
        <f t="shared" si="2"/>
        <v>CAISSE N°6</v>
      </c>
      <c r="R10" s="22">
        <f>+S9</f>
        <v>2.11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4395.1000000000004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42798</v>
      </c>
      <c r="N11" s="25" t="s">
        <v>15</v>
      </c>
      <c r="O11" s="25">
        <v>4119999999</v>
      </c>
      <c r="P11" s="5">
        <f t="shared" si="1"/>
        <v>2745</v>
      </c>
      <c r="Q11" s="5" t="str">
        <f t="shared" si="2"/>
        <v>CAISSE N°6</v>
      </c>
      <c r="R11" s="6">
        <v>0</v>
      </c>
      <c r="S11" s="31">
        <f>+B9</f>
        <v>2407.7600000000002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42798</v>
      </c>
      <c r="N12" s="29" t="s">
        <v>15</v>
      </c>
      <c r="O12" s="29">
        <v>51120000</v>
      </c>
      <c r="P12" s="21">
        <f t="shared" si="1"/>
        <v>2745</v>
      </c>
      <c r="Q12" s="21" t="str">
        <f t="shared" si="2"/>
        <v>CAISSE N°6</v>
      </c>
      <c r="R12" s="32">
        <f>+S11</f>
        <v>2407.7600000000002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-6958.9700000000012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42798</v>
      </c>
      <c r="N13" s="25" t="s">
        <v>15</v>
      </c>
      <c r="O13" s="25">
        <v>4119999999</v>
      </c>
      <c r="P13" s="5">
        <f t="shared" si="1"/>
        <v>2745</v>
      </c>
      <c r="Q13" s="5" t="str">
        <f t="shared" si="2"/>
        <v>CAISSE N°6</v>
      </c>
      <c r="R13" s="31">
        <v>0</v>
      </c>
      <c r="S13" s="31">
        <f>+B10</f>
        <v>3047.57</v>
      </c>
      <c r="T13" s="26" t="s">
        <v>6</v>
      </c>
    </row>
    <row r="14" spans="1:20" ht="15.75" thickBot="1" x14ac:dyDescent="0.3">
      <c r="M14" s="36">
        <f t="shared" si="0"/>
        <v>42798</v>
      </c>
      <c r="N14" s="37" t="s">
        <v>15</v>
      </c>
      <c r="O14" s="37">
        <v>51150000</v>
      </c>
      <c r="P14" s="38">
        <f t="shared" si="1"/>
        <v>2745</v>
      </c>
      <c r="Q14" s="38" t="str">
        <f t="shared" si="2"/>
        <v>CAISSE N°6</v>
      </c>
      <c r="R14" s="39">
        <f>+S13</f>
        <v>3047.57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42798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5614</v>
      </c>
      <c r="B16" s="45">
        <f>B1+1</f>
        <v>42799</v>
      </c>
      <c r="C16" s="46">
        <v>13940</v>
      </c>
      <c r="D16" s="47">
        <f>(B8+E8+H8+K8)-C16</f>
        <v>-47.290000000000873</v>
      </c>
      <c r="E16" s="48"/>
      <c r="F16" s="48"/>
      <c r="G16" s="48"/>
      <c r="M16" s="9">
        <f t="shared" si="0"/>
        <v>42798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42798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1307.94</v>
      </c>
      <c r="C18" s="50">
        <f>+B40</f>
        <v>0</v>
      </c>
      <c r="D18" s="51"/>
      <c r="E18" s="10"/>
      <c r="F18" s="11"/>
      <c r="G18" s="10"/>
      <c r="M18" s="9">
        <f t="shared" si="0"/>
        <v>42798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322.55</v>
      </c>
      <c r="D19" s="51"/>
      <c r="E19" s="10"/>
      <c r="F19" s="11"/>
      <c r="G19" s="10"/>
      <c r="M19" s="20">
        <f t="shared" si="0"/>
        <v>42798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981.28</v>
      </c>
      <c r="G20" s="10"/>
      <c r="M20" s="4">
        <f t="shared" si="0"/>
        <v>42798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4347.2</v>
      </c>
      <c r="G21" s="10"/>
      <c r="M21" s="20">
        <f t="shared" si="0"/>
        <v>42798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42798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42798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42798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42798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42798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42798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42798</v>
      </c>
      <c r="N28" s="10" t="s">
        <v>5</v>
      </c>
      <c r="O28" s="10">
        <v>4119999999</v>
      </c>
      <c r="P28" s="10">
        <f>+$H$2</f>
        <v>2376</v>
      </c>
      <c r="Q28" s="10" t="str">
        <f>+$G$2</f>
        <v>CAISSE N°99</v>
      </c>
      <c r="R28" s="11">
        <f>+H4</f>
        <v>15774.48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42798</v>
      </c>
      <c r="N29" s="10" t="s">
        <v>5</v>
      </c>
      <c r="O29" s="10">
        <v>44571000</v>
      </c>
      <c r="P29" s="10">
        <f t="shared" ref="P29:P40" si="5">+$H$2</f>
        <v>2376</v>
      </c>
      <c r="Q29" s="10" t="str">
        <f t="shared" ref="Q29:Q40" si="6">+$G$2</f>
        <v>CAISSE N°99</v>
      </c>
      <c r="R29" s="11">
        <v>0</v>
      </c>
      <c r="S29" s="11">
        <f>+H5</f>
        <v>75.36</v>
      </c>
      <c r="T29" s="12" t="s">
        <v>6</v>
      </c>
    </row>
    <row r="30" spans="1:20" x14ac:dyDescent="0.25">
      <c r="B30" s="49"/>
      <c r="M30" s="9">
        <f t="shared" si="0"/>
        <v>42798</v>
      </c>
      <c r="N30" s="10" t="s">
        <v>5</v>
      </c>
      <c r="O30" s="10">
        <v>70711000</v>
      </c>
      <c r="P30" s="10">
        <f t="shared" si="5"/>
        <v>2376</v>
      </c>
      <c r="Q30" s="10" t="str">
        <f t="shared" si="6"/>
        <v>CAISSE N°99</v>
      </c>
      <c r="R30" s="11">
        <v>0</v>
      </c>
      <c r="S30" s="15">
        <f>S29/0.2</f>
        <v>376.79999999999995</v>
      </c>
      <c r="T30" s="12" t="s">
        <v>6</v>
      </c>
    </row>
    <row r="31" spans="1:20" x14ac:dyDescent="0.25">
      <c r="B31" s="49"/>
      <c r="M31" s="9">
        <f t="shared" si="0"/>
        <v>42798</v>
      </c>
      <c r="N31" s="10" t="s">
        <v>5</v>
      </c>
      <c r="O31" s="10">
        <v>70710500</v>
      </c>
      <c r="P31" s="10">
        <f t="shared" si="5"/>
        <v>2376</v>
      </c>
      <c r="Q31" s="10" t="str">
        <f t="shared" si="6"/>
        <v>CAISSE N°99</v>
      </c>
      <c r="R31" s="11">
        <v>0</v>
      </c>
      <c r="S31" s="15">
        <f>(R28-S29-S30)/1.055</f>
        <v>14523.526066350711</v>
      </c>
      <c r="T31" s="12" t="s">
        <v>6</v>
      </c>
    </row>
    <row r="32" spans="1:20" x14ac:dyDescent="0.25">
      <c r="B32" s="49"/>
      <c r="M32" s="20">
        <f t="shared" si="0"/>
        <v>42798</v>
      </c>
      <c r="N32" s="21" t="s">
        <v>5</v>
      </c>
      <c r="O32" s="21">
        <v>44571500</v>
      </c>
      <c r="P32" s="21">
        <f t="shared" si="5"/>
        <v>2376</v>
      </c>
      <c r="Q32" s="21" t="str">
        <f t="shared" si="6"/>
        <v>CAISSE N°99</v>
      </c>
      <c r="R32" s="22">
        <v>0</v>
      </c>
      <c r="S32" s="23">
        <f>R28-S29-S30-S31</f>
        <v>798.7939336492891</v>
      </c>
      <c r="T32" s="24" t="s">
        <v>6</v>
      </c>
    </row>
    <row r="33" spans="2:20" x14ac:dyDescent="0.25">
      <c r="B33" s="49"/>
      <c r="M33" s="4">
        <f t="shared" si="0"/>
        <v>42798</v>
      </c>
      <c r="N33" s="25" t="s">
        <v>10</v>
      </c>
      <c r="O33" s="5">
        <v>4119999999</v>
      </c>
      <c r="P33" s="5">
        <f t="shared" si="5"/>
        <v>2376</v>
      </c>
      <c r="Q33" s="5" t="str">
        <f t="shared" si="6"/>
        <v>CAISSE N°99</v>
      </c>
      <c r="R33" s="6">
        <v>0</v>
      </c>
      <c r="S33" s="6">
        <f>+H8</f>
        <v>6515.88</v>
      </c>
      <c r="T33" s="26" t="s">
        <v>6</v>
      </c>
    </row>
    <row r="34" spans="2:20" x14ac:dyDescent="0.25">
      <c r="B34" s="49"/>
      <c r="M34" s="20">
        <f t="shared" si="0"/>
        <v>42798</v>
      </c>
      <c r="N34" s="29" t="s">
        <v>10</v>
      </c>
      <c r="O34" s="29">
        <v>53100000</v>
      </c>
      <c r="P34" s="21">
        <f t="shared" si="5"/>
        <v>2376</v>
      </c>
      <c r="Q34" s="21" t="str">
        <f t="shared" si="6"/>
        <v>CAISSE N°99</v>
      </c>
      <c r="R34" s="22">
        <f>+S33</f>
        <v>6515.88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42798</v>
      </c>
      <c r="N35" s="25" t="s">
        <v>10</v>
      </c>
      <c r="O35" s="5">
        <f>IF(R35&gt;0,65800000,75800000)</f>
        <v>75800000</v>
      </c>
      <c r="P35" s="5">
        <f t="shared" si="5"/>
        <v>2376</v>
      </c>
      <c r="Q35" s="5" t="str">
        <f t="shared" si="6"/>
        <v>CAISSE N°99</v>
      </c>
      <c r="R35" s="6">
        <f>IF(H6&lt;0,-H6,0)</f>
        <v>0</v>
      </c>
      <c r="S35" s="6">
        <f>IF(H6&gt;0,H6,0)</f>
        <v>15.02</v>
      </c>
      <c r="T35" s="26" t="s">
        <v>6</v>
      </c>
    </row>
    <row r="36" spans="2:20" x14ac:dyDescent="0.25">
      <c r="B36" s="49"/>
      <c r="M36" s="20">
        <f t="shared" si="0"/>
        <v>42798</v>
      </c>
      <c r="N36" s="29" t="s">
        <v>10</v>
      </c>
      <c r="O36" s="29">
        <v>53100000</v>
      </c>
      <c r="P36" s="21">
        <f t="shared" si="5"/>
        <v>2376</v>
      </c>
      <c r="Q36" s="21" t="str">
        <f t="shared" si="6"/>
        <v>CAISSE N°99</v>
      </c>
      <c r="R36" s="22">
        <f>+S35</f>
        <v>15.02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42798</v>
      </c>
      <c r="N37" s="25" t="s">
        <v>15</v>
      </c>
      <c r="O37" s="25">
        <v>4119999999</v>
      </c>
      <c r="P37" s="5">
        <f t="shared" si="5"/>
        <v>2376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25">
      <c r="B38" s="53">
        <f>SUM(B18:B37)</f>
        <v>6958.9699999999993</v>
      </c>
      <c r="M38" s="9">
        <f t="shared" si="0"/>
        <v>42798</v>
      </c>
      <c r="N38" s="54" t="s">
        <v>15</v>
      </c>
      <c r="O38" s="54">
        <v>51120000</v>
      </c>
      <c r="P38" s="10">
        <f t="shared" si="5"/>
        <v>2376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25">
      <c r="B39" s="57">
        <f>+B13+E13+H13+K13</f>
        <v>-6958.9700000000012</v>
      </c>
      <c r="M39" s="4">
        <f t="shared" si="0"/>
        <v>42798</v>
      </c>
      <c r="N39" s="25" t="s">
        <v>15</v>
      </c>
      <c r="O39" s="25">
        <v>4119999999</v>
      </c>
      <c r="P39" s="5">
        <f t="shared" si="5"/>
        <v>2376</v>
      </c>
      <c r="Q39" s="5" t="str">
        <f t="shared" si="6"/>
        <v>CAISSE N°99</v>
      </c>
      <c r="R39" s="31">
        <v>0</v>
      </c>
      <c r="S39" s="31">
        <f>+H10</f>
        <v>9258.6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42798</v>
      </c>
      <c r="N40" s="29" t="s">
        <v>15</v>
      </c>
      <c r="O40" s="29">
        <v>51150000</v>
      </c>
      <c r="P40" s="21">
        <f t="shared" si="5"/>
        <v>2376</v>
      </c>
      <c r="Q40" s="21" t="str">
        <f t="shared" si="6"/>
        <v>CAISSE N°99</v>
      </c>
      <c r="R40" s="32">
        <f>+S39</f>
        <v>9258.6</v>
      </c>
      <c r="S40" s="22">
        <v>0</v>
      </c>
      <c r="T40" s="30" t="s">
        <v>6</v>
      </c>
    </row>
    <row r="41" spans="2:20" x14ac:dyDescent="0.25">
      <c r="M41" s="4">
        <f>B16</f>
        <v>42799</v>
      </c>
      <c r="N41" s="5" t="s">
        <v>10</v>
      </c>
      <c r="O41" s="5">
        <v>58000000</v>
      </c>
      <c r="P41" s="5">
        <f>A16</f>
        <v>5614</v>
      </c>
      <c r="Q41" s="5" t="s">
        <v>22</v>
      </c>
      <c r="R41" s="5">
        <f>C16</f>
        <v>13940</v>
      </c>
      <c r="S41" s="5">
        <v>0</v>
      </c>
      <c r="T41" s="7" t="s">
        <v>6</v>
      </c>
    </row>
    <row r="42" spans="2:20" x14ac:dyDescent="0.25">
      <c r="M42" s="20">
        <f>M41</f>
        <v>42799</v>
      </c>
      <c r="N42" s="21" t="s">
        <v>10</v>
      </c>
      <c r="O42" s="21">
        <v>53100000</v>
      </c>
      <c r="P42" s="21">
        <f>P41</f>
        <v>5614</v>
      </c>
      <c r="Q42" s="21" t="s">
        <v>22</v>
      </c>
      <c r="R42" s="21">
        <v>0</v>
      </c>
      <c r="S42" s="21">
        <f>R41</f>
        <v>13940</v>
      </c>
      <c r="T42" s="24" t="s">
        <v>6</v>
      </c>
    </row>
    <row r="43" spans="2:20" x14ac:dyDescent="0.25">
      <c r="M43" s="9">
        <f t="shared" ref="M43:M55" si="7">+$B$1</f>
        <v>42798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42798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42798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42798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42798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42798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42798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42798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42798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42798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42798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42798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42798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51" priority="1" operator="greaterThan">
      <formula>200</formula>
    </cfRule>
    <cfRule type="cellIs" dxfId="50" priority="2" operator="greaterThan">
      <formula>17985.24</formula>
    </cfRule>
    <cfRule type="cellIs" dxfId="49" priority="3" operator="greaterThan">
      <formula>17985.24</formula>
    </cfRule>
    <cfRule type="cellIs" dxfId="48" priority="4" operator="greaterThan">
      <formula>200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A1:T55"/>
  <sheetViews>
    <sheetView workbookViewId="0">
      <selection activeCell="D27" sqref="D27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42799</v>
      </c>
    </row>
    <row r="2" spans="1:20" x14ac:dyDescent="0.25">
      <c r="A2" s="1" t="s">
        <v>1</v>
      </c>
      <c r="B2" s="3">
        <v>2746</v>
      </c>
      <c r="D2" s="1" t="s">
        <v>2</v>
      </c>
      <c r="E2" s="3">
        <v>1488</v>
      </c>
      <c r="G2" s="1" t="s">
        <v>3</v>
      </c>
      <c r="H2" s="3">
        <v>2377</v>
      </c>
      <c r="J2" s="1" t="s">
        <v>4</v>
      </c>
      <c r="K2" s="3">
        <v>512</v>
      </c>
      <c r="M2" s="4">
        <f>+$B$1</f>
        <v>42799</v>
      </c>
      <c r="N2" s="5" t="s">
        <v>5</v>
      </c>
      <c r="O2" s="5">
        <v>4119999999</v>
      </c>
      <c r="P2" s="5">
        <f>+$B$2</f>
        <v>2746</v>
      </c>
      <c r="Q2" s="5" t="str">
        <f>+$A$2</f>
        <v>CAISSE N°6</v>
      </c>
      <c r="R2" s="6">
        <f>+B4</f>
        <v>3380.66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42799</v>
      </c>
      <c r="N3" s="10" t="s">
        <v>5</v>
      </c>
      <c r="O3" s="10">
        <v>44571000</v>
      </c>
      <c r="P3" s="10">
        <f t="shared" ref="P3:P14" si="1">+$B$2</f>
        <v>2746</v>
      </c>
      <c r="Q3" s="10" t="str">
        <f t="shared" ref="Q3:Q14" si="2">+$A$2</f>
        <v>CAISSE N°6</v>
      </c>
      <c r="R3" s="11">
        <v>0</v>
      </c>
      <c r="S3" s="11">
        <f>+B5</f>
        <v>26.29</v>
      </c>
      <c r="T3" s="12" t="s">
        <v>6</v>
      </c>
    </row>
    <row r="4" spans="1:20" x14ac:dyDescent="0.25">
      <c r="A4" s="1" t="s">
        <v>7</v>
      </c>
      <c r="B4" s="13">
        <v>3380.66</v>
      </c>
      <c r="D4" s="1" t="s">
        <v>7</v>
      </c>
      <c r="E4" s="14"/>
      <c r="G4" s="1" t="s">
        <v>7</v>
      </c>
      <c r="H4" s="13">
        <v>9750.93</v>
      </c>
      <c r="J4" s="1" t="s">
        <v>7</v>
      </c>
      <c r="K4" s="13"/>
      <c r="M4" s="9">
        <f t="shared" si="0"/>
        <v>42799</v>
      </c>
      <c r="N4" s="10" t="s">
        <v>5</v>
      </c>
      <c r="O4" s="10">
        <v>70711000</v>
      </c>
      <c r="P4" s="10">
        <f t="shared" si="1"/>
        <v>2746</v>
      </c>
      <c r="Q4" s="10" t="str">
        <f t="shared" si="2"/>
        <v>CAISSE N°6</v>
      </c>
      <c r="R4" s="11">
        <v>0</v>
      </c>
      <c r="S4" s="15">
        <f>S3/0.2</f>
        <v>131.44999999999999</v>
      </c>
      <c r="T4" s="12" t="s">
        <v>6</v>
      </c>
    </row>
    <row r="5" spans="1:20" x14ac:dyDescent="0.25">
      <c r="A5" s="1" t="s">
        <v>8</v>
      </c>
      <c r="B5" s="13">
        <v>26.29</v>
      </c>
      <c r="D5" s="1" t="s">
        <v>8</v>
      </c>
      <c r="E5" s="14"/>
      <c r="G5" s="1" t="s">
        <v>8</v>
      </c>
      <c r="H5" s="13">
        <v>49.21</v>
      </c>
      <c r="J5" s="1" t="s">
        <v>8</v>
      </c>
      <c r="K5" s="13"/>
      <c r="M5" s="9">
        <f t="shared" si="0"/>
        <v>42799</v>
      </c>
      <c r="N5" s="10" t="s">
        <v>5</v>
      </c>
      <c r="O5" s="10">
        <v>70710500</v>
      </c>
      <c r="P5" s="10">
        <f t="shared" si="1"/>
        <v>2746</v>
      </c>
      <c r="Q5" s="10" t="str">
        <f t="shared" si="2"/>
        <v>CAISSE N°6</v>
      </c>
      <c r="R5" s="11">
        <v>0</v>
      </c>
      <c r="S5" s="15">
        <f>(R2-S3-S4)/1.055</f>
        <v>3054.9004739336497</v>
      </c>
      <c r="T5" s="12" t="s">
        <v>6</v>
      </c>
    </row>
    <row r="6" spans="1:20" x14ac:dyDescent="0.25">
      <c r="A6" s="16" t="s">
        <v>9</v>
      </c>
      <c r="B6" s="17">
        <v>4.05</v>
      </c>
      <c r="C6" s="18"/>
      <c r="D6" s="16" t="s">
        <v>9</v>
      </c>
      <c r="E6" s="19"/>
      <c r="F6" s="18"/>
      <c r="G6" s="16" t="s">
        <v>9</v>
      </c>
      <c r="H6" s="19">
        <v>15.41</v>
      </c>
      <c r="J6" s="16" t="s">
        <v>9</v>
      </c>
      <c r="K6" s="17"/>
      <c r="M6" s="20">
        <f t="shared" si="0"/>
        <v>42799</v>
      </c>
      <c r="N6" s="21" t="s">
        <v>5</v>
      </c>
      <c r="O6" s="21">
        <v>44571500</v>
      </c>
      <c r="P6" s="21">
        <f t="shared" si="1"/>
        <v>2746</v>
      </c>
      <c r="Q6" s="21" t="str">
        <f t="shared" si="2"/>
        <v>CAISSE N°6</v>
      </c>
      <c r="R6" s="22">
        <v>0</v>
      </c>
      <c r="S6" s="23">
        <f>R2-S3-S4-S5</f>
        <v>168.01952606635041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42799</v>
      </c>
      <c r="N7" s="25" t="s">
        <v>10</v>
      </c>
      <c r="O7" s="5">
        <v>4119999999</v>
      </c>
      <c r="P7" s="5">
        <f t="shared" si="1"/>
        <v>2746</v>
      </c>
      <c r="Q7" s="5" t="str">
        <f t="shared" si="2"/>
        <v>CAISSE N°6</v>
      </c>
      <c r="R7" s="6">
        <v>0</v>
      </c>
      <c r="S7" s="6">
        <f>+B8</f>
        <v>1591.35</v>
      </c>
      <c r="T7" s="26" t="s">
        <v>6</v>
      </c>
    </row>
    <row r="8" spans="1:20" x14ac:dyDescent="0.25">
      <c r="A8" s="1" t="s">
        <v>11</v>
      </c>
      <c r="B8" s="14">
        <v>1591.35</v>
      </c>
      <c r="C8" s="27"/>
      <c r="D8" s="28" t="s">
        <v>11</v>
      </c>
      <c r="E8" s="14"/>
      <c r="F8" s="27"/>
      <c r="G8" s="28" t="s">
        <v>11</v>
      </c>
      <c r="H8" s="14">
        <v>3388.02</v>
      </c>
      <c r="J8" s="28" t="s">
        <v>11</v>
      </c>
      <c r="K8" s="14"/>
      <c r="M8" s="20">
        <f t="shared" si="0"/>
        <v>42799</v>
      </c>
      <c r="N8" s="29" t="s">
        <v>10</v>
      </c>
      <c r="O8" s="29">
        <v>53100000</v>
      </c>
      <c r="P8" s="21">
        <f t="shared" si="1"/>
        <v>2746</v>
      </c>
      <c r="Q8" s="21" t="str">
        <f t="shared" si="2"/>
        <v>CAISSE N°6</v>
      </c>
      <c r="R8" s="22">
        <f>+S7</f>
        <v>1591.35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4889.32</v>
      </c>
      <c r="C9" s="27"/>
      <c r="D9" s="28" t="s">
        <v>12</v>
      </c>
      <c r="E9" s="14"/>
      <c r="F9" s="27"/>
      <c r="G9" s="28" t="s">
        <v>12</v>
      </c>
      <c r="H9" s="14">
        <v>627.24</v>
      </c>
      <c r="J9" s="28" t="s">
        <v>12</v>
      </c>
      <c r="K9" s="14"/>
      <c r="M9" s="4">
        <f t="shared" si="0"/>
        <v>42799</v>
      </c>
      <c r="N9" s="25" t="s">
        <v>10</v>
      </c>
      <c r="O9" s="5">
        <f>IF(R9&gt;0,65800000,75800000)</f>
        <v>75800000</v>
      </c>
      <c r="P9" s="5">
        <f t="shared" si="1"/>
        <v>2746</v>
      </c>
      <c r="Q9" s="5" t="str">
        <f t="shared" si="2"/>
        <v>CAISSE N°6</v>
      </c>
      <c r="R9" s="6">
        <f>IF(B6&lt;0,-B6,0)</f>
        <v>0</v>
      </c>
      <c r="S9" s="6">
        <f>IF(B6&gt;0,B6,0)</f>
        <v>4.05</v>
      </c>
      <c r="T9" s="26" t="s">
        <v>6</v>
      </c>
    </row>
    <row r="10" spans="1:20" x14ac:dyDescent="0.25">
      <c r="A10" s="1" t="s">
        <v>13</v>
      </c>
      <c r="B10" s="14">
        <v>1294.68</v>
      </c>
      <c r="D10" s="1" t="s">
        <v>13</v>
      </c>
      <c r="E10" s="14"/>
      <c r="G10" s="1" t="s">
        <v>13</v>
      </c>
      <c r="H10" s="14">
        <v>5735.67</v>
      </c>
      <c r="J10" s="1" t="s">
        <v>13</v>
      </c>
      <c r="K10" s="14"/>
      <c r="M10" s="20">
        <f t="shared" si="0"/>
        <v>42799</v>
      </c>
      <c r="N10" s="29" t="s">
        <v>10</v>
      </c>
      <c r="O10" s="29">
        <v>53100000</v>
      </c>
      <c r="P10" s="21">
        <f t="shared" si="1"/>
        <v>2746</v>
      </c>
      <c r="Q10" s="21" t="str">
        <f t="shared" si="2"/>
        <v>CAISSE N°6</v>
      </c>
      <c r="R10" s="22">
        <f>+S9</f>
        <v>4.05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494.63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42799</v>
      </c>
      <c r="N11" s="25" t="s">
        <v>15</v>
      </c>
      <c r="O11" s="25">
        <v>4119999999</v>
      </c>
      <c r="P11" s="5">
        <f t="shared" si="1"/>
        <v>2746</v>
      </c>
      <c r="Q11" s="5" t="str">
        <f t="shared" si="2"/>
        <v>CAISSE N°6</v>
      </c>
      <c r="R11" s="6">
        <v>0</v>
      </c>
      <c r="S11" s="31">
        <f>+B9</f>
        <v>4889.32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42799</v>
      </c>
      <c r="N12" s="29" t="s">
        <v>15</v>
      </c>
      <c r="O12" s="29">
        <v>51120000</v>
      </c>
      <c r="P12" s="21">
        <f t="shared" si="1"/>
        <v>2746</v>
      </c>
      <c r="Q12" s="21" t="str">
        <f t="shared" si="2"/>
        <v>CAISSE N°6</v>
      </c>
      <c r="R12" s="32">
        <f>+S11</f>
        <v>4889.32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-4889.32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42799</v>
      </c>
      <c r="N13" s="25" t="s">
        <v>15</v>
      </c>
      <c r="O13" s="25">
        <v>4119999999</v>
      </c>
      <c r="P13" s="5">
        <f t="shared" si="1"/>
        <v>2746</v>
      </c>
      <c r="Q13" s="5" t="str">
        <f t="shared" si="2"/>
        <v>CAISSE N°6</v>
      </c>
      <c r="R13" s="31">
        <v>0</v>
      </c>
      <c r="S13" s="31">
        <f>+B10</f>
        <v>1294.68</v>
      </c>
      <c r="T13" s="26" t="s">
        <v>6</v>
      </c>
    </row>
    <row r="14" spans="1:20" ht="15.75" thickBot="1" x14ac:dyDescent="0.3">
      <c r="M14" s="36">
        <f t="shared" si="0"/>
        <v>42799</v>
      </c>
      <c r="N14" s="37" t="s">
        <v>15</v>
      </c>
      <c r="O14" s="37">
        <v>51150000</v>
      </c>
      <c r="P14" s="38">
        <f t="shared" si="1"/>
        <v>2746</v>
      </c>
      <c r="Q14" s="38" t="str">
        <f t="shared" si="2"/>
        <v>CAISSE N°6</v>
      </c>
      <c r="R14" s="39">
        <f>+S13</f>
        <v>1294.68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42799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5613</v>
      </c>
      <c r="B16" s="45">
        <f>B1+1</f>
        <v>42800</v>
      </c>
      <c r="C16" s="46">
        <v>5005</v>
      </c>
      <c r="D16" s="47">
        <f>(B8+E8+H8+K8)-C16</f>
        <v>-25.630000000000109</v>
      </c>
      <c r="E16" s="48"/>
      <c r="F16" s="48"/>
      <c r="G16" s="48"/>
      <c r="M16" s="9">
        <f t="shared" si="0"/>
        <v>42799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42799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1157.71</v>
      </c>
      <c r="C18" s="50">
        <f>+B40</f>
        <v>0</v>
      </c>
      <c r="D18" s="51"/>
      <c r="E18" s="10"/>
      <c r="F18" s="11"/>
      <c r="G18" s="10"/>
      <c r="M18" s="9">
        <f t="shared" si="0"/>
        <v>42799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1318.1</v>
      </c>
      <c r="D19" s="51"/>
      <c r="E19" s="10"/>
      <c r="F19" s="11"/>
      <c r="G19" s="10"/>
      <c r="M19" s="20">
        <f t="shared" si="0"/>
        <v>42799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841.93</v>
      </c>
      <c r="G20" s="10"/>
      <c r="M20" s="4">
        <f t="shared" si="0"/>
        <v>42799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228.34</v>
      </c>
      <c r="G21" s="10"/>
      <c r="M21" s="20">
        <f t="shared" si="0"/>
        <v>42799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1343.24</v>
      </c>
      <c r="G22" s="48"/>
      <c r="M22" s="4">
        <f t="shared" si="0"/>
        <v>42799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42799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42799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42799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42799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42799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42799</v>
      </c>
      <c r="N28" s="10" t="s">
        <v>5</v>
      </c>
      <c r="O28" s="10">
        <v>4119999999</v>
      </c>
      <c r="P28" s="10">
        <f>+$H$2</f>
        <v>2377</v>
      </c>
      <c r="Q28" s="10" t="str">
        <f>+$G$2</f>
        <v>CAISSE N°99</v>
      </c>
      <c r="R28" s="11">
        <f>+H4</f>
        <v>9750.93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42799</v>
      </c>
      <c r="N29" s="10" t="s">
        <v>5</v>
      </c>
      <c r="O29" s="10">
        <v>44571000</v>
      </c>
      <c r="P29" s="10">
        <f t="shared" ref="P29:P40" si="5">+$H$2</f>
        <v>2377</v>
      </c>
      <c r="Q29" s="10" t="str">
        <f t="shared" ref="Q29:Q40" si="6">+$G$2</f>
        <v>CAISSE N°99</v>
      </c>
      <c r="R29" s="11">
        <v>0</v>
      </c>
      <c r="S29" s="11">
        <f>+H5</f>
        <v>49.21</v>
      </c>
      <c r="T29" s="12" t="s">
        <v>6</v>
      </c>
    </row>
    <row r="30" spans="1:20" x14ac:dyDescent="0.25">
      <c r="B30" s="49"/>
      <c r="M30" s="9">
        <f t="shared" si="0"/>
        <v>42799</v>
      </c>
      <c r="N30" s="10" t="s">
        <v>5</v>
      </c>
      <c r="O30" s="10">
        <v>70711000</v>
      </c>
      <c r="P30" s="10">
        <f t="shared" si="5"/>
        <v>2377</v>
      </c>
      <c r="Q30" s="10" t="str">
        <f t="shared" si="6"/>
        <v>CAISSE N°99</v>
      </c>
      <c r="R30" s="11">
        <v>0</v>
      </c>
      <c r="S30" s="15">
        <f>S29/0.2</f>
        <v>246.04999999999998</v>
      </c>
      <c r="T30" s="12" t="s">
        <v>6</v>
      </c>
    </row>
    <row r="31" spans="1:20" x14ac:dyDescent="0.25">
      <c r="B31" s="49"/>
      <c r="M31" s="9">
        <f t="shared" si="0"/>
        <v>42799</v>
      </c>
      <c r="N31" s="10" t="s">
        <v>5</v>
      </c>
      <c r="O31" s="10">
        <v>70710500</v>
      </c>
      <c r="P31" s="10">
        <f t="shared" si="5"/>
        <v>2377</v>
      </c>
      <c r="Q31" s="10" t="str">
        <f t="shared" si="6"/>
        <v>CAISSE N°99</v>
      </c>
      <c r="R31" s="11">
        <v>0</v>
      </c>
      <c r="S31" s="15">
        <f>(R28-S29-S30)/1.055</f>
        <v>8962.7203791469219</v>
      </c>
      <c r="T31" s="12" t="s">
        <v>6</v>
      </c>
    </row>
    <row r="32" spans="1:20" x14ac:dyDescent="0.25">
      <c r="B32" s="49"/>
      <c r="M32" s="20">
        <f t="shared" si="0"/>
        <v>42799</v>
      </c>
      <c r="N32" s="21" t="s">
        <v>5</v>
      </c>
      <c r="O32" s="21">
        <v>44571500</v>
      </c>
      <c r="P32" s="21">
        <f t="shared" si="5"/>
        <v>2377</v>
      </c>
      <c r="Q32" s="21" t="str">
        <f t="shared" si="6"/>
        <v>CAISSE N°99</v>
      </c>
      <c r="R32" s="22">
        <v>0</v>
      </c>
      <c r="S32" s="23">
        <f>R28-S29-S30-S31</f>
        <v>492.94962085307998</v>
      </c>
      <c r="T32" s="24" t="s">
        <v>6</v>
      </c>
    </row>
    <row r="33" spans="2:20" x14ac:dyDescent="0.25">
      <c r="B33" s="49"/>
      <c r="M33" s="4">
        <f t="shared" si="0"/>
        <v>42799</v>
      </c>
      <c r="N33" s="25" t="s">
        <v>10</v>
      </c>
      <c r="O33" s="5">
        <v>4119999999</v>
      </c>
      <c r="P33" s="5">
        <f t="shared" si="5"/>
        <v>2377</v>
      </c>
      <c r="Q33" s="5" t="str">
        <f t="shared" si="6"/>
        <v>CAISSE N°99</v>
      </c>
      <c r="R33" s="6">
        <v>0</v>
      </c>
      <c r="S33" s="6">
        <f>+H8</f>
        <v>3388.02</v>
      </c>
      <c r="T33" s="26" t="s">
        <v>6</v>
      </c>
    </row>
    <row r="34" spans="2:20" x14ac:dyDescent="0.25">
      <c r="B34" s="49"/>
      <c r="M34" s="20">
        <f t="shared" si="0"/>
        <v>42799</v>
      </c>
      <c r="N34" s="29" t="s">
        <v>10</v>
      </c>
      <c r="O34" s="29">
        <v>53100000</v>
      </c>
      <c r="P34" s="21">
        <f t="shared" si="5"/>
        <v>2377</v>
      </c>
      <c r="Q34" s="21" t="str">
        <f t="shared" si="6"/>
        <v>CAISSE N°99</v>
      </c>
      <c r="R34" s="22">
        <f>+S33</f>
        <v>3388.02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42799</v>
      </c>
      <c r="N35" s="25" t="s">
        <v>10</v>
      </c>
      <c r="O35" s="5">
        <f>IF(R35&gt;0,65800000,75800000)</f>
        <v>75800000</v>
      </c>
      <c r="P35" s="5">
        <f t="shared" si="5"/>
        <v>2377</v>
      </c>
      <c r="Q35" s="5" t="str">
        <f t="shared" si="6"/>
        <v>CAISSE N°99</v>
      </c>
      <c r="R35" s="6">
        <f>IF(H6&lt;0,-H6,0)</f>
        <v>0</v>
      </c>
      <c r="S35" s="6">
        <f>IF(H6&gt;0,H6,0)</f>
        <v>15.41</v>
      </c>
      <c r="T35" s="26" t="s">
        <v>6</v>
      </c>
    </row>
    <row r="36" spans="2:20" x14ac:dyDescent="0.25">
      <c r="B36" s="49"/>
      <c r="M36" s="20">
        <f t="shared" si="0"/>
        <v>42799</v>
      </c>
      <c r="N36" s="29" t="s">
        <v>10</v>
      </c>
      <c r="O36" s="29">
        <v>53100000</v>
      </c>
      <c r="P36" s="21">
        <f t="shared" si="5"/>
        <v>2377</v>
      </c>
      <c r="Q36" s="21" t="str">
        <f t="shared" si="6"/>
        <v>CAISSE N°99</v>
      </c>
      <c r="R36" s="22">
        <f>+S35</f>
        <v>15.41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42799</v>
      </c>
      <c r="N37" s="25" t="s">
        <v>15</v>
      </c>
      <c r="O37" s="25">
        <v>4119999999</v>
      </c>
      <c r="P37" s="5">
        <f t="shared" si="5"/>
        <v>2377</v>
      </c>
      <c r="Q37" s="5" t="str">
        <f t="shared" si="6"/>
        <v>CAISSE N°99</v>
      </c>
      <c r="R37" s="6">
        <v>0</v>
      </c>
      <c r="S37" s="31">
        <f>+H9</f>
        <v>627.24</v>
      </c>
      <c r="T37" s="26" t="s">
        <v>6</v>
      </c>
    </row>
    <row r="38" spans="2:20" x14ac:dyDescent="0.25">
      <c r="B38" s="53">
        <f>SUM(B18:B37)</f>
        <v>4889.32</v>
      </c>
      <c r="M38" s="9">
        <f t="shared" si="0"/>
        <v>42799</v>
      </c>
      <c r="N38" s="54" t="s">
        <v>15</v>
      </c>
      <c r="O38" s="54">
        <v>51120000</v>
      </c>
      <c r="P38" s="10">
        <f t="shared" si="5"/>
        <v>2377</v>
      </c>
      <c r="Q38" s="10" t="str">
        <f t="shared" si="6"/>
        <v>CAISSE N°99</v>
      </c>
      <c r="R38" s="55">
        <f>+S37</f>
        <v>627.24</v>
      </c>
      <c r="S38" s="11">
        <v>0</v>
      </c>
      <c r="T38" s="56" t="s">
        <v>6</v>
      </c>
    </row>
    <row r="39" spans="2:20" x14ac:dyDescent="0.25">
      <c r="B39" s="57">
        <f>+B13+E13+H13+K13</f>
        <v>-4889.32</v>
      </c>
      <c r="M39" s="4">
        <f t="shared" si="0"/>
        <v>42799</v>
      </c>
      <c r="N39" s="25" t="s">
        <v>15</v>
      </c>
      <c r="O39" s="25">
        <v>4119999999</v>
      </c>
      <c r="P39" s="5">
        <f t="shared" si="5"/>
        <v>2377</v>
      </c>
      <c r="Q39" s="5" t="str">
        <f t="shared" si="6"/>
        <v>CAISSE N°99</v>
      </c>
      <c r="R39" s="31">
        <v>0</v>
      </c>
      <c r="S39" s="31">
        <f>+H10</f>
        <v>5735.67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42799</v>
      </c>
      <c r="N40" s="29" t="s">
        <v>15</v>
      </c>
      <c r="O40" s="29">
        <v>51150000</v>
      </c>
      <c r="P40" s="21">
        <f t="shared" si="5"/>
        <v>2377</v>
      </c>
      <c r="Q40" s="21" t="str">
        <f t="shared" si="6"/>
        <v>CAISSE N°99</v>
      </c>
      <c r="R40" s="32">
        <f>+S39</f>
        <v>5735.67</v>
      </c>
      <c r="S40" s="22">
        <v>0</v>
      </c>
      <c r="T40" s="30" t="s">
        <v>6</v>
      </c>
    </row>
    <row r="41" spans="2:20" x14ac:dyDescent="0.25">
      <c r="M41" s="4">
        <f>B16</f>
        <v>42800</v>
      </c>
      <c r="N41" s="5" t="s">
        <v>10</v>
      </c>
      <c r="O41" s="5">
        <v>58000000</v>
      </c>
      <c r="P41" s="5">
        <f>A16</f>
        <v>5613</v>
      </c>
      <c r="Q41" s="5" t="s">
        <v>22</v>
      </c>
      <c r="R41" s="5">
        <f>C16</f>
        <v>5005</v>
      </c>
      <c r="S41" s="5">
        <v>0</v>
      </c>
      <c r="T41" s="7" t="s">
        <v>6</v>
      </c>
    </row>
    <row r="42" spans="2:20" x14ac:dyDescent="0.25">
      <c r="M42" s="20">
        <f>M41</f>
        <v>42800</v>
      </c>
      <c r="N42" s="21" t="s">
        <v>10</v>
      </c>
      <c r="O42" s="21">
        <v>53100000</v>
      </c>
      <c r="P42" s="21">
        <f>P41</f>
        <v>5613</v>
      </c>
      <c r="Q42" s="21" t="s">
        <v>22</v>
      </c>
      <c r="R42" s="21">
        <v>0</v>
      </c>
      <c r="S42" s="21">
        <f>R41</f>
        <v>5005</v>
      </c>
      <c r="T42" s="24" t="s">
        <v>6</v>
      </c>
    </row>
    <row r="43" spans="2:20" x14ac:dyDescent="0.25">
      <c r="M43" s="9">
        <f t="shared" ref="M43:M55" si="7">+$B$1</f>
        <v>42799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42799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42799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42799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42799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42799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42799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42799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42799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42799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42799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42799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42799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47" priority="1" operator="greaterThan">
      <formula>200</formula>
    </cfRule>
    <cfRule type="cellIs" dxfId="46" priority="2" operator="greaterThan">
      <formula>17985.24</formula>
    </cfRule>
    <cfRule type="cellIs" dxfId="45" priority="3" operator="greaterThan">
      <formula>17985.24</formula>
    </cfRule>
    <cfRule type="cellIs" dxfId="44" priority="4" operator="greaterThan">
      <formula>200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T55"/>
  <sheetViews>
    <sheetView workbookViewId="0">
      <selection activeCell="D26" sqref="D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42800</v>
      </c>
    </row>
    <row r="2" spans="1:20" x14ac:dyDescent="0.25">
      <c r="A2" s="1" t="s">
        <v>1</v>
      </c>
      <c r="B2" s="3">
        <v>2747</v>
      </c>
      <c r="D2" s="1" t="s">
        <v>2</v>
      </c>
      <c r="E2" s="3">
        <v>1488</v>
      </c>
      <c r="G2" s="1" t="s">
        <v>3</v>
      </c>
      <c r="H2" s="3">
        <v>2378</v>
      </c>
      <c r="J2" s="1" t="s">
        <v>4</v>
      </c>
      <c r="K2" s="3">
        <v>512</v>
      </c>
      <c r="M2" s="4">
        <f>+$B$1</f>
        <v>42800</v>
      </c>
      <c r="N2" s="5" t="s">
        <v>5</v>
      </c>
      <c r="O2" s="5">
        <v>4119999999</v>
      </c>
      <c r="P2" s="5">
        <f>+$B$2</f>
        <v>2747</v>
      </c>
      <c r="Q2" s="5" t="str">
        <f>+$A$2</f>
        <v>CAISSE N°6</v>
      </c>
      <c r="R2" s="6">
        <f>+B4</f>
        <v>5527.44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42800</v>
      </c>
      <c r="N3" s="10" t="s">
        <v>5</v>
      </c>
      <c r="O3" s="10">
        <v>44571000</v>
      </c>
      <c r="P3" s="10">
        <f t="shared" ref="P3:P14" si="1">+$B$2</f>
        <v>2747</v>
      </c>
      <c r="Q3" s="10" t="str">
        <f t="shared" ref="Q3:Q14" si="2">+$A$2</f>
        <v>CAISSE N°6</v>
      </c>
      <c r="R3" s="11">
        <v>0</v>
      </c>
      <c r="S3" s="11">
        <f>+B5</f>
        <v>20.59</v>
      </c>
      <c r="T3" s="12" t="s">
        <v>6</v>
      </c>
    </row>
    <row r="4" spans="1:20" x14ac:dyDescent="0.25">
      <c r="A4" s="1" t="s">
        <v>7</v>
      </c>
      <c r="B4" s="13">
        <v>5527.44</v>
      </c>
      <c r="D4" s="1" t="s">
        <v>7</v>
      </c>
      <c r="E4" s="14"/>
      <c r="G4" s="1" t="s">
        <v>7</v>
      </c>
      <c r="H4" s="13">
        <v>6278.21</v>
      </c>
      <c r="J4" s="1" t="s">
        <v>7</v>
      </c>
      <c r="K4" s="13"/>
      <c r="M4" s="9">
        <f t="shared" si="0"/>
        <v>42800</v>
      </c>
      <c r="N4" s="10" t="s">
        <v>5</v>
      </c>
      <c r="O4" s="10">
        <v>70711000</v>
      </c>
      <c r="P4" s="10">
        <f t="shared" si="1"/>
        <v>2747</v>
      </c>
      <c r="Q4" s="10" t="str">
        <f t="shared" si="2"/>
        <v>CAISSE N°6</v>
      </c>
      <c r="R4" s="11">
        <v>0</v>
      </c>
      <c r="S4" s="15">
        <f>S3/0.2</f>
        <v>102.94999999999999</v>
      </c>
      <c r="T4" s="12" t="s">
        <v>6</v>
      </c>
    </row>
    <row r="5" spans="1:20" x14ac:dyDescent="0.25">
      <c r="A5" s="1" t="s">
        <v>8</v>
      </c>
      <c r="B5" s="13">
        <v>20.59</v>
      </c>
      <c r="D5" s="1" t="s">
        <v>8</v>
      </c>
      <c r="E5" s="14"/>
      <c r="G5" s="1" t="s">
        <v>8</v>
      </c>
      <c r="H5" s="13">
        <v>37.68</v>
      </c>
      <c r="J5" s="1" t="s">
        <v>8</v>
      </c>
      <c r="K5" s="13"/>
      <c r="M5" s="9">
        <f t="shared" si="0"/>
        <v>42800</v>
      </c>
      <c r="N5" s="10" t="s">
        <v>5</v>
      </c>
      <c r="O5" s="10">
        <v>70710500</v>
      </c>
      <c r="P5" s="10">
        <f t="shared" si="1"/>
        <v>2747</v>
      </c>
      <c r="Q5" s="10" t="str">
        <f t="shared" si="2"/>
        <v>CAISSE N°6</v>
      </c>
      <c r="R5" s="11">
        <v>0</v>
      </c>
      <c r="S5" s="15">
        <f>(R2-S3-S4)/1.055</f>
        <v>5122.1800947867296</v>
      </c>
      <c r="T5" s="12" t="s">
        <v>6</v>
      </c>
    </row>
    <row r="6" spans="1:20" x14ac:dyDescent="0.25">
      <c r="A6" s="16" t="s">
        <v>9</v>
      </c>
      <c r="B6" s="17">
        <v>1.65</v>
      </c>
      <c r="C6" s="18"/>
      <c r="D6" s="16" t="s">
        <v>9</v>
      </c>
      <c r="E6" s="19"/>
      <c r="F6" s="18"/>
      <c r="G6" s="16" t="s">
        <v>9</v>
      </c>
      <c r="H6" s="19">
        <v>-4.3099999999999996</v>
      </c>
      <c r="J6" s="16" t="s">
        <v>9</v>
      </c>
      <c r="K6" s="17"/>
      <c r="M6" s="20">
        <f t="shared" si="0"/>
        <v>42800</v>
      </c>
      <c r="N6" s="21" t="s">
        <v>5</v>
      </c>
      <c r="O6" s="21">
        <v>44571500</v>
      </c>
      <c r="P6" s="21">
        <f t="shared" si="1"/>
        <v>2747</v>
      </c>
      <c r="Q6" s="21" t="str">
        <f t="shared" si="2"/>
        <v>CAISSE N°6</v>
      </c>
      <c r="R6" s="22">
        <v>0</v>
      </c>
      <c r="S6" s="23">
        <f>R2-S3-S4-S5</f>
        <v>281.71990521327007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42800</v>
      </c>
      <c r="N7" s="25" t="s">
        <v>10</v>
      </c>
      <c r="O7" s="5">
        <v>4119999999</v>
      </c>
      <c r="P7" s="5">
        <f t="shared" si="1"/>
        <v>2747</v>
      </c>
      <c r="Q7" s="5" t="str">
        <f t="shared" si="2"/>
        <v>CAISSE N°6</v>
      </c>
      <c r="R7" s="6">
        <v>0</v>
      </c>
      <c r="S7" s="6">
        <f>+B8</f>
        <v>4833.12</v>
      </c>
      <c r="T7" s="26" t="s">
        <v>6</v>
      </c>
    </row>
    <row r="8" spans="1:20" x14ac:dyDescent="0.25">
      <c r="A8" s="1" t="s">
        <v>11</v>
      </c>
      <c r="B8" s="14">
        <v>4833.12</v>
      </c>
      <c r="C8" s="27"/>
      <c r="D8" s="28" t="s">
        <v>11</v>
      </c>
      <c r="E8" s="14"/>
      <c r="F8" s="27"/>
      <c r="G8" s="28" t="s">
        <v>11</v>
      </c>
      <c r="H8" s="14">
        <v>3902.05</v>
      </c>
      <c r="J8" s="28" t="s">
        <v>11</v>
      </c>
      <c r="K8" s="14"/>
      <c r="M8" s="20">
        <f t="shared" si="0"/>
        <v>42800</v>
      </c>
      <c r="N8" s="29" t="s">
        <v>10</v>
      </c>
      <c r="O8" s="29">
        <v>53100000</v>
      </c>
      <c r="P8" s="21">
        <f t="shared" si="1"/>
        <v>2747</v>
      </c>
      <c r="Q8" s="21" t="str">
        <f t="shared" si="2"/>
        <v>CAISSE N°6</v>
      </c>
      <c r="R8" s="22">
        <f>+S7</f>
        <v>4833.12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2484.84</v>
      </c>
      <c r="C9" s="27"/>
      <c r="D9" s="28" t="s">
        <v>12</v>
      </c>
      <c r="E9" s="14"/>
      <c r="F9" s="27"/>
      <c r="G9" s="28" t="s">
        <v>12</v>
      </c>
      <c r="H9" s="14">
        <v>90.23</v>
      </c>
      <c r="J9" s="28" t="s">
        <v>12</v>
      </c>
      <c r="K9" s="14"/>
      <c r="M9" s="4">
        <f t="shared" si="0"/>
        <v>42800</v>
      </c>
      <c r="N9" s="25" t="s">
        <v>10</v>
      </c>
      <c r="O9" s="5">
        <f>IF(R9&gt;0,65800000,75800000)</f>
        <v>75800000</v>
      </c>
      <c r="P9" s="5">
        <f t="shared" si="1"/>
        <v>2747</v>
      </c>
      <c r="Q9" s="5" t="str">
        <f t="shared" si="2"/>
        <v>CAISSE N°6</v>
      </c>
      <c r="R9" s="6">
        <f>IF(B6&lt;0,-B6,0)</f>
        <v>0</v>
      </c>
      <c r="S9" s="6">
        <f>IF(B6&gt;0,B6,0)</f>
        <v>1.65</v>
      </c>
      <c r="T9" s="26" t="s">
        <v>6</v>
      </c>
    </row>
    <row r="10" spans="1:20" x14ac:dyDescent="0.25">
      <c r="A10" s="1" t="s">
        <v>13</v>
      </c>
      <c r="B10" s="14">
        <v>2320.83</v>
      </c>
      <c r="D10" s="1" t="s">
        <v>13</v>
      </c>
      <c r="E10" s="14"/>
      <c r="G10" s="1" t="s">
        <v>13</v>
      </c>
      <c r="H10" s="14">
        <v>2268.84</v>
      </c>
      <c r="J10" s="1" t="s">
        <v>13</v>
      </c>
      <c r="K10" s="14"/>
      <c r="M10" s="20">
        <f t="shared" si="0"/>
        <v>42800</v>
      </c>
      <c r="N10" s="29" t="s">
        <v>10</v>
      </c>
      <c r="O10" s="29">
        <v>53100000</v>
      </c>
      <c r="P10" s="21">
        <f t="shared" si="1"/>
        <v>2747</v>
      </c>
      <c r="Q10" s="21" t="str">
        <f t="shared" si="2"/>
        <v>CAISSE N°6</v>
      </c>
      <c r="R10" s="22">
        <f>+S9</f>
        <v>1.65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948.42</v>
      </c>
      <c r="D11" s="1" t="s">
        <v>14</v>
      </c>
      <c r="E11" s="14"/>
      <c r="G11" s="1" t="s">
        <v>14</v>
      </c>
      <c r="H11" s="13">
        <v>17.09</v>
      </c>
      <c r="J11" s="1" t="s">
        <v>14</v>
      </c>
      <c r="K11" s="13"/>
      <c r="M11" s="4">
        <f t="shared" si="0"/>
        <v>42800</v>
      </c>
      <c r="N11" s="25" t="s">
        <v>15</v>
      </c>
      <c r="O11" s="25">
        <v>4119999999</v>
      </c>
      <c r="P11" s="5">
        <f t="shared" si="1"/>
        <v>2747</v>
      </c>
      <c r="Q11" s="5" t="str">
        <f t="shared" si="2"/>
        <v>CAISSE N°6</v>
      </c>
      <c r="R11" s="6">
        <v>0</v>
      </c>
      <c r="S11" s="31">
        <f>+B9</f>
        <v>2484.84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42800</v>
      </c>
      <c r="N12" s="29" t="s">
        <v>15</v>
      </c>
      <c r="O12" s="29">
        <v>51120000</v>
      </c>
      <c r="P12" s="21">
        <f t="shared" si="1"/>
        <v>2747</v>
      </c>
      <c r="Q12" s="21" t="str">
        <f t="shared" si="2"/>
        <v>CAISSE N°6</v>
      </c>
      <c r="R12" s="32">
        <f>+S11</f>
        <v>2484.84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-5059.7700000000013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42800</v>
      </c>
      <c r="N13" s="25" t="s">
        <v>15</v>
      </c>
      <c r="O13" s="25">
        <v>4119999999</v>
      </c>
      <c r="P13" s="5">
        <f t="shared" si="1"/>
        <v>2747</v>
      </c>
      <c r="Q13" s="5" t="str">
        <f t="shared" si="2"/>
        <v>CAISSE N°6</v>
      </c>
      <c r="R13" s="31">
        <v>0</v>
      </c>
      <c r="S13" s="31">
        <f>+B10</f>
        <v>2320.83</v>
      </c>
      <c r="T13" s="26" t="s">
        <v>6</v>
      </c>
    </row>
    <row r="14" spans="1:20" ht="15.75" thickBot="1" x14ac:dyDescent="0.3">
      <c r="M14" s="36">
        <f t="shared" si="0"/>
        <v>42800</v>
      </c>
      <c r="N14" s="37" t="s">
        <v>15</v>
      </c>
      <c r="O14" s="37">
        <v>51150000</v>
      </c>
      <c r="P14" s="38">
        <f t="shared" si="1"/>
        <v>2747</v>
      </c>
      <c r="Q14" s="38" t="str">
        <f t="shared" si="2"/>
        <v>CAISSE N°6</v>
      </c>
      <c r="R14" s="39">
        <f>+S13</f>
        <v>2320.83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42800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5617</v>
      </c>
      <c r="B16" s="45">
        <f>B1+1</f>
        <v>42801</v>
      </c>
      <c r="C16" s="46">
        <v>8740</v>
      </c>
      <c r="D16" s="47">
        <f>(B8+E8+H8+K8)-C16</f>
        <v>-4.8299999999999272</v>
      </c>
      <c r="E16" s="48"/>
      <c r="F16" s="48"/>
      <c r="G16" s="48"/>
      <c r="M16" s="9">
        <f t="shared" si="0"/>
        <v>42800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42800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1127.71</v>
      </c>
      <c r="C18" s="50">
        <f>+B40</f>
        <v>0</v>
      </c>
      <c r="D18" s="51"/>
      <c r="E18" s="10"/>
      <c r="F18" s="11"/>
      <c r="G18" s="10"/>
      <c r="M18" s="9">
        <f t="shared" si="0"/>
        <v>42800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2353.42</v>
      </c>
      <c r="D19" s="51"/>
      <c r="E19" s="10"/>
      <c r="F19" s="11"/>
      <c r="G19" s="10"/>
      <c r="M19" s="20">
        <f t="shared" si="0"/>
        <v>42800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1578.64</v>
      </c>
      <c r="G20" s="10"/>
      <c r="M20" s="4">
        <f t="shared" si="0"/>
        <v>42800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/>
      <c r="G21" s="10"/>
      <c r="M21" s="20">
        <f t="shared" si="0"/>
        <v>42800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42800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42800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42800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42800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42800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42800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42800</v>
      </c>
      <c r="N28" s="10" t="s">
        <v>5</v>
      </c>
      <c r="O28" s="10">
        <v>4119999999</v>
      </c>
      <c r="P28" s="10">
        <f>+$H$2</f>
        <v>2378</v>
      </c>
      <c r="Q28" s="10" t="str">
        <f>+$G$2</f>
        <v>CAISSE N°99</v>
      </c>
      <c r="R28" s="11">
        <f>+H4</f>
        <v>6278.21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42800</v>
      </c>
      <c r="N29" s="10" t="s">
        <v>5</v>
      </c>
      <c r="O29" s="10">
        <v>44571000</v>
      </c>
      <c r="P29" s="10">
        <f t="shared" ref="P29:P40" si="5">+$H$2</f>
        <v>2378</v>
      </c>
      <c r="Q29" s="10" t="str">
        <f t="shared" ref="Q29:Q40" si="6">+$G$2</f>
        <v>CAISSE N°99</v>
      </c>
      <c r="R29" s="11">
        <v>0</v>
      </c>
      <c r="S29" s="11">
        <f>+H5</f>
        <v>37.68</v>
      </c>
      <c r="T29" s="12" t="s">
        <v>6</v>
      </c>
    </row>
    <row r="30" spans="1:20" x14ac:dyDescent="0.25">
      <c r="B30" s="49"/>
      <c r="M30" s="9">
        <f t="shared" si="0"/>
        <v>42800</v>
      </c>
      <c r="N30" s="10" t="s">
        <v>5</v>
      </c>
      <c r="O30" s="10">
        <v>70711000</v>
      </c>
      <c r="P30" s="10">
        <f t="shared" si="5"/>
        <v>2378</v>
      </c>
      <c r="Q30" s="10" t="str">
        <f t="shared" si="6"/>
        <v>CAISSE N°99</v>
      </c>
      <c r="R30" s="11">
        <v>0</v>
      </c>
      <c r="S30" s="15">
        <f>S29/0.2</f>
        <v>188.39999999999998</v>
      </c>
      <c r="T30" s="12" t="s">
        <v>6</v>
      </c>
    </row>
    <row r="31" spans="1:20" x14ac:dyDescent="0.25">
      <c r="B31" s="49"/>
      <c r="M31" s="9">
        <f t="shared" si="0"/>
        <v>42800</v>
      </c>
      <c r="N31" s="10" t="s">
        <v>5</v>
      </c>
      <c r="O31" s="10">
        <v>70710500</v>
      </c>
      <c r="P31" s="10">
        <f t="shared" si="5"/>
        <v>2378</v>
      </c>
      <c r="Q31" s="10" t="str">
        <f t="shared" si="6"/>
        <v>CAISSE N°99</v>
      </c>
      <c r="R31" s="11">
        <v>0</v>
      </c>
      <c r="S31" s="15">
        <f>(R28-S29-S30)/1.055</f>
        <v>5736.6161137440758</v>
      </c>
      <c r="T31" s="12" t="s">
        <v>6</v>
      </c>
    </row>
    <row r="32" spans="1:20" x14ac:dyDescent="0.25">
      <c r="B32" s="49"/>
      <c r="M32" s="20">
        <f t="shared" si="0"/>
        <v>42800</v>
      </c>
      <c r="N32" s="21" t="s">
        <v>5</v>
      </c>
      <c r="O32" s="21">
        <v>44571500</v>
      </c>
      <c r="P32" s="21">
        <f t="shared" si="5"/>
        <v>2378</v>
      </c>
      <c r="Q32" s="21" t="str">
        <f t="shared" si="6"/>
        <v>CAISSE N°99</v>
      </c>
      <c r="R32" s="22">
        <v>0</v>
      </c>
      <c r="S32" s="23">
        <f>R28-S29-S30-S31</f>
        <v>315.51388625592426</v>
      </c>
      <c r="T32" s="24" t="s">
        <v>6</v>
      </c>
    </row>
    <row r="33" spans="2:20" x14ac:dyDescent="0.25">
      <c r="B33" s="49"/>
      <c r="M33" s="4">
        <f t="shared" si="0"/>
        <v>42800</v>
      </c>
      <c r="N33" s="25" t="s">
        <v>10</v>
      </c>
      <c r="O33" s="5">
        <v>4119999999</v>
      </c>
      <c r="P33" s="5">
        <f t="shared" si="5"/>
        <v>2378</v>
      </c>
      <c r="Q33" s="5" t="str">
        <f t="shared" si="6"/>
        <v>CAISSE N°99</v>
      </c>
      <c r="R33" s="6">
        <v>0</v>
      </c>
      <c r="S33" s="6">
        <f>+H8</f>
        <v>3902.05</v>
      </c>
      <c r="T33" s="26" t="s">
        <v>6</v>
      </c>
    </row>
    <row r="34" spans="2:20" x14ac:dyDescent="0.25">
      <c r="B34" s="49"/>
      <c r="M34" s="20">
        <f t="shared" si="0"/>
        <v>42800</v>
      </c>
      <c r="N34" s="29" t="s">
        <v>10</v>
      </c>
      <c r="O34" s="29">
        <v>53100000</v>
      </c>
      <c r="P34" s="21">
        <f t="shared" si="5"/>
        <v>2378</v>
      </c>
      <c r="Q34" s="21" t="str">
        <f t="shared" si="6"/>
        <v>CAISSE N°99</v>
      </c>
      <c r="R34" s="22">
        <f>+S33</f>
        <v>3902.05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42800</v>
      </c>
      <c r="N35" s="25" t="s">
        <v>10</v>
      </c>
      <c r="O35" s="5">
        <f>IF(R35&gt;0,65800000,75800000)</f>
        <v>65800000</v>
      </c>
      <c r="P35" s="5">
        <f t="shared" si="5"/>
        <v>2378</v>
      </c>
      <c r="Q35" s="5" t="str">
        <f t="shared" si="6"/>
        <v>CAISSE N°99</v>
      </c>
      <c r="R35" s="6">
        <f>IF(H6&lt;0,-H6,0)</f>
        <v>4.3099999999999996</v>
      </c>
      <c r="S35" s="6">
        <f>IF(H6&gt;0,H6,0)</f>
        <v>0</v>
      </c>
      <c r="T35" s="26" t="s">
        <v>6</v>
      </c>
    </row>
    <row r="36" spans="2:20" x14ac:dyDescent="0.25">
      <c r="B36" s="49"/>
      <c r="M36" s="20">
        <f t="shared" si="0"/>
        <v>42800</v>
      </c>
      <c r="N36" s="29" t="s">
        <v>10</v>
      </c>
      <c r="O36" s="29">
        <v>53100000</v>
      </c>
      <c r="P36" s="21">
        <f t="shared" si="5"/>
        <v>2378</v>
      </c>
      <c r="Q36" s="21" t="str">
        <f t="shared" si="6"/>
        <v>CAISSE N°99</v>
      </c>
      <c r="R36" s="22">
        <f>+S35</f>
        <v>0</v>
      </c>
      <c r="S36" s="22">
        <f>R35</f>
        <v>4.3099999999999996</v>
      </c>
      <c r="T36" s="30" t="s">
        <v>6</v>
      </c>
    </row>
    <row r="37" spans="2:20" x14ac:dyDescent="0.25">
      <c r="B37" s="49"/>
      <c r="M37" s="4">
        <f t="shared" si="0"/>
        <v>42800</v>
      </c>
      <c r="N37" s="25" t="s">
        <v>15</v>
      </c>
      <c r="O37" s="25">
        <v>4119999999</v>
      </c>
      <c r="P37" s="5">
        <f t="shared" si="5"/>
        <v>2378</v>
      </c>
      <c r="Q37" s="5" t="str">
        <f t="shared" si="6"/>
        <v>CAISSE N°99</v>
      </c>
      <c r="R37" s="6">
        <v>0</v>
      </c>
      <c r="S37" s="31">
        <f>+H9</f>
        <v>90.23</v>
      </c>
      <c r="T37" s="26" t="s">
        <v>6</v>
      </c>
    </row>
    <row r="38" spans="2:20" x14ac:dyDescent="0.25">
      <c r="B38" s="53">
        <f>SUM(B18:B37)</f>
        <v>5059.7700000000004</v>
      </c>
      <c r="M38" s="9">
        <f t="shared" si="0"/>
        <v>42800</v>
      </c>
      <c r="N38" s="54" t="s">
        <v>15</v>
      </c>
      <c r="O38" s="54">
        <v>51120000</v>
      </c>
      <c r="P38" s="10">
        <f t="shared" si="5"/>
        <v>2378</v>
      </c>
      <c r="Q38" s="10" t="str">
        <f t="shared" si="6"/>
        <v>CAISSE N°99</v>
      </c>
      <c r="R38" s="55">
        <f>+S37</f>
        <v>90.23</v>
      </c>
      <c r="S38" s="11">
        <v>0</v>
      </c>
      <c r="T38" s="56" t="s">
        <v>6</v>
      </c>
    </row>
    <row r="39" spans="2:20" x14ac:dyDescent="0.25">
      <c r="B39" s="57">
        <f>+B13+E13+H13+K13</f>
        <v>-5059.7700000000013</v>
      </c>
      <c r="M39" s="4">
        <f t="shared" si="0"/>
        <v>42800</v>
      </c>
      <c r="N39" s="25" t="s">
        <v>15</v>
      </c>
      <c r="O39" s="25">
        <v>4119999999</v>
      </c>
      <c r="P39" s="5">
        <f t="shared" si="5"/>
        <v>2378</v>
      </c>
      <c r="Q39" s="5" t="str">
        <f t="shared" si="6"/>
        <v>CAISSE N°99</v>
      </c>
      <c r="R39" s="31">
        <v>0</v>
      </c>
      <c r="S39" s="31">
        <f>+H10</f>
        <v>2268.84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42800</v>
      </c>
      <c r="N40" s="29" t="s">
        <v>15</v>
      </c>
      <c r="O40" s="29">
        <v>51150000</v>
      </c>
      <c r="P40" s="21">
        <f t="shared" si="5"/>
        <v>2378</v>
      </c>
      <c r="Q40" s="21" t="str">
        <f t="shared" si="6"/>
        <v>CAISSE N°99</v>
      </c>
      <c r="R40" s="32">
        <f>+S39</f>
        <v>2268.84</v>
      </c>
      <c r="S40" s="22">
        <v>0</v>
      </c>
      <c r="T40" s="30" t="s">
        <v>6</v>
      </c>
    </row>
    <row r="41" spans="2:20" x14ac:dyDescent="0.25">
      <c r="M41" s="4">
        <f>B16</f>
        <v>42801</v>
      </c>
      <c r="N41" s="5" t="s">
        <v>10</v>
      </c>
      <c r="O41" s="5">
        <v>58000000</v>
      </c>
      <c r="P41" s="5">
        <f>A16</f>
        <v>5617</v>
      </c>
      <c r="Q41" s="5" t="s">
        <v>22</v>
      </c>
      <c r="R41" s="5">
        <f>C16</f>
        <v>8740</v>
      </c>
      <c r="S41" s="5">
        <v>0</v>
      </c>
      <c r="T41" s="7" t="s">
        <v>6</v>
      </c>
    </row>
    <row r="42" spans="2:20" x14ac:dyDescent="0.25">
      <c r="M42" s="20">
        <f>M41</f>
        <v>42801</v>
      </c>
      <c r="N42" s="21" t="s">
        <v>10</v>
      </c>
      <c r="O42" s="21">
        <v>53100000</v>
      </c>
      <c r="P42" s="21">
        <f>P41</f>
        <v>5617</v>
      </c>
      <c r="Q42" s="21" t="s">
        <v>22</v>
      </c>
      <c r="R42" s="21">
        <v>0</v>
      </c>
      <c r="S42" s="21">
        <f>R41</f>
        <v>8740</v>
      </c>
      <c r="T42" s="24" t="s">
        <v>6</v>
      </c>
    </row>
    <row r="43" spans="2:20" x14ac:dyDescent="0.25">
      <c r="M43" s="9">
        <f t="shared" ref="M43:M55" si="7">+$B$1</f>
        <v>42800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42800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42800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42800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42800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42800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42800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42800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42800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42800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42800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42800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42800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43" priority="1" operator="greaterThan">
      <formula>200</formula>
    </cfRule>
    <cfRule type="cellIs" dxfId="42" priority="2" operator="greaterThan">
      <formula>17985.24</formula>
    </cfRule>
    <cfRule type="cellIs" dxfId="41" priority="3" operator="greaterThan">
      <formula>17985.24</formula>
    </cfRule>
    <cfRule type="cellIs" dxfId="40" priority="4" operator="greaterThan">
      <formula>200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T55"/>
  <sheetViews>
    <sheetView workbookViewId="0">
      <selection activeCell="D26" sqref="D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42801</v>
      </c>
    </row>
    <row r="2" spans="1:20" x14ac:dyDescent="0.25">
      <c r="A2" s="1" t="s">
        <v>1</v>
      </c>
      <c r="B2" s="3">
        <v>2748</v>
      </c>
      <c r="D2" s="1" t="s">
        <v>2</v>
      </c>
      <c r="E2" s="3">
        <v>1488</v>
      </c>
      <c r="G2" s="1" t="s">
        <v>3</v>
      </c>
      <c r="H2" s="3">
        <v>2379</v>
      </c>
      <c r="J2" s="1" t="s">
        <v>4</v>
      </c>
      <c r="K2" s="3">
        <v>512</v>
      </c>
      <c r="M2" s="4">
        <f>+$B$1</f>
        <v>42801</v>
      </c>
      <c r="N2" s="5" t="s">
        <v>5</v>
      </c>
      <c r="O2" s="5">
        <v>4119999999</v>
      </c>
      <c r="P2" s="5">
        <f>+$B$2</f>
        <v>2748</v>
      </c>
      <c r="Q2" s="5" t="str">
        <f>+$A$2</f>
        <v>CAISSE N°6</v>
      </c>
      <c r="R2" s="6">
        <f>+B4</f>
        <v>18609.38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42801</v>
      </c>
      <c r="N3" s="10" t="s">
        <v>5</v>
      </c>
      <c r="O3" s="10">
        <v>44571000</v>
      </c>
      <c r="P3" s="10">
        <f t="shared" ref="P3:P14" si="1">+$B$2</f>
        <v>2748</v>
      </c>
      <c r="Q3" s="10" t="str">
        <f t="shared" ref="Q3:Q14" si="2">+$A$2</f>
        <v>CAISSE N°6</v>
      </c>
      <c r="R3" s="11">
        <v>0</v>
      </c>
      <c r="S3" s="11">
        <f>+B5</f>
        <v>21.13</v>
      </c>
      <c r="T3" s="12" t="s">
        <v>6</v>
      </c>
    </row>
    <row r="4" spans="1:20" x14ac:dyDescent="0.25">
      <c r="A4" s="1" t="s">
        <v>7</v>
      </c>
      <c r="B4" s="13">
        <v>18609.38</v>
      </c>
      <c r="D4" s="1" t="s">
        <v>7</v>
      </c>
      <c r="E4" s="14"/>
      <c r="G4" s="1" t="s">
        <v>7</v>
      </c>
      <c r="H4" s="13">
        <v>17113.78</v>
      </c>
      <c r="J4" s="1" t="s">
        <v>7</v>
      </c>
      <c r="K4" s="13"/>
      <c r="M4" s="9">
        <f t="shared" si="0"/>
        <v>42801</v>
      </c>
      <c r="N4" s="10" t="s">
        <v>5</v>
      </c>
      <c r="O4" s="10">
        <v>70711000</v>
      </c>
      <c r="P4" s="10">
        <f t="shared" si="1"/>
        <v>2748</v>
      </c>
      <c r="Q4" s="10" t="str">
        <f t="shared" si="2"/>
        <v>CAISSE N°6</v>
      </c>
      <c r="R4" s="11">
        <v>0</v>
      </c>
      <c r="S4" s="15">
        <f>S3/0.2</f>
        <v>105.64999999999999</v>
      </c>
      <c r="T4" s="12" t="s">
        <v>6</v>
      </c>
    </row>
    <row r="5" spans="1:20" x14ac:dyDescent="0.25">
      <c r="A5" s="1" t="s">
        <v>8</v>
      </c>
      <c r="B5" s="13">
        <v>21.13</v>
      </c>
      <c r="D5" s="1" t="s">
        <v>8</v>
      </c>
      <c r="E5" s="14"/>
      <c r="G5" s="1" t="s">
        <v>8</v>
      </c>
      <c r="H5" s="13">
        <v>59.78</v>
      </c>
      <c r="J5" s="1" t="s">
        <v>8</v>
      </c>
      <c r="K5" s="13"/>
      <c r="M5" s="9">
        <f t="shared" si="0"/>
        <v>42801</v>
      </c>
      <c r="N5" s="10" t="s">
        <v>5</v>
      </c>
      <c r="O5" s="10">
        <v>70710500</v>
      </c>
      <c r="P5" s="10">
        <f t="shared" si="1"/>
        <v>2748</v>
      </c>
      <c r="Q5" s="10" t="str">
        <f t="shared" si="2"/>
        <v>CAISSE N°6</v>
      </c>
      <c r="R5" s="11">
        <v>0</v>
      </c>
      <c r="S5" s="15">
        <f>(R2-S3-S4)/1.055</f>
        <v>17519.052132701421</v>
      </c>
      <c r="T5" s="12" t="s">
        <v>6</v>
      </c>
    </row>
    <row r="6" spans="1:20" x14ac:dyDescent="0.25">
      <c r="A6" s="16" t="s">
        <v>9</v>
      </c>
      <c r="B6" s="17">
        <v>-0.56000000000000005</v>
      </c>
      <c r="C6" s="18"/>
      <c r="D6" s="16" t="s">
        <v>9</v>
      </c>
      <c r="E6" s="19"/>
      <c r="F6" s="18"/>
      <c r="G6" s="16" t="s">
        <v>9</v>
      </c>
      <c r="H6" s="19">
        <v>0.12</v>
      </c>
      <c r="J6" s="16" t="s">
        <v>9</v>
      </c>
      <c r="K6" s="17"/>
      <c r="M6" s="20">
        <f t="shared" si="0"/>
        <v>42801</v>
      </c>
      <c r="N6" s="21" t="s">
        <v>5</v>
      </c>
      <c r="O6" s="21">
        <v>44571500</v>
      </c>
      <c r="P6" s="21">
        <f t="shared" si="1"/>
        <v>2748</v>
      </c>
      <c r="Q6" s="21" t="str">
        <f t="shared" si="2"/>
        <v>CAISSE N°6</v>
      </c>
      <c r="R6" s="22">
        <v>0</v>
      </c>
      <c r="S6" s="23">
        <f>R2-S3-S4-S5</f>
        <v>963.54786729857733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42801</v>
      </c>
      <c r="N7" s="25" t="s">
        <v>10</v>
      </c>
      <c r="O7" s="5">
        <v>4119999999</v>
      </c>
      <c r="P7" s="5">
        <f t="shared" si="1"/>
        <v>2748</v>
      </c>
      <c r="Q7" s="5" t="str">
        <f t="shared" si="2"/>
        <v>CAISSE N°6</v>
      </c>
      <c r="R7" s="6">
        <v>0</v>
      </c>
      <c r="S7" s="6">
        <f>+B8</f>
        <v>2936.28</v>
      </c>
      <c r="T7" s="26" t="s">
        <v>6</v>
      </c>
    </row>
    <row r="8" spans="1:20" x14ac:dyDescent="0.25">
      <c r="A8" s="1" t="s">
        <v>11</v>
      </c>
      <c r="B8" s="14">
        <v>2936.28</v>
      </c>
      <c r="C8" s="27"/>
      <c r="D8" s="28" t="s">
        <v>11</v>
      </c>
      <c r="E8" s="14"/>
      <c r="F8" s="27"/>
      <c r="G8" s="28" t="s">
        <v>11</v>
      </c>
      <c r="H8" s="14">
        <v>8478.5499999999993</v>
      </c>
      <c r="J8" s="28" t="s">
        <v>11</v>
      </c>
      <c r="K8" s="14"/>
      <c r="M8" s="20">
        <f t="shared" si="0"/>
        <v>42801</v>
      </c>
      <c r="N8" s="29" t="s">
        <v>10</v>
      </c>
      <c r="O8" s="29">
        <v>53100000</v>
      </c>
      <c r="P8" s="21">
        <f t="shared" si="1"/>
        <v>2748</v>
      </c>
      <c r="Q8" s="21" t="str">
        <f t="shared" si="2"/>
        <v>CAISSE N°6</v>
      </c>
      <c r="R8" s="22">
        <f>+S7</f>
        <v>2936.28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4200.0600000000004</v>
      </c>
      <c r="C9" s="27"/>
      <c r="D9" s="28" t="s">
        <v>12</v>
      </c>
      <c r="E9" s="14"/>
      <c r="F9" s="27"/>
      <c r="G9" s="28" t="s">
        <v>12</v>
      </c>
      <c r="H9" s="14">
        <v>2194.91</v>
      </c>
      <c r="J9" s="28" t="s">
        <v>12</v>
      </c>
      <c r="K9" s="14"/>
      <c r="M9" s="4">
        <f t="shared" si="0"/>
        <v>42801</v>
      </c>
      <c r="N9" s="25" t="s">
        <v>10</v>
      </c>
      <c r="O9" s="5">
        <f>IF(R9&gt;0,65800000,75800000)</f>
        <v>65800000</v>
      </c>
      <c r="P9" s="5">
        <f t="shared" si="1"/>
        <v>2748</v>
      </c>
      <c r="Q9" s="5" t="str">
        <f t="shared" si="2"/>
        <v>CAISSE N°6</v>
      </c>
      <c r="R9" s="6">
        <f>IF(B6&lt;0,-B6,0)</f>
        <v>0.56000000000000005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4038.04</v>
      </c>
      <c r="D10" s="1" t="s">
        <v>13</v>
      </c>
      <c r="E10" s="14"/>
      <c r="G10" s="1" t="s">
        <v>13</v>
      </c>
      <c r="H10" s="14">
        <v>6599.18</v>
      </c>
      <c r="J10" s="1" t="s">
        <v>13</v>
      </c>
      <c r="K10" s="14"/>
      <c r="M10" s="20">
        <f t="shared" si="0"/>
        <v>42801</v>
      </c>
      <c r="N10" s="29" t="s">
        <v>10</v>
      </c>
      <c r="O10" s="29">
        <v>53100000</v>
      </c>
      <c r="P10" s="21">
        <f t="shared" si="1"/>
        <v>2748</v>
      </c>
      <c r="Q10" s="21" t="str">
        <f t="shared" si="2"/>
        <v>CAISSE N°6</v>
      </c>
      <c r="R10" s="22">
        <f>+S9</f>
        <v>0</v>
      </c>
      <c r="S10" s="22">
        <f>R9</f>
        <v>0.56000000000000005</v>
      </c>
      <c r="T10" s="30" t="s">
        <v>6</v>
      </c>
    </row>
    <row r="11" spans="1:20" x14ac:dyDescent="0.25">
      <c r="A11" s="1" t="s">
        <v>14</v>
      </c>
      <c r="B11" s="13">
        <v>10327.290000000001</v>
      </c>
      <c r="D11" s="1" t="s">
        <v>14</v>
      </c>
      <c r="E11" s="14"/>
      <c r="G11" s="1" t="s">
        <v>14</v>
      </c>
      <c r="H11" s="13">
        <v>532.6</v>
      </c>
      <c r="J11" s="1" t="s">
        <v>14</v>
      </c>
      <c r="K11" s="13"/>
      <c r="M11" s="4">
        <f t="shared" si="0"/>
        <v>42801</v>
      </c>
      <c r="N11" s="25" t="s">
        <v>15</v>
      </c>
      <c r="O11" s="25">
        <v>4119999999</v>
      </c>
      <c r="P11" s="5">
        <f t="shared" si="1"/>
        <v>2748</v>
      </c>
      <c r="Q11" s="5" t="str">
        <f t="shared" si="2"/>
        <v>CAISSE N°6</v>
      </c>
      <c r="R11" s="6">
        <v>0</v>
      </c>
      <c r="S11" s="31">
        <f>+B9</f>
        <v>4200.0600000000004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42801</v>
      </c>
      <c r="N12" s="29" t="s">
        <v>15</v>
      </c>
      <c r="O12" s="29">
        <v>51120000</v>
      </c>
      <c r="P12" s="21">
        <f t="shared" si="1"/>
        <v>2748</v>
      </c>
      <c r="Q12" s="21" t="str">
        <f t="shared" si="2"/>
        <v>CAISSE N°6</v>
      </c>
      <c r="R12" s="32">
        <f>+S11</f>
        <v>4200.0600000000004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-2892.2900000000009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-691.45999999999913</v>
      </c>
      <c r="J13" s="33" t="s">
        <v>17</v>
      </c>
      <c r="K13" s="34">
        <f>K4-SUM(K8:K12)</f>
        <v>0</v>
      </c>
      <c r="M13" s="4">
        <f t="shared" si="0"/>
        <v>42801</v>
      </c>
      <c r="N13" s="25" t="s">
        <v>15</v>
      </c>
      <c r="O13" s="25">
        <v>4119999999</v>
      </c>
      <c r="P13" s="5">
        <f t="shared" si="1"/>
        <v>2748</v>
      </c>
      <c r="Q13" s="5" t="str">
        <f t="shared" si="2"/>
        <v>CAISSE N°6</v>
      </c>
      <c r="R13" s="31">
        <v>0</v>
      </c>
      <c r="S13" s="31">
        <f>+B10</f>
        <v>4038.04</v>
      </c>
      <c r="T13" s="26" t="s">
        <v>6</v>
      </c>
    </row>
    <row r="14" spans="1:20" ht="15.75" thickBot="1" x14ac:dyDescent="0.3">
      <c r="M14" s="36">
        <f t="shared" si="0"/>
        <v>42801</v>
      </c>
      <c r="N14" s="37" t="s">
        <v>15</v>
      </c>
      <c r="O14" s="37">
        <v>51150000</v>
      </c>
      <c r="P14" s="38">
        <f t="shared" si="1"/>
        <v>2748</v>
      </c>
      <c r="Q14" s="38" t="str">
        <f t="shared" si="2"/>
        <v>CAISSE N°6</v>
      </c>
      <c r="R14" s="39">
        <f>+S13</f>
        <v>4038.04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42801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5616</v>
      </c>
      <c r="B16" s="45">
        <f>B1+1</f>
        <v>42802</v>
      </c>
      <c r="C16" s="46">
        <v>11415</v>
      </c>
      <c r="D16" s="47">
        <f>(B8+E8+H8+K8)-C16</f>
        <v>-0.17000000000007276</v>
      </c>
      <c r="E16" s="48"/>
      <c r="F16" s="48"/>
      <c r="G16" s="48"/>
      <c r="M16" s="9">
        <f t="shared" si="0"/>
        <v>42801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42801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570.13</v>
      </c>
      <c r="C18" s="50">
        <f>+B40</f>
        <v>0</v>
      </c>
      <c r="D18" s="51"/>
      <c r="E18" s="10"/>
      <c r="F18" s="11"/>
      <c r="G18" s="10"/>
      <c r="M18" s="9">
        <f t="shared" si="0"/>
        <v>42801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691.46</v>
      </c>
      <c r="D19" s="51"/>
      <c r="E19" s="10"/>
      <c r="F19" s="11"/>
      <c r="G19" s="10"/>
      <c r="M19" s="20">
        <f t="shared" si="0"/>
        <v>42801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1072.6300000000001</v>
      </c>
      <c r="G20" s="10"/>
      <c r="M20" s="4">
        <f t="shared" si="0"/>
        <v>42801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772.08</v>
      </c>
      <c r="G21" s="10"/>
      <c r="M21" s="20">
        <f t="shared" si="0"/>
        <v>42801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477.45</v>
      </c>
      <c r="G22" s="48"/>
      <c r="M22" s="4">
        <f t="shared" si="0"/>
        <v>42801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42801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42801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42801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42801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42801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42801</v>
      </c>
      <c r="N28" s="10" t="s">
        <v>5</v>
      </c>
      <c r="O28" s="10">
        <v>4119999999</v>
      </c>
      <c r="P28" s="10">
        <f>+$H$2</f>
        <v>2379</v>
      </c>
      <c r="Q28" s="10" t="str">
        <f>+$G$2</f>
        <v>CAISSE N°99</v>
      </c>
      <c r="R28" s="11">
        <f>+H4</f>
        <v>17113.78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42801</v>
      </c>
      <c r="N29" s="10" t="s">
        <v>5</v>
      </c>
      <c r="O29" s="10">
        <v>44571000</v>
      </c>
      <c r="P29" s="10">
        <f t="shared" ref="P29:P40" si="5">+$H$2</f>
        <v>2379</v>
      </c>
      <c r="Q29" s="10" t="str">
        <f t="shared" ref="Q29:Q40" si="6">+$G$2</f>
        <v>CAISSE N°99</v>
      </c>
      <c r="R29" s="11">
        <v>0</v>
      </c>
      <c r="S29" s="11">
        <f>+H5</f>
        <v>59.78</v>
      </c>
      <c r="T29" s="12" t="s">
        <v>6</v>
      </c>
    </row>
    <row r="30" spans="1:20" x14ac:dyDescent="0.25">
      <c r="B30" s="49"/>
      <c r="M30" s="9">
        <f t="shared" si="0"/>
        <v>42801</v>
      </c>
      <c r="N30" s="10" t="s">
        <v>5</v>
      </c>
      <c r="O30" s="10">
        <v>70711000</v>
      </c>
      <c r="P30" s="10">
        <f t="shared" si="5"/>
        <v>2379</v>
      </c>
      <c r="Q30" s="10" t="str">
        <f t="shared" si="6"/>
        <v>CAISSE N°99</v>
      </c>
      <c r="R30" s="11">
        <v>0</v>
      </c>
      <c r="S30" s="15">
        <f>S29/0.2</f>
        <v>298.89999999999998</v>
      </c>
      <c r="T30" s="12" t="s">
        <v>6</v>
      </c>
    </row>
    <row r="31" spans="1:20" x14ac:dyDescent="0.25">
      <c r="B31" s="49"/>
      <c r="M31" s="9">
        <f t="shared" si="0"/>
        <v>42801</v>
      </c>
      <c r="N31" s="10" t="s">
        <v>5</v>
      </c>
      <c r="O31" s="10">
        <v>70710500</v>
      </c>
      <c r="P31" s="10">
        <f t="shared" si="5"/>
        <v>2379</v>
      </c>
      <c r="Q31" s="10" t="str">
        <f t="shared" si="6"/>
        <v>CAISSE N°99</v>
      </c>
      <c r="R31" s="11">
        <v>0</v>
      </c>
      <c r="S31" s="15">
        <f>(R28-S29-S30)/1.055</f>
        <v>15881.611374407583</v>
      </c>
      <c r="T31" s="12" t="s">
        <v>6</v>
      </c>
    </row>
    <row r="32" spans="1:20" x14ac:dyDescent="0.25">
      <c r="B32" s="49"/>
      <c r="M32" s="20">
        <f t="shared" si="0"/>
        <v>42801</v>
      </c>
      <c r="N32" s="21" t="s">
        <v>5</v>
      </c>
      <c r="O32" s="21">
        <v>44571500</v>
      </c>
      <c r="P32" s="21">
        <f t="shared" si="5"/>
        <v>2379</v>
      </c>
      <c r="Q32" s="21" t="str">
        <f t="shared" si="6"/>
        <v>CAISSE N°99</v>
      </c>
      <c r="R32" s="22">
        <v>0</v>
      </c>
      <c r="S32" s="23">
        <f>R28-S29-S30-S31</f>
        <v>873.4886255924157</v>
      </c>
      <c r="T32" s="24" t="s">
        <v>6</v>
      </c>
    </row>
    <row r="33" spans="2:20" x14ac:dyDescent="0.25">
      <c r="B33" s="49"/>
      <c r="M33" s="4">
        <f t="shared" si="0"/>
        <v>42801</v>
      </c>
      <c r="N33" s="25" t="s">
        <v>10</v>
      </c>
      <c r="O33" s="5">
        <v>4119999999</v>
      </c>
      <c r="P33" s="5">
        <f t="shared" si="5"/>
        <v>2379</v>
      </c>
      <c r="Q33" s="5" t="str">
        <f t="shared" si="6"/>
        <v>CAISSE N°99</v>
      </c>
      <c r="R33" s="6">
        <v>0</v>
      </c>
      <c r="S33" s="6">
        <f>+H8</f>
        <v>8478.5499999999993</v>
      </c>
      <c r="T33" s="26" t="s">
        <v>6</v>
      </c>
    </row>
    <row r="34" spans="2:20" x14ac:dyDescent="0.25">
      <c r="B34" s="49"/>
      <c r="M34" s="20">
        <f t="shared" si="0"/>
        <v>42801</v>
      </c>
      <c r="N34" s="29" t="s">
        <v>10</v>
      </c>
      <c r="O34" s="29">
        <v>53100000</v>
      </c>
      <c r="P34" s="21">
        <f t="shared" si="5"/>
        <v>2379</v>
      </c>
      <c r="Q34" s="21" t="str">
        <f t="shared" si="6"/>
        <v>CAISSE N°99</v>
      </c>
      <c r="R34" s="22">
        <f>+S33</f>
        <v>8478.5499999999993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42801</v>
      </c>
      <c r="N35" s="25" t="s">
        <v>10</v>
      </c>
      <c r="O35" s="5">
        <f>IF(R35&gt;0,65800000,75800000)</f>
        <v>75800000</v>
      </c>
      <c r="P35" s="5">
        <f t="shared" si="5"/>
        <v>2379</v>
      </c>
      <c r="Q35" s="5" t="str">
        <f t="shared" si="6"/>
        <v>CAISSE N°99</v>
      </c>
      <c r="R35" s="6">
        <f>IF(H6&lt;0,-H6,0)</f>
        <v>0</v>
      </c>
      <c r="S35" s="6">
        <f>IF(H6&gt;0,H6,0)</f>
        <v>0.12</v>
      </c>
      <c r="T35" s="26" t="s">
        <v>6</v>
      </c>
    </row>
    <row r="36" spans="2:20" x14ac:dyDescent="0.25">
      <c r="B36" s="49"/>
      <c r="M36" s="20">
        <f t="shared" si="0"/>
        <v>42801</v>
      </c>
      <c r="N36" s="29" t="s">
        <v>10</v>
      </c>
      <c r="O36" s="29">
        <v>53100000</v>
      </c>
      <c r="P36" s="21">
        <f t="shared" si="5"/>
        <v>2379</v>
      </c>
      <c r="Q36" s="21" t="str">
        <f t="shared" si="6"/>
        <v>CAISSE N°99</v>
      </c>
      <c r="R36" s="22">
        <f>+S35</f>
        <v>0.12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42801</v>
      </c>
      <c r="N37" s="25" t="s">
        <v>15</v>
      </c>
      <c r="O37" s="25">
        <v>4119999999</v>
      </c>
      <c r="P37" s="5">
        <f t="shared" si="5"/>
        <v>2379</v>
      </c>
      <c r="Q37" s="5" t="str">
        <f t="shared" si="6"/>
        <v>CAISSE N°99</v>
      </c>
      <c r="R37" s="6">
        <v>0</v>
      </c>
      <c r="S37" s="31">
        <f>+H9</f>
        <v>2194.91</v>
      </c>
      <c r="T37" s="26" t="s">
        <v>6</v>
      </c>
    </row>
    <row r="38" spans="2:20" x14ac:dyDescent="0.25">
      <c r="B38" s="53">
        <f>SUM(B18:B37)</f>
        <v>3583.75</v>
      </c>
      <c r="M38" s="9">
        <f t="shared" si="0"/>
        <v>42801</v>
      </c>
      <c r="N38" s="54" t="s">
        <v>15</v>
      </c>
      <c r="O38" s="54">
        <v>51120000</v>
      </c>
      <c r="P38" s="10">
        <f t="shared" si="5"/>
        <v>2379</v>
      </c>
      <c r="Q38" s="10" t="str">
        <f t="shared" si="6"/>
        <v>CAISSE N°99</v>
      </c>
      <c r="R38" s="55">
        <f>+S37</f>
        <v>2194.91</v>
      </c>
      <c r="S38" s="11">
        <v>0</v>
      </c>
      <c r="T38" s="56" t="s">
        <v>6</v>
      </c>
    </row>
    <row r="39" spans="2:20" x14ac:dyDescent="0.25">
      <c r="B39" s="57">
        <f>+B13+E13+H13+K13</f>
        <v>-3583.75</v>
      </c>
      <c r="M39" s="4">
        <f t="shared" si="0"/>
        <v>42801</v>
      </c>
      <c r="N39" s="25" t="s">
        <v>15</v>
      </c>
      <c r="O39" s="25">
        <v>4119999999</v>
      </c>
      <c r="P39" s="5">
        <f t="shared" si="5"/>
        <v>2379</v>
      </c>
      <c r="Q39" s="5" t="str">
        <f t="shared" si="6"/>
        <v>CAISSE N°99</v>
      </c>
      <c r="R39" s="31">
        <v>0</v>
      </c>
      <c r="S39" s="31">
        <f>+H10</f>
        <v>6599.18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42801</v>
      </c>
      <c r="N40" s="29" t="s">
        <v>15</v>
      </c>
      <c r="O40" s="29">
        <v>51150000</v>
      </c>
      <c r="P40" s="21">
        <f t="shared" si="5"/>
        <v>2379</v>
      </c>
      <c r="Q40" s="21" t="str">
        <f t="shared" si="6"/>
        <v>CAISSE N°99</v>
      </c>
      <c r="R40" s="32">
        <f>+S39</f>
        <v>6599.18</v>
      </c>
      <c r="S40" s="22">
        <v>0</v>
      </c>
      <c r="T40" s="30" t="s">
        <v>6</v>
      </c>
    </row>
    <row r="41" spans="2:20" x14ac:dyDescent="0.25">
      <c r="M41" s="4">
        <f>B16</f>
        <v>42802</v>
      </c>
      <c r="N41" s="5" t="s">
        <v>10</v>
      </c>
      <c r="O41" s="5">
        <v>58000000</v>
      </c>
      <c r="P41" s="5">
        <f>A16</f>
        <v>5616</v>
      </c>
      <c r="Q41" s="5" t="s">
        <v>22</v>
      </c>
      <c r="R41" s="5">
        <f>C16</f>
        <v>11415</v>
      </c>
      <c r="S41" s="5">
        <v>0</v>
      </c>
      <c r="T41" s="7" t="s">
        <v>6</v>
      </c>
    </row>
    <row r="42" spans="2:20" x14ac:dyDescent="0.25">
      <c r="M42" s="20">
        <f>M41</f>
        <v>42802</v>
      </c>
      <c r="N42" s="21" t="s">
        <v>10</v>
      </c>
      <c r="O42" s="21">
        <v>53100000</v>
      </c>
      <c r="P42" s="21">
        <f>P41</f>
        <v>5616</v>
      </c>
      <c r="Q42" s="21" t="s">
        <v>22</v>
      </c>
      <c r="R42" s="21">
        <v>0</v>
      </c>
      <c r="S42" s="21">
        <f>R41</f>
        <v>11415</v>
      </c>
      <c r="T42" s="24" t="s">
        <v>6</v>
      </c>
    </row>
    <row r="43" spans="2:20" x14ac:dyDescent="0.25">
      <c r="M43" s="9">
        <f t="shared" ref="M43:M55" si="7">+$B$1</f>
        <v>42801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42801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42801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42801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42801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42801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42801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42801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42801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42801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42801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42801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42801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9" priority="1" operator="greaterThan">
      <formula>200</formula>
    </cfRule>
    <cfRule type="cellIs" dxfId="38" priority="2" operator="greaterThan">
      <formula>17985.24</formula>
    </cfRule>
    <cfRule type="cellIs" dxfId="37" priority="3" operator="greaterThan">
      <formula>17985.24</formula>
    </cfRule>
    <cfRule type="cellIs" dxfId="36" priority="4" operator="greaterThan">
      <formula>200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T55"/>
  <sheetViews>
    <sheetView workbookViewId="0">
      <selection activeCell="D26" sqref="D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42802</v>
      </c>
    </row>
    <row r="2" spans="1:20" x14ac:dyDescent="0.25">
      <c r="A2" s="1" t="s">
        <v>1</v>
      </c>
      <c r="B2" s="3">
        <v>2749</v>
      </c>
      <c r="D2" s="1" t="s">
        <v>2</v>
      </c>
      <c r="E2" s="3">
        <v>1488</v>
      </c>
      <c r="G2" s="1" t="s">
        <v>3</v>
      </c>
      <c r="H2" s="3">
        <v>2380</v>
      </c>
      <c r="J2" s="1" t="s">
        <v>4</v>
      </c>
      <c r="K2" s="3">
        <v>512</v>
      </c>
      <c r="M2" s="4">
        <f>+$B$1</f>
        <v>42802</v>
      </c>
      <c r="N2" s="5" t="s">
        <v>5</v>
      </c>
      <c r="O2" s="5">
        <v>4119999999</v>
      </c>
      <c r="P2" s="5">
        <f>+$B$2</f>
        <v>2749</v>
      </c>
      <c r="Q2" s="5" t="str">
        <f>+$A$2</f>
        <v>CAISSE N°6</v>
      </c>
      <c r="R2" s="6">
        <f>+B4</f>
        <v>27185.98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42802</v>
      </c>
      <c r="N3" s="10" t="s">
        <v>5</v>
      </c>
      <c r="O3" s="10">
        <v>44571000</v>
      </c>
      <c r="P3" s="10">
        <f t="shared" ref="P3:P14" si="1">+$B$2</f>
        <v>2749</v>
      </c>
      <c r="Q3" s="10" t="str">
        <f t="shared" ref="Q3:Q14" si="2">+$A$2</f>
        <v>CAISSE N°6</v>
      </c>
      <c r="R3" s="11">
        <v>0</v>
      </c>
      <c r="S3" s="11">
        <f>+B5</f>
        <v>17.600000000000001</v>
      </c>
      <c r="T3" s="12" t="s">
        <v>6</v>
      </c>
    </row>
    <row r="4" spans="1:20" x14ac:dyDescent="0.25">
      <c r="A4" s="1" t="s">
        <v>7</v>
      </c>
      <c r="B4" s="13">
        <v>27185.98</v>
      </c>
      <c r="D4" s="1" t="s">
        <v>7</v>
      </c>
      <c r="E4" s="14"/>
      <c r="G4" s="1" t="s">
        <v>7</v>
      </c>
      <c r="H4" s="13">
        <v>11769.24</v>
      </c>
      <c r="J4" s="1" t="s">
        <v>7</v>
      </c>
      <c r="K4" s="13"/>
      <c r="M4" s="9">
        <f t="shared" si="0"/>
        <v>42802</v>
      </c>
      <c r="N4" s="10" t="s">
        <v>5</v>
      </c>
      <c r="O4" s="10">
        <v>70711000</v>
      </c>
      <c r="P4" s="10">
        <f t="shared" si="1"/>
        <v>2749</v>
      </c>
      <c r="Q4" s="10" t="str">
        <f t="shared" si="2"/>
        <v>CAISSE N°6</v>
      </c>
      <c r="R4" s="11">
        <v>0</v>
      </c>
      <c r="S4" s="15">
        <f>S3/0.2</f>
        <v>88</v>
      </c>
      <c r="T4" s="12" t="s">
        <v>6</v>
      </c>
    </row>
    <row r="5" spans="1:20" x14ac:dyDescent="0.25">
      <c r="A5" s="1" t="s">
        <v>8</v>
      </c>
      <c r="B5" s="13">
        <v>17.600000000000001</v>
      </c>
      <c r="D5" s="1" t="s">
        <v>8</v>
      </c>
      <c r="E5" s="14"/>
      <c r="G5" s="1" t="s">
        <v>8</v>
      </c>
      <c r="H5" s="13">
        <v>49.33</v>
      </c>
      <c r="J5" s="1" t="s">
        <v>8</v>
      </c>
      <c r="K5" s="13"/>
      <c r="M5" s="9">
        <f t="shared" si="0"/>
        <v>42802</v>
      </c>
      <c r="N5" s="10" t="s">
        <v>5</v>
      </c>
      <c r="O5" s="10">
        <v>70710500</v>
      </c>
      <c r="P5" s="10">
        <f t="shared" si="1"/>
        <v>2749</v>
      </c>
      <c r="Q5" s="10" t="str">
        <f t="shared" si="2"/>
        <v>CAISSE N°6</v>
      </c>
      <c r="R5" s="11">
        <v>0</v>
      </c>
      <c r="S5" s="15">
        <f>(R2-S3-S4)/1.055</f>
        <v>25668.606635071093</v>
      </c>
      <c r="T5" s="12" t="s">
        <v>6</v>
      </c>
    </row>
    <row r="6" spans="1:20" x14ac:dyDescent="0.25">
      <c r="A6" s="16" t="s">
        <v>9</v>
      </c>
      <c r="B6" s="17">
        <v>-4.3899999999999997</v>
      </c>
      <c r="C6" s="18"/>
      <c r="D6" s="16" t="s">
        <v>9</v>
      </c>
      <c r="E6" s="19"/>
      <c r="F6" s="18"/>
      <c r="G6" s="16" t="s">
        <v>9</v>
      </c>
      <c r="H6" s="19">
        <v>0.67</v>
      </c>
      <c r="J6" s="16" t="s">
        <v>9</v>
      </c>
      <c r="K6" s="17"/>
      <c r="M6" s="20">
        <f t="shared" si="0"/>
        <v>42802</v>
      </c>
      <c r="N6" s="21" t="s">
        <v>5</v>
      </c>
      <c r="O6" s="21">
        <v>44571500</v>
      </c>
      <c r="P6" s="21">
        <f t="shared" si="1"/>
        <v>2749</v>
      </c>
      <c r="Q6" s="21" t="str">
        <f t="shared" si="2"/>
        <v>CAISSE N°6</v>
      </c>
      <c r="R6" s="22">
        <v>0</v>
      </c>
      <c r="S6" s="23">
        <f>R2-S3-S4-S5</f>
        <v>1411.7733649289075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42802</v>
      </c>
      <c r="N7" s="25" t="s">
        <v>10</v>
      </c>
      <c r="O7" s="5">
        <v>4119999999</v>
      </c>
      <c r="P7" s="5">
        <f t="shared" si="1"/>
        <v>2749</v>
      </c>
      <c r="Q7" s="5" t="str">
        <f t="shared" si="2"/>
        <v>CAISSE N°6</v>
      </c>
      <c r="R7" s="6">
        <v>0</v>
      </c>
      <c r="S7" s="6">
        <f>+B8</f>
        <v>3771.56</v>
      </c>
      <c r="T7" s="26" t="s">
        <v>6</v>
      </c>
    </row>
    <row r="8" spans="1:20" x14ac:dyDescent="0.25">
      <c r="A8" s="1" t="s">
        <v>11</v>
      </c>
      <c r="B8" s="14">
        <v>3771.56</v>
      </c>
      <c r="C8" s="27"/>
      <c r="D8" s="28" t="s">
        <v>11</v>
      </c>
      <c r="E8" s="14"/>
      <c r="F8" s="27"/>
      <c r="G8" s="28" t="s">
        <v>11</v>
      </c>
      <c r="H8" s="14">
        <v>6294.21</v>
      </c>
      <c r="J8" s="28" t="s">
        <v>11</v>
      </c>
      <c r="K8" s="14"/>
      <c r="M8" s="20">
        <f t="shared" si="0"/>
        <v>42802</v>
      </c>
      <c r="N8" s="29" t="s">
        <v>10</v>
      </c>
      <c r="O8" s="29">
        <v>53100000</v>
      </c>
      <c r="P8" s="21">
        <f t="shared" si="1"/>
        <v>2749</v>
      </c>
      <c r="Q8" s="21" t="str">
        <f t="shared" si="2"/>
        <v>CAISSE N°6</v>
      </c>
      <c r="R8" s="22">
        <f>+S7</f>
        <v>3771.56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5065.4399999999996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42802</v>
      </c>
      <c r="N9" s="25" t="s">
        <v>10</v>
      </c>
      <c r="O9" s="5">
        <f>IF(R9&gt;0,65800000,75800000)</f>
        <v>65800000</v>
      </c>
      <c r="P9" s="5">
        <f t="shared" si="1"/>
        <v>2749</v>
      </c>
      <c r="Q9" s="5" t="str">
        <f t="shared" si="2"/>
        <v>CAISSE N°6</v>
      </c>
      <c r="R9" s="6">
        <f>IF(B6&lt;0,-B6,0)</f>
        <v>4.3899999999999997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1172.6199999999999</v>
      </c>
      <c r="D10" s="1" t="s">
        <v>13</v>
      </c>
      <c r="E10" s="14"/>
      <c r="G10" s="1" t="s">
        <v>13</v>
      </c>
      <c r="H10" s="14">
        <v>5140.32</v>
      </c>
      <c r="J10" s="1" t="s">
        <v>13</v>
      </c>
      <c r="K10" s="14"/>
      <c r="M10" s="20">
        <f t="shared" si="0"/>
        <v>42802</v>
      </c>
      <c r="N10" s="29" t="s">
        <v>10</v>
      </c>
      <c r="O10" s="29">
        <v>53100000</v>
      </c>
      <c r="P10" s="21">
        <f t="shared" si="1"/>
        <v>2749</v>
      </c>
      <c r="Q10" s="21" t="str">
        <f t="shared" si="2"/>
        <v>CAISSE N°6</v>
      </c>
      <c r="R10" s="22">
        <f>+S9</f>
        <v>0</v>
      </c>
      <c r="S10" s="22">
        <f>R9</f>
        <v>4.3899999999999997</v>
      </c>
      <c r="T10" s="30" t="s">
        <v>6</v>
      </c>
    </row>
    <row r="11" spans="1:20" x14ac:dyDescent="0.25">
      <c r="A11" s="1" t="s">
        <v>14</v>
      </c>
      <c r="B11" s="13">
        <v>22495.5</v>
      </c>
      <c r="D11" s="1" t="s">
        <v>14</v>
      </c>
      <c r="E11" s="14"/>
      <c r="G11" s="1" t="s">
        <v>14</v>
      </c>
      <c r="H11" s="13">
        <v>334.71</v>
      </c>
      <c r="J11" s="1" t="s">
        <v>14</v>
      </c>
      <c r="K11" s="13"/>
      <c r="M11" s="4">
        <f t="shared" si="0"/>
        <v>42802</v>
      </c>
      <c r="N11" s="25" t="s">
        <v>15</v>
      </c>
      <c r="O11" s="25">
        <v>4119999999</v>
      </c>
      <c r="P11" s="5">
        <f t="shared" si="1"/>
        <v>2749</v>
      </c>
      <c r="Q11" s="5" t="str">
        <f t="shared" si="2"/>
        <v>CAISSE N°6</v>
      </c>
      <c r="R11" s="6">
        <v>0</v>
      </c>
      <c r="S11" s="31">
        <f>+B9</f>
        <v>5065.4399999999996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42802</v>
      </c>
      <c r="N12" s="29" t="s">
        <v>15</v>
      </c>
      <c r="O12" s="29">
        <v>51120000</v>
      </c>
      <c r="P12" s="21">
        <f t="shared" si="1"/>
        <v>2749</v>
      </c>
      <c r="Q12" s="21" t="str">
        <f t="shared" si="2"/>
        <v>CAISSE N°6</v>
      </c>
      <c r="R12" s="32">
        <f>+S11</f>
        <v>5065.4399999999996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-5319.1399999999994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42802</v>
      </c>
      <c r="N13" s="25" t="s">
        <v>15</v>
      </c>
      <c r="O13" s="25">
        <v>4119999999</v>
      </c>
      <c r="P13" s="5">
        <f t="shared" si="1"/>
        <v>2749</v>
      </c>
      <c r="Q13" s="5" t="str">
        <f t="shared" si="2"/>
        <v>CAISSE N°6</v>
      </c>
      <c r="R13" s="31">
        <v>0</v>
      </c>
      <c r="S13" s="31">
        <f>+B10</f>
        <v>1172.6199999999999</v>
      </c>
      <c r="T13" s="26" t="s">
        <v>6</v>
      </c>
    </row>
    <row r="14" spans="1:20" ht="15.75" thickBot="1" x14ac:dyDescent="0.3">
      <c r="M14" s="36">
        <f t="shared" si="0"/>
        <v>42802</v>
      </c>
      <c r="N14" s="37" t="s">
        <v>15</v>
      </c>
      <c r="O14" s="37">
        <v>51150000</v>
      </c>
      <c r="P14" s="38">
        <f t="shared" si="1"/>
        <v>2749</v>
      </c>
      <c r="Q14" s="38" t="str">
        <f t="shared" si="2"/>
        <v>CAISSE N°6</v>
      </c>
      <c r="R14" s="39">
        <f>+S13</f>
        <v>1172.6199999999999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42802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5618</v>
      </c>
      <c r="B16" s="45">
        <f>B1+1</f>
        <v>42803</v>
      </c>
      <c r="C16" s="46">
        <v>10055</v>
      </c>
      <c r="D16" s="47">
        <f>(B8+E8+H8+K8)-C16</f>
        <v>10.770000000000437</v>
      </c>
      <c r="E16" s="48"/>
      <c r="F16" s="48"/>
      <c r="G16" s="48"/>
      <c r="M16" s="9">
        <f t="shared" si="0"/>
        <v>42802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42802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944.86</v>
      </c>
      <c r="C18" s="50">
        <f>+B40</f>
        <v>0</v>
      </c>
      <c r="D18" s="51"/>
      <c r="E18" s="10"/>
      <c r="F18" s="11"/>
      <c r="G18" s="10"/>
      <c r="M18" s="9">
        <f t="shared" si="0"/>
        <v>42802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2348.1799999999998</v>
      </c>
      <c r="D19" s="51"/>
      <c r="E19" s="10"/>
      <c r="F19" s="11"/>
      <c r="G19" s="10"/>
      <c r="M19" s="20">
        <f t="shared" si="0"/>
        <v>42802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948.96</v>
      </c>
      <c r="G20" s="10"/>
      <c r="M20" s="4">
        <f t="shared" si="0"/>
        <v>42802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750.12</v>
      </c>
      <c r="G21" s="10"/>
      <c r="M21" s="20">
        <f t="shared" si="0"/>
        <v>42802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327.02</v>
      </c>
      <c r="G22" s="48"/>
      <c r="M22" s="4">
        <f t="shared" si="0"/>
        <v>42802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42802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42802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42802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42802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42802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42802</v>
      </c>
      <c r="N28" s="10" t="s">
        <v>5</v>
      </c>
      <c r="O28" s="10">
        <v>4119999999</v>
      </c>
      <c r="P28" s="10">
        <f>+$H$2</f>
        <v>2380</v>
      </c>
      <c r="Q28" s="10" t="str">
        <f>+$G$2</f>
        <v>CAISSE N°99</v>
      </c>
      <c r="R28" s="11">
        <f>+H4</f>
        <v>11769.24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42802</v>
      </c>
      <c r="N29" s="10" t="s">
        <v>5</v>
      </c>
      <c r="O29" s="10">
        <v>44571000</v>
      </c>
      <c r="P29" s="10">
        <f t="shared" ref="P29:P40" si="5">+$H$2</f>
        <v>2380</v>
      </c>
      <c r="Q29" s="10" t="str">
        <f t="shared" ref="Q29:Q40" si="6">+$G$2</f>
        <v>CAISSE N°99</v>
      </c>
      <c r="R29" s="11">
        <v>0</v>
      </c>
      <c r="S29" s="11">
        <f>+H5</f>
        <v>49.33</v>
      </c>
      <c r="T29" s="12" t="s">
        <v>6</v>
      </c>
    </row>
    <row r="30" spans="1:20" x14ac:dyDescent="0.25">
      <c r="B30" s="49"/>
      <c r="M30" s="9">
        <f t="shared" si="0"/>
        <v>42802</v>
      </c>
      <c r="N30" s="10" t="s">
        <v>5</v>
      </c>
      <c r="O30" s="10">
        <v>70711000</v>
      </c>
      <c r="P30" s="10">
        <f t="shared" si="5"/>
        <v>2380</v>
      </c>
      <c r="Q30" s="10" t="str">
        <f t="shared" si="6"/>
        <v>CAISSE N°99</v>
      </c>
      <c r="R30" s="11">
        <v>0</v>
      </c>
      <c r="S30" s="15">
        <f>S29/0.2</f>
        <v>246.64999999999998</v>
      </c>
      <c r="T30" s="12" t="s">
        <v>6</v>
      </c>
    </row>
    <row r="31" spans="1:20" x14ac:dyDescent="0.25">
      <c r="B31" s="49"/>
      <c r="M31" s="9">
        <f t="shared" si="0"/>
        <v>42802</v>
      </c>
      <c r="N31" s="10" t="s">
        <v>5</v>
      </c>
      <c r="O31" s="10">
        <v>70710500</v>
      </c>
      <c r="P31" s="10">
        <f t="shared" si="5"/>
        <v>2380</v>
      </c>
      <c r="Q31" s="10" t="str">
        <f t="shared" si="6"/>
        <v>CAISSE N°99</v>
      </c>
      <c r="R31" s="11">
        <v>0</v>
      </c>
      <c r="S31" s="15">
        <f>(R28-S29-S30)/1.055</f>
        <v>10875.127962085309</v>
      </c>
      <c r="T31" s="12" t="s">
        <v>6</v>
      </c>
    </row>
    <row r="32" spans="1:20" x14ac:dyDescent="0.25">
      <c r="B32" s="49"/>
      <c r="M32" s="20">
        <f t="shared" si="0"/>
        <v>42802</v>
      </c>
      <c r="N32" s="21" t="s">
        <v>5</v>
      </c>
      <c r="O32" s="21">
        <v>44571500</v>
      </c>
      <c r="P32" s="21">
        <f t="shared" si="5"/>
        <v>2380</v>
      </c>
      <c r="Q32" s="21" t="str">
        <f t="shared" si="6"/>
        <v>CAISSE N°99</v>
      </c>
      <c r="R32" s="22">
        <v>0</v>
      </c>
      <c r="S32" s="23">
        <f>R28-S29-S30-S31</f>
        <v>598.13203791469095</v>
      </c>
      <c r="T32" s="24" t="s">
        <v>6</v>
      </c>
    </row>
    <row r="33" spans="2:20" x14ac:dyDescent="0.25">
      <c r="B33" s="49"/>
      <c r="M33" s="4">
        <f t="shared" si="0"/>
        <v>42802</v>
      </c>
      <c r="N33" s="25" t="s">
        <v>10</v>
      </c>
      <c r="O33" s="5">
        <v>4119999999</v>
      </c>
      <c r="P33" s="5">
        <f t="shared" si="5"/>
        <v>2380</v>
      </c>
      <c r="Q33" s="5" t="str">
        <f t="shared" si="6"/>
        <v>CAISSE N°99</v>
      </c>
      <c r="R33" s="6">
        <v>0</v>
      </c>
      <c r="S33" s="6">
        <f>+H8</f>
        <v>6294.21</v>
      </c>
      <c r="T33" s="26" t="s">
        <v>6</v>
      </c>
    </row>
    <row r="34" spans="2:20" x14ac:dyDescent="0.25">
      <c r="B34" s="49"/>
      <c r="M34" s="20">
        <f t="shared" si="0"/>
        <v>42802</v>
      </c>
      <c r="N34" s="29" t="s">
        <v>10</v>
      </c>
      <c r="O34" s="29">
        <v>53100000</v>
      </c>
      <c r="P34" s="21">
        <f t="shared" si="5"/>
        <v>2380</v>
      </c>
      <c r="Q34" s="21" t="str">
        <f t="shared" si="6"/>
        <v>CAISSE N°99</v>
      </c>
      <c r="R34" s="22">
        <f>+S33</f>
        <v>6294.21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42802</v>
      </c>
      <c r="N35" s="25" t="s">
        <v>10</v>
      </c>
      <c r="O35" s="5">
        <f>IF(R35&gt;0,65800000,75800000)</f>
        <v>75800000</v>
      </c>
      <c r="P35" s="5">
        <f t="shared" si="5"/>
        <v>2380</v>
      </c>
      <c r="Q35" s="5" t="str">
        <f t="shared" si="6"/>
        <v>CAISSE N°99</v>
      </c>
      <c r="R35" s="6">
        <f>IF(H6&lt;0,-H6,0)</f>
        <v>0</v>
      </c>
      <c r="S35" s="6">
        <f>IF(H6&gt;0,H6,0)</f>
        <v>0.67</v>
      </c>
      <c r="T35" s="26" t="s">
        <v>6</v>
      </c>
    </row>
    <row r="36" spans="2:20" x14ac:dyDescent="0.25">
      <c r="B36" s="49"/>
      <c r="M36" s="20">
        <f t="shared" si="0"/>
        <v>42802</v>
      </c>
      <c r="N36" s="29" t="s">
        <v>10</v>
      </c>
      <c r="O36" s="29">
        <v>53100000</v>
      </c>
      <c r="P36" s="21">
        <f t="shared" si="5"/>
        <v>2380</v>
      </c>
      <c r="Q36" s="21" t="str">
        <f t="shared" si="6"/>
        <v>CAISSE N°99</v>
      </c>
      <c r="R36" s="22">
        <f>+S35</f>
        <v>0.67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42802</v>
      </c>
      <c r="N37" s="25" t="s">
        <v>15</v>
      </c>
      <c r="O37" s="25">
        <v>4119999999</v>
      </c>
      <c r="P37" s="5">
        <f t="shared" si="5"/>
        <v>2380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25">
      <c r="B38" s="53">
        <f>SUM(B18:B37)</f>
        <v>5319.1399999999994</v>
      </c>
      <c r="M38" s="9">
        <f t="shared" si="0"/>
        <v>42802</v>
      </c>
      <c r="N38" s="54" t="s">
        <v>15</v>
      </c>
      <c r="O38" s="54">
        <v>51120000</v>
      </c>
      <c r="P38" s="10">
        <f t="shared" si="5"/>
        <v>2380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25">
      <c r="B39" s="57">
        <f>+B13+E13+H13+K13</f>
        <v>-5319.1399999999994</v>
      </c>
      <c r="M39" s="4">
        <f t="shared" si="0"/>
        <v>42802</v>
      </c>
      <c r="N39" s="25" t="s">
        <v>15</v>
      </c>
      <c r="O39" s="25">
        <v>4119999999</v>
      </c>
      <c r="P39" s="5">
        <f t="shared" si="5"/>
        <v>2380</v>
      </c>
      <c r="Q39" s="5" t="str">
        <f t="shared" si="6"/>
        <v>CAISSE N°99</v>
      </c>
      <c r="R39" s="31">
        <v>0</v>
      </c>
      <c r="S39" s="31">
        <f>+H10</f>
        <v>5140.32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42802</v>
      </c>
      <c r="N40" s="29" t="s">
        <v>15</v>
      </c>
      <c r="O40" s="29">
        <v>51150000</v>
      </c>
      <c r="P40" s="21">
        <f t="shared" si="5"/>
        <v>2380</v>
      </c>
      <c r="Q40" s="21" t="str">
        <f t="shared" si="6"/>
        <v>CAISSE N°99</v>
      </c>
      <c r="R40" s="32">
        <f>+S39</f>
        <v>5140.32</v>
      </c>
      <c r="S40" s="22">
        <v>0</v>
      </c>
      <c r="T40" s="30" t="s">
        <v>6</v>
      </c>
    </row>
    <row r="41" spans="2:20" x14ac:dyDescent="0.25">
      <c r="M41" s="4">
        <f>B16</f>
        <v>42803</v>
      </c>
      <c r="N41" s="5" t="s">
        <v>10</v>
      </c>
      <c r="O41" s="5">
        <v>58000000</v>
      </c>
      <c r="P41" s="5">
        <f>A16</f>
        <v>5618</v>
      </c>
      <c r="Q41" s="5" t="s">
        <v>22</v>
      </c>
      <c r="R41" s="5">
        <f>C16</f>
        <v>10055</v>
      </c>
      <c r="S41" s="5">
        <v>0</v>
      </c>
      <c r="T41" s="7" t="s">
        <v>6</v>
      </c>
    </row>
    <row r="42" spans="2:20" x14ac:dyDescent="0.25">
      <c r="M42" s="20">
        <f>M41</f>
        <v>42803</v>
      </c>
      <c r="N42" s="21" t="s">
        <v>10</v>
      </c>
      <c r="O42" s="21">
        <v>53100000</v>
      </c>
      <c r="P42" s="21">
        <f>P41</f>
        <v>5618</v>
      </c>
      <c r="Q42" s="21" t="s">
        <v>22</v>
      </c>
      <c r="R42" s="21">
        <v>0</v>
      </c>
      <c r="S42" s="21">
        <f>R41</f>
        <v>10055</v>
      </c>
      <c r="T42" s="24" t="s">
        <v>6</v>
      </c>
    </row>
    <row r="43" spans="2:20" x14ac:dyDescent="0.25">
      <c r="M43" s="9">
        <f t="shared" ref="M43:M55" si="7">+$B$1</f>
        <v>42802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42802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42802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42802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42802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42802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42802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42802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42802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42802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42802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42802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42802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5" priority="1" operator="greaterThan">
      <formula>200</formula>
    </cfRule>
    <cfRule type="cellIs" dxfId="34" priority="2" operator="greaterThan">
      <formula>17985.24</formula>
    </cfRule>
    <cfRule type="cellIs" dxfId="33" priority="3" operator="greaterThan">
      <formula>17985.24</formula>
    </cfRule>
    <cfRule type="cellIs" dxfId="32" priority="4" operator="greaterThan">
      <formula>200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T55"/>
  <sheetViews>
    <sheetView workbookViewId="0">
      <selection activeCell="D26" sqref="D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42803</v>
      </c>
    </row>
    <row r="2" spans="1:20" x14ac:dyDescent="0.25">
      <c r="A2" s="1" t="s">
        <v>1</v>
      </c>
      <c r="B2" s="3">
        <v>2750</v>
      </c>
      <c r="D2" s="1" t="s">
        <v>2</v>
      </c>
      <c r="E2" s="3">
        <v>1488</v>
      </c>
      <c r="G2" s="1" t="s">
        <v>3</v>
      </c>
      <c r="H2" s="3">
        <v>2381</v>
      </c>
      <c r="J2" s="1" t="s">
        <v>4</v>
      </c>
      <c r="K2" s="3">
        <v>512</v>
      </c>
      <c r="M2" s="4">
        <f>+$B$1</f>
        <v>42803</v>
      </c>
      <c r="N2" s="5" t="s">
        <v>5</v>
      </c>
      <c r="O2" s="5">
        <v>4119999999</v>
      </c>
      <c r="P2" s="5">
        <f>+$B$2</f>
        <v>2750</v>
      </c>
      <c r="Q2" s="5" t="str">
        <f>+$A$2</f>
        <v>CAISSE N°6</v>
      </c>
      <c r="R2" s="6">
        <f>+B4</f>
        <v>12297.61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42803</v>
      </c>
      <c r="N3" s="10" t="s">
        <v>5</v>
      </c>
      <c r="O3" s="10">
        <v>44571000</v>
      </c>
      <c r="P3" s="10">
        <f t="shared" ref="P3:P14" si="1">+$B$2</f>
        <v>2750</v>
      </c>
      <c r="Q3" s="10" t="str">
        <f t="shared" ref="Q3:Q14" si="2">+$A$2</f>
        <v>CAISSE N°6</v>
      </c>
      <c r="R3" s="11">
        <v>0</v>
      </c>
      <c r="S3" s="11">
        <f>+B5</f>
        <v>18.850000000000001</v>
      </c>
      <c r="T3" s="12" t="s">
        <v>6</v>
      </c>
    </row>
    <row r="4" spans="1:20" x14ac:dyDescent="0.25">
      <c r="A4" s="1" t="s">
        <v>7</v>
      </c>
      <c r="B4" s="13">
        <v>12297.61</v>
      </c>
      <c r="D4" s="1" t="s">
        <v>7</v>
      </c>
      <c r="E4" s="14"/>
      <c r="G4" s="1" t="s">
        <v>7</v>
      </c>
      <c r="H4" s="13">
        <v>15391.49</v>
      </c>
      <c r="J4" s="1" t="s">
        <v>7</v>
      </c>
      <c r="K4" s="13"/>
      <c r="M4" s="9">
        <f t="shared" si="0"/>
        <v>42803</v>
      </c>
      <c r="N4" s="10" t="s">
        <v>5</v>
      </c>
      <c r="O4" s="10">
        <v>70711000</v>
      </c>
      <c r="P4" s="10">
        <f t="shared" si="1"/>
        <v>2750</v>
      </c>
      <c r="Q4" s="10" t="str">
        <f t="shared" si="2"/>
        <v>CAISSE N°6</v>
      </c>
      <c r="R4" s="11">
        <v>0</v>
      </c>
      <c r="S4" s="15">
        <f>S3/0.2</f>
        <v>94.25</v>
      </c>
      <c r="T4" s="12" t="s">
        <v>6</v>
      </c>
    </row>
    <row r="5" spans="1:20" x14ac:dyDescent="0.25">
      <c r="A5" s="1" t="s">
        <v>8</v>
      </c>
      <c r="B5" s="13">
        <v>18.850000000000001</v>
      </c>
      <c r="D5" s="1" t="s">
        <v>8</v>
      </c>
      <c r="E5" s="14"/>
      <c r="G5" s="1" t="s">
        <v>8</v>
      </c>
      <c r="H5" s="13">
        <v>75.900000000000006</v>
      </c>
      <c r="J5" s="1" t="s">
        <v>8</v>
      </c>
      <c r="K5" s="13"/>
      <c r="M5" s="9">
        <f t="shared" si="0"/>
        <v>42803</v>
      </c>
      <c r="N5" s="10" t="s">
        <v>5</v>
      </c>
      <c r="O5" s="10">
        <v>70710500</v>
      </c>
      <c r="P5" s="10">
        <f t="shared" si="1"/>
        <v>2750</v>
      </c>
      <c r="Q5" s="10" t="str">
        <f t="shared" si="2"/>
        <v>CAISSE N°6</v>
      </c>
      <c r="R5" s="11">
        <v>0</v>
      </c>
      <c r="S5" s="15">
        <f>(R2-S3-S4)/1.055</f>
        <v>11549.298578199054</v>
      </c>
      <c r="T5" s="12" t="s">
        <v>6</v>
      </c>
    </row>
    <row r="6" spans="1:20" x14ac:dyDescent="0.25">
      <c r="A6" s="16" t="s">
        <v>9</v>
      </c>
      <c r="B6" s="17">
        <v>-2.17</v>
      </c>
      <c r="C6" s="18"/>
      <c r="D6" s="16" t="s">
        <v>9</v>
      </c>
      <c r="E6" s="19"/>
      <c r="F6" s="18"/>
      <c r="G6" s="16" t="s">
        <v>9</v>
      </c>
      <c r="H6" s="19">
        <v>0.56999999999999995</v>
      </c>
      <c r="J6" s="16" t="s">
        <v>9</v>
      </c>
      <c r="K6" s="17"/>
      <c r="M6" s="20">
        <f t="shared" si="0"/>
        <v>42803</v>
      </c>
      <c r="N6" s="21" t="s">
        <v>5</v>
      </c>
      <c r="O6" s="21">
        <v>44571500</v>
      </c>
      <c r="P6" s="21">
        <f t="shared" si="1"/>
        <v>2750</v>
      </c>
      <c r="Q6" s="21" t="str">
        <f t="shared" si="2"/>
        <v>CAISSE N°6</v>
      </c>
      <c r="R6" s="22">
        <v>0</v>
      </c>
      <c r="S6" s="23">
        <f>R2-S3-S4-S5</f>
        <v>635.21142180094648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42803</v>
      </c>
      <c r="N7" s="25" t="s">
        <v>10</v>
      </c>
      <c r="O7" s="5">
        <v>4119999999</v>
      </c>
      <c r="P7" s="5">
        <f t="shared" si="1"/>
        <v>2750</v>
      </c>
      <c r="Q7" s="5" t="str">
        <f t="shared" si="2"/>
        <v>CAISSE N°6</v>
      </c>
      <c r="R7" s="6">
        <v>0</v>
      </c>
      <c r="S7" s="6">
        <f>+B8</f>
        <v>3617.33</v>
      </c>
      <c r="T7" s="26" t="s">
        <v>6</v>
      </c>
    </row>
    <row r="8" spans="1:20" x14ac:dyDescent="0.25">
      <c r="A8" s="1" t="s">
        <v>11</v>
      </c>
      <c r="B8" s="14">
        <v>3617.33</v>
      </c>
      <c r="C8" s="27"/>
      <c r="D8" s="28" t="s">
        <v>11</v>
      </c>
      <c r="E8" s="14"/>
      <c r="F8" s="27"/>
      <c r="G8" s="28" t="s">
        <v>11</v>
      </c>
      <c r="H8" s="14">
        <v>8398.59</v>
      </c>
      <c r="J8" s="28" t="s">
        <v>11</v>
      </c>
      <c r="K8" s="14"/>
      <c r="M8" s="20">
        <f t="shared" si="0"/>
        <v>42803</v>
      </c>
      <c r="N8" s="29" t="s">
        <v>10</v>
      </c>
      <c r="O8" s="29">
        <v>53100000</v>
      </c>
      <c r="P8" s="21">
        <f t="shared" si="1"/>
        <v>2750</v>
      </c>
      <c r="Q8" s="21" t="str">
        <f t="shared" si="2"/>
        <v>CAISSE N°6</v>
      </c>
      <c r="R8" s="22">
        <f>+S7</f>
        <v>3617.33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5233.21</v>
      </c>
      <c r="C9" s="27"/>
      <c r="D9" s="28" t="s">
        <v>12</v>
      </c>
      <c r="E9" s="14"/>
      <c r="F9" s="27"/>
      <c r="G9" s="28" t="s">
        <v>12</v>
      </c>
      <c r="H9" s="14">
        <v>110.37</v>
      </c>
      <c r="J9" s="28" t="s">
        <v>12</v>
      </c>
      <c r="K9" s="14"/>
      <c r="M9" s="4">
        <f t="shared" si="0"/>
        <v>42803</v>
      </c>
      <c r="N9" s="25" t="s">
        <v>10</v>
      </c>
      <c r="O9" s="5">
        <f>IF(R9&gt;0,65800000,75800000)</f>
        <v>65800000</v>
      </c>
      <c r="P9" s="5">
        <f t="shared" si="1"/>
        <v>2750</v>
      </c>
      <c r="Q9" s="5" t="str">
        <f t="shared" si="2"/>
        <v>CAISSE N°6</v>
      </c>
      <c r="R9" s="6">
        <f>IF(B6&lt;0,-B6,0)</f>
        <v>2.17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1167.6300000000001</v>
      </c>
      <c r="D10" s="1" t="s">
        <v>13</v>
      </c>
      <c r="E10" s="14"/>
      <c r="G10" s="1" t="s">
        <v>13</v>
      </c>
      <c r="H10" s="14">
        <v>6872.72</v>
      </c>
      <c r="J10" s="1" t="s">
        <v>13</v>
      </c>
      <c r="K10" s="14"/>
      <c r="M10" s="20">
        <f t="shared" si="0"/>
        <v>42803</v>
      </c>
      <c r="N10" s="29" t="s">
        <v>10</v>
      </c>
      <c r="O10" s="29">
        <v>53100000</v>
      </c>
      <c r="P10" s="21">
        <f t="shared" si="1"/>
        <v>2750</v>
      </c>
      <c r="Q10" s="21" t="str">
        <f t="shared" si="2"/>
        <v>CAISSE N°6</v>
      </c>
      <c r="R10" s="22">
        <f>+S9</f>
        <v>0</v>
      </c>
      <c r="S10" s="22">
        <f>R9</f>
        <v>2.17</v>
      </c>
      <c r="T10" s="30" t="s">
        <v>6</v>
      </c>
    </row>
    <row r="11" spans="1:20" x14ac:dyDescent="0.25">
      <c r="A11" s="1" t="s">
        <v>14</v>
      </c>
      <c r="B11" s="13">
        <v>8227.5</v>
      </c>
      <c r="D11" s="1" t="s">
        <v>14</v>
      </c>
      <c r="E11" s="14"/>
      <c r="G11" s="1" t="s">
        <v>14</v>
      </c>
      <c r="H11" s="13">
        <v>9.81</v>
      </c>
      <c r="J11" s="1" t="s">
        <v>14</v>
      </c>
      <c r="K11" s="13"/>
      <c r="M11" s="4">
        <f t="shared" si="0"/>
        <v>42803</v>
      </c>
      <c r="N11" s="25" t="s">
        <v>15</v>
      </c>
      <c r="O11" s="25">
        <v>4119999999</v>
      </c>
      <c r="P11" s="5">
        <f t="shared" si="1"/>
        <v>2750</v>
      </c>
      <c r="Q11" s="5" t="str">
        <f t="shared" si="2"/>
        <v>CAISSE N°6</v>
      </c>
      <c r="R11" s="6">
        <v>0</v>
      </c>
      <c r="S11" s="31">
        <f>+B9</f>
        <v>5233.21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42803</v>
      </c>
      <c r="N12" s="29" t="s">
        <v>15</v>
      </c>
      <c r="O12" s="29">
        <v>51120000</v>
      </c>
      <c r="P12" s="21">
        <f t="shared" si="1"/>
        <v>2750</v>
      </c>
      <c r="Q12" s="21" t="str">
        <f t="shared" si="2"/>
        <v>CAISSE N°6</v>
      </c>
      <c r="R12" s="32">
        <f>+S11</f>
        <v>5233.21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-5948.0600000000013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42803</v>
      </c>
      <c r="N13" s="25" t="s">
        <v>15</v>
      </c>
      <c r="O13" s="25">
        <v>4119999999</v>
      </c>
      <c r="P13" s="5">
        <f t="shared" si="1"/>
        <v>2750</v>
      </c>
      <c r="Q13" s="5" t="str">
        <f t="shared" si="2"/>
        <v>CAISSE N°6</v>
      </c>
      <c r="R13" s="31">
        <v>0</v>
      </c>
      <c r="S13" s="31">
        <f>+B10</f>
        <v>1167.6300000000001</v>
      </c>
      <c r="T13" s="26" t="s">
        <v>6</v>
      </c>
    </row>
    <row r="14" spans="1:20" ht="15.75" thickBot="1" x14ac:dyDescent="0.3">
      <c r="M14" s="36">
        <f t="shared" si="0"/>
        <v>42803</v>
      </c>
      <c r="N14" s="37" t="s">
        <v>15</v>
      </c>
      <c r="O14" s="37">
        <v>51150000</v>
      </c>
      <c r="P14" s="38">
        <f t="shared" si="1"/>
        <v>2750</v>
      </c>
      <c r="Q14" s="38" t="str">
        <f t="shared" si="2"/>
        <v>CAISSE N°6</v>
      </c>
      <c r="R14" s="39">
        <f>+S13</f>
        <v>1167.6300000000001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42803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5621</v>
      </c>
      <c r="B16" s="45">
        <f>B1+1</f>
        <v>42804</v>
      </c>
      <c r="C16" s="46">
        <v>12015</v>
      </c>
      <c r="D16" s="47">
        <f>(B8+E8+H8+K8)-C16</f>
        <v>0.92000000000007276</v>
      </c>
      <c r="E16" s="48"/>
      <c r="F16" s="48"/>
      <c r="G16" s="48"/>
      <c r="M16" s="9">
        <f t="shared" si="0"/>
        <v>42803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42803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1031.22</v>
      </c>
      <c r="C18" s="50">
        <f>+B40</f>
        <v>0</v>
      </c>
      <c r="D18" s="51"/>
      <c r="E18" s="10"/>
      <c r="F18" s="11"/>
      <c r="G18" s="10"/>
      <c r="M18" s="9">
        <f t="shared" si="0"/>
        <v>42803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640.91</v>
      </c>
      <c r="D19" s="51"/>
      <c r="E19" s="10"/>
      <c r="F19" s="11"/>
      <c r="G19" s="10"/>
      <c r="M19" s="20">
        <f t="shared" si="0"/>
        <v>42803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979.88</v>
      </c>
      <c r="G20" s="10"/>
      <c r="M20" s="4">
        <f t="shared" si="0"/>
        <v>42803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334.96</v>
      </c>
      <c r="G21" s="10"/>
      <c r="M21" s="20">
        <f t="shared" si="0"/>
        <v>42803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1869.83</v>
      </c>
      <c r="G22" s="48"/>
      <c r="M22" s="4">
        <f t="shared" si="0"/>
        <v>42803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1091.26</v>
      </c>
      <c r="G23" s="10"/>
      <c r="M23" s="20">
        <f t="shared" si="0"/>
        <v>42803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42803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42803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42803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42803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42803</v>
      </c>
      <c r="N28" s="10" t="s">
        <v>5</v>
      </c>
      <c r="O28" s="10">
        <v>4119999999</v>
      </c>
      <c r="P28" s="10">
        <f>+$H$2</f>
        <v>2381</v>
      </c>
      <c r="Q28" s="10" t="str">
        <f>+$G$2</f>
        <v>CAISSE N°99</v>
      </c>
      <c r="R28" s="11">
        <f>+H4</f>
        <v>15391.49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42803</v>
      </c>
      <c r="N29" s="10" t="s">
        <v>5</v>
      </c>
      <c r="O29" s="10">
        <v>44571000</v>
      </c>
      <c r="P29" s="10">
        <f t="shared" ref="P29:P40" si="5">+$H$2</f>
        <v>2381</v>
      </c>
      <c r="Q29" s="10" t="str">
        <f t="shared" ref="Q29:Q40" si="6">+$G$2</f>
        <v>CAISSE N°99</v>
      </c>
      <c r="R29" s="11">
        <v>0</v>
      </c>
      <c r="S29" s="11">
        <f>+H5</f>
        <v>75.900000000000006</v>
      </c>
      <c r="T29" s="12" t="s">
        <v>6</v>
      </c>
    </row>
    <row r="30" spans="1:20" x14ac:dyDescent="0.25">
      <c r="B30" s="49"/>
      <c r="M30" s="9">
        <f t="shared" si="0"/>
        <v>42803</v>
      </c>
      <c r="N30" s="10" t="s">
        <v>5</v>
      </c>
      <c r="O30" s="10">
        <v>70711000</v>
      </c>
      <c r="P30" s="10">
        <f t="shared" si="5"/>
        <v>2381</v>
      </c>
      <c r="Q30" s="10" t="str">
        <f t="shared" si="6"/>
        <v>CAISSE N°99</v>
      </c>
      <c r="R30" s="11">
        <v>0</v>
      </c>
      <c r="S30" s="15">
        <f>S29/0.2</f>
        <v>379.5</v>
      </c>
      <c r="T30" s="12" t="s">
        <v>6</v>
      </c>
    </row>
    <row r="31" spans="1:20" x14ac:dyDescent="0.25">
      <c r="B31" s="49"/>
      <c r="M31" s="9">
        <f t="shared" si="0"/>
        <v>42803</v>
      </c>
      <c r="N31" s="10" t="s">
        <v>5</v>
      </c>
      <c r="O31" s="10">
        <v>70710500</v>
      </c>
      <c r="P31" s="10">
        <f t="shared" si="5"/>
        <v>2381</v>
      </c>
      <c r="Q31" s="10" t="str">
        <f t="shared" si="6"/>
        <v>CAISSE N°99</v>
      </c>
      <c r="R31" s="11">
        <v>0</v>
      </c>
      <c r="S31" s="15">
        <f>(R28-S29-S30)/1.055</f>
        <v>14157.431279620854</v>
      </c>
      <c r="T31" s="12" t="s">
        <v>6</v>
      </c>
    </row>
    <row r="32" spans="1:20" x14ac:dyDescent="0.25">
      <c r="B32" s="49"/>
      <c r="M32" s="20">
        <f t="shared" si="0"/>
        <v>42803</v>
      </c>
      <c r="N32" s="21" t="s">
        <v>5</v>
      </c>
      <c r="O32" s="21">
        <v>44571500</v>
      </c>
      <c r="P32" s="21">
        <f t="shared" si="5"/>
        <v>2381</v>
      </c>
      <c r="Q32" s="21" t="str">
        <f t="shared" si="6"/>
        <v>CAISSE N°99</v>
      </c>
      <c r="R32" s="22">
        <v>0</v>
      </c>
      <c r="S32" s="23">
        <f>R28-S29-S30-S31</f>
        <v>778.65872037914596</v>
      </c>
      <c r="T32" s="24" t="s">
        <v>6</v>
      </c>
    </row>
    <row r="33" spans="2:20" x14ac:dyDescent="0.25">
      <c r="B33" s="49"/>
      <c r="M33" s="4">
        <f t="shared" si="0"/>
        <v>42803</v>
      </c>
      <c r="N33" s="25" t="s">
        <v>10</v>
      </c>
      <c r="O33" s="5">
        <v>4119999999</v>
      </c>
      <c r="P33" s="5">
        <f t="shared" si="5"/>
        <v>2381</v>
      </c>
      <c r="Q33" s="5" t="str">
        <f t="shared" si="6"/>
        <v>CAISSE N°99</v>
      </c>
      <c r="R33" s="6">
        <v>0</v>
      </c>
      <c r="S33" s="6">
        <f>+H8</f>
        <v>8398.59</v>
      </c>
      <c r="T33" s="26" t="s">
        <v>6</v>
      </c>
    </row>
    <row r="34" spans="2:20" x14ac:dyDescent="0.25">
      <c r="B34" s="49"/>
      <c r="M34" s="20">
        <f t="shared" si="0"/>
        <v>42803</v>
      </c>
      <c r="N34" s="29" t="s">
        <v>10</v>
      </c>
      <c r="O34" s="29">
        <v>53100000</v>
      </c>
      <c r="P34" s="21">
        <f t="shared" si="5"/>
        <v>2381</v>
      </c>
      <c r="Q34" s="21" t="str">
        <f t="shared" si="6"/>
        <v>CAISSE N°99</v>
      </c>
      <c r="R34" s="22">
        <f>+S33</f>
        <v>8398.59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42803</v>
      </c>
      <c r="N35" s="25" t="s">
        <v>10</v>
      </c>
      <c r="O35" s="5">
        <f>IF(R35&gt;0,65800000,75800000)</f>
        <v>75800000</v>
      </c>
      <c r="P35" s="5">
        <f t="shared" si="5"/>
        <v>2381</v>
      </c>
      <c r="Q35" s="5" t="str">
        <f t="shared" si="6"/>
        <v>CAISSE N°99</v>
      </c>
      <c r="R35" s="6">
        <f>IF(H6&lt;0,-H6,0)</f>
        <v>0</v>
      </c>
      <c r="S35" s="6">
        <f>IF(H6&gt;0,H6,0)</f>
        <v>0.56999999999999995</v>
      </c>
      <c r="T35" s="26" t="s">
        <v>6</v>
      </c>
    </row>
    <row r="36" spans="2:20" x14ac:dyDescent="0.25">
      <c r="B36" s="49"/>
      <c r="M36" s="20">
        <f t="shared" si="0"/>
        <v>42803</v>
      </c>
      <c r="N36" s="29" t="s">
        <v>10</v>
      </c>
      <c r="O36" s="29">
        <v>53100000</v>
      </c>
      <c r="P36" s="21">
        <f t="shared" si="5"/>
        <v>2381</v>
      </c>
      <c r="Q36" s="21" t="str">
        <f t="shared" si="6"/>
        <v>CAISSE N°99</v>
      </c>
      <c r="R36" s="22">
        <f>+S35</f>
        <v>0.56999999999999995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42803</v>
      </c>
      <c r="N37" s="25" t="s">
        <v>15</v>
      </c>
      <c r="O37" s="25">
        <v>4119999999</v>
      </c>
      <c r="P37" s="5">
        <f t="shared" si="5"/>
        <v>2381</v>
      </c>
      <c r="Q37" s="5" t="str">
        <f t="shared" si="6"/>
        <v>CAISSE N°99</v>
      </c>
      <c r="R37" s="6">
        <v>0</v>
      </c>
      <c r="S37" s="31">
        <f>+H9</f>
        <v>110.37</v>
      </c>
      <c r="T37" s="26" t="s">
        <v>6</v>
      </c>
    </row>
    <row r="38" spans="2:20" x14ac:dyDescent="0.25">
      <c r="B38" s="53">
        <f>SUM(B18:B37)</f>
        <v>5948.06</v>
      </c>
      <c r="M38" s="9">
        <f t="shared" si="0"/>
        <v>42803</v>
      </c>
      <c r="N38" s="54" t="s">
        <v>15</v>
      </c>
      <c r="O38" s="54">
        <v>51120000</v>
      </c>
      <c r="P38" s="10">
        <f t="shared" si="5"/>
        <v>2381</v>
      </c>
      <c r="Q38" s="10" t="str">
        <f t="shared" si="6"/>
        <v>CAISSE N°99</v>
      </c>
      <c r="R38" s="55">
        <f>+S37</f>
        <v>110.37</v>
      </c>
      <c r="S38" s="11">
        <v>0</v>
      </c>
      <c r="T38" s="56" t="s">
        <v>6</v>
      </c>
    </row>
    <row r="39" spans="2:20" x14ac:dyDescent="0.25">
      <c r="B39" s="57">
        <f>+B13+E13+H13+K13</f>
        <v>-5948.0600000000013</v>
      </c>
      <c r="M39" s="4">
        <f t="shared" si="0"/>
        <v>42803</v>
      </c>
      <c r="N39" s="25" t="s">
        <v>15</v>
      </c>
      <c r="O39" s="25">
        <v>4119999999</v>
      </c>
      <c r="P39" s="5">
        <f t="shared" si="5"/>
        <v>2381</v>
      </c>
      <c r="Q39" s="5" t="str">
        <f t="shared" si="6"/>
        <v>CAISSE N°99</v>
      </c>
      <c r="R39" s="31">
        <v>0</v>
      </c>
      <c r="S39" s="31">
        <f>+H10</f>
        <v>6872.72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42803</v>
      </c>
      <c r="N40" s="29" t="s">
        <v>15</v>
      </c>
      <c r="O40" s="29">
        <v>51150000</v>
      </c>
      <c r="P40" s="21">
        <f t="shared" si="5"/>
        <v>2381</v>
      </c>
      <c r="Q40" s="21" t="str">
        <f t="shared" si="6"/>
        <v>CAISSE N°99</v>
      </c>
      <c r="R40" s="32">
        <f>+S39</f>
        <v>6872.72</v>
      </c>
      <c r="S40" s="22">
        <v>0</v>
      </c>
      <c r="T40" s="30" t="s">
        <v>6</v>
      </c>
    </row>
    <row r="41" spans="2:20" x14ac:dyDescent="0.25">
      <c r="M41" s="4">
        <f>B16</f>
        <v>42804</v>
      </c>
      <c r="N41" s="5" t="s">
        <v>10</v>
      </c>
      <c r="O41" s="5">
        <v>58000000</v>
      </c>
      <c r="P41" s="5">
        <f>A16</f>
        <v>5621</v>
      </c>
      <c r="Q41" s="5" t="s">
        <v>22</v>
      </c>
      <c r="R41" s="5">
        <f>C16</f>
        <v>12015</v>
      </c>
      <c r="S41" s="5">
        <v>0</v>
      </c>
      <c r="T41" s="7" t="s">
        <v>6</v>
      </c>
    </row>
    <row r="42" spans="2:20" x14ac:dyDescent="0.25">
      <c r="M42" s="20">
        <f>M41</f>
        <v>42804</v>
      </c>
      <c r="N42" s="21" t="s">
        <v>10</v>
      </c>
      <c r="O42" s="21">
        <v>53100000</v>
      </c>
      <c r="P42" s="21">
        <f>P41</f>
        <v>5621</v>
      </c>
      <c r="Q42" s="21" t="s">
        <v>22</v>
      </c>
      <c r="R42" s="21">
        <v>0</v>
      </c>
      <c r="S42" s="21">
        <f>R41</f>
        <v>12015</v>
      </c>
      <c r="T42" s="24" t="s">
        <v>6</v>
      </c>
    </row>
    <row r="43" spans="2:20" x14ac:dyDescent="0.25">
      <c r="M43" s="9">
        <f t="shared" ref="M43:M55" si="7">+$B$1</f>
        <v>42803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42803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42803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42803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42803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42803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42803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42803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42803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42803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42803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42803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42803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1" priority="1" operator="greaterThan">
      <formula>200</formula>
    </cfRule>
    <cfRule type="cellIs" dxfId="30" priority="2" operator="greaterThan">
      <formula>17985.24</formula>
    </cfRule>
    <cfRule type="cellIs" dxfId="29" priority="3" operator="greaterThan">
      <formula>17985.24</formula>
    </cfRule>
    <cfRule type="cellIs" dxfId="28" priority="4" operator="greaterThan">
      <formula>200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T55"/>
  <sheetViews>
    <sheetView workbookViewId="0">
      <selection activeCell="D26" sqref="D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42804</v>
      </c>
    </row>
    <row r="2" spans="1:20" x14ac:dyDescent="0.25">
      <c r="A2" s="1" t="s">
        <v>1</v>
      </c>
      <c r="B2" s="3">
        <v>2751</v>
      </c>
      <c r="D2" s="1" t="s">
        <v>2</v>
      </c>
      <c r="E2" s="3">
        <v>1488</v>
      </c>
      <c r="G2" s="1" t="s">
        <v>3</v>
      </c>
      <c r="H2" s="3">
        <v>2382</v>
      </c>
      <c r="J2" s="1" t="s">
        <v>4</v>
      </c>
      <c r="K2" s="3">
        <v>512</v>
      </c>
      <c r="M2" s="4">
        <f>+$B$1</f>
        <v>42804</v>
      </c>
      <c r="N2" s="5" t="s">
        <v>5</v>
      </c>
      <c r="O2" s="5">
        <v>4119999999</v>
      </c>
      <c r="P2" s="5">
        <f>+$B$2</f>
        <v>2751</v>
      </c>
      <c r="Q2" s="5" t="str">
        <f>+$A$2</f>
        <v>CAISSE N°6</v>
      </c>
      <c r="R2" s="6">
        <f>+B4</f>
        <v>19254.18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42804</v>
      </c>
      <c r="N3" s="10" t="s">
        <v>5</v>
      </c>
      <c r="O3" s="10">
        <v>44571000</v>
      </c>
      <c r="P3" s="10">
        <f t="shared" ref="P3:P14" si="1">+$B$2</f>
        <v>2751</v>
      </c>
      <c r="Q3" s="10" t="str">
        <f t="shared" ref="Q3:Q14" si="2">+$A$2</f>
        <v>CAISSE N°6</v>
      </c>
      <c r="R3" s="11">
        <v>0</v>
      </c>
      <c r="S3" s="11">
        <f>+B5</f>
        <v>9.58</v>
      </c>
      <c r="T3" s="12" t="s">
        <v>6</v>
      </c>
    </row>
    <row r="4" spans="1:20" x14ac:dyDescent="0.25">
      <c r="A4" s="1" t="s">
        <v>7</v>
      </c>
      <c r="B4" s="13">
        <v>19254.18</v>
      </c>
      <c r="D4" s="1" t="s">
        <v>7</v>
      </c>
      <c r="E4" s="14"/>
      <c r="G4" s="1" t="s">
        <v>7</v>
      </c>
      <c r="H4" s="13">
        <v>11637.06</v>
      </c>
      <c r="J4" s="1" t="s">
        <v>7</v>
      </c>
      <c r="K4" s="13"/>
      <c r="M4" s="9">
        <f t="shared" si="0"/>
        <v>42804</v>
      </c>
      <c r="N4" s="10" t="s">
        <v>5</v>
      </c>
      <c r="O4" s="10">
        <v>70711000</v>
      </c>
      <c r="P4" s="10">
        <f t="shared" si="1"/>
        <v>2751</v>
      </c>
      <c r="Q4" s="10" t="str">
        <f t="shared" si="2"/>
        <v>CAISSE N°6</v>
      </c>
      <c r="R4" s="11">
        <v>0</v>
      </c>
      <c r="S4" s="15">
        <f>S3/0.2</f>
        <v>47.9</v>
      </c>
      <c r="T4" s="12" t="s">
        <v>6</v>
      </c>
    </row>
    <row r="5" spans="1:20" x14ac:dyDescent="0.25">
      <c r="A5" s="1" t="s">
        <v>8</v>
      </c>
      <c r="B5" s="13">
        <v>9.58</v>
      </c>
      <c r="D5" s="1" t="s">
        <v>8</v>
      </c>
      <c r="E5" s="14"/>
      <c r="G5" s="1" t="s">
        <v>8</v>
      </c>
      <c r="H5" s="13">
        <v>69.7</v>
      </c>
      <c r="J5" s="1" t="s">
        <v>8</v>
      </c>
      <c r="K5" s="13"/>
      <c r="M5" s="9">
        <f t="shared" si="0"/>
        <v>42804</v>
      </c>
      <c r="N5" s="10" t="s">
        <v>5</v>
      </c>
      <c r="O5" s="10">
        <v>70710500</v>
      </c>
      <c r="P5" s="10">
        <f t="shared" si="1"/>
        <v>2751</v>
      </c>
      <c r="Q5" s="10" t="str">
        <f t="shared" si="2"/>
        <v>CAISSE N°6</v>
      </c>
      <c r="R5" s="11">
        <v>0</v>
      </c>
      <c r="S5" s="15">
        <f>(R2-S3-S4)/1.055</f>
        <v>18195.924170616112</v>
      </c>
      <c r="T5" s="12" t="s">
        <v>6</v>
      </c>
    </row>
    <row r="6" spans="1:20" x14ac:dyDescent="0.25">
      <c r="A6" s="16" t="s">
        <v>9</v>
      </c>
      <c r="B6" s="17">
        <v>2.14</v>
      </c>
      <c r="C6" s="18"/>
      <c r="D6" s="16" t="s">
        <v>9</v>
      </c>
      <c r="E6" s="19"/>
      <c r="F6" s="18"/>
      <c r="G6" s="16" t="s">
        <v>9</v>
      </c>
      <c r="H6" s="19">
        <v>0.71</v>
      </c>
      <c r="J6" s="16" t="s">
        <v>9</v>
      </c>
      <c r="K6" s="17"/>
      <c r="M6" s="20">
        <f t="shared" si="0"/>
        <v>42804</v>
      </c>
      <c r="N6" s="21" t="s">
        <v>5</v>
      </c>
      <c r="O6" s="21">
        <v>44571500</v>
      </c>
      <c r="P6" s="21">
        <f t="shared" si="1"/>
        <v>2751</v>
      </c>
      <c r="Q6" s="21" t="str">
        <f t="shared" si="2"/>
        <v>CAISSE N°6</v>
      </c>
      <c r="R6" s="22">
        <v>0</v>
      </c>
      <c r="S6" s="23">
        <f>R2-S3-S4-S5</f>
        <v>1000.7758293838851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42804</v>
      </c>
      <c r="N7" s="25" t="s">
        <v>10</v>
      </c>
      <c r="O7" s="5">
        <v>4119999999</v>
      </c>
      <c r="P7" s="5">
        <f t="shared" si="1"/>
        <v>2751</v>
      </c>
      <c r="Q7" s="5" t="str">
        <f t="shared" si="2"/>
        <v>CAISSE N°6</v>
      </c>
      <c r="R7" s="6">
        <v>0</v>
      </c>
      <c r="S7" s="6">
        <f>+B8</f>
        <v>2262.61</v>
      </c>
      <c r="T7" s="26" t="s">
        <v>6</v>
      </c>
    </row>
    <row r="8" spans="1:20" x14ac:dyDescent="0.25">
      <c r="A8" s="1" t="s">
        <v>11</v>
      </c>
      <c r="B8" s="14">
        <v>2262.61</v>
      </c>
      <c r="C8" s="27"/>
      <c r="D8" s="28" t="s">
        <v>11</v>
      </c>
      <c r="E8" s="14"/>
      <c r="F8" s="27"/>
      <c r="G8" s="28" t="s">
        <v>11</v>
      </c>
      <c r="H8" s="14">
        <v>5601.45</v>
      </c>
      <c r="J8" s="28" t="s">
        <v>11</v>
      </c>
      <c r="K8" s="14"/>
      <c r="M8" s="20">
        <f t="shared" si="0"/>
        <v>42804</v>
      </c>
      <c r="N8" s="29" t="s">
        <v>10</v>
      </c>
      <c r="O8" s="29">
        <v>53100000</v>
      </c>
      <c r="P8" s="21">
        <f t="shared" si="1"/>
        <v>2751</v>
      </c>
      <c r="Q8" s="21" t="str">
        <f t="shared" si="2"/>
        <v>CAISSE N°6</v>
      </c>
      <c r="R8" s="22">
        <f>+S7</f>
        <v>2262.61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2578.16</v>
      </c>
      <c r="C9" s="27"/>
      <c r="D9" s="28" t="s">
        <v>12</v>
      </c>
      <c r="E9" s="14"/>
      <c r="F9" s="27"/>
      <c r="G9" s="28" t="s">
        <v>12</v>
      </c>
      <c r="H9" s="14">
        <v>3415.23</v>
      </c>
      <c r="J9" s="28" t="s">
        <v>12</v>
      </c>
      <c r="K9" s="14"/>
      <c r="M9" s="4">
        <f t="shared" si="0"/>
        <v>42804</v>
      </c>
      <c r="N9" s="25" t="s">
        <v>10</v>
      </c>
      <c r="O9" s="5">
        <f>IF(R9&gt;0,65800000,75800000)</f>
        <v>75800000</v>
      </c>
      <c r="P9" s="5">
        <f t="shared" si="1"/>
        <v>2751</v>
      </c>
      <c r="Q9" s="5" t="str">
        <f t="shared" si="2"/>
        <v>CAISSE N°6</v>
      </c>
      <c r="R9" s="6">
        <f>IF(B6&lt;0,-B6,0)</f>
        <v>0</v>
      </c>
      <c r="S9" s="6">
        <f>IF(B6&gt;0,B6,0)</f>
        <v>2.14</v>
      </c>
      <c r="T9" s="26" t="s">
        <v>6</v>
      </c>
    </row>
    <row r="10" spans="1:20" x14ac:dyDescent="0.25">
      <c r="A10" s="1" t="s">
        <v>13</v>
      </c>
      <c r="B10" s="14">
        <v>1733.19</v>
      </c>
      <c r="D10" s="1" t="s">
        <v>13</v>
      </c>
      <c r="E10" s="14"/>
      <c r="G10" s="1" t="s">
        <v>13</v>
      </c>
      <c r="H10" s="14">
        <v>5011.0600000000004</v>
      </c>
      <c r="J10" s="1" t="s">
        <v>13</v>
      </c>
      <c r="K10" s="14"/>
      <c r="M10" s="20">
        <f t="shared" si="0"/>
        <v>42804</v>
      </c>
      <c r="N10" s="29" t="s">
        <v>10</v>
      </c>
      <c r="O10" s="29">
        <v>53100000</v>
      </c>
      <c r="P10" s="21">
        <f t="shared" si="1"/>
        <v>2751</v>
      </c>
      <c r="Q10" s="21" t="str">
        <f t="shared" si="2"/>
        <v>CAISSE N°6</v>
      </c>
      <c r="R10" s="22">
        <f>+S9</f>
        <v>2.14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13931.78</v>
      </c>
      <c r="D11" s="1" t="s">
        <v>14</v>
      </c>
      <c r="E11" s="14"/>
      <c r="G11" s="1" t="s">
        <v>14</v>
      </c>
      <c r="H11" s="13">
        <v>307.66000000000003</v>
      </c>
      <c r="J11" s="1" t="s">
        <v>14</v>
      </c>
      <c r="K11" s="13"/>
      <c r="M11" s="4">
        <f t="shared" si="0"/>
        <v>42804</v>
      </c>
      <c r="N11" s="25" t="s">
        <v>15</v>
      </c>
      <c r="O11" s="25">
        <v>4119999999</v>
      </c>
      <c r="P11" s="5">
        <f t="shared" si="1"/>
        <v>2751</v>
      </c>
      <c r="Q11" s="5" t="str">
        <f t="shared" si="2"/>
        <v>CAISSE N°6</v>
      </c>
      <c r="R11" s="6">
        <v>0</v>
      </c>
      <c r="S11" s="31">
        <f>+B9</f>
        <v>2578.16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42804</v>
      </c>
      <c r="N12" s="29" t="s">
        <v>15</v>
      </c>
      <c r="O12" s="29">
        <v>51120000</v>
      </c>
      <c r="P12" s="21">
        <f t="shared" si="1"/>
        <v>2751</v>
      </c>
      <c r="Q12" s="21" t="str">
        <f t="shared" si="2"/>
        <v>CAISSE N°6</v>
      </c>
      <c r="R12" s="32">
        <f>+S11</f>
        <v>2578.16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-1251.5600000000013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-2698.340000000002</v>
      </c>
      <c r="J13" s="33" t="s">
        <v>17</v>
      </c>
      <c r="K13" s="34">
        <f>K4-SUM(K8:K12)</f>
        <v>0</v>
      </c>
      <c r="M13" s="4">
        <f t="shared" si="0"/>
        <v>42804</v>
      </c>
      <c r="N13" s="25" t="s">
        <v>15</v>
      </c>
      <c r="O13" s="25">
        <v>4119999999</v>
      </c>
      <c r="P13" s="5">
        <f t="shared" si="1"/>
        <v>2751</v>
      </c>
      <c r="Q13" s="5" t="str">
        <f t="shared" si="2"/>
        <v>CAISSE N°6</v>
      </c>
      <c r="R13" s="31">
        <v>0</v>
      </c>
      <c r="S13" s="31">
        <f>+B10</f>
        <v>1733.19</v>
      </c>
      <c r="T13" s="26" t="s">
        <v>6</v>
      </c>
    </row>
    <row r="14" spans="1:20" ht="15.75" thickBot="1" x14ac:dyDescent="0.3">
      <c r="M14" s="36">
        <f t="shared" si="0"/>
        <v>42804</v>
      </c>
      <c r="N14" s="37" t="s">
        <v>15</v>
      </c>
      <c r="O14" s="37">
        <v>51150000</v>
      </c>
      <c r="P14" s="38">
        <f t="shared" si="1"/>
        <v>2751</v>
      </c>
      <c r="Q14" s="38" t="str">
        <f t="shared" si="2"/>
        <v>CAISSE N°6</v>
      </c>
      <c r="R14" s="39">
        <f>+S13</f>
        <v>1733.19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42804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5620</v>
      </c>
      <c r="B16" s="45">
        <f>B1+1</f>
        <v>42805</v>
      </c>
      <c r="C16" s="46">
        <v>7895</v>
      </c>
      <c r="D16" s="47">
        <f>(B8+E8+H8+K8)-C16</f>
        <v>-30.940000000000509</v>
      </c>
      <c r="E16" s="48"/>
      <c r="F16" s="48"/>
      <c r="G16" s="48"/>
      <c r="M16" s="9">
        <f t="shared" si="0"/>
        <v>42804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42804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342.07</v>
      </c>
      <c r="C18" s="50">
        <f>+B40</f>
        <v>0</v>
      </c>
      <c r="D18" s="51"/>
      <c r="E18" s="10"/>
      <c r="F18" s="11"/>
      <c r="G18" s="10"/>
      <c r="M18" s="9">
        <f t="shared" si="0"/>
        <v>42804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415.88</v>
      </c>
      <c r="D19" s="51"/>
      <c r="E19" s="10"/>
      <c r="F19" s="11"/>
      <c r="G19" s="10"/>
      <c r="M19" s="20">
        <f t="shared" si="0"/>
        <v>42804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493.61</v>
      </c>
      <c r="G20" s="10"/>
      <c r="M20" s="4">
        <f t="shared" si="0"/>
        <v>42804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2698.34</v>
      </c>
      <c r="G21" s="10"/>
      <c r="M21" s="20">
        <f t="shared" si="0"/>
        <v>42804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42804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42804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42804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42804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42804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42804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42804</v>
      </c>
      <c r="N28" s="10" t="s">
        <v>5</v>
      </c>
      <c r="O28" s="10">
        <v>4119999999</v>
      </c>
      <c r="P28" s="10">
        <f>+$H$2</f>
        <v>2382</v>
      </c>
      <c r="Q28" s="10" t="str">
        <f>+$G$2</f>
        <v>CAISSE N°99</v>
      </c>
      <c r="R28" s="11">
        <f>+H4</f>
        <v>11637.06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42804</v>
      </c>
      <c r="N29" s="10" t="s">
        <v>5</v>
      </c>
      <c r="O29" s="10">
        <v>44571000</v>
      </c>
      <c r="P29" s="10">
        <f t="shared" ref="P29:P40" si="5">+$H$2</f>
        <v>2382</v>
      </c>
      <c r="Q29" s="10" t="str">
        <f t="shared" ref="Q29:Q40" si="6">+$G$2</f>
        <v>CAISSE N°99</v>
      </c>
      <c r="R29" s="11">
        <v>0</v>
      </c>
      <c r="S29" s="11">
        <f>+H5</f>
        <v>69.7</v>
      </c>
      <c r="T29" s="12" t="s">
        <v>6</v>
      </c>
    </row>
    <row r="30" spans="1:20" x14ac:dyDescent="0.25">
      <c r="B30" s="49"/>
      <c r="M30" s="9">
        <f t="shared" si="0"/>
        <v>42804</v>
      </c>
      <c r="N30" s="10" t="s">
        <v>5</v>
      </c>
      <c r="O30" s="10">
        <v>70711000</v>
      </c>
      <c r="P30" s="10">
        <f t="shared" si="5"/>
        <v>2382</v>
      </c>
      <c r="Q30" s="10" t="str">
        <f t="shared" si="6"/>
        <v>CAISSE N°99</v>
      </c>
      <c r="R30" s="11">
        <v>0</v>
      </c>
      <c r="S30" s="15">
        <f>S29/0.2</f>
        <v>348.5</v>
      </c>
      <c r="T30" s="12" t="s">
        <v>6</v>
      </c>
    </row>
    <row r="31" spans="1:20" x14ac:dyDescent="0.25">
      <c r="B31" s="49"/>
      <c r="M31" s="9">
        <f t="shared" si="0"/>
        <v>42804</v>
      </c>
      <c r="N31" s="10" t="s">
        <v>5</v>
      </c>
      <c r="O31" s="10">
        <v>70710500</v>
      </c>
      <c r="P31" s="10">
        <f t="shared" si="5"/>
        <v>2382</v>
      </c>
      <c r="Q31" s="10" t="str">
        <f t="shared" si="6"/>
        <v>CAISSE N°99</v>
      </c>
      <c r="R31" s="11">
        <v>0</v>
      </c>
      <c r="S31" s="15">
        <f>(R28-S29-S30)/1.055</f>
        <v>10633.990521327014</v>
      </c>
      <c r="T31" s="12" t="s">
        <v>6</v>
      </c>
    </row>
    <row r="32" spans="1:20" x14ac:dyDescent="0.25">
      <c r="B32" s="49"/>
      <c r="M32" s="20">
        <f t="shared" si="0"/>
        <v>42804</v>
      </c>
      <c r="N32" s="21" t="s">
        <v>5</v>
      </c>
      <c r="O32" s="21">
        <v>44571500</v>
      </c>
      <c r="P32" s="21">
        <f t="shared" si="5"/>
        <v>2382</v>
      </c>
      <c r="Q32" s="21" t="str">
        <f t="shared" si="6"/>
        <v>CAISSE N°99</v>
      </c>
      <c r="R32" s="22">
        <v>0</v>
      </c>
      <c r="S32" s="23">
        <f>R28-S29-S30-S31</f>
        <v>584.86947867298477</v>
      </c>
      <c r="T32" s="24" t="s">
        <v>6</v>
      </c>
    </row>
    <row r="33" spans="2:20" x14ac:dyDescent="0.25">
      <c r="B33" s="49"/>
      <c r="M33" s="4">
        <f t="shared" si="0"/>
        <v>42804</v>
      </c>
      <c r="N33" s="25" t="s">
        <v>10</v>
      </c>
      <c r="O33" s="5">
        <v>4119999999</v>
      </c>
      <c r="P33" s="5">
        <f t="shared" si="5"/>
        <v>2382</v>
      </c>
      <c r="Q33" s="5" t="str">
        <f t="shared" si="6"/>
        <v>CAISSE N°99</v>
      </c>
      <c r="R33" s="6">
        <v>0</v>
      </c>
      <c r="S33" s="6">
        <f>+H8</f>
        <v>5601.45</v>
      </c>
      <c r="T33" s="26" t="s">
        <v>6</v>
      </c>
    </row>
    <row r="34" spans="2:20" x14ac:dyDescent="0.25">
      <c r="B34" s="49"/>
      <c r="M34" s="20">
        <f t="shared" si="0"/>
        <v>42804</v>
      </c>
      <c r="N34" s="29" t="s">
        <v>10</v>
      </c>
      <c r="O34" s="29">
        <v>53100000</v>
      </c>
      <c r="P34" s="21">
        <f t="shared" si="5"/>
        <v>2382</v>
      </c>
      <c r="Q34" s="21" t="str">
        <f t="shared" si="6"/>
        <v>CAISSE N°99</v>
      </c>
      <c r="R34" s="22">
        <f>+S33</f>
        <v>5601.45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42804</v>
      </c>
      <c r="N35" s="25" t="s">
        <v>10</v>
      </c>
      <c r="O35" s="5">
        <f>IF(R35&gt;0,65800000,75800000)</f>
        <v>75800000</v>
      </c>
      <c r="P35" s="5">
        <f t="shared" si="5"/>
        <v>2382</v>
      </c>
      <c r="Q35" s="5" t="str">
        <f t="shared" si="6"/>
        <v>CAISSE N°99</v>
      </c>
      <c r="R35" s="6">
        <f>IF(H6&lt;0,-H6,0)</f>
        <v>0</v>
      </c>
      <c r="S35" s="6">
        <f>IF(H6&gt;0,H6,0)</f>
        <v>0.71</v>
      </c>
      <c r="T35" s="26" t="s">
        <v>6</v>
      </c>
    </row>
    <row r="36" spans="2:20" x14ac:dyDescent="0.25">
      <c r="B36" s="49"/>
      <c r="M36" s="20">
        <f t="shared" si="0"/>
        <v>42804</v>
      </c>
      <c r="N36" s="29" t="s">
        <v>10</v>
      </c>
      <c r="O36" s="29">
        <v>53100000</v>
      </c>
      <c r="P36" s="21">
        <f t="shared" si="5"/>
        <v>2382</v>
      </c>
      <c r="Q36" s="21" t="str">
        <f t="shared" si="6"/>
        <v>CAISSE N°99</v>
      </c>
      <c r="R36" s="22">
        <f>+S35</f>
        <v>0.71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42804</v>
      </c>
      <c r="N37" s="25" t="s">
        <v>15</v>
      </c>
      <c r="O37" s="25">
        <v>4119999999</v>
      </c>
      <c r="P37" s="5">
        <f t="shared" si="5"/>
        <v>2382</v>
      </c>
      <c r="Q37" s="5" t="str">
        <f t="shared" si="6"/>
        <v>CAISSE N°99</v>
      </c>
      <c r="R37" s="6">
        <v>0</v>
      </c>
      <c r="S37" s="31">
        <f>+H9</f>
        <v>3415.23</v>
      </c>
      <c r="T37" s="26" t="s">
        <v>6</v>
      </c>
    </row>
    <row r="38" spans="2:20" x14ac:dyDescent="0.25">
      <c r="B38" s="53">
        <f>SUM(B18:B37)</f>
        <v>3949.9</v>
      </c>
      <c r="M38" s="9">
        <f t="shared" si="0"/>
        <v>42804</v>
      </c>
      <c r="N38" s="54" t="s">
        <v>15</v>
      </c>
      <c r="O38" s="54">
        <v>51120000</v>
      </c>
      <c r="P38" s="10">
        <f t="shared" si="5"/>
        <v>2382</v>
      </c>
      <c r="Q38" s="10" t="str">
        <f t="shared" si="6"/>
        <v>CAISSE N°99</v>
      </c>
      <c r="R38" s="55">
        <f>+S37</f>
        <v>3415.23</v>
      </c>
      <c r="S38" s="11">
        <v>0</v>
      </c>
      <c r="T38" s="56" t="s">
        <v>6</v>
      </c>
    </row>
    <row r="39" spans="2:20" x14ac:dyDescent="0.25">
      <c r="B39" s="57">
        <f>+B13+E13+H13+K13</f>
        <v>-3949.9000000000033</v>
      </c>
      <c r="M39" s="4">
        <f t="shared" si="0"/>
        <v>42804</v>
      </c>
      <c r="N39" s="25" t="s">
        <v>15</v>
      </c>
      <c r="O39" s="25">
        <v>4119999999</v>
      </c>
      <c r="P39" s="5">
        <f t="shared" si="5"/>
        <v>2382</v>
      </c>
      <c r="Q39" s="5" t="str">
        <f t="shared" si="6"/>
        <v>CAISSE N°99</v>
      </c>
      <c r="R39" s="31">
        <v>0</v>
      </c>
      <c r="S39" s="31">
        <f>+H10</f>
        <v>5011.0600000000004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42804</v>
      </c>
      <c r="N40" s="29" t="s">
        <v>15</v>
      </c>
      <c r="O40" s="29">
        <v>51150000</v>
      </c>
      <c r="P40" s="21">
        <f t="shared" si="5"/>
        <v>2382</v>
      </c>
      <c r="Q40" s="21" t="str">
        <f t="shared" si="6"/>
        <v>CAISSE N°99</v>
      </c>
      <c r="R40" s="32">
        <f>+S39</f>
        <v>5011.0600000000004</v>
      </c>
      <c r="S40" s="22">
        <v>0</v>
      </c>
      <c r="T40" s="30" t="s">
        <v>6</v>
      </c>
    </row>
    <row r="41" spans="2:20" x14ac:dyDescent="0.25">
      <c r="M41" s="4">
        <f>B16</f>
        <v>42805</v>
      </c>
      <c r="N41" s="5" t="s">
        <v>10</v>
      </c>
      <c r="O41" s="5">
        <v>58000000</v>
      </c>
      <c r="P41" s="5">
        <f>A16</f>
        <v>5620</v>
      </c>
      <c r="Q41" s="5" t="s">
        <v>22</v>
      </c>
      <c r="R41" s="5">
        <f>C16</f>
        <v>7895</v>
      </c>
      <c r="S41" s="5">
        <v>0</v>
      </c>
      <c r="T41" s="7" t="s">
        <v>6</v>
      </c>
    </row>
    <row r="42" spans="2:20" x14ac:dyDescent="0.25">
      <c r="M42" s="20">
        <f>M41</f>
        <v>42805</v>
      </c>
      <c r="N42" s="21" t="s">
        <v>10</v>
      </c>
      <c r="O42" s="21">
        <v>53100000</v>
      </c>
      <c r="P42" s="21">
        <f>P41</f>
        <v>5620</v>
      </c>
      <c r="Q42" s="21" t="s">
        <v>22</v>
      </c>
      <c r="R42" s="21">
        <v>0</v>
      </c>
      <c r="S42" s="21">
        <f>R41</f>
        <v>7895</v>
      </c>
      <c r="T42" s="24" t="s">
        <v>6</v>
      </c>
    </row>
    <row r="43" spans="2:20" x14ac:dyDescent="0.25">
      <c r="M43" s="9">
        <f t="shared" ref="M43:M55" si="7">+$B$1</f>
        <v>42804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42804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42804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42804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42804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42804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42804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42804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42804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42804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42804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42804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42804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27" priority="1" operator="greaterThan">
      <formula>200</formula>
    </cfRule>
    <cfRule type="cellIs" dxfId="26" priority="2" operator="greaterThan">
      <formula>17985.24</formula>
    </cfRule>
    <cfRule type="cellIs" dxfId="25" priority="3" operator="greaterThan">
      <formula>17985.24</formula>
    </cfRule>
    <cfRule type="cellIs" dxfId="24" priority="4" operator="greaterThan">
      <formula>200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A1:T55"/>
  <sheetViews>
    <sheetView workbookViewId="0">
      <selection activeCell="G27" sqref="G27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42805</v>
      </c>
    </row>
    <row r="2" spans="1:20" x14ac:dyDescent="0.25">
      <c r="A2" s="1" t="s">
        <v>1</v>
      </c>
      <c r="B2" s="3">
        <v>2752</v>
      </c>
      <c r="D2" s="1" t="s">
        <v>2</v>
      </c>
      <c r="E2" s="3">
        <v>1488</v>
      </c>
      <c r="G2" s="1" t="s">
        <v>3</v>
      </c>
      <c r="H2" s="3">
        <v>2383</v>
      </c>
      <c r="J2" s="1" t="s">
        <v>4</v>
      </c>
      <c r="K2" s="3">
        <v>512</v>
      </c>
      <c r="M2" s="4">
        <f>+$B$1</f>
        <v>42805</v>
      </c>
      <c r="N2" s="5" t="s">
        <v>5</v>
      </c>
      <c r="O2" s="5">
        <v>4119999999</v>
      </c>
      <c r="P2" s="5">
        <f>+$B$2</f>
        <v>2752</v>
      </c>
      <c r="Q2" s="5" t="str">
        <f>+$A$2</f>
        <v>CAISSE N°6</v>
      </c>
      <c r="R2" s="6">
        <f>+B4</f>
        <v>11209.01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42805</v>
      </c>
      <c r="N3" s="10" t="s">
        <v>5</v>
      </c>
      <c r="O3" s="10">
        <v>44571000</v>
      </c>
      <c r="P3" s="10">
        <f t="shared" ref="P3:P14" si="1">+$B$2</f>
        <v>2752</v>
      </c>
      <c r="Q3" s="10" t="str">
        <f t="shared" ref="Q3:Q14" si="2">+$A$2</f>
        <v>CAISSE N°6</v>
      </c>
      <c r="R3" s="11">
        <v>0</v>
      </c>
      <c r="S3" s="11">
        <f>+B5</f>
        <v>24.98</v>
      </c>
      <c r="T3" s="12" t="s">
        <v>6</v>
      </c>
    </row>
    <row r="4" spans="1:20" x14ac:dyDescent="0.25">
      <c r="A4" s="1" t="s">
        <v>7</v>
      </c>
      <c r="B4" s="13">
        <v>11209.01</v>
      </c>
      <c r="D4" s="1" t="s">
        <v>7</v>
      </c>
      <c r="E4" s="14"/>
      <c r="G4" s="1" t="s">
        <v>7</v>
      </c>
      <c r="H4" s="13">
        <v>16854.86</v>
      </c>
      <c r="J4" s="1" t="s">
        <v>7</v>
      </c>
      <c r="K4" s="13"/>
      <c r="M4" s="9">
        <f t="shared" si="0"/>
        <v>42805</v>
      </c>
      <c r="N4" s="10" t="s">
        <v>5</v>
      </c>
      <c r="O4" s="10">
        <v>70711000</v>
      </c>
      <c r="P4" s="10">
        <f t="shared" si="1"/>
        <v>2752</v>
      </c>
      <c r="Q4" s="10" t="str">
        <f t="shared" si="2"/>
        <v>CAISSE N°6</v>
      </c>
      <c r="R4" s="11">
        <v>0</v>
      </c>
      <c r="S4" s="15">
        <f>S3/0.2</f>
        <v>124.89999999999999</v>
      </c>
      <c r="T4" s="12" t="s">
        <v>6</v>
      </c>
    </row>
    <row r="5" spans="1:20" x14ac:dyDescent="0.25">
      <c r="A5" s="1" t="s">
        <v>8</v>
      </c>
      <c r="B5" s="13">
        <v>24.98</v>
      </c>
      <c r="D5" s="1" t="s">
        <v>8</v>
      </c>
      <c r="E5" s="14"/>
      <c r="G5" s="1" t="s">
        <v>8</v>
      </c>
      <c r="H5" s="13">
        <v>94.44</v>
      </c>
      <c r="J5" s="1" t="s">
        <v>8</v>
      </c>
      <c r="K5" s="13"/>
      <c r="M5" s="9">
        <f t="shared" si="0"/>
        <v>42805</v>
      </c>
      <c r="N5" s="10" t="s">
        <v>5</v>
      </c>
      <c r="O5" s="10">
        <v>70710500</v>
      </c>
      <c r="P5" s="10">
        <f t="shared" si="1"/>
        <v>2752</v>
      </c>
      <c r="Q5" s="10" t="str">
        <f t="shared" si="2"/>
        <v>CAISSE N°6</v>
      </c>
      <c r="R5" s="11">
        <v>0</v>
      </c>
      <c r="S5" s="15">
        <f>(R2-S3-S4)/1.055</f>
        <v>10482.58767772512</v>
      </c>
      <c r="T5" s="12" t="s">
        <v>6</v>
      </c>
    </row>
    <row r="6" spans="1:20" x14ac:dyDescent="0.25">
      <c r="A6" s="16" t="s">
        <v>9</v>
      </c>
      <c r="B6" s="17">
        <v>-2.92</v>
      </c>
      <c r="C6" s="18"/>
      <c r="D6" s="16" t="s">
        <v>9</v>
      </c>
      <c r="E6" s="19"/>
      <c r="F6" s="18"/>
      <c r="G6" s="16" t="s">
        <v>9</v>
      </c>
      <c r="H6" s="19">
        <v>-9.18</v>
      </c>
      <c r="J6" s="16" t="s">
        <v>9</v>
      </c>
      <c r="K6" s="17"/>
      <c r="M6" s="20">
        <f t="shared" si="0"/>
        <v>42805</v>
      </c>
      <c r="N6" s="21" t="s">
        <v>5</v>
      </c>
      <c r="O6" s="21">
        <v>44571500</v>
      </c>
      <c r="P6" s="21">
        <f t="shared" si="1"/>
        <v>2752</v>
      </c>
      <c r="Q6" s="21" t="str">
        <f t="shared" si="2"/>
        <v>CAISSE N°6</v>
      </c>
      <c r="R6" s="22">
        <v>0</v>
      </c>
      <c r="S6" s="23">
        <f>R2-S3-S4-S5</f>
        <v>576.54232227488137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42805</v>
      </c>
      <c r="N7" s="25" t="s">
        <v>10</v>
      </c>
      <c r="O7" s="5">
        <v>4119999999</v>
      </c>
      <c r="P7" s="5">
        <f t="shared" si="1"/>
        <v>2752</v>
      </c>
      <c r="Q7" s="5" t="str">
        <f t="shared" si="2"/>
        <v>CAISSE N°6</v>
      </c>
      <c r="R7" s="6">
        <v>0</v>
      </c>
      <c r="S7" s="6">
        <f>+B8</f>
        <v>3738.32</v>
      </c>
      <c r="T7" s="26" t="s">
        <v>6</v>
      </c>
    </row>
    <row r="8" spans="1:20" x14ac:dyDescent="0.25">
      <c r="A8" s="1" t="s">
        <v>11</v>
      </c>
      <c r="B8" s="14">
        <v>3738.32</v>
      </c>
      <c r="C8" s="27"/>
      <c r="D8" s="28" t="s">
        <v>11</v>
      </c>
      <c r="E8" s="14"/>
      <c r="F8" s="27"/>
      <c r="G8" s="28" t="s">
        <v>11</v>
      </c>
      <c r="H8" s="14">
        <v>7596.28</v>
      </c>
      <c r="J8" s="28" t="s">
        <v>11</v>
      </c>
      <c r="K8" s="14"/>
      <c r="M8" s="20">
        <f t="shared" si="0"/>
        <v>42805</v>
      </c>
      <c r="N8" s="29" t="s">
        <v>10</v>
      </c>
      <c r="O8" s="29">
        <v>53100000</v>
      </c>
      <c r="P8" s="21">
        <f t="shared" si="1"/>
        <v>2752</v>
      </c>
      <c r="Q8" s="21" t="str">
        <f t="shared" si="2"/>
        <v>CAISSE N°6</v>
      </c>
      <c r="R8" s="22">
        <f>+S7</f>
        <v>3738.32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8161.53</v>
      </c>
      <c r="C9" s="27"/>
      <c r="D9" s="28" t="s">
        <v>12</v>
      </c>
      <c r="E9" s="14"/>
      <c r="F9" s="27"/>
      <c r="G9" s="28" t="s">
        <v>12</v>
      </c>
      <c r="H9" s="14">
        <v>617.63</v>
      </c>
      <c r="J9" s="28" t="s">
        <v>12</v>
      </c>
      <c r="K9" s="14"/>
      <c r="M9" s="4">
        <f t="shared" si="0"/>
        <v>42805</v>
      </c>
      <c r="N9" s="25" t="s">
        <v>10</v>
      </c>
      <c r="O9" s="5">
        <f>IF(R9&gt;0,65800000,75800000)</f>
        <v>65800000</v>
      </c>
      <c r="P9" s="5">
        <f t="shared" si="1"/>
        <v>2752</v>
      </c>
      <c r="Q9" s="5" t="str">
        <f t="shared" si="2"/>
        <v>CAISSE N°6</v>
      </c>
      <c r="R9" s="6">
        <f>IF(B6&lt;0,-B6,0)</f>
        <v>2.92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14">
        <v>3720.54</v>
      </c>
      <c r="D10" s="1" t="s">
        <v>13</v>
      </c>
      <c r="E10" s="14"/>
      <c r="G10" s="1" t="s">
        <v>13</v>
      </c>
      <c r="H10" s="14">
        <v>8640.9500000000007</v>
      </c>
      <c r="J10" s="1" t="s">
        <v>13</v>
      </c>
      <c r="K10" s="14"/>
      <c r="M10" s="20">
        <f t="shared" si="0"/>
        <v>42805</v>
      </c>
      <c r="N10" s="29" t="s">
        <v>10</v>
      </c>
      <c r="O10" s="29">
        <v>53100000</v>
      </c>
      <c r="P10" s="21">
        <f t="shared" si="1"/>
        <v>2752</v>
      </c>
      <c r="Q10" s="21" t="str">
        <f t="shared" si="2"/>
        <v>CAISSE N°6</v>
      </c>
      <c r="R10" s="22">
        <f>+S9</f>
        <v>0</v>
      </c>
      <c r="S10" s="22">
        <f>R9</f>
        <v>2.92</v>
      </c>
      <c r="T10" s="30" t="s">
        <v>6</v>
      </c>
    </row>
    <row r="11" spans="1:20" x14ac:dyDescent="0.25">
      <c r="A11" s="1" t="s">
        <v>14</v>
      </c>
      <c r="B11" s="13">
        <v>5320.85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42805</v>
      </c>
      <c r="N11" s="25" t="s">
        <v>15</v>
      </c>
      <c r="O11" s="25">
        <v>4119999999</v>
      </c>
      <c r="P11" s="5">
        <f t="shared" si="1"/>
        <v>2752</v>
      </c>
      <c r="Q11" s="5" t="str">
        <f t="shared" si="2"/>
        <v>CAISSE N°6</v>
      </c>
      <c r="R11" s="6">
        <v>0</v>
      </c>
      <c r="S11" s="31">
        <f>+B9</f>
        <v>8161.53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42805</v>
      </c>
      <c r="N12" s="29" t="s">
        <v>15</v>
      </c>
      <c r="O12" s="29">
        <v>51120000</v>
      </c>
      <c r="P12" s="21">
        <f t="shared" si="1"/>
        <v>2752</v>
      </c>
      <c r="Q12" s="21" t="str">
        <f t="shared" si="2"/>
        <v>CAISSE N°6</v>
      </c>
      <c r="R12" s="32">
        <f>+S11</f>
        <v>8161.53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-9732.2299999999977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42805</v>
      </c>
      <c r="N13" s="25" t="s">
        <v>15</v>
      </c>
      <c r="O13" s="25">
        <v>4119999999</v>
      </c>
      <c r="P13" s="5">
        <f t="shared" si="1"/>
        <v>2752</v>
      </c>
      <c r="Q13" s="5" t="str">
        <f t="shared" si="2"/>
        <v>CAISSE N°6</v>
      </c>
      <c r="R13" s="31">
        <v>0</v>
      </c>
      <c r="S13" s="31">
        <f>+B10</f>
        <v>3720.54</v>
      </c>
      <c r="T13" s="26" t="s">
        <v>6</v>
      </c>
    </row>
    <row r="14" spans="1:20" ht="15.75" thickBot="1" x14ac:dyDescent="0.3">
      <c r="M14" s="36">
        <f t="shared" si="0"/>
        <v>42805</v>
      </c>
      <c r="N14" s="37" t="s">
        <v>15</v>
      </c>
      <c r="O14" s="37">
        <v>51150000</v>
      </c>
      <c r="P14" s="38">
        <f t="shared" si="1"/>
        <v>2752</v>
      </c>
      <c r="Q14" s="38" t="str">
        <f t="shared" si="2"/>
        <v>CAISSE N°6</v>
      </c>
      <c r="R14" s="39">
        <f>+S13</f>
        <v>3720.54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42805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5622</v>
      </c>
      <c r="B16" s="45">
        <f>B1+1</f>
        <v>42806</v>
      </c>
      <c r="C16" s="46">
        <v>11320</v>
      </c>
      <c r="D16" s="47">
        <f>(B8+E8+H8+K8)-C16</f>
        <v>14.600000000000364</v>
      </c>
      <c r="E16" s="48"/>
      <c r="F16" s="48"/>
      <c r="G16" s="48"/>
      <c r="M16" s="9">
        <f t="shared" si="0"/>
        <v>42805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42805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857.01</v>
      </c>
      <c r="C18" s="50">
        <f>+B40</f>
        <v>0</v>
      </c>
      <c r="D18" s="51"/>
      <c r="E18" s="10"/>
      <c r="F18" s="11"/>
      <c r="G18" s="10"/>
      <c r="M18" s="9">
        <f t="shared" si="0"/>
        <v>42805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6032.78</v>
      </c>
      <c r="D19" s="51"/>
      <c r="E19" s="10"/>
      <c r="F19" s="11"/>
      <c r="G19" s="10"/>
      <c r="M19" s="20">
        <f t="shared" si="0"/>
        <v>42805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315.52999999999997</v>
      </c>
      <c r="G20" s="10"/>
      <c r="M20" s="4">
        <f t="shared" si="0"/>
        <v>42805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759.83</v>
      </c>
      <c r="G21" s="10"/>
      <c r="M21" s="20">
        <f t="shared" si="0"/>
        <v>42805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678.84</v>
      </c>
      <c r="G22" s="48"/>
      <c r="M22" s="4">
        <f t="shared" si="0"/>
        <v>42805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1088.24</v>
      </c>
      <c r="G23" s="10"/>
      <c r="M23" s="20">
        <f t="shared" si="0"/>
        <v>42805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42805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42805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42805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42805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42805</v>
      </c>
      <c r="N28" s="10" t="s">
        <v>5</v>
      </c>
      <c r="O28" s="10">
        <v>4119999999</v>
      </c>
      <c r="P28" s="10">
        <f>+$H$2</f>
        <v>2383</v>
      </c>
      <c r="Q28" s="10" t="str">
        <f>+$G$2</f>
        <v>CAISSE N°99</v>
      </c>
      <c r="R28" s="11">
        <f>+H4</f>
        <v>16854.86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42805</v>
      </c>
      <c r="N29" s="10" t="s">
        <v>5</v>
      </c>
      <c r="O29" s="10">
        <v>44571000</v>
      </c>
      <c r="P29" s="10">
        <f t="shared" ref="P29:P40" si="5">+$H$2</f>
        <v>2383</v>
      </c>
      <c r="Q29" s="10" t="str">
        <f t="shared" ref="Q29:Q40" si="6">+$G$2</f>
        <v>CAISSE N°99</v>
      </c>
      <c r="R29" s="11">
        <v>0</v>
      </c>
      <c r="S29" s="11">
        <f>+H5</f>
        <v>94.44</v>
      </c>
      <c r="T29" s="12" t="s">
        <v>6</v>
      </c>
    </row>
    <row r="30" spans="1:20" x14ac:dyDescent="0.25">
      <c r="B30" s="49"/>
      <c r="M30" s="9">
        <f t="shared" si="0"/>
        <v>42805</v>
      </c>
      <c r="N30" s="10" t="s">
        <v>5</v>
      </c>
      <c r="O30" s="10">
        <v>70711000</v>
      </c>
      <c r="P30" s="10">
        <f t="shared" si="5"/>
        <v>2383</v>
      </c>
      <c r="Q30" s="10" t="str">
        <f t="shared" si="6"/>
        <v>CAISSE N°99</v>
      </c>
      <c r="R30" s="11">
        <v>0</v>
      </c>
      <c r="S30" s="15">
        <f>S29/0.2</f>
        <v>472.2</v>
      </c>
      <c r="T30" s="12" t="s">
        <v>6</v>
      </c>
    </row>
    <row r="31" spans="1:20" x14ac:dyDescent="0.25">
      <c r="B31" s="49"/>
      <c r="M31" s="9">
        <f t="shared" si="0"/>
        <v>42805</v>
      </c>
      <c r="N31" s="10" t="s">
        <v>5</v>
      </c>
      <c r="O31" s="10">
        <v>70710500</v>
      </c>
      <c r="P31" s="10">
        <f t="shared" si="5"/>
        <v>2383</v>
      </c>
      <c r="Q31" s="10" t="str">
        <f t="shared" si="6"/>
        <v>CAISSE N°99</v>
      </c>
      <c r="R31" s="11">
        <v>0</v>
      </c>
      <c r="S31" s="15">
        <f>(R28-S29-S30)/1.055</f>
        <v>15439.071090047395</v>
      </c>
      <c r="T31" s="12" t="s">
        <v>6</v>
      </c>
    </row>
    <row r="32" spans="1:20" x14ac:dyDescent="0.25">
      <c r="B32" s="49"/>
      <c r="M32" s="20">
        <f t="shared" si="0"/>
        <v>42805</v>
      </c>
      <c r="N32" s="21" t="s">
        <v>5</v>
      </c>
      <c r="O32" s="21">
        <v>44571500</v>
      </c>
      <c r="P32" s="21">
        <f t="shared" si="5"/>
        <v>2383</v>
      </c>
      <c r="Q32" s="21" t="str">
        <f t="shared" si="6"/>
        <v>CAISSE N°99</v>
      </c>
      <c r="R32" s="22">
        <v>0</v>
      </c>
      <c r="S32" s="23">
        <f>R28-S29-S30-S31</f>
        <v>849.14890995260612</v>
      </c>
      <c r="T32" s="24" t="s">
        <v>6</v>
      </c>
    </row>
    <row r="33" spans="2:20" x14ac:dyDescent="0.25">
      <c r="B33" s="49"/>
      <c r="M33" s="4">
        <f t="shared" si="0"/>
        <v>42805</v>
      </c>
      <c r="N33" s="25" t="s">
        <v>10</v>
      </c>
      <c r="O33" s="5">
        <v>4119999999</v>
      </c>
      <c r="P33" s="5">
        <f t="shared" si="5"/>
        <v>2383</v>
      </c>
      <c r="Q33" s="5" t="str">
        <f t="shared" si="6"/>
        <v>CAISSE N°99</v>
      </c>
      <c r="R33" s="6">
        <v>0</v>
      </c>
      <c r="S33" s="6">
        <f>+H8</f>
        <v>7596.28</v>
      </c>
      <c r="T33" s="26" t="s">
        <v>6</v>
      </c>
    </row>
    <row r="34" spans="2:20" x14ac:dyDescent="0.25">
      <c r="B34" s="49"/>
      <c r="M34" s="20">
        <f t="shared" si="0"/>
        <v>42805</v>
      </c>
      <c r="N34" s="29" t="s">
        <v>10</v>
      </c>
      <c r="O34" s="29">
        <v>53100000</v>
      </c>
      <c r="P34" s="21">
        <f t="shared" si="5"/>
        <v>2383</v>
      </c>
      <c r="Q34" s="21" t="str">
        <f t="shared" si="6"/>
        <v>CAISSE N°99</v>
      </c>
      <c r="R34" s="22">
        <f>+S33</f>
        <v>7596.28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42805</v>
      </c>
      <c r="N35" s="25" t="s">
        <v>10</v>
      </c>
      <c r="O35" s="5">
        <f>IF(R35&gt;0,65800000,75800000)</f>
        <v>65800000</v>
      </c>
      <c r="P35" s="5">
        <f t="shared" si="5"/>
        <v>2383</v>
      </c>
      <c r="Q35" s="5" t="str">
        <f t="shared" si="6"/>
        <v>CAISSE N°99</v>
      </c>
      <c r="R35" s="6">
        <f>IF(H6&lt;0,-H6,0)</f>
        <v>9.18</v>
      </c>
      <c r="S35" s="6">
        <f>IF(H6&gt;0,H6,0)</f>
        <v>0</v>
      </c>
      <c r="T35" s="26" t="s">
        <v>6</v>
      </c>
    </row>
    <row r="36" spans="2:20" x14ac:dyDescent="0.25">
      <c r="B36" s="49"/>
      <c r="M36" s="20">
        <f t="shared" si="0"/>
        <v>42805</v>
      </c>
      <c r="N36" s="29" t="s">
        <v>10</v>
      </c>
      <c r="O36" s="29">
        <v>53100000</v>
      </c>
      <c r="P36" s="21">
        <f t="shared" si="5"/>
        <v>2383</v>
      </c>
      <c r="Q36" s="21" t="str">
        <f t="shared" si="6"/>
        <v>CAISSE N°99</v>
      </c>
      <c r="R36" s="22">
        <f>+S35</f>
        <v>0</v>
      </c>
      <c r="S36" s="22">
        <f>R35</f>
        <v>9.18</v>
      </c>
      <c r="T36" s="30" t="s">
        <v>6</v>
      </c>
    </row>
    <row r="37" spans="2:20" x14ac:dyDescent="0.25">
      <c r="B37" s="49"/>
      <c r="M37" s="4">
        <f t="shared" si="0"/>
        <v>42805</v>
      </c>
      <c r="N37" s="25" t="s">
        <v>15</v>
      </c>
      <c r="O37" s="25">
        <v>4119999999</v>
      </c>
      <c r="P37" s="5">
        <f t="shared" si="5"/>
        <v>2383</v>
      </c>
      <c r="Q37" s="5" t="str">
        <f t="shared" si="6"/>
        <v>CAISSE N°99</v>
      </c>
      <c r="R37" s="6">
        <v>0</v>
      </c>
      <c r="S37" s="31">
        <f>+H9</f>
        <v>617.63</v>
      </c>
      <c r="T37" s="26" t="s">
        <v>6</v>
      </c>
    </row>
    <row r="38" spans="2:20" x14ac:dyDescent="0.25">
      <c r="B38" s="53">
        <f>SUM(B18:B37)</f>
        <v>9732.23</v>
      </c>
      <c r="M38" s="9">
        <f t="shared" si="0"/>
        <v>42805</v>
      </c>
      <c r="N38" s="54" t="s">
        <v>15</v>
      </c>
      <c r="O38" s="54">
        <v>51120000</v>
      </c>
      <c r="P38" s="10">
        <f t="shared" si="5"/>
        <v>2383</v>
      </c>
      <c r="Q38" s="10" t="str">
        <f t="shared" si="6"/>
        <v>CAISSE N°99</v>
      </c>
      <c r="R38" s="55">
        <f>+S37</f>
        <v>617.63</v>
      </c>
      <c r="S38" s="11">
        <v>0</v>
      </c>
      <c r="T38" s="56" t="s">
        <v>6</v>
      </c>
    </row>
    <row r="39" spans="2:20" x14ac:dyDescent="0.25">
      <c r="B39" s="57">
        <f>+B13+E13+H13+K13</f>
        <v>-9732.2299999999977</v>
      </c>
      <c r="M39" s="4">
        <f t="shared" si="0"/>
        <v>42805</v>
      </c>
      <c r="N39" s="25" t="s">
        <v>15</v>
      </c>
      <c r="O39" s="25">
        <v>4119999999</v>
      </c>
      <c r="P39" s="5">
        <f t="shared" si="5"/>
        <v>2383</v>
      </c>
      <c r="Q39" s="5" t="str">
        <f t="shared" si="6"/>
        <v>CAISSE N°99</v>
      </c>
      <c r="R39" s="31">
        <v>0</v>
      </c>
      <c r="S39" s="31">
        <f>+H10</f>
        <v>8640.9500000000007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42805</v>
      </c>
      <c r="N40" s="29" t="s">
        <v>15</v>
      </c>
      <c r="O40" s="29">
        <v>51150000</v>
      </c>
      <c r="P40" s="21">
        <f t="shared" si="5"/>
        <v>2383</v>
      </c>
      <c r="Q40" s="21" t="str">
        <f t="shared" si="6"/>
        <v>CAISSE N°99</v>
      </c>
      <c r="R40" s="32">
        <f>+S39</f>
        <v>8640.9500000000007</v>
      </c>
      <c r="S40" s="22">
        <v>0</v>
      </c>
      <c r="T40" s="30" t="s">
        <v>6</v>
      </c>
    </row>
    <row r="41" spans="2:20" x14ac:dyDescent="0.25">
      <c r="M41" s="4">
        <f>B16</f>
        <v>42806</v>
      </c>
      <c r="N41" s="5" t="s">
        <v>10</v>
      </c>
      <c r="O41" s="5">
        <v>58000000</v>
      </c>
      <c r="P41" s="5">
        <f>A16</f>
        <v>5622</v>
      </c>
      <c r="Q41" s="5" t="s">
        <v>22</v>
      </c>
      <c r="R41" s="5">
        <f>C16</f>
        <v>11320</v>
      </c>
      <c r="S41" s="5">
        <v>0</v>
      </c>
      <c r="T41" s="7" t="s">
        <v>6</v>
      </c>
    </row>
    <row r="42" spans="2:20" x14ac:dyDescent="0.25">
      <c r="M42" s="20">
        <f>M41</f>
        <v>42806</v>
      </c>
      <c r="N42" s="21" t="s">
        <v>10</v>
      </c>
      <c r="O42" s="21">
        <v>53100000</v>
      </c>
      <c r="P42" s="21">
        <f>P41</f>
        <v>5622</v>
      </c>
      <c r="Q42" s="21" t="s">
        <v>22</v>
      </c>
      <c r="R42" s="21">
        <v>0</v>
      </c>
      <c r="S42" s="21">
        <f>R41</f>
        <v>11320</v>
      </c>
      <c r="T42" s="24" t="s">
        <v>6</v>
      </c>
    </row>
    <row r="43" spans="2:20" x14ac:dyDescent="0.25">
      <c r="M43" s="9">
        <f t="shared" ref="M43:M55" si="7">+$B$1</f>
        <v>42805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42805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42805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42805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42805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42805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42805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42805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42805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42805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42805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42805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42805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23" priority="1" operator="greaterThan">
      <formula>200</formula>
    </cfRule>
    <cfRule type="cellIs" dxfId="22" priority="2" operator="greaterThan">
      <formula>17985.24</formula>
    </cfRule>
    <cfRule type="cellIs" dxfId="21" priority="3" operator="greaterThan">
      <formula>17985.24</formula>
    </cfRule>
    <cfRule type="cellIs" dxfId="20" priority="4" operator="greaterThan">
      <formula>200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A1:T55"/>
  <sheetViews>
    <sheetView workbookViewId="0">
      <selection activeCell="G28" sqref="G28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42806</v>
      </c>
    </row>
    <row r="2" spans="1:20" x14ac:dyDescent="0.25">
      <c r="A2" s="1" t="s">
        <v>1</v>
      </c>
      <c r="B2" s="3">
        <v>2753</v>
      </c>
      <c r="D2" s="1" t="s">
        <v>2</v>
      </c>
      <c r="E2" s="3">
        <v>1488</v>
      </c>
      <c r="G2" s="1" t="s">
        <v>3</v>
      </c>
      <c r="H2" s="3">
        <v>2384</v>
      </c>
      <c r="J2" s="1" t="s">
        <v>4</v>
      </c>
      <c r="K2" s="3">
        <v>512</v>
      </c>
      <c r="M2" s="4">
        <f>+$B$1</f>
        <v>42806</v>
      </c>
      <c r="N2" s="5" t="s">
        <v>5</v>
      </c>
      <c r="O2" s="5">
        <v>4119999999</v>
      </c>
      <c r="P2" s="5">
        <f>+$B$2</f>
        <v>2753</v>
      </c>
      <c r="Q2" s="5" t="str">
        <f>+$A$2</f>
        <v>CAISSE N°6</v>
      </c>
      <c r="R2" s="6">
        <f>+B4</f>
        <v>32603.54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42806</v>
      </c>
      <c r="N3" s="10" t="s">
        <v>5</v>
      </c>
      <c r="O3" s="10">
        <v>44571000</v>
      </c>
      <c r="P3" s="10">
        <f t="shared" ref="P3:P14" si="1">+$B$2</f>
        <v>2753</v>
      </c>
      <c r="Q3" s="10" t="str">
        <f t="shared" ref="Q3:Q14" si="2">+$A$2</f>
        <v>CAISSE N°6</v>
      </c>
      <c r="R3" s="11">
        <v>0</v>
      </c>
      <c r="S3" s="11">
        <f>+B5</f>
        <v>28.48</v>
      </c>
      <c r="T3" s="12" t="s">
        <v>6</v>
      </c>
    </row>
    <row r="4" spans="1:20" x14ac:dyDescent="0.25">
      <c r="A4" s="1" t="s">
        <v>7</v>
      </c>
      <c r="B4" s="13">
        <v>32603.54</v>
      </c>
      <c r="D4" s="1" t="s">
        <v>7</v>
      </c>
      <c r="E4" s="14"/>
      <c r="G4" s="1" t="s">
        <v>7</v>
      </c>
      <c r="H4" s="13">
        <v>9320.2900000000009</v>
      </c>
      <c r="J4" s="1" t="s">
        <v>7</v>
      </c>
      <c r="K4" s="13"/>
      <c r="M4" s="9">
        <f t="shared" si="0"/>
        <v>42806</v>
      </c>
      <c r="N4" s="10" t="s">
        <v>5</v>
      </c>
      <c r="O4" s="10">
        <v>70711000</v>
      </c>
      <c r="P4" s="10">
        <f t="shared" si="1"/>
        <v>2753</v>
      </c>
      <c r="Q4" s="10" t="str">
        <f t="shared" si="2"/>
        <v>CAISSE N°6</v>
      </c>
      <c r="R4" s="11">
        <v>0</v>
      </c>
      <c r="S4" s="15">
        <f>S3/0.2</f>
        <v>142.4</v>
      </c>
      <c r="T4" s="12" t="s">
        <v>6</v>
      </c>
    </row>
    <row r="5" spans="1:20" x14ac:dyDescent="0.25">
      <c r="A5" s="1" t="s">
        <v>8</v>
      </c>
      <c r="B5" s="13">
        <v>28.48</v>
      </c>
      <c r="D5" s="1" t="s">
        <v>8</v>
      </c>
      <c r="E5" s="14"/>
      <c r="G5" s="1" t="s">
        <v>8</v>
      </c>
      <c r="H5" s="13">
        <v>33.25</v>
      </c>
      <c r="J5" s="1" t="s">
        <v>8</v>
      </c>
      <c r="K5" s="13"/>
      <c r="M5" s="9">
        <f t="shared" si="0"/>
        <v>42806</v>
      </c>
      <c r="N5" s="10" t="s">
        <v>5</v>
      </c>
      <c r="O5" s="10">
        <v>70710500</v>
      </c>
      <c r="P5" s="10">
        <f t="shared" si="1"/>
        <v>2753</v>
      </c>
      <c r="Q5" s="10" t="str">
        <f t="shared" si="2"/>
        <v>CAISSE N°6</v>
      </c>
      <c r="R5" s="11">
        <v>0</v>
      </c>
      <c r="S5" s="15">
        <f>(R2-S3-S4)/1.055</f>
        <v>30741.857819905214</v>
      </c>
      <c r="T5" s="12" t="s">
        <v>6</v>
      </c>
    </row>
    <row r="6" spans="1:20" x14ac:dyDescent="0.25">
      <c r="A6" s="16" t="s">
        <v>9</v>
      </c>
      <c r="B6" s="17">
        <v>0.01</v>
      </c>
      <c r="C6" s="18"/>
      <c r="D6" s="16" t="s">
        <v>9</v>
      </c>
      <c r="E6" s="19"/>
      <c r="F6" s="18"/>
      <c r="G6" s="16" t="s">
        <v>9</v>
      </c>
      <c r="H6" s="19">
        <v>5.0999999999999996</v>
      </c>
      <c r="J6" s="16" t="s">
        <v>9</v>
      </c>
      <c r="K6" s="17"/>
      <c r="M6" s="20">
        <f t="shared" si="0"/>
        <v>42806</v>
      </c>
      <c r="N6" s="21" t="s">
        <v>5</v>
      </c>
      <c r="O6" s="21">
        <v>44571500</v>
      </c>
      <c r="P6" s="21">
        <f t="shared" si="1"/>
        <v>2753</v>
      </c>
      <c r="Q6" s="21" t="str">
        <f t="shared" si="2"/>
        <v>CAISSE N°6</v>
      </c>
      <c r="R6" s="22">
        <v>0</v>
      </c>
      <c r="S6" s="23">
        <f>R2-S3-S4-S5</f>
        <v>1690.8021800947863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42806</v>
      </c>
      <c r="N7" s="25" t="s">
        <v>10</v>
      </c>
      <c r="O7" s="5">
        <v>4119999999</v>
      </c>
      <c r="P7" s="5">
        <f t="shared" si="1"/>
        <v>2753</v>
      </c>
      <c r="Q7" s="5" t="str">
        <f t="shared" si="2"/>
        <v>CAISSE N°6</v>
      </c>
      <c r="R7" s="6">
        <v>0</v>
      </c>
      <c r="S7" s="6">
        <f>+B8</f>
        <v>1556.19</v>
      </c>
      <c r="T7" s="26" t="s">
        <v>6</v>
      </c>
    </row>
    <row r="8" spans="1:20" x14ac:dyDescent="0.25">
      <c r="A8" s="1" t="s">
        <v>11</v>
      </c>
      <c r="B8" s="14">
        <v>1556.19</v>
      </c>
      <c r="C8" s="27"/>
      <c r="D8" s="28" t="s">
        <v>11</v>
      </c>
      <c r="E8" s="14"/>
      <c r="F8" s="27"/>
      <c r="G8" s="28" t="s">
        <v>11</v>
      </c>
      <c r="H8" s="14">
        <v>4008.15</v>
      </c>
      <c r="J8" s="28" t="s">
        <v>11</v>
      </c>
      <c r="K8" s="14"/>
      <c r="M8" s="20">
        <f t="shared" si="0"/>
        <v>42806</v>
      </c>
      <c r="N8" s="29" t="s">
        <v>10</v>
      </c>
      <c r="O8" s="29">
        <v>53100000</v>
      </c>
      <c r="P8" s="21">
        <f t="shared" si="1"/>
        <v>2753</v>
      </c>
      <c r="Q8" s="21" t="str">
        <f t="shared" si="2"/>
        <v>CAISSE N°6</v>
      </c>
      <c r="R8" s="22">
        <f>+S7</f>
        <v>1556.19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1621.75</v>
      </c>
      <c r="C9" s="27"/>
      <c r="D9" s="28" t="s">
        <v>12</v>
      </c>
      <c r="E9" s="14"/>
      <c r="F9" s="27"/>
      <c r="G9" s="28" t="s">
        <v>12</v>
      </c>
      <c r="H9" s="14">
        <v>132.49</v>
      </c>
      <c r="J9" s="28" t="s">
        <v>12</v>
      </c>
      <c r="K9" s="14"/>
      <c r="M9" s="4">
        <f t="shared" si="0"/>
        <v>42806</v>
      </c>
      <c r="N9" s="25" t="s">
        <v>10</v>
      </c>
      <c r="O9" s="5">
        <f>IF(R9&gt;0,65800000,75800000)</f>
        <v>75800000</v>
      </c>
      <c r="P9" s="5">
        <f t="shared" si="1"/>
        <v>2753</v>
      </c>
      <c r="Q9" s="5" t="str">
        <f t="shared" si="2"/>
        <v>CAISSE N°6</v>
      </c>
      <c r="R9" s="6">
        <f>IF(B6&lt;0,-B6,0)</f>
        <v>0</v>
      </c>
      <c r="S9" s="6">
        <f>IF(B6&gt;0,B6,0)</f>
        <v>0.01</v>
      </c>
      <c r="T9" s="26" t="s">
        <v>6</v>
      </c>
    </row>
    <row r="10" spans="1:20" x14ac:dyDescent="0.25">
      <c r="A10" s="1" t="s">
        <v>13</v>
      </c>
      <c r="B10" s="14">
        <v>2568.65</v>
      </c>
      <c r="D10" s="1" t="s">
        <v>13</v>
      </c>
      <c r="E10" s="14"/>
      <c r="G10" s="1" t="s">
        <v>13</v>
      </c>
      <c r="H10" s="14">
        <v>5120.3</v>
      </c>
      <c r="J10" s="1" t="s">
        <v>13</v>
      </c>
      <c r="K10" s="14"/>
      <c r="M10" s="20">
        <f t="shared" si="0"/>
        <v>42806</v>
      </c>
      <c r="N10" s="29" t="s">
        <v>10</v>
      </c>
      <c r="O10" s="29">
        <v>53100000</v>
      </c>
      <c r="P10" s="21">
        <f t="shared" si="1"/>
        <v>2753</v>
      </c>
      <c r="Q10" s="21" t="str">
        <f t="shared" si="2"/>
        <v>CAISSE N°6</v>
      </c>
      <c r="R10" s="22">
        <f>+S9</f>
        <v>0.01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28478.7</v>
      </c>
      <c r="D11" s="1" t="s">
        <v>14</v>
      </c>
      <c r="E11" s="14"/>
      <c r="G11" s="1" t="s">
        <v>14</v>
      </c>
      <c r="H11" s="13">
        <v>59.35</v>
      </c>
      <c r="J11" s="1" t="s">
        <v>14</v>
      </c>
      <c r="K11" s="13"/>
      <c r="M11" s="4">
        <f t="shared" si="0"/>
        <v>42806</v>
      </c>
      <c r="N11" s="25" t="s">
        <v>15</v>
      </c>
      <c r="O11" s="25">
        <v>4119999999</v>
      </c>
      <c r="P11" s="5">
        <f t="shared" si="1"/>
        <v>2753</v>
      </c>
      <c r="Q11" s="5" t="str">
        <f t="shared" si="2"/>
        <v>CAISSE N°6</v>
      </c>
      <c r="R11" s="6">
        <v>0</v>
      </c>
      <c r="S11" s="31">
        <f>+B9</f>
        <v>1621.75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42806</v>
      </c>
      <c r="N12" s="29" t="s">
        <v>15</v>
      </c>
      <c r="O12" s="29">
        <v>51120000</v>
      </c>
      <c r="P12" s="21">
        <f t="shared" si="1"/>
        <v>2753</v>
      </c>
      <c r="Q12" s="21" t="str">
        <f t="shared" si="2"/>
        <v>CAISSE N°6</v>
      </c>
      <c r="R12" s="32">
        <f>+S11</f>
        <v>1621.75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-1621.75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42806</v>
      </c>
      <c r="N13" s="25" t="s">
        <v>15</v>
      </c>
      <c r="O13" s="25">
        <v>4119999999</v>
      </c>
      <c r="P13" s="5">
        <f t="shared" si="1"/>
        <v>2753</v>
      </c>
      <c r="Q13" s="5" t="str">
        <f t="shared" si="2"/>
        <v>CAISSE N°6</v>
      </c>
      <c r="R13" s="31">
        <v>0</v>
      </c>
      <c r="S13" s="31">
        <f>+B10</f>
        <v>2568.65</v>
      </c>
      <c r="T13" s="26" t="s">
        <v>6</v>
      </c>
    </row>
    <row r="14" spans="1:20" ht="15.75" thickBot="1" x14ac:dyDescent="0.3">
      <c r="M14" s="36">
        <f t="shared" si="0"/>
        <v>42806</v>
      </c>
      <c r="N14" s="37" t="s">
        <v>15</v>
      </c>
      <c r="O14" s="37">
        <v>51150000</v>
      </c>
      <c r="P14" s="38">
        <f t="shared" si="1"/>
        <v>2753</v>
      </c>
      <c r="Q14" s="38" t="str">
        <f t="shared" si="2"/>
        <v>CAISSE N°6</v>
      </c>
      <c r="R14" s="39">
        <f>+S13</f>
        <v>2568.65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42806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8666477</v>
      </c>
      <c r="B16" s="45">
        <f>B1+1</f>
        <v>42807</v>
      </c>
      <c r="C16" s="46">
        <v>5570</v>
      </c>
      <c r="D16" s="47">
        <f>(B8+E8+H8+K8)-C16</f>
        <v>-5.6599999999998545</v>
      </c>
      <c r="E16" s="48"/>
      <c r="F16" s="48"/>
      <c r="G16" s="48"/>
      <c r="M16" s="9">
        <f t="shared" si="0"/>
        <v>42806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42806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1621.75</v>
      </c>
      <c r="C18" s="50">
        <f>+B40</f>
        <v>0</v>
      </c>
      <c r="D18" s="51"/>
      <c r="E18" s="10"/>
      <c r="F18" s="11"/>
      <c r="G18" s="10"/>
      <c r="M18" s="9">
        <f t="shared" si="0"/>
        <v>42806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/>
      <c r="D19" s="51"/>
      <c r="E19" s="10"/>
      <c r="F19" s="11"/>
      <c r="G19" s="10"/>
      <c r="M19" s="20">
        <f t="shared" si="0"/>
        <v>42806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/>
      <c r="G20" s="10"/>
      <c r="M20" s="4">
        <f t="shared" si="0"/>
        <v>42806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/>
      <c r="G21" s="10"/>
      <c r="M21" s="20">
        <f t="shared" si="0"/>
        <v>42806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42806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42806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42806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42806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42806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42806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42806</v>
      </c>
      <c r="N28" s="10" t="s">
        <v>5</v>
      </c>
      <c r="O28" s="10">
        <v>4119999999</v>
      </c>
      <c r="P28" s="10">
        <f>+$H$2</f>
        <v>2384</v>
      </c>
      <c r="Q28" s="10" t="str">
        <f>+$G$2</f>
        <v>CAISSE N°99</v>
      </c>
      <c r="R28" s="11">
        <f>+H4</f>
        <v>9320.2900000000009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42806</v>
      </c>
      <c r="N29" s="10" t="s">
        <v>5</v>
      </c>
      <c r="O29" s="10">
        <v>44571000</v>
      </c>
      <c r="P29" s="10">
        <f t="shared" ref="P29:P40" si="5">+$H$2</f>
        <v>2384</v>
      </c>
      <c r="Q29" s="10" t="str">
        <f t="shared" ref="Q29:Q40" si="6">+$G$2</f>
        <v>CAISSE N°99</v>
      </c>
      <c r="R29" s="11">
        <v>0</v>
      </c>
      <c r="S29" s="11">
        <f>+H5</f>
        <v>33.25</v>
      </c>
      <c r="T29" s="12" t="s">
        <v>6</v>
      </c>
    </row>
    <row r="30" spans="1:20" x14ac:dyDescent="0.25">
      <c r="B30" s="49"/>
      <c r="M30" s="9">
        <f t="shared" si="0"/>
        <v>42806</v>
      </c>
      <c r="N30" s="10" t="s">
        <v>5</v>
      </c>
      <c r="O30" s="10">
        <v>70711000</v>
      </c>
      <c r="P30" s="10">
        <f t="shared" si="5"/>
        <v>2384</v>
      </c>
      <c r="Q30" s="10" t="str">
        <f t="shared" si="6"/>
        <v>CAISSE N°99</v>
      </c>
      <c r="R30" s="11">
        <v>0</v>
      </c>
      <c r="S30" s="15">
        <f>S29/0.2</f>
        <v>166.25</v>
      </c>
      <c r="T30" s="12" t="s">
        <v>6</v>
      </c>
    </row>
    <row r="31" spans="1:20" x14ac:dyDescent="0.25">
      <c r="B31" s="49"/>
      <c r="M31" s="9">
        <f t="shared" si="0"/>
        <v>42806</v>
      </c>
      <c r="N31" s="10" t="s">
        <v>5</v>
      </c>
      <c r="O31" s="10">
        <v>70710500</v>
      </c>
      <c r="P31" s="10">
        <f t="shared" si="5"/>
        <v>2384</v>
      </c>
      <c r="Q31" s="10" t="str">
        <f t="shared" si="6"/>
        <v>CAISSE N°99</v>
      </c>
      <c r="R31" s="11">
        <v>0</v>
      </c>
      <c r="S31" s="15">
        <f>(R28-S29-S30)/1.055</f>
        <v>8645.2985781990537</v>
      </c>
      <c r="T31" s="12" t="s">
        <v>6</v>
      </c>
    </row>
    <row r="32" spans="1:20" x14ac:dyDescent="0.25">
      <c r="B32" s="49"/>
      <c r="M32" s="20">
        <f t="shared" si="0"/>
        <v>42806</v>
      </c>
      <c r="N32" s="21" t="s">
        <v>5</v>
      </c>
      <c r="O32" s="21">
        <v>44571500</v>
      </c>
      <c r="P32" s="21">
        <f t="shared" si="5"/>
        <v>2384</v>
      </c>
      <c r="Q32" s="21" t="str">
        <f t="shared" si="6"/>
        <v>CAISSE N°99</v>
      </c>
      <c r="R32" s="22">
        <v>0</v>
      </c>
      <c r="S32" s="23">
        <f>R28-S29-S30-S31</f>
        <v>475.49142180094714</v>
      </c>
      <c r="T32" s="24" t="s">
        <v>6</v>
      </c>
    </row>
    <row r="33" spans="2:20" x14ac:dyDescent="0.25">
      <c r="B33" s="49"/>
      <c r="M33" s="4">
        <f t="shared" si="0"/>
        <v>42806</v>
      </c>
      <c r="N33" s="25" t="s">
        <v>10</v>
      </c>
      <c r="O33" s="5">
        <v>4119999999</v>
      </c>
      <c r="P33" s="5">
        <f t="shared" si="5"/>
        <v>2384</v>
      </c>
      <c r="Q33" s="5" t="str">
        <f t="shared" si="6"/>
        <v>CAISSE N°99</v>
      </c>
      <c r="R33" s="6">
        <v>0</v>
      </c>
      <c r="S33" s="6">
        <f>+H8</f>
        <v>4008.15</v>
      </c>
      <c r="T33" s="26" t="s">
        <v>6</v>
      </c>
    </row>
    <row r="34" spans="2:20" x14ac:dyDescent="0.25">
      <c r="B34" s="49"/>
      <c r="M34" s="20">
        <f t="shared" si="0"/>
        <v>42806</v>
      </c>
      <c r="N34" s="29" t="s">
        <v>10</v>
      </c>
      <c r="O34" s="29">
        <v>53100000</v>
      </c>
      <c r="P34" s="21">
        <f t="shared" si="5"/>
        <v>2384</v>
      </c>
      <c r="Q34" s="21" t="str">
        <f t="shared" si="6"/>
        <v>CAISSE N°99</v>
      </c>
      <c r="R34" s="22">
        <f>+S33</f>
        <v>4008.15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42806</v>
      </c>
      <c r="N35" s="25" t="s">
        <v>10</v>
      </c>
      <c r="O35" s="5">
        <f>IF(R35&gt;0,65800000,75800000)</f>
        <v>75800000</v>
      </c>
      <c r="P35" s="5">
        <f t="shared" si="5"/>
        <v>2384</v>
      </c>
      <c r="Q35" s="5" t="str">
        <f t="shared" si="6"/>
        <v>CAISSE N°99</v>
      </c>
      <c r="R35" s="6">
        <f>IF(H6&lt;0,-H6,0)</f>
        <v>0</v>
      </c>
      <c r="S35" s="6">
        <f>IF(H6&gt;0,H6,0)</f>
        <v>5.0999999999999996</v>
      </c>
      <c r="T35" s="26" t="s">
        <v>6</v>
      </c>
    </row>
    <row r="36" spans="2:20" x14ac:dyDescent="0.25">
      <c r="B36" s="49"/>
      <c r="M36" s="20">
        <f t="shared" si="0"/>
        <v>42806</v>
      </c>
      <c r="N36" s="29" t="s">
        <v>10</v>
      </c>
      <c r="O36" s="29">
        <v>53100000</v>
      </c>
      <c r="P36" s="21">
        <f t="shared" si="5"/>
        <v>2384</v>
      </c>
      <c r="Q36" s="21" t="str">
        <f t="shared" si="6"/>
        <v>CAISSE N°99</v>
      </c>
      <c r="R36" s="22">
        <f>+S35</f>
        <v>5.0999999999999996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42806</v>
      </c>
      <c r="N37" s="25" t="s">
        <v>15</v>
      </c>
      <c r="O37" s="25">
        <v>4119999999</v>
      </c>
      <c r="P37" s="5">
        <f t="shared" si="5"/>
        <v>2384</v>
      </c>
      <c r="Q37" s="5" t="str">
        <f t="shared" si="6"/>
        <v>CAISSE N°99</v>
      </c>
      <c r="R37" s="6">
        <v>0</v>
      </c>
      <c r="S37" s="31">
        <f>+H9</f>
        <v>132.49</v>
      </c>
      <c r="T37" s="26" t="s">
        <v>6</v>
      </c>
    </row>
    <row r="38" spans="2:20" x14ac:dyDescent="0.25">
      <c r="B38" s="53">
        <f>SUM(B18:B37)</f>
        <v>1621.75</v>
      </c>
      <c r="M38" s="9">
        <f t="shared" si="0"/>
        <v>42806</v>
      </c>
      <c r="N38" s="54" t="s">
        <v>15</v>
      </c>
      <c r="O38" s="54">
        <v>51120000</v>
      </c>
      <c r="P38" s="10">
        <f t="shared" si="5"/>
        <v>2384</v>
      </c>
      <c r="Q38" s="10" t="str">
        <f t="shared" si="6"/>
        <v>CAISSE N°99</v>
      </c>
      <c r="R38" s="55">
        <f>+S37</f>
        <v>132.49</v>
      </c>
      <c r="S38" s="11">
        <v>0</v>
      </c>
      <c r="T38" s="56" t="s">
        <v>6</v>
      </c>
    </row>
    <row r="39" spans="2:20" x14ac:dyDescent="0.25">
      <c r="B39" s="57">
        <f>+B13+E13+H13+K13</f>
        <v>-1621.75</v>
      </c>
      <c r="M39" s="4">
        <f t="shared" si="0"/>
        <v>42806</v>
      </c>
      <c r="N39" s="25" t="s">
        <v>15</v>
      </c>
      <c r="O39" s="25">
        <v>4119999999</v>
      </c>
      <c r="P39" s="5">
        <f t="shared" si="5"/>
        <v>2384</v>
      </c>
      <c r="Q39" s="5" t="str">
        <f t="shared" si="6"/>
        <v>CAISSE N°99</v>
      </c>
      <c r="R39" s="31">
        <v>0</v>
      </c>
      <c r="S39" s="31">
        <f>+H10</f>
        <v>5120.3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42806</v>
      </c>
      <c r="N40" s="29" t="s">
        <v>15</v>
      </c>
      <c r="O40" s="29">
        <v>51150000</v>
      </c>
      <c r="P40" s="21">
        <f t="shared" si="5"/>
        <v>2384</v>
      </c>
      <c r="Q40" s="21" t="str">
        <f t="shared" si="6"/>
        <v>CAISSE N°99</v>
      </c>
      <c r="R40" s="32">
        <f>+S39</f>
        <v>5120.3</v>
      </c>
      <c r="S40" s="22">
        <v>0</v>
      </c>
      <c r="T40" s="30" t="s">
        <v>6</v>
      </c>
    </row>
    <row r="41" spans="2:20" x14ac:dyDescent="0.25">
      <c r="M41" s="4">
        <f>B16</f>
        <v>42807</v>
      </c>
      <c r="N41" s="5" t="s">
        <v>10</v>
      </c>
      <c r="O41" s="5">
        <v>58000000</v>
      </c>
      <c r="P41" s="5">
        <f>A16</f>
        <v>8666477</v>
      </c>
      <c r="Q41" s="5" t="s">
        <v>22</v>
      </c>
      <c r="R41" s="5">
        <f>C16</f>
        <v>5570</v>
      </c>
      <c r="S41" s="5">
        <v>0</v>
      </c>
      <c r="T41" s="7" t="s">
        <v>6</v>
      </c>
    </row>
    <row r="42" spans="2:20" x14ac:dyDescent="0.25">
      <c r="M42" s="20">
        <f>M41</f>
        <v>42807</v>
      </c>
      <c r="N42" s="21" t="s">
        <v>10</v>
      </c>
      <c r="O42" s="21">
        <v>53100000</v>
      </c>
      <c r="P42" s="21">
        <f>P41</f>
        <v>8666477</v>
      </c>
      <c r="Q42" s="21" t="s">
        <v>22</v>
      </c>
      <c r="R42" s="21">
        <v>0</v>
      </c>
      <c r="S42" s="21">
        <f>R41</f>
        <v>5570</v>
      </c>
      <c r="T42" s="24" t="s">
        <v>6</v>
      </c>
    </row>
    <row r="43" spans="2:20" x14ac:dyDescent="0.25">
      <c r="M43" s="9">
        <f t="shared" ref="M43:M55" si="7">+$B$1</f>
        <v>42806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42806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42806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42806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42806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42806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42806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42806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42806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42806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42806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42806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42806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9" priority="1" operator="greaterThan">
      <formula>200</formula>
    </cfRule>
    <cfRule type="cellIs" dxfId="18" priority="2" operator="greaterThan">
      <formula>17985.24</formula>
    </cfRule>
    <cfRule type="cellIs" dxfId="17" priority="3" operator="greaterThan">
      <formula>17985.24</formula>
    </cfRule>
    <cfRule type="cellIs" dxfId="16" priority="4" operator="greaterThan">
      <formula>200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A1:T55"/>
  <sheetViews>
    <sheetView topLeftCell="E1" workbookViewId="0">
      <selection activeCell="M2" sqref="M2:T42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42807</v>
      </c>
    </row>
    <row r="2" spans="1:20" x14ac:dyDescent="0.25">
      <c r="A2" s="1" t="s">
        <v>1</v>
      </c>
      <c r="B2" s="3">
        <v>2754</v>
      </c>
      <c r="D2" s="1" t="s">
        <v>2</v>
      </c>
      <c r="E2" s="3">
        <v>1488</v>
      </c>
      <c r="G2" s="1" t="s">
        <v>3</v>
      </c>
      <c r="H2" s="3">
        <v>2385</v>
      </c>
      <c r="J2" s="1" t="s">
        <v>4</v>
      </c>
      <c r="K2" s="3">
        <v>512</v>
      </c>
      <c r="M2" s="4">
        <f>+$B$1</f>
        <v>42807</v>
      </c>
      <c r="N2" s="5" t="s">
        <v>5</v>
      </c>
      <c r="O2" s="5">
        <v>4119999999</v>
      </c>
      <c r="P2" s="5">
        <f>+$B$2</f>
        <v>2754</v>
      </c>
      <c r="Q2" s="5" t="str">
        <f>+$A$2</f>
        <v>CAISSE N°6</v>
      </c>
      <c r="R2" s="6">
        <f>+B4</f>
        <v>7670.46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42807</v>
      </c>
      <c r="N3" s="10" t="s">
        <v>5</v>
      </c>
      <c r="O3" s="10">
        <v>44571000</v>
      </c>
      <c r="P3" s="10">
        <f t="shared" ref="P3:P14" si="1">+$B$2</f>
        <v>2754</v>
      </c>
      <c r="Q3" s="10" t="str">
        <f t="shared" ref="Q3:Q14" si="2">+$A$2</f>
        <v>CAISSE N°6</v>
      </c>
      <c r="R3" s="11">
        <v>0</v>
      </c>
      <c r="S3" s="11">
        <f>+B5</f>
        <v>25.59</v>
      </c>
      <c r="T3" s="12" t="s">
        <v>6</v>
      </c>
    </row>
    <row r="4" spans="1:20" x14ac:dyDescent="0.25">
      <c r="A4" s="1" t="s">
        <v>7</v>
      </c>
      <c r="B4" s="13">
        <v>7670.46</v>
      </c>
      <c r="D4" s="1" t="s">
        <v>7</v>
      </c>
      <c r="E4" s="14"/>
      <c r="G4" s="1" t="s">
        <v>7</v>
      </c>
      <c r="H4" s="13">
        <v>9165.19</v>
      </c>
      <c r="J4" s="1" t="s">
        <v>7</v>
      </c>
      <c r="K4" s="13"/>
      <c r="M4" s="9">
        <f t="shared" si="0"/>
        <v>42807</v>
      </c>
      <c r="N4" s="10" t="s">
        <v>5</v>
      </c>
      <c r="O4" s="10">
        <v>70711000</v>
      </c>
      <c r="P4" s="10">
        <f t="shared" si="1"/>
        <v>2754</v>
      </c>
      <c r="Q4" s="10" t="str">
        <f t="shared" si="2"/>
        <v>CAISSE N°6</v>
      </c>
      <c r="R4" s="11">
        <v>0</v>
      </c>
      <c r="S4" s="15">
        <f>S3/0.2</f>
        <v>127.94999999999999</v>
      </c>
      <c r="T4" s="12" t="s">
        <v>6</v>
      </c>
    </row>
    <row r="5" spans="1:20" x14ac:dyDescent="0.25">
      <c r="A5" s="1" t="s">
        <v>8</v>
      </c>
      <c r="B5" s="13">
        <v>25.59</v>
      </c>
      <c r="D5" s="1" t="s">
        <v>8</v>
      </c>
      <c r="E5" s="14"/>
      <c r="G5" s="1" t="s">
        <v>8</v>
      </c>
      <c r="H5" s="13">
        <v>53.75</v>
      </c>
      <c r="J5" s="1" t="s">
        <v>8</v>
      </c>
      <c r="K5" s="13"/>
      <c r="M5" s="9">
        <f t="shared" si="0"/>
        <v>42807</v>
      </c>
      <c r="N5" s="10" t="s">
        <v>5</v>
      </c>
      <c r="O5" s="10">
        <v>70710500</v>
      </c>
      <c r="P5" s="10">
        <f t="shared" si="1"/>
        <v>2754</v>
      </c>
      <c r="Q5" s="10" t="str">
        <f t="shared" si="2"/>
        <v>CAISSE N°6</v>
      </c>
      <c r="R5" s="11">
        <v>0</v>
      </c>
      <c r="S5" s="15">
        <f>(R2-S3-S4)/1.055</f>
        <v>7125.0426540284361</v>
      </c>
      <c r="T5" s="12" t="s">
        <v>6</v>
      </c>
    </row>
    <row r="6" spans="1:20" x14ac:dyDescent="0.25">
      <c r="A6" s="16" t="s">
        <v>9</v>
      </c>
      <c r="B6" s="17">
        <v>1.58</v>
      </c>
      <c r="C6" s="18"/>
      <c r="D6" s="16" t="s">
        <v>9</v>
      </c>
      <c r="E6" s="19"/>
      <c r="F6" s="18"/>
      <c r="G6" s="16" t="s">
        <v>9</v>
      </c>
      <c r="H6" s="19">
        <v>-12.68</v>
      </c>
      <c r="J6" s="16" t="s">
        <v>9</v>
      </c>
      <c r="K6" s="17"/>
      <c r="M6" s="20">
        <f t="shared" si="0"/>
        <v>42807</v>
      </c>
      <c r="N6" s="21" t="s">
        <v>5</v>
      </c>
      <c r="O6" s="21">
        <v>44571500</v>
      </c>
      <c r="P6" s="21">
        <f t="shared" si="1"/>
        <v>2754</v>
      </c>
      <c r="Q6" s="21" t="str">
        <f t="shared" si="2"/>
        <v>CAISSE N°6</v>
      </c>
      <c r="R6" s="22">
        <v>0</v>
      </c>
      <c r="S6" s="23">
        <f>R2-S3-S4-S5</f>
        <v>391.87734597156395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42807</v>
      </c>
      <c r="N7" s="25" t="s">
        <v>10</v>
      </c>
      <c r="O7" s="5">
        <v>4119999999</v>
      </c>
      <c r="P7" s="5">
        <f t="shared" si="1"/>
        <v>2754</v>
      </c>
      <c r="Q7" s="5" t="str">
        <f t="shared" si="2"/>
        <v>CAISSE N°6</v>
      </c>
      <c r="R7" s="6">
        <v>0</v>
      </c>
      <c r="S7" s="6">
        <f>+B8</f>
        <v>1653.22</v>
      </c>
      <c r="T7" s="26" t="s">
        <v>6</v>
      </c>
    </row>
    <row r="8" spans="1:20" x14ac:dyDescent="0.25">
      <c r="A8" s="1" t="s">
        <v>11</v>
      </c>
      <c r="B8" s="14">
        <v>1653.22</v>
      </c>
      <c r="C8" s="27"/>
      <c r="D8" s="28" t="s">
        <v>11</v>
      </c>
      <c r="E8" s="14"/>
      <c r="F8" s="27"/>
      <c r="G8" s="28" t="s">
        <v>11</v>
      </c>
      <c r="H8" s="14">
        <v>5714.37</v>
      </c>
      <c r="J8" s="28" t="s">
        <v>11</v>
      </c>
      <c r="K8" s="14"/>
      <c r="M8" s="20">
        <f t="shared" si="0"/>
        <v>42807</v>
      </c>
      <c r="N8" s="29" t="s">
        <v>10</v>
      </c>
      <c r="O8" s="29">
        <v>53100000</v>
      </c>
      <c r="P8" s="21">
        <f t="shared" si="1"/>
        <v>2754</v>
      </c>
      <c r="Q8" s="21" t="str">
        <f t="shared" si="2"/>
        <v>CAISSE N°6</v>
      </c>
      <c r="R8" s="22">
        <f>+S7</f>
        <v>1653.22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129.6</v>
      </c>
      <c r="C9" s="27"/>
      <c r="D9" s="28" t="s">
        <v>12</v>
      </c>
      <c r="E9" s="14"/>
      <c r="F9" s="27"/>
      <c r="G9" s="28" t="s">
        <v>12</v>
      </c>
      <c r="H9" s="14"/>
      <c r="J9" s="28" t="s">
        <v>12</v>
      </c>
      <c r="K9" s="14"/>
      <c r="M9" s="4">
        <f t="shared" si="0"/>
        <v>42807</v>
      </c>
      <c r="N9" s="25" t="s">
        <v>10</v>
      </c>
      <c r="O9" s="5">
        <f>IF(R9&gt;0,65800000,75800000)</f>
        <v>75800000</v>
      </c>
      <c r="P9" s="5">
        <f t="shared" si="1"/>
        <v>2754</v>
      </c>
      <c r="Q9" s="5" t="str">
        <f t="shared" si="2"/>
        <v>CAISSE N°6</v>
      </c>
      <c r="R9" s="6">
        <f>IF(B6&lt;0,-B6,0)</f>
        <v>0</v>
      </c>
      <c r="S9" s="6">
        <f>IF(B6&gt;0,B6,0)</f>
        <v>1.58</v>
      </c>
      <c r="T9" s="26" t="s">
        <v>6</v>
      </c>
    </row>
    <row r="10" spans="1:20" x14ac:dyDescent="0.25">
      <c r="A10" s="1" t="s">
        <v>13</v>
      </c>
      <c r="B10" s="14">
        <v>1467.2</v>
      </c>
      <c r="D10" s="1" t="s">
        <v>13</v>
      </c>
      <c r="E10" s="14"/>
      <c r="G10" s="1" t="s">
        <v>13</v>
      </c>
      <c r="H10" s="14">
        <v>3450.82</v>
      </c>
      <c r="J10" s="1" t="s">
        <v>13</v>
      </c>
      <c r="K10" s="14"/>
      <c r="M10" s="20">
        <f t="shared" si="0"/>
        <v>42807</v>
      </c>
      <c r="N10" s="29" t="s">
        <v>10</v>
      </c>
      <c r="O10" s="29">
        <v>53100000</v>
      </c>
      <c r="P10" s="21">
        <f t="shared" si="1"/>
        <v>2754</v>
      </c>
      <c r="Q10" s="21" t="str">
        <f t="shared" si="2"/>
        <v>CAISSE N°6</v>
      </c>
      <c r="R10" s="22">
        <f>+S9</f>
        <v>1.58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4420.4399999999996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42807</v>
      </c>
      <c r="N11" s="25" t="s">
        <v>15</v>
      </c>
      <c r="O11" s="25">
        <v>4119999999</v>
      </c>
      <c r="P11" s="5">
        <f t="shared" si="1"/>
        <v>2754</v>
      </c>
      <c r="Q11" s="5" t="str">
        <f t="shared" si="2"/>
        <v>CAISSE N°6</v>
      </c>
      <c r="R11" s="6">
        <v>0</v>
      </c>
      <c r="S11" s="31">
        <f>+B9</f>
        <v>129.6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42807</v>
      </c>
      <c r="N12" s="29" t="s">
        <v>15</v>
      </c>
      <c r="O12" s="29">
        <v>51120000</v>
      </c>
      <c r="P12" s="21">
        <f t="shared" si="1"/>
        <v>2754</v>
      </c>
      <c r="Q12" s="21" t="str">
        <f t="shared" si="2"/>
        <v>CAISSE N°6</v>
      </c>
      <c r="R12" s="32">
        <f>+S11</f>
        <v>129.6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0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0</v>
      </c>
      <c r="J13" s="33" t="s">
        <v>17</v>
      </c>
      <c r="K13" s="34">
        <f>K4-SUM(K8:K12)</f>
        <v>0</v>
      </c>
      <c r="M13" s="4">
        <f t="shared" si="0"/>
        <v>42807</v>
      </c>
      <c r="N13" s="25" t="s">
        <v>15</v>
      </c>
      <c r="O13" s="25">
        <v>4119999999</v>
      </c>
      <c r="P13" s="5">
        <f t="shared" si="1"/>
        <v>2754</v>
      </c>
      <c r="Q13" s="5" t="str">
        <f t="shared" si="2"/>
        <v>CAISSE N°6</v>
      </c>
      <c r="R13" s="31">
        <v>0</v>
      </c>
      <c r="S13" s="31">
        <f>+B10</f>
        <v>1467.2</v>
      </c>
      <c r="T13" s="26" t="s">
        <v>6</v>
      </c>
    </row>
    <row r="14" spans="1:20" ht="15.75" thickBot="1" x14ac:dyDescent="0.3">
      <c r="M14" s="36">
        <f t="shared" si="0"/>
        <v>42807</v>
      </c>
      <c r="N14" s="37" t="s">
        <v>15</v>
      </c>
      <c r="O14" s="37">
        <v>51150000</v>
      </c>
      <c r="P14" s="38">
        <f t="shared" si="1"/>
        <v>2754</v>
      </c>
      <c r="Q14" s="38" t="str">
        <f t="shared" si="2"/>
        <v>CAISSE N°6</v>
      </c>
      <c r="R14" s="39">
        <f>+S13</f>
        <v>1467.2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42807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8666497</v>
      </c>
      <c r="B16" s="45">
        <f>B1+1</f>
        <v>42808</v>
      </c>
      <c r="C16" s="46">
        <v>7370</v>
      </c>
      <c r="D16" s="47">
        <f>(B8+E8+H8+K8)-C16</f>
        <v>-2.4099999999998545</v>
      </c>
      <c r="E16" s="48"/>
      <c r="F16" s="48"/>
      <c r="G16" s="48"/>
      <c r="M16" s="9">
        <f t="shared" si="0"/>
        <v>42807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42807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/>
      <c r="C18" s="50">
        <f>+B40</f>
        <v>0</v>
      </c>
      <c r="D18" s="51"/>
      <c r="E18" s="10"/>
      <c r="F18" s="11"/>
      <c r="G18" s="10"/>
      <c r="M18" s="9">
        <f t="shared" si="0"/>
        <v>42807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/>
      <c r="D19" s="51"/>
      <c r="E19" s="10"/>
      <c r="F19" s="11"/>
      <c r="G19" s="10"/>
      <c r="M19" s="20">
        <f t="shared" si="0"/>
        <v>42807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/>
      <c r="G20" s="10"/>
      <c r="M20" s="4">
        <f t="shared" si="0"/>
        <v>42807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/>
      <c r="G21" s="10"/>
      <c r="M21" s="20">
        <f t="shared" si="0"/>
        <v>42807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/>
      <c r="G22" s="48"/>
      <c r="M22" s="4">
        <f t="shared" si="0"/>
        <v>42807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/>
      <c r="G23" s="10"/>
      <c r="M23" s="20">
        <f t="shared" si="0"/>
        <v>42807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/>
      <c r="C24" s="52"/>
      <c r="M24" s="4">
        <f t="shared" si="0"/>
        <v>42807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42807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42807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42807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42807</v>
      </c>
      <c r="N28" s="10" t="s">
        <v>5</v>
      </c>
      <c r="O28" s="10">
        <v>4119999999</v>
      </c>
      <c r="P28" s="10">
        <f>+$H$2</f>
        <v>2385</v>
      </c>
      <c r="Q28" s="10" t="str">
        <f>+$G$2</f>
        <v>CAISSE N°99</v>
      </c>
      <c r="R28" s="11">
        <f>+H4</f>
        <v>9165.19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42807</v>
      </c>
      <c r="N29" s="10" t="s">
        <v>5</v>
      </c>
      <c r="O29" s="10">
        <v>44571000</v>
      </c>
      <c r="P29" s="10">
        <f t="shared" ref="P29:P40" si="5">+$H$2</f>
        <v>2385</v>
      </c>
      <c r="Q29" s="10" t="str">
        <f t="shared" ref="Q29:Q40" si="6">+$G$2</f>
        <v>CAISSE N°99</v>
      </c>
      <c r="R29" s="11">
        <v>0</v>
      </c>
      <c r="S29" s="11">
        <f>+H5</f>
        <v>53.75</v>
      </c>
      <c r="T29" s="12" t="s">
        <v>6</v>
      </c>
    </row>
    <row r="30" spans="1:20" x14ac:dyDescent="0.25">
      <c r="B30" s="49"/>
      <c r="M30" s="9">
        <f t="shared" si="0"/>
        <v>42807</v>
      </c>
      <c r="N30" s="10" t="s">
        <v>5</v>
      </c>
      <c r="O30" s="10">
        <v>70711000</v>
      </c>
      <c r="P30" s="10">
        <f t="shared" si="5"/>
        <v>2385</v>
      </c>
      <c r="Q30" s="10" t="str">
        <f t="shared" si="6"/>
        <v>CAISSE N°99</v>
      </c>
      <c r="R30" s="11">
        <v>0</v>
      </c>
      <c r="S30" s="15">
        <f>S29/0.2</f>
        <v>268.75</v>
      </c>
      <c r="T30" s="12" t="s">
        <v>6</v>
      </c>
    </row>
    <row r="31" spans="1:20" x14ac:dyDescent="0.25">
      <c r="B31" s="49"/>
      <c r="M31" s="9">
        <f t="shared" si="0"/>
        <v>42807</v>
      </c>
      <c r="N31" s="10" t="s">
        <v>5</v>
      </c>
      <c r="O31" s="10">
        <v>70710500</v>
      </c>
      <c r="P31" s="10">
        <f t="shared" si="5"/>
        <v>2385</v>
      </c>
      <c r="Q31" s="10" t="str">
        <f t="shared" si="6"/>
        <v>CAISSE N°99</v>
      </c>
      <c r="R31" s="11">
        <v>0</v>
      </c>
      <c r="S31" s="15">
        <f>(R28-S29-S30)/1.055</f>
        <v>8381.6966824644551</v>
      </c>
      <c r="T31" s="12" t="s">
        <v>6</v>
      </c>
    </row>
    <row r="32" spans="1:20" x14ac:dyDescent="0.25">
      <c r="B32" s="49"/>
      <c r="M32" s="20">
        <f t="shared" si="0"/>
        <v>42807</v>
      </c>
      <c r="N32" s="21" t="s">
        <v>5</v>
      </c>
      <c r="O32" s="21">
        <v>44571500</v>
      </c>
      <c r="P32" s="21">
        <f t="shared" si="5"/>
        <v>2385</v>
      </c>
      <c r="Q32" s="21" t="str">
        <f t="shared" si="6"/>
        <v>CAISSE N°99</v>
      </c>
      <c r="R32" s="22">
        <v>0</v>
      </c>
      <c r="S32" s="23">
        <f>R28-S29-S30-S31</f>
        <v>460.99331753554543</v>
      </c>
      <c r="T32" s="24" t="s">
        <v>6</v>
      </c>
    </row>
    <row r="33" spans="2:20" x14ac:dyDescent="0.25">
      <c r="B33" s="49"/>
      <c r="M33" s="4">
        <f t="shared" si="0"/>
        <v>42807</v>
      </c>
      <c r="N33" s="25" t="s">
        <v>10</v>
      </c>
      <c r="O33" s="5">
        <v>4119999999</v>
      </c>
      <c r="P33" s="5">
        <f t="shared" si="5"/>
        <v>2385</v>
      </c>
      <c r="Q33" s="5" t="str">
        <f t="shared" si="6"/>
        <v>CAISSE N°99</v>
      </c>
      <c r="R33" s="6">
        <v>0</v>
      </c>
      <c r="S33" s="6">
        <f>+H8</f>
        <v>5714.37</v>
      </c>
      <c r="T33" s="26" t="s">
        <v>6</v>
      </c>
    </row>
    <row r="34" spans="2:20" x14ac:dyDescent="0.25">
      <c r="B34" s="49"/>
      <c r="M34" s="20">
        <f t="shared" si="0"/>
        <v>42807</v>
      </c>
      <c r="N34" s="29" t="s">
        <v>10</v>
      </c>
      <c r="O34" s="29">
        <v>53100000</v>
      </c>
      <c r="P34" s="21">
        <f t="shared" si="5"/>
        <v>2385</v>
      </c>
      <c r="Q34" s="21" t="str">
        <f t="shared" si="6"/>
        <v>CAISSE N°99</v>
      </c>
      <c r="R34" s="22">
        <f>+S33</f>
        <v>5714.37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42807</v>
      </c>
      <c r="N35" s="25" t="s">
        <v>10</v>
      </c>
      <c r="O35" s="5">
        <f>IF(R35&gt;0,65800000,75800000)</f>
        <v>65800000</v>
      </c>
      <c r="P35" s="5">
        <f t="shared" si="5"/>
        <v>2385</v>
      </c>
      <c r="Q35" s="5" t="str">
        <f t="shared" si="6"/>
        <v>CAISSE N°99</v>
      </c>
      <c r="R35" s="6">
        <f>IF(H6&lt;0,-H6,0)</f>
        <v>12.68</v>
      </c>
      <c r="S35" s="6">
        <f>IF(H6&gt;0,H6,0)</f>
        <v>0</v>
      </c>
      <c r="T35" s="26" t="s">
        <v>6</v>
      </c>
    </row>
    <row r="36" spans="2:20" x14ac:dyDescent="0.25">
      <c r="B36" s="49"/>
      <c r="M36" s="20">
        <f t="shared" si="0"/>
        <v>42807</v>
      </c>
      <c r="N36" s="29" t="s">
        <v>10</v>
      </c>
      <c r="O36" s="29">
        <v>53100000</v>
      </c>
      <c r="P36" s="21">
        <f t="shared" si="5"/>
        <v>2385</v>
      </c>
      <c r="Q36" s="21" t="str">
        <f t="shared" si="6"/>
        <v>CAISSE N°99</v>
      </c>
      <c r="R36" s="22">
        <f>+S35</f>
        <v>0</v>
      </c>
      <c r="S36" s="22">
        <f>R35</f>
        <v>12.68</v>
      </c>
      <c r="T36" s="30" t="s">
        <v>6</v>
      </c>
    </row>
    <row r="37" spans="2:20" x14ac:dyDescent="0.25">
      <c r="B37" s="49"/>
      <c r="M37" s="4">
        <f t="shared" si="0"/>
        <v>42807</v>
      </c>
      <c r="N37" s="25" t="s">
        <v>15</v>
      </c>
      <c r="O37" s="25">
        <v>4119999999</v>
      </c>
      <c r="P37" s="5">
        <f t="shared" si="5"/>
        <v>2385</v>
      </c>
      <c r="Q37" s="5" t="str">
        <f t="shared" si="6"/>
        <v>CAISSE N°99</v>
      </c>
      <c r="R37" s="6">
        <v>0</v>
      </c>
      <c r="S37" s="31">
        <f>+H9</f>
        <v>0</v>
      </c>
      <c r="T37" s="26" t="s">
        <v>6</v>
      </c>
    </row>
    <row r="38" spans="2:20" x14ac:dyDescent="0.25">
      <c r="B38" s="53">
        <f>SUM(B18:B37)</f>
        <v>0</v>
      </c>
      <c r="M38" s="9">
        <f t="shared" si="0"/>
        <v>42807</v>
      </c>
      <c r="N38" s="54" t="s">
        <v>15</v>
      </c>
      <c r="O38" s="54">
        <v>51120000</v>
      </c>
      <c r="P38" s="10">
        <f t="shared" si="5"/>
        <v>2385</v>
      </c>
      <c r="Q38" s="10" t="str">
        <f t="shared" si="6"/>
        <v>CAISSE N°99</v>
      </c>
      <c r="R38" s="55">
        <f>+S37</f>
        <v>0</v>
      </c>
      <c r="S38" s="11">
        <v>0</v>
      </c>
      <c r="T38" s="56" t="s">
        <v>6</v>
      </c>
    </row>
    <row r="39" spans="2:20" x14ac:dyDescent="0.25">
      <c r="B39" s="57">
        <f>+B13+E13+H13+K13</f>
        <v>0</v>
      </c>
      <c r="M39" s="4">
        <f t="shared" si="0"/>
        <v>42807</v>
      </c>
      <c r="N39" s="25" t="s">
        <v>15</v>
      </c>
      <c r="O39" s="25">
        <v>4119999999</v>
      </c>
      <c r="P39" s="5">
        <f t="shared" si="5"/>
        <v>2385</v>
      </c>
      <c r="Q39" s="5" t="str">
        <f t="shared" si="6"/>
        <v>CAISSE N°99</v>
      </c>
      <c r="R39" s="31">
        <v>0</v>
      </c>
      <c r="S39" s="31">
        <f>+H10</f>
        <v>3450.82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42807</v>
      </c>
      <c r="N40" s="29" t="s">
        <v>15</v>
      </c>
      <c r="O40" s="29">
        <v>51150000</v>
      </c>
      <c r="P40" s="21">
        <f t="shared" si="5"/>
        <v>2385</v>
      </c>
      <c r="Q40" s="21" t="str">
        <f t="shared" si="6"/>
        <v>CAISSE N°99</v>
      </c>
      <c r="R40" s="32">
        <f>+S39</f>
        <v>3450.82</v>
      </c>
      <c r="S40" s="22">
        <v>0</v>
      </c>
      <c r="T40" s="30" t="s">
        <v>6</v>
      </c>
    </row>
    <row r="41" spans="2:20" x14ac:dyDescent="0.25">
      <c r="M41" s="4">
        <f>B16</f>
        <v>42808</v>
      </c>
      <c r="N41" s="5" t="s">
        <v>10</v>
      </c>
      <c r="O41" s="5">
        <v>58000000</v>
      </c>
      <c r="P41" s="5">
        <f>A16</f>
        <v>8666497</v>
      </c>
      <c r="Q41" s="5" t="s">
        <v>22</v>
      </c>
      <c r="R41" s="5">
        <f>C16</f>
        <v>7370</v>
      </c>
      <c r="S41" s="5">
        <v>0</v>
      </c>
      <c r="T41" s="7" t="s">
        <v>6</v>
      </c>
    </row>
    <row r="42" spans="2:20" x14ac:dyDescent="0.25">
      <c r="M42" s="20">
        <f>M41</f>
        <v>42808</v>
      </c>
      <c r="N42" s="21" t="s">
        <v>10</v>
      </c>
      <c r="O42" s="21">
        <v>53100000</v>
      </c>
      <c r="P42" s="21">
        <f>P41</f>
        <v>8666497</v>
      </c>
      <c r="Q42" s="21" t="s">
        <v>22</v>
      </c>
      <c r="R42" s="21">
        <v>0</v>
      </c>
      <c r="S42" s="21">
        <f>R41</f>
        <v>7370</v>
      </c>
      <c r="T42" s="24" t="s">
        <v>6</v>
      </c>
    </row>
    <row r="43" spans="2:20" x14ac:dyDescent="0.25">
      <c r="M43" s="9">
        <f t="shared" ref="M43:M55" si="7">+$B$1</f>
        <v>42807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42807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42807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42807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42807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42807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42807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42807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42807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42807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42807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42807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42807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5" priority="1" operator="greaterThan">
      <formula>200</formula>
    </cfRule>
    <cfRule type="cellIs" dxfId="14" priority="2" operator="greaterThan">
      <formula>17985.24</formula>
    </cfRule>
    <cfRule type="cellIs" dxfId="13" priority="3" operator="greaterThan">
      <formula>17985.24</formula>
    </cfRule>
    <cfRule type="cellIs" dxfId="12" priority="4" operator="greaterThan">
      <formula>200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92D050"/>
  </sheetPr>
  <dimension ref="A1:T55"/>
  <sheetViews>
    <sheetView workbookViewId="0">
      <selection activeCell="M2" sqref="M2:T42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42808</v>
      </c>
    </row>
    <row r="2" spans="1:20" x14ac:dyDescent="0.25">
      <c r="A2" s="1" t="s">
        <v>1</v>
      </c>
      <c r="B2" s="3">
        <v>2755</v>
      </c>
      <c r="D2" s="1" t="s">
        <v>2</v>
      </c>
      <c r="E2" s="3">
        <v>1488</v>
      </c>
      <c r="G2" s="1" t="s">
        <v>3</v>
      </c>
      <c r="H2" s="3">
        <v>2386</v>
      </c>
      <c r="J2" s="1" t="s">
        <v>4</v>
      </c>
      <c r="K2" s="3">
        <v>512</v>
      </c>
      <c r="M2" s="4">
        <f>+$B$1</f>
        <v>42808</v>
      </c>
      <c r="N2" s="5" t="s">
        <v>5</v>
      </c>
      <c r="O2" s="5">
        <v>4119999999</v>
      </c>
      <c r="P2" s="5">
        <f>+$B$2</f>
        <v>2755</v>
      </c>
      <c r="Q2" s="5" t="str">
        <f>+$A$2</f>
        <v>CAISSE N°6</v>
      </c>
      <c r="R2" s="6">
        <f>+B4</f>
        <v>20764.82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42808</v>
      </c>
      <c r="N3" s="10" t="s">
        <v>5</v>
      </c>
      <c r="O3" s="10">
        <v>44571000</v>
      </c>
      <c r="P3" s="10">
        <f t="shared" ref="P3:P14" si="1">+$B$2</f>
        <v>2755</v>
      </c>
      <c r="Q3" s="10" t="str">
        <f t="shared" ref="Q3:Q14" si="2">+$A$2</f>
        <v>CAISSE N°6</v>
      </c>
      <c r="R3" s="11">
        <v>0</v>
      </c>
      <c r="S3" s="11">
        <f>+B5</f>
        <v>13.93</v>
      </c>
      <c r="T3" s="12" t="s">
        <v>6</v>
      </c>
    </row>
    <row r="4" spans="1:20" x14ac:dyDescent="0.25">
      <c r="A4" s="1" t="s">
        <v>7</v>
      </c>
      <c r="B4" s="13">
        <v>20764.82</v>
      </c>
      <c r="D4" s="1" t="s">
        <v>7</v>
      </c>
      <c r="E4" s="14"/>
      <c r="G4" s="1" t="s">
        <v>7</v>
      </c>
      <c r="H4" s="13">
        <v>17482.169999999998</v>
      </c>
      <c r="J4" s="1" t="s">
        <v>7</v>
      </c>
      <c r="K4" s="13"/>
      <c r="M4" s="9">
        <f t="shared" si="0"/>
        <v>42808</v>
      </c>
      <c r="N4" s="10" t="s">
        <v>5</v>
      </c>
      <c r="O4" s="10">
        <v>70711000</v>
      </c>
      <c r="P4" s="10">
        <f t="shared" si="1"/>
        <v>2755</v>
      </c>
      <c r="Q4" s="10" t="str">
        <f t="shared" si="2"/>
        <v>CAISSE N°6</v>
      </c>
      <c r="R4" s="11">
        <v>0</v>
      </c>
      <c r="S4" s="15">
        <f>S3/0.2</f>
        <v>69.649999999999991</v>
      </c>
      <c r="T4" s="12" t="s">
        <v>6</v>
      </c>
    </row>
    <row r="5" spans="1:20" x14ac:dyDescent="0.25">
      <c r="A5" s="1" t="s">
        <v>8</v>
      </c>
      <c r="B5" s="13">
        <v>13.93</v>
      </c>
      <c r="D5" s="1" t="s">
        <v>8</v>
      </c>
      <c r="E5" s="14"/>
      <c r="G5" s="1" t="s">
        <v>8</v>
      </c>
      <c r="H5" s="13">
        <v>46.23</v>
      </c>
      <c r="J5" s="1" t="s">
        <v>8</v>
      </c>
      <c r="K5" s="13"/>
      <c r="M5" s="9">
        <f t="shared" si="0"/>
        <v>42808</v>
      </c>
      <c r="N5" s="10" t="s">
        <v>5</v>
      </c>
      <c r="O5" s="10">
        <v>70710500</v>
      </c>
      <c r="P5" s="10">
        <f t="shared" si="1"/>
        <v>2755</v>
      </c>
      <c r="Q5" s="10" t="str">
        <f t="shared" si="2"/>
        <v>CAISSE N°6</v>
      </c>
      <c r="R5" s="11">
        <v>0</v>
      </c>
      <c r="S5" s="15">
        <f>(R2-S3-S4)/1.055</f>
        <v>19603.071090047393</v>
      </c>
      <c r="T5" s="12" t="s">
        <v>6</v>
      </c>
    </row>
    <row r="6" spans="1:20" x14ac:dyDescent="0.25">
      <c r="A6" s="16" t="s">
        <v>9</v>
      </c>
      <c r="B6" s="17">
        <v>22.11</v>
      </c>
      <c r="C6" s="18"/>
      <c r="D6" s="16" t="s">
        <v>9</v>
      </c>
      <c r="E6" s="19"/>
      <c r="F6" s="18"/>
      <c r="G6" s="16" t="s">
        <v>9</v>
      </c>
      <c r="H6" s="19">
        <v>2.5</v>
      </c>
      <c r="J6" s="16" t="s">
        <v>9</v>
      </c>
      <c r="K6" s="17"/>
      <c r="M6" s="20">
        <f t="shared" si="0"/>
        <v>42808</v>
      </c>
      <c r="N6" s="21" t="s">
        <v>5</v>
      </c>
      <c r="O6" s="21">
        <v>44571500</v>
      </c>
      <c r="P6" s="21">
        <f t="shared" si="1"/>
        <v>2755</v>
      </c>
      <c r="Q6" s="21" t="str">
        <f t="shared" si="2"/>
        <v>CAISSE N°6</v>
      </c>
      <c r="R6" s="22">
        <v>0</v>
      </c>
      <c r="S6" s="23">
        <f>R2-S3-S4-S5</f>
        <v>1078.1689099526047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42808</v>
      </c>
      <c r="N7" s="25" t="s">
        <v>10</v>
      </c>
      <c r="O7" s="5">
        <v>4119999999</v>
      </c>
      <c r="P7" s="5">
        <f t="shared" si="1"/>
        <v>2755</v>
      </c>
      <c r="Q7" s="5" t="str">
        <f t="shared" si="2"/>
        <v>CAISSE N°6</v>
      </c>
      <c r="R7" s="6">
        <v>0</v>
      </c>
      <c r="S7" s="6">
        <f>+B8</f>
        <v>3185.77</v>
      </c>
      <c r="T7" s="26" t="s">
        <v>6</v>
      </c>
    </row>
    <row r="8" spans="1:20" x14ac:dyDescent="0.25">
      <c r="A8" s="1" t="s">
        <v>11</v>
      </c>
      <c r="B8" s="14">
        <v>3185.77</v>
      </c>
      <c r="C8" s="27"/>
      <c r="D8" s="28" t="s">
        <v>11</v>
      </c>
      <c r="E8" s="14"/>
      <c r="F8" s="27"/>
      <c r="G8" s="28" t="s">
        <v>11</v>
      </c>
      <c r="H8" s="14">
        <v>6663.92</v>
      </c>
      <c r="J8" s="28" t="s">
        <v>11</v>
      </c>
      <c r="K8" s="14"/>
      <c r="M8" s="20">
        <f t="shared" si="0"/>
        <v>42808</v>
      </c>
      <c r="N8" s="29" t="s">
        <v>10</v>
      </c>
      <c r="O8" s="29">
        <v>53100000</v>
      </c>
      <c r="P8" s="21">
        <f t="shared" si="1"/>
        <v>2755</v>
      </c>
      <c r="Q8" s="21" t="str">
        <f t="shared" si="2"/>
        <v>CAISSE N°6</v>
      </c>
      <c r="R8" s="22">
        <f>+S7</f>
        <v>3185.77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6986.19</v>
      </c>
      <c r="C9" s="27"/>
      <c r="D9" s="28" t="s">
        <v>12</v>
      </c>
      <c r="E9" s="14"/>
      <c r="F9" s="27"/>
      <c r="G9" s="28" t="s">
        <v>12</v>
      </c>
      <c r="H9" s="14">
        <v>1023.12</v>
      </c>
      <c r="J9" s="28" t="s">
        <v>12</v>
      </c>
      <c r="K9" s="14"/>
      <c r="M9" s="4">
        <f t="shared" si="0"/>
        <v>42808</v>
      </c>
      <c r="N9" s="25" t="s">
        <v>10</v>
      </c>
      <c r="O9" s="5">
        <f>IF(R9&gt;0,65800000,75800000)</f>
        <v>75800000</v>
      </c>
      <c r="P9" s="5">
        <f t="shared" si="1"/>
        <v>2755</v>
      </c>
      <c r="Q9" s="5" t="str">
        <f t="shared" si="2"/>
        <v>CAISSE N°6</v>
      </c>
      <c r="R9" s="6">
        <f>IF(B6&lt;0,-B6,0)</f>
        <v>0</v>
      </c>
      <c r="S9" s="6">
        <f>IF(B6&gt;0,B6,0)</f>
        <v>22.11</v>
      </c>
      <c r="T9" s="26" t="s">
        <v>6</v>
      </c>
    </row>
    <row r="10" spans="1:20" x14ac:dyDescent="0.25">
      <c r="A10" s="1" t="s">
        <v>13</v>
      </c>
      <c r="B10" s="14">
        <v>633.69000000000005</v>
      </c>
      <c r="D10" s="1" t="s">
        <v>13</v>
      </c>
      <c r="E10" s="14"/>
      <c r="G10" s="1" t="s">
        <v>13</v>
      </c>
      <c r="H10" s="14">
        <v>8290.2199999999993</v>
      </c>
      <c r="J10" s="1" t="s">
        <v>13</v>
      </c>
      <c r="K10" s="14"/>
      <c r="M10" s="20">
        <f t="shared" si="0"/>
        <v>42808</v>
      </c>
      <c r="N10" s="29" t="s">
        <v>10</v>
      </c>
      <c r="O10" s="29">
        <v>53100000</v>
      </c>
      <c r="P10" s="21">
        <f t="shared" si="1"/>
        <v>2755</v>
      </c>
      <c r="Q10" s="21" t="str">
        <f t="shared" si="2"/>
        <v>CAISSE N°6</v>
      </c>
      <c r="R10" s="22">
        <f>+S9</f>
        <v>22.11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20225.84</v>
      </c>
      <c r="D11" s="1" t="s">
        <v>14</v>
      </c>
      <c r="E11" s="14"/>
      <c r="G11" s="1" t="s">
        <v>14</v>
      </c>
      <c r="H11" s="13">
        <v>3222.84</v>
      </c>
      <c r="J11" s="1" t="s">
        <v>14</v>
      </c>
      <c r="K11" s="13"/>
      <c r="M11" s="4">
        <f t="shared" si="0"/>
        <v>42808</v>
      </c>
      <c r="N11" s="25" t="s">
        <v>15</v>
      </c>
      <c r="O11" s="25">
        <v>4119999999</v>
      </c>
      <c r="P11" s="5">
        <f t="shared" si="1"/>
        <v>2755</v>
      </c>
      <c r="Q11" s="5" t="str">
        <f t="shared" si="2"/>
        <v>CAISSE N°6</v>
      </c>
      <c r="R11" s="6">
        <v>0</v>
      </c>
      <c r="S11" s="31">
        <f>+B9</f>
        <v>6986.19</v>
      </c>
      <c r="T11" s="26" t="s">
        <v>6</v>
      </c>
    </row>
    <row r="12" spans="1:20" x14ac:dyDescent="0.25">
      <c r="A12" s="1" t="s">
        <v>16</v>
      </c>
      <c r="B12" s="13">
        <v>-707.42</v>
      </c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42808</v>
      </c>
      <c r="N12" s="29" t="s">
        <v>15</v>
      </c>
      <c r="O12" s="29">
        <v>51120000</v>
      </c>
      <c r="P12" s="21">
        <f t="shared" si="1"/>
        <v>2755</v>
      </c>
      <c r="Q12" s="21" t="str">
        <f t="shared" si="2"/>
        <v>CAISSE N°6</v>
      </c>
      <c r="R12" s="32">
        <f>+S11</f>
        <v>6986.19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-9559.25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-1717.9300000000003</v>
      </c>
      <c r="J13" s="33" t="s">
        <v>17</v>
      </c>
      <c r="K13" s="34">
        <f>K4-SUM(K8:K12)</f>
        <v>0</v>
      </c>
      <c r="M13" s="4">
        <f t="shared" si="0"/>
        <v>42808</v>
      </c>
      <c r="N13" s="25" t="s">
        <v>15</v>
      </c>
      <c r="O13" s="25">
        <v>4119999999</v>
      </c>
      <c r="P13" s="5">
        <f t="shared" si="1"/>
        <v>2755</v>
      </c>
      <c r="Q13" s="5" t="str">
        <f t="shared" si="2"/>
        <v>CAISSE N°6</v>
      </c>
      <c r="R13" s="31">
        <v>0</v>
      </c>
      <c r="S13" s="31">
        <f>+B10</f>
        <v>633.69000000000005</v>
      </c>
      <c r="T13" s="26" t="s">
        <v>6</v>
      </c>
    </row>
    <row r="14" spans="1:20" ht="15.75" thickBot="1" x14ac:dyDescent="0.3">
      <c r="M14" s="36">
        <f t="shared" si="0"/>
        <v>42808</v>
      </c>
      <c r="N14" s="37" t="s">
        <v>15</v>
      </c>
      <c r="O14" s="37">
        <v>51150000</v>
      </c>
      <c r="P14" s="38">
        <f t="shared" si="1"/>
        <v>2755</v>
      </c>
      <c r="Q14" s="38" t="str">
        <f t="shared" si="2"/>
        <v>CAISSE N°6</v>
      </c>
      <c r="R14" s="39">
        <f>+S13</f>
        <v>633.69000000000005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42808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 t="s">
        <v>24</v>
      </c>
      <c r="B16" s="45">
        <f>B1+1</f>
        <v>42809</v>
      </c>
      <c r="C16" s="46">
        <f>9355+494</f>
        <v>9849</v>
      </c>
      <c r="D16" s="47">
        <f>(B8+E8+H8+K8)-C16</f>
        <v>0.69000000000050932</v>
      </c>
      <c r="E16" s="48"/>
      <c r="F16" s="48"/>
      <c r="G16" s="48"/>
      <c r="M16" s="9">
        <f t="shared" si="0"/>
        <v>42808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42808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817.92</v>
      </c>
      <c r="C18" s="50">
        <f>+B40</f>
        <v>0</v>
      </c>
      <c r="D18" s="51"/>
      <c r="E18" s="10"/>
      <c r="F18" s="11"/>
      <c r="G18" s="10"/>
      <c r="M18" s="9">
        <f t="shared" si="0"/>
        <v>42808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568.47</v>
      </c>
      <c r="D19" s="51"/>
      <c r="E19" s="10"/>
      <c r="F19" s="11"/>
      <c r="G19" s="10"/>
      <c r="M19" s="20">
        <f t="shared" si="0"/>
        <v>42808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711.2</v>
      </c>
      <c r="G20" s="10"/>
      <c r="M20" s="4">
        <f t="shared" si="0"/>
        <v>42808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1149.46</v>
      </c>
      <c r="G21" s="10"/>
      <c r="M21" s="20">
        <f t="shared" si="0"/>
        <v>42808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669.29</v>
      </c>
      <c r="G22" s="48"/>
      <c r="M22" s="4">
        <f t="shared" si="0"/>
        <v>42808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713.64</v>
      </c>
      <c r="G23" s="10"/>
      <c r="M23" s="20">
        <f t="shared" si="0"/>
        <v>42808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>
        <v>684.25</v>
      </c>
      <c r="C24" s="52"/>
      <c r="M24" s="4">
        <f t="shared" si="0"/>
        <v>42808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>
        <v>1050.1600000000001</v>
      </c>
      <c r="C25" s="18"/>
      <c r="M25" s="20">
        <f t="shared" si="0"/>
        <v>42808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>
        <v>2130.34</v>
      </c>
      <c r="M26" s="4">
        <f t="shared" si="0"/>
        <v>42808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>
        <v>920.59</v>
      </c>
      <c r="M27" s="36">
        <f t="shared" si="0"/>
        <v>42808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>
        <v>1861.86</v>
      </c>
      <c r="M28" s="9">
        <f t="shared" si="0"/>
        <v>42808</v>
      </c>
      <c r="N28" s="10" t="s">
        <v>5</v>
      </c>
      <c r="O28" s="10">
        <v>4119999999</v>
      </c>
      <c r="P28" s="10">
        <f>+$H$2</f>
        <v>2386</v>
      </c>
      <c r="Q28" s="10" t="str">
        <f>+$G$2</f>
        <v>CAISSE N°99</v>
      </c>
      <c r="R28" s="11">
        <f>+H4</f>
        <v>17482.169999999998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42808</v>
      </c>
      <c r="N29" s="10" t="s">
        <v>5</v>
      </c>
      <c r="O29" s="10">
        <v>44571000</v>
      </c>
      <c r="P29" s="10">
        <f t="shared" ref="P29:P40" si="5">+$H$2</f>
        <v>2386</v>
      </c>
      <c r="Q29" s="10" t="str">
        <f t="shared" ref="Q29:Q40" si="6">+$G$2</f>
        <v>CAISSE N°99</v>
      </c>
      <c r="R29" s="11">
        <v>0</v>
      </c>
      <c r="S29" s="11">
        <f>+H5</f>
        <v>46.23</v>
      </c>
      <c r="T29" s="12" t="s">
        <v>6</v>
      </c>
    </row>
    <row r="30" spans="1:20" x14ac:dyDescent="0.25">
      <c r="B30" s="49"/>
      <c r="M30" s="9">
        <f t="shared" si="0"/>
        <v>42808</v>
      </c>
      <c r="N30" s="10" t="s">
        <v>5</v>
      </c>
      <c r="O30" s="10">
        <v>70711000</v>
      </c>
      <c r="P30" s="10">
        <f t="shared" si="5"/>
        <v>2386</v>
      </c>
      <c r="Q30" s="10" t="str">
        <f t="shared" si="6"/>
        <v>CAISSE N°99</v>
      </c>
      <c r="R30" s="11">
        <v>0</v>
      </c>
      <c r="S30" s="15">
        <f>S29/0.2</f>
        <v>231.14999999999998</v>
      </c>
      <c r="T30" s="12" t="s">
        <v>6</v>
      </c>
    </row>
    <row r="31" spans="1:20" x14ac:dyDescent="0.25">
      <c r="B31" s="49"/>
      <c r="M31" s="9">
        <f t="shared" si="0"/>
        <v>42808</v>
      </c>
      <c r="N31" s="10" t="s">
        <v>5</v>
      </c>
      <c r="O31" s="10">
        <v>70710500</v>
      </c>
      <c r="P31" s="10">
        <f t="shared" si="5"/>
        <v>2386</v>
      </c>
      <c r="Q31" s="10" t="str">
        <f t="shared" si="6"/>
        <v>CAISSE N°99</v>
      </c>
      <c r="R31" s="11">
        <v>0</v>
      </c>
      <c r="S31" s="15">
        <f>(R28-S29-S30)/1.055</f>
        <v>16307.857819905212</v>
      </c>
      <c r="T31" s="12" t="s">
        <v>6</v>
      </c>
    </row>
    <row r="32" spans="1:20" x14ac:dyDescent="0.25">
      <c r="B32" s="49"/>
      <c r="M32" s="20">
        <f t="shared" si="0"/>
        <v>42808</v>
      </c>
      <c r="N32" s="21" t="s">
        <v>5</v>
      </c>
      <c r="O32" s="21">
        <v>44571500</v>
      </c>
      <c r="P32" s="21">
        <f t="shared" si="5"/>
        <v>2386</v>
      </c>
      <c r="Q32" s="21" t="str">
        <f t="shared" si="6"/>
        <v>CAISSE N°99</v>
      </c>
      <c r="R32" s="22">
        <v>0</v>
      </c>
      <c r="S32" s="23">
        <f>R28-S29-S30-S31</f>
        <v>896.93218009478551</v>
      </c>
      <c r="T32" s="24" t="s">
        <v>6</v>
      </c>
    </row>
    <row r="33" spans="2:20" x14ac:dyDescent="0.25">
      <c r="B33" s="49"/>
      <c r="M33" s="4">
        <f t="shared" si="0"/>
        <v>42808</v>
      </c>
      <c r="N33" s="25" t="s">
        <v>10</v>
      </c>
      <c r="O33" s="5">
        <v>4119999999</v>
      </c>
      <c r="P33" s="5">
        <f t="shared" si="5"/>
        <v>2386</v>
      </c>
      <c r="Q33" s="5" t="str">
        <f t="shared" si="6"/>
        <v>CAISSE N°99</v>
      </c>
      <c r="R33" s="6">
        <v>0</v>
      </c>
      <c r="S33" s="6">
        <f>+H8</f>
        <v>6663.92</v>
      </c>
      <c r="T33" s="26" t="s">
        <v>6</v>
      </c>
    </row>
    <row r="34" spans="2:20" x14ac:dyDescent="0.25">
      <c r="B34" s="49"/>
      <c r="M34" s="20">
        <f t="shared" si="0"/>
        <v>42808</v>
      </c>
      <c r="N34" s="29" t="s">
        <v>10</v>
      </c>
      <c r="O34" s="29">
        <v>53100000</v>
      </c>
      <c r="P34" s="21">
        <f t="shared" si="5"/>
        <v>2386</v>
      </c>
      <c r="Q34" s="21" t="str">
        <f t="shared" si="6"/>
        <v>CAISSE N°99</v>
      </c>
      <c r="R34" s="22">
        <f>+S33</f>
        <v>6663.92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42808</v>
      </c>
      <c r="N35" s="25" t="s">
        <v>10</v>
      </c>
      <c r="O35" s="5">
        <f>IF(R35&gt;0,65800000,75800000)</f>
        <v>75800000</v>
      </c>
      <c r="P35" s="5">
        <f t="shared" si="5"/>
        <v>2386</v>
      </c>
      <c r="Q35" s="5" t="str">
        <f t="shared" si="6"/>
        <v>CAISSE N°99</v>
      </c>
      <c r="R35" s="6">
        <f>IF(H6&lt;0,-H6,0)</f>
        <v>0</v>
      </c>
      <c r="S35" s="6">
        <f>IF(H6&gt;0,H6,0)</f>
        <v>2.5</v>
      </c>
      <c r="T35" s="26" t="s">
        <v>6</v>
      </c>
    </row>
    <row r="36" spans="2:20" x14ac:dyDescent="0.25">
      <c r="B36" s="49"/>
      <c r="M36" s="20">
        <f t="shared" si="0"/>
        <v>42808</v>
      </c>
      <c r="N36" s="29" t="s">
        <v>10</v>
      </c>
      <c r="O36" s="29">
        <v>53100000</v>
      </c>
      <c r="P36" s="21">
        <f t="shared" si="5"/>
        <v>2386</v>
      </c>
      <c r="Q36" s="21" t="str">
        <f t="shared" si="6"/>
        <v>CAISSE N°99</v>
      </c>
      <c r="R36" s="22">
        <f>+S35</f>
        <v>2.5</v>
      </c>
      <c r="S36" s="22">
        <f>R35</f>
        <v>0</v>
      </c>
      <c r="T36" s="30" t="s">
        <v>6</v>
      </c>
    </row>
    <row r="37" spans="2:20" x14ac:dyDescent="0.25">
      <c r="B37" s="49"/>
      <c r="M37" s="4">
        <f t="shared" si="0"/>
        <v>42808</v>
      </c>
      <c r="N37" s="25" t="s">
        <v>15</v>
      </c>
      <c r="O37" s="25">
        <v>4119999999</v>
      </c>
      <c r="P37" s="5">
        <f t="shared" si="5"/>
        <v>2386</v>
      </c>
      <c r="Q37" s="5" t="str">
        <f t="shared" si="6"/>
        <v>CAISSE N°99</v>
      </c>
      <c r="R37" s="6">
        <v>0</v>
      </c>
      <c r="S37" s="31">
        <f>+H9</f>
        <v>1023.12</v>
      </c>
      <c r="T37" s="26" t="s">
        <v>6</v>
      </c>
    </row>
    <row r="38" spans="2:20" x14ac:dyDescent="0.25">
      <c r="B38" s="53">
        <f>SUM(B18:B37)</f>
        <v>11277.18</v>
      </c>
      <c r="M38" s="9">
        <f t="shared" si="0"/>
        <v>42808</v>
      </c>
      <c r="N38" s="54" t="s">
        <v>15</v>
      </c>
      <c r="O38" s="54">
        <v>51120000</v>
      </c>
      <c r="P38" s="10">
        <f t="shared" si="5"/>
        <v>2386</v>
      </c>
      <c r="Q38" s="10" t="str">
        <f t="shared" si="6"/>
        <v>CAISSE N°99</v>
      </c>
      <c r="R38" s="55">
        <f>+S37</f>
        <v>1023.12</v>
      </c>
      <c r="S38" s="11">
        <v>0</v>
      </c>
      <c r="T38" s="56" t="s">
        <v>6</v>
      </c>
    </row>
    <row r="39" spans="2:20" x14ac:dyDescent="0.25">
      <c r="B39" s="57">
        <f>+B13+E13+H13+K13</f>
        <v>-11277.18</v>
      </c>
      <c r="M39" s="4">
        <f t="shared" si="0"/>
        <v>42808</v>
      </c>
      <c r="N39" s="25" t="s">
        <v>15</v>
      </c>
      <c r="O39" s="25">
        <v>4119999999</v>
      </c>
      <c r="P39" s="5">
        <f t="shared" si="5"/>
        <v>2386</v>
      </c>
      <c r="Q39" s="5" t="str">
        <f t="shared" si="6"/>
        <v>CAISSE N°99</v>
      </c>
      <c r="R39" s="31">
        <v>0</v>
      </c>
      <c r="S39" s="31">
        <f>+H10</f>
        <v>8290.2199999999993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42808</v>
      </c>
      <c r="N40" s="29" t="s">
        <v>15</v>
      </c>
      <c r="O40" s="29">
        <v>51150000</v>
      </c>
      <c r="P40" s="21">
        <f t="shared" si="5"/>
        <v>2386</v>
      </c>
      <c r="Q40" s="21" t="str">
        <f t="shared" si="6"/>
        <v>CAISSE N°99</v>
      </c>
      <c r="R40" s="32">
        <f>+S39</f>
        <v>8290.2199999999993</v>
      </c>
      <c r="S40" s="22">
        <v>0</v>
      </c>
      <c r="T40" s="30" t="s">
        <v>6</v>
      </c>
    </row>
    <row r="41" spans="2:20" x14ac:dyDescent="0.25">
      <c r="M41" s="4">
        <f>B16</f>
        <v>42809</v>
      </c>
      <c r="N41" s="5" t="s">
        <v>10</v>
      </c>
      <c r="O41" s="5">
        <v>58000000</v>
      </c>
      <c r="P41" s="5" t="str">
        <f>A16</f>
        <v>8666482/5225662</v>
      </c>
      <c r="Q41" s="5" t="s">
        <v>22</v>
      </c>
      <c r="R41" s="5">
        <f>C16</f>
        <v>9849</v>
      </c>
      <c r="S41" s="5">
        <v>0</v>
      </c>
      <c r="T41" s="7" t="s">
        <v>6</v>
      </c>
    </row>
    <row r="42" spans="2:20" x14ac:dyDescent="0.25">
      <c r="M42" s="20">
        <f>M41</f>
        <v>42809</v>
      </c>
      <c r="N42" s="21" t="s">
        <v>10</v>
      </c>
      <c r="O42" s="21">
        <v>53100000</v>
      </c>
      <c r="P42" s="21" t="str">
        <f>P41</f>
        <v>8666482/5225662</v>
      </c>
      <c r="Q42" s="21" t="s">
        <v>22</v>
      </c>
      <c r="R42" s="21">
        <v>0</v>
      </c>
      <c r="S42" s="21">
        <f>R41</f>
        <v>9849</v>
      </c>
      <c r="T42" s="24" t="s">
        <v>6</v>
      </c>
    </row>
    <row r="43" spans="2:20" x14ac:dyDescent="0.25">
      <c r="M43" s="9">
        <f t="shared" ref="M43:M55" si="7">+$B$1</f>
        <v>42808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42808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42808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42808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42808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42808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42808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42808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42808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42808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42808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42808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42808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11" priority="1" operator="greaterThan">
      <formula>200</formula>
    </cfRule>
    <cfRule type="cellIs" dxfId="10" priority="2" operator="greaterThan">
      <formula>17985.24</formula>
    </cfRule>
    <cfRule type="cellIs" dxfId="9" priority="3" operator="greaterThan">
      <formula>17985.24</formula>
    </cfRule>
    <cfRule type="cellIs" dxfId="8" priority="4" operator="greaterThan">
      <formula>200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92D050"/>
  </sheetPr>
  <dimension ref="A1:T55"/>
  <sheetViews>
    <sheetView workbookViewId="0">
      <selection activeCell="I26" sqref="I26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42809</v>
      </c>
    </row>
    <row r="2" spans="1:20" x14ac:dyDescent="0.25">
      <c r="A2" s="1" t="s">
        <v>1</v>
      </c>
      <c r="B2" s="3">
        <v>2756</v>
      </c>
      <c r="D2" s="1" t="s">
        <v>2</v>
      </c>
      <c r="E2" s="3">
        <v>1488</v>
      </c>
      <c r="G2" s="1" t="s">
        <v>3</v>
      </c>
      <c r="H2" s="3">
        <v>2387</v>
      </c>
      <c r="J2" s="1" t="s">
        <v>4</v>
      </c>
      <c r="K2" s="3">
        <v>512</v>
      </c>
      <c r="M2" s="4">
        <f>+$B$1</f>
        <v>42809</v>
      </c>
      <c r="N2" s="5" t="s">
        <v>5</v>
      </c>
      <c r="O2" s="5">
        <v>4119999999</v>
      </c>
      <c r="P2" s="5">
        <f>+$B$2</f>
        <v>2756</v>
      </c>
      <c r="Q2" s="5" t="str">
        <f>+$A$2</f>
        <v>CAISSE N°6</v>
      </c>
      <c r="R2" s="6">
        <f>+B4</f>
        <v>11150.36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42809</v>
      </c>
      <c r="N3" s="10" t="s">
        <v>5</v>
      </c>
      <c r="O3" s="10">
        <v>44571000</v>
      </c>
      <c r="P3" s="10">
        <f t="shared" ref="P3:P14" si="1">+$B$2</f>
        <v>2756</v>
      </c>
      <c r="Q3" s="10" t="str">
        <f t="shared" ref="Q3:Q14" si="2">+$A$2</f>
        <v>CAISSE N°6</v>
      </c>
      <c r="R3" s="11">
        <v>0</v>
      </c>
      <c r="S3" s="11">
        <f>+B5</f>
        <v>1.75</v>
      </c>
      <c r="T3" s="12" t="s">
        <v>6</v>
      </c>
    </row>
    <row r="4" spans="1:20" x14ac:dyDescent="0.25">
      <c r="A4" s="1" t="s">
        <v>7</v>
      </c>
      <c r="B4" s="13">
        <v>11150.36</v>
      </c>
      <c r="D4" s="1" t="s">
        <v>7</v>
      </c>
      <c r="E4" s="14"/>
      <c r="G4" s="1" t="s">
        <v>7</v>
      </c>
      <c r="H4" s="13">
        <v>16052.19</v>
      </c>
      <c r="J4" s="1" t="s">
        <v>7</v>
      </c>
      <c r="K4" s="13"/>
      <c r="M4" s="9">
        <f t="shared" si="0"/>
        <v>42809</v>
      </c>
      <c r="N4" s="10" t="s">
        <v>5</v>
      </c>
      <c r="O4" s="10">
        <v>70711000</v>
      </c>
      <c r="P4" s="10">
        <f t="shared" si="1"/>
        <v>2756</v>
      </c>
      <c r="Q4" s="10" t="str">
        <f t="shared" si="2"/>
        <v>CAISSE N°6</v>
      </c>
      <c r="R4" s="11">
        <v>0</v>
      </c>
      <c r="S4" s="15">
        <f>S3/0.2</f>
        <v>8.75</v>
      </c>
      <c r="T4" s="12" t="s">
        <v>6</v>
      </c>
    </row>
    <row r="5" spans="1:20" x14ac:dyDescent="0.25">
      <c r="A5" s="1" t="s">
        <v>8</v>
      </c>
      <c r="B5" s="13">
        <v>1.75</v>
      </c>
      <c r="D5" s="1" t="s">
        <v>8</v>
      </c>
      <c r="E5" s="14"/>
      <c r="G5" s="1" t="s">
        <v>8</v>
      </c>
      <c r="H5" s="13">
        <v>75.66</v>
      </c>
      <c r="J5" s="1" t="s">
        <v>8</v>
      </c>
      <c r="K5" s="13"/>
      <c r="M5" s="9">
        <f t="shared" si="0"/>
        <v>42809</v>
      </c>
      <c r="N5" s="10" t="s">
        <v>5</v>
      </c>
      <c r="O5" s="10">
        <v>70710500</v>
      </c>
      <c r="P5" s="10">
        <f t="shared" si="1"/>
        <v>2756</v>
      </c>
      <c r="Q5" s="10" t="str">
        <f t="shared" si="2"/>
        <v>CAISSE N°6</v>
      </c>
      <c r="R5" s="11">
        <v>0</v>
      </c>
      <c r="S5" s="15">
        <f>(R2-S3-S4)/1.055</f>
        <v>10559.109004739337</v>
      </c>
      <c r="T5" s="12" t="s">
        <v>6</v>
      </c>
    </row>
    <row r="6" spans="1:20" x14ac:dyDescent="0.25">
      <c r="A6" s="16" t="s">
        <v>9</v>
      </c>
      <c r="B6" s="17">
        <v>0.01</v>
      </c>
      <c r="C6" s="18"/>
      <c r="D6" s="16" t="s">
        <v>9</v>
      </c>
      <c r="E6" s="19"/>
      <c r="F6" s="18"/>
      <c r="G6" s="16" t="s">
        <v>9</v>
      </c>
      <c r="H6" s="19">
        <v>-0.14000000000000001</v>
      </c>
      <c r="J6" s="16" t="s">
        <v>9</v>
      </c>
      <c r="K6" s="17"/>
      <c r="M6" s="20">
        <f t="shared" si="0"/>
        <v>42809</v>
      </c>
      <c r="N6" s="21" t="s">
        <v>5</v>
      </c>
      <c r="O6" s="21">
        <v>44571500</v>
      </c>
      <c r="P6" s="21">
        <f t="shared" si="1"/>
        <v>2756</v>
      </c>
      <c r="Q6" s="21" t="str">
        <f t="shared" si="2"/>
        <v>CAISSE N°6</v>
      </c>
      <c r="R6" s="22">
        <v>0</v>
      </c>
      <c r="S6" s="23">
        <f>R2-S3-S4-S5</f>
        <v>580.75099526066333</v>
      </c>
      <c r="T6" s="24" t="s">
        <v>6</v>
      </c>
    </row>
    <row r="7" spans="1:20" x14ac:dyDescent="0.25">
      <c r="A7" s="1"/>
      <c r="B7" s="13"/>
      <c r="D7" s="1"/>
      <c r="E7" s="14"/>
      <c r="G7" s="1"/>
      <c r="H7" s="13"/>
      <c r="J7" s="1"/>
      <c r="K7" s="13"/>
      <c r="M7" s="4">
        <f t="shared" si="0"/>
        <v>42809</v>
      </c>
      <c r="N7" s="25" t="s">
        <v>10</v>
      </c>
      <c r="O7" s="5">
        <v>4119999999</v>
      </c>
      <c r="P7" s="5">
        <f t="shared" si="1"/>
        <v>2756</v>
      </c>
      <c r="Q7" s="5" t="str">
        <f t="shared" si="2"/>
        <v>CAISSE N°6</v>
      </c>
      <c r="R7" s="6">
        <v>0</v>
      </c>
      <c r="S7" s="6">
        <f>+B8</f>
        <v>3300.67</v>
      </c>
      <c r="T7" s="26" t="s">
        <v>6</v>
      </c>
    </row>
    <row r="8" spans="1:20" x14ac:dyDescent="0.25">
      <c r="A8" s="1" t="s">
        <v>11</v>
      </c>
      <c r="B8" s="14">
        <v>3300.67</v>
      </c>
      <c r="C8" s="27"/>
      <c r="D8" s="28" t="s">
        <v>11</v>
      </c>
      <c r="E8" s="14"/>
      <c r="F8" s="27"/>
      <c r="G8" s="28" t="s">
        <v>11</v>
      </c>
      <c r="H8" s="14">
        <v>7668.84</v>
      </c>
      <c r="J8" s="28" t="s">
        <v>11</v>
      </c>
      <c r="K8" s="14"/>
      <c r="M8" s="20">
        <f t="shared" si="0"/>
        <v>42809</v>
      </c>
      <c r="N8" s="29" t="s">
        <v>10</v>
      </c>
      <c r="O8" s="29">
        <v>53100000</v>
      </c>
      <c r="P8" s="21">
        <f t="shared" si="1"/>
        <v>2756</v>
      </c>
      <c r="Q8" s="21" t="str">
        <f t="shared" si="2"/>
        <v>CAISSE N°6</v>
      </c>
      <c r="R8" s="22">
        <f>+S7</f>
        <v>3300.67</v>
      </c>
      <c r="S8" s="22">
        <v>0</v>
      </c>
      <c r="T8" s="30" t="s">
        <v>6</v>
      </c>
    </row>
    <row r="9" spans="1:20" x14ac:dyDescent="0.25">
      <c r="A9" s="1" t="s">
        <v>12</v>
      </c>
      <c r="B9" s="14">
        <v>10336.83</v>
      </c>
      <c r="C9" s="27"/>
      <c r="D9" s="28" t="s">
        <v>12</v>
      </c>
      <c r="E9" s="14"/>
      <c r="F9" s="27"/>
      <c r="G9" s="28" t="s">
        <v>12</v>
      </c>
      <c r="H9" s="14">
        <v>1215.17</v>
      </c>
      <c r="J9" s="28" t="s">
        <v>12</v>
      </c>
      <c r="K9" s="14"/>
      <c r="M9" s="4">
        <f t="shared" si="0"/>
        <v>42809</v>
      </c>
      <c r="N9" s="25" t="s">
        <v>10</v>
      </c>
      <c r="O9" s="5">
        <f>IF(R9&gt;0,65800000,75800000)</f>
        <v>75800000</v>
      </c>
      <c r="P9" s="5">
        <f t="shared" si="1"/>
        <v>2756</v>
      </c>
      <c r="Q9" s="5" t="str">
        <f t="shared" si="2"/>
        <v>CAISSE N°6</v>
      </c>
      <c r="R9" s="6">
        <f>IF(B6&lt;0,-B6,0)</f>
        <v>0</v>
      </c>
      <c r="S9" s="6">
        <f>IF(B6&gt;0,B6,0)</f>
        <v>0.01</v>
      </c>
      <c r="T9" s="26" t="s">
        <v>6</v>
      </c>
    </row>
    <row r="10" spans="1:20" x14ac:dyDescent="0.25">
      <c r="A10" s="1" t="s">
        <v>13</v>
      </c>
      <c r="B10" s="14">
        <v>361.97</v>
      </c>
      <c r="D10" s="1" t="s">
        <v>13</v>
      </c>
      <c r="E10" s="14"/>
      <c r="G10" s="1" t="s">
        <v>13</v>
      </c>
      <c r="H10" s="14">
        <v>8383.35</v>
      </c>
      <c r="J10" s="1" t="s">
        <v>13</v>
      </c>
      <c r="K10" s="14"/>
      <c r="M10" s="20">
        <f t="shared" si="0"/>
        <v>42809</v>
      </c>
      <c r="N10" s="29" t="s">
        <v>10</v>
      </c>
      <c r="O10" s="29">
        <v>53100000</v>
      </c>
      <c r="P10" s="21">
        <f t="shared" si="1"/>
        <v>2756</v>
      </c>
      <c r="Q10" s="21" t="str">
        <f t="shared" si="2"/>
        <v>CAISSE N°6</v>
      </c>
      <c r="R10" s="22">
        <f>+S9</f>
        <v>0.01</v>
      </c>
      <c r="S10" s="22">
        <f>R9</f>
        <v>0</v>
      </c>
      <c r="T10" s="30" t="s">
        <v>6</v>
      </c>
    </row>
    <row r="11" spans="1:20" x14ac:dyDescent="0.25">
      <c r="A11" s="1" t="s">
        <v>14</v>
      </c>
      <c r="B11" s="13">
        <v>8223.49</v>
      </c>
      <c r="D11" s="1" t="s">
        <v>14</v>
      </c>
      <c r="E11" s="14"/>
      <c r="G11" s="1" t="s">
        <v>14</v>
      </c>
      <c r="H11" s="13"/>
      <c r="J11" s="1" t="s">
        <v>14</v>
      </c>
      <c r="K11" s="13"/>
      <c r="M11" s="4">
        <f t="shared" si="0"/>
        <v>42809</v>
      </c>
      <c r="N11" s="25" t="s">
        <v>15</v>
      </c>
      <c r="O11" s="25">
        <v>4119999999</v>
      </c>
      <c r="P11" s="5">
        <f t="shared" si="1"/>
        <v>2756</v>
      </c>
      <c r="Q11" s="5" t="str">
        <f t="shared" si="2"/>
        <v>CAISSE N°6</v>
      </c>
      <c r="R11" s="6">
        <v>0</v>
      </c>
      <c r="S11" s="31">
        <f>+B9</f>
        <v>10336.83</v>
      </c>
      <c r="T11" s="26" t="s">
        <v>6</v>
      </c>
    </row>
    <row r="12" spans="1:20" x14ac:dyDescent="0.25">
      <c r="A12" s="1" t="s">
        <v>16</v>
      </c>
      <c r="B12" s="13"/>
      <c r="D12" s="1" t="s">
        <v>16</v>
      </c>
      <c r="E12" s="13"/>
      <c r="G12" s="1" t="s">
        <v>16</v>
      </c>
      <c r="H12" s="13"/>
      <c r="J12" s="1" t="s">
        <v>16</v>
      </c>
      <c r="K12" s="13"/>
      <c r="M12" s="20">
        <f t="shared" si="0"/>
        <v>42809</v>
      </c>
      <c r="N12" s="29" t="s">
        <v>15</v>
      </c>
      <c r="O12" s="29">
        <v>51120000</v>
      </c>
      <c r="P12" s="21">
        <f t="shared" si="1"/>
        <v>2756</v>
      </c>
      <c r="Q12" s="21" t="str">
        <f t="shared" si="2"/>
        <v>CAISSE N°6</v>
      </c>
      <c r="R12" s="32">
        <f>+S11</f>
        <v>10336.83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-11072.599999999999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-1215.17</v>
      </c>
      <c r="J13" s="33" t="s">
        <v>17</v>
      </c>
      <c r="K13" s="34">
        <f>K4-SUM(K8:K12)</f>
        <v>0</v>
      </c>
      <c r="M13" s="4">
        <f t="shared" si="0"/>
        <v>42809</v>
      </c>
      <c r="N13" s="25" t="s">
        <v>15</v>
      </c>
      <c r="O13" s="25">
        <v>4119999999</v>
      </c>
      <c r="P13" s="5">
        <f t="shared" si="1"/>
        <v>2756</v>
      </c>
      <c r="Q13" s="5" t="str">
        <f t="shared" si="2"/>
        <v>CAISSE N°6</v>
      </c>
      <c r="R13" s="31">
        <v>0</v>
      </c>
      <c r="S13" s="31">
        <f>+B10</f>
        <v>361.97</v>
      </c>
      <c r="T13" s="26" t="s">
        <v>6</v>
      </c>
    </row>
    <row r="14" spans="1:20" ht="15.75" thickBot="1" x14ac:dyDescent="0.3">
      <c r="M14" s="36">
        <f t="shared" si="0"/>
        <v>42809</v>
      </c>
      <c r="N14" s="37" t="s">
        <v>15</v>
      </c>
      <c r="O14" s="37">
        <v>51150000</v>
      </c>
      <c r="P14" s="38">
        <f t="shared" si="1"/>
        <v>2756</v>
      </c>
      <c r="Q14" s="38" t="str">
        <f t="shared" si="2"/>
        <v>CAISSE N°6</v>
      </c>
      <c r="R14" s="39">
        <f>+S13</f>
        <v>361.97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42809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44">
        <v>150317</v>
      </c>
      <c r="B16" s="45">
        <f>B1</f>
        <v>42809</v>
      </c>
      <c r="C16" s="46">
        <v>10835</v>
      </c>
      <c r="D16" s="47">
        <f>(B8+E8+H8+K8)-C16</f>
        <v>134.51000000000022</v>
      </c>
      <c r="E16" s="48"/>
      <c r="F16" s="48"/>
      <c r="G16" s="48"/>
      <c r="M16" s="9">
        <f t="shared" si="0"/>
        <v>42809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42809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49">
        <v>731.95</v>
      </c>
      <c r="C18" s="50">
        <f>+B40</f>
        <v>0</v>
      </c>
      <c r="D18" s="51"/>
      <c r="E18" s="10"/>
      <c r="F18" s="11"/>
      <c r="G18" s="10"/>
      <c r="M18" s="9">
        <f t="shared" si="0"/>
        <v>42809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46">
        <v>6621.75</v>
      </c>
      <c r="D19" s="51"/>
      <c r="E19" s="10"/>
      <c r="F19" s="11"/>
      <c r="G19" s="10"/>
      <c r="M19" s="20">
        <f t="shared" si="0"/>
        <v>42809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49">
        <v>818.13</v>
      </c>
      <c r="G20" s="10"/>
      <c r="M20" s="4">
        <f t="shared" si="0"/>
        <v>42809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49">
        <v>397.04</v>
      </c>
      <c r="G21" s="10"/>
      <c r="M21" s="20">
        <f t="shared" si="0"/>
        <v>42809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49">
        <v>803.88</v>
      </c>
      <c r="G22" s="48"/>
      <c r="M22" s="4">
        <f t="shared" si="0"/>
        <v>42809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49">
        <v>1858.91</v>
      </c>
      <c r="G23" s="10"/>
      <c r="M23" s="20">
        <f t="shared" si="0"/>
        <v>42809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49">
        <v>1056.1099999999999</v>
      </c>
      <c r="C24" s="52"/>
      <c r="M24" s="4">
        <f t="shared" si="0"/>
        <v>42809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49"/>
      <c r="C25" s="18"/>
      <c r="M25" s="20">
        <f t="shared" si="0"/>
        <v>42809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49"/>
      <c r="M26" s="4">
        <f t="shared" si="0"/>
        <v>42809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49"/>
      <c r="M27" s="36">
        <f t="shared" si="0"/>
        <v>42809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49"/>
      <c r="M28" s="9">
        <f t="shared" si="0"/>
        <v>42809</v>
      </c>
      <c r="N28" s="10" t="s">
        <v>5</v>
      </c>
      <c r="O28" s="10">
        <v>4119999999</v>
      </c>
      <c r="P28" s="10">
        <f>+$H$2</f>
        <v>2387</v>
      </c>
      <c r="Q28" s="10" t="str">
        <f>+$G$2</f>
        <v>CAISSE N°99</v>
      </c>
      <c r="R28" s="11">
        <f>+H4</f>
        <v>16052.19</v>
      </c>
      <c r="S28" s="11">
        <v>0</v>
      </c>
      <c r="T28" s="12" t="s">
        <v>6</v>
      </c>
    </row>
    <row r="29" spans="1:20" x14ac:dyDescent="0.25">
      <c r="B29" s="49"/>
      <c r="M29" s="9">
        <f t="shared" si="0"/>
        <v>42809</v>
      </c>
      <c r="N29" s="10" t="s">
        <v>5</v>
      </c>
      <c r="O29" s="10">
        <v>44571000</v>
      </c>
      <c r="P29" s="10">
        <f t="shared" ref="P29:P40" si="5">+$H$2</f>
        <v>2387</v>
      </c>
      <c r="Q29" s="10" t="str">
        <f t="shared" ref="Q29:Q40" si="6">+$G$2</f>
        <v>CAISSE N°99</v>
      </c>
      <c r="R29" s="11">
        <v>0</v>
      </c>
      <c r="S29" s="11">
        <f>+H5</f>
        <v>75.66</v>
      </c>
      <c r="T29" s="12" t="s">
        <v>6</v>
      </c>
    </row>
    <row r="30" spans="1:20" x14ac:dyDescent="0.25">
      <c r="B30" s="49"/>
      <c r="M30" s="9">
        <f t="shared" si="0"/>
        <v>42809</v>
      </c>
      <c r="N30" s="10" t="s">
        <v>5</v>
      </c>
      <c r="O30" s="10">
        <v>70711000</v>
      </c>
      <c r="P30" s="10">
        <f t="shared" si="5"/>
        <v>2387</v>
      </c>
      <c r="Q30" s="10" t="str">
        <f t="shared" si="6"/>
        <v>CAISSE N°99</v>
      </c>
      <c r="R30" s="11">
        <v>0</v>
      </c>
      <c r="S30" s="15">
        <f>S29/0.2</f>
        <v>378.29999999999995</v>
      </c>
      <c r="T30" s="12" t="s">
        <v>6</v>
      </c>
    </row>
    <row r="31" spans="1:20" x14ac:dyDescent="0.25">
      <c r="B31" s="49"/>
      <c r="M31" s="9">
        <f t="shared" si="0"/>
        <v>42809</v>
      </c>
      <c r="N31" s="10" t="s">
        <v>5</v>
      </c>
      <c r="O31" s="10">
        <v>70710500</v>
      </c>
      <c r="P31" s="10">
        <f t="shared" si="5"/>
        <v>2387</v>
      </c>
      <c r="Q31" s="10" t="str">
        <f t="shared" si="6"/>
        <v>CAISSE N°99</v>
      </c>
      <c r="R31" s="11">
        <v>0</v>
      </c>
      <c r="S31" s="15">
        <f>(R28-S29-S30)/1.055</f>
        <v>14785.052132701425</v>
      </c>
      <c r="T31" s="12" t="s">
        <v>6</v>
      </c>
    </row>
    <row r="32" spans="1:20" x14ac:dyDescent="0.25">
      <c r="B32" s="49"/>
      <c r="M32" s="20">
        <f t="shared" si="0"/>
        <v>42809</v>
      </c>
      <c r="N32" s="21" t="s">
        <v>5</v>
      </c>
      <c r="O32" s="21">
        <v>44571500</v>
      </c>
      <c r="P32" s="21">
        <f t="shared" si="5"/>
        <v>2387</v>
      </c>
      <c r="Q32" s="21" t="str">
        <f t="shared" si="6"/>
        <v>CAISSE N°99</v>
      </c>
      <c r="R32" s="22">
        <v>0</v>
      </c>
      <c r="S32" s="23">
        <f>R28-S29-S30-S31</f>
        <v>813.17786729857653</v>
      </c>
      <c r="T32" s="24" t="s">
        <v>6</v>
      </c>
    </row>
    <row r="33" spans="2:20" x14ac:dyDescent="0.25">
      <c r="B33" s="49"/>
      <c r="M33" s="4">
        <f t="shared" si="0"/>
        <v>42809</v>
      </c>
      <c r="N33" s="25" t="s">
        <v>10</v>
      </c>
      <c r="O33" s="5">
        <v>4119999999</v>
      </c>
      <c r="P33" s="5">
        <f t="shared" si="5"/>
        <v>2387</v>
      </c>
      <c r="Q33" s="5" t="str">
        <f t="shared" si="6"/>
        <v>CAISSE N°99</v>
      </c>
      <c r="R33" s="6">
        <v>0</v>
      </c>
      <c r="S33" s="6">
        <f>+H8</f>
        <v>7668.84</v>
      </c>
      <c r="T33" s="26" t="s">
        <v>6</v>
      </c>
    </row>
    <row r="34" spans="2:20" x14ac:dyDescent="0.25">
      <c r="B34" s="49"/>
      <c r="M34" s="20">
        <f t="shared" si="0"/>
        <v>42809</v>
      </c>
      <c r="N34" s="29" t="s">
        <v>10</v>
      </c>
      <c r="O34" s="29">
        <v>53100000</v>
      </c>
      <c r="P34" s="21">
        <f t="shared" si="5"/>
        <v>2387</v>
      </c>
      <c r="Q34" s="21" t="str">
        <f t="shared" si="6"/>
        <v>CAISSE N°99</v>
      </c>
      <c r="R34" s="22">
        <f>+S33</f>
        <v>7668.84</v>
      </c>
      <c r="S34" s="22">
        <v>0</v>
      </c>
      <c r="T34" s="30" t="s">
        <v>6</v>
      </c>
    </row>
    <row r="35" spans="2:20" x14ac:dyDescent="0.25">
      <c r="B35" s="49"/>
      <c r="M35" s="4">
        <f t="shared" si="0"/>
        <v>42809</v>
      </c>
      <c r="N35" s="25" t="s">
        <v>10</v>
      </c>
      <c r="O35" s="5">
        <f>IF(R35&gt;0,65800000,75800000)</f>
        <v>65800000</v>
      </c>
      <c r="P35" s="5">
        <f t="shared" si="5"/>
        <v>2387</v>
      </c>
      <c r="Q35" s="5" t="str">
        <f t="shared" si="6"/>
        <v>CAISSE N°99</v>
      </c>
      <c r="R35" s="6">
        <f>IF(H6&lt;0,-H6,0)</f>
        <v>0.14000000000000001</v>
      </c>
      <c r="S35" s="6">
        <f>IF(H6&gt;0,H6,0)</f>
        <v>0</v>
      </c>
      <c r="T35" s="26" t="s">
        <v>6</v>
      </c>
    </row>
    <row r="36" spans="2:20" x14ac:dyDescent="0.25">
      <c r="B36" s="49"/>
      <c r="M36" s="20">
        <f t="shared" si="0"/>
        <v>42809</v>
      </c>
      <c r="N36" s="29" t="s">
        <v>10</v>
      </c>
      <c r="O36" s="29">
        <v>53100000</v>
      </c>
      <c r="P36" s="21">
        <f t="shared" si="5"/>
        <v>2387</v>
      </c>
      <c r="Q36" s="21" t="str">
        <f t="shared" si="6"/>
        <v>CAISSE N°99</v>
      </c>
      <c r="R36" s="22">
        <f>+S35</f>
        <v>0</v>
      </c>
      <c r="S36" s="22">
        <f>R35</f>
        <v>0.14000000000000001</v>
      </c>
      <c r="T36" s="30" t="s">
        <v>6</v>
      </c>
    </row>
    <row r="37" spans="2:20" x14ac:dyDescent="0.25">
      <c r="B37" s="49"/>
      <c r="M37" s="4">
        <f t="shared" si="0"/>
        <v>42809</v>
      </c>
      <c r="N37" s="25" t="s">
        <v>15</v>
      </c>
      <c r="O37" s="25">
        <v>4119999999</v>
      </c>
      <c r="P37" s="5">
        <f t="shared" si="5"/>
        <v>2387</v>
      </c>
      <c r="Q37" s="5" t="str">
        <f t="shared" si="6"/>
        <v>CAISSE N°99</v>
      </c>
      <c r="R37" s="6">
        <v>0</v>
      </c>
      <c r="S37" s="31">
        <f>+H9</f>
        <v>1215.17</v>
      </c>
      <c r="T37" s="26" t="s">
        <v>6</v>
      </c>
    </row>
    <row r="38" spans="2:20" x14ac:dyDescent="0.25">
      <c r="B38" s="53">
        <f>SUM(B18:B37)</f>
        <v>12287.77</v>
      </c>
      <c r="M38" s="9">
        <f t="shared" si="0"/>
        <v>42809</v>
      </c>
      <c r="N38" s="54" t="s">
        <v>15</v>
      </c>
      <c r="O38" s="54">
        <v>51120000</v>
      </c>
      <c r="P38" s="10">
        <f t="shared" si="5"/>
        <v>2387</v>
      </c>
      <c r="Q38" s="10" t="str">
        <f t="shared" si="6"/>
        <v>CAISSE N°99</v>
      </c>
      <c r="R38" s="55">
        <f>+S37</f>
        <v>1215.17</v>
      </c>
      <c r="S38" s="11">
        <v>0</v>
      </c>
      <c r="T38" s="56" t="s">
        <v>6</v>
      </c>
    </row>
    <row r="39" spans="2:20" x14ac:dyDescent="0.25">
      <c r="B39" s="57">
        <f>+B13+E13+H13+K13</f>
        <v>-12287.769999999999</v>
      </c>
      <c r="M39" s="4">
        <f t="shared" si="0"/>
        <v>42809</v>
      </c>
      <c r="N39" s="25" t="s">
        <v>15</v>
      </c>
      <c r="O39" s="25">
        <v>4119999999</v>
      </c>
      <c r="P39" s="5">
        <f t="shared" si="5"/>
        <v>2387</v>
      </c>
      <c r="Q39" s="5" t="str">
        <f t="shared" si="6"/>
        <v>CAISSE N°99</v>
      </c>
      <c r="R39" s="31">
        <v>0</v>
      </c>
      <c r="S39" s="31">
        <f>+H10</f>
        <v>8383.35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42809</v>
      </c>
      <c r="N40" s="29" t="s">
        <v>15</v>
      </c>
      <c r="O40" s="29">
        <v>51150000</v>
      </c>
      <c r="P40" s="21">
        <f t="shared" si="5"/>
        <v>2387</v>
      </c>
      <c r="Q40" s="21" t="str">
        <f t="shared" si="6"/>
        <v>CAISSE N°99</v>
      </c>
      <c r="R40" s="32">
        <f>+S39</f>
        <v>8383.35</v>
      </c>
      <c r="S40" s="22">
        <v>0</v>
      </c>
      <c r="T40" s="30" t="s">
        <v>6</v>
      </c>
    </row>
    <row r="41" spans="2:20" x14ac:dyDescent="0.25">
      <c r="M41" s="4">
        <f>B16</f>
        <v>42809</v>
      </c>
      <c r="N41" s="5" t="s">
        <v>10</v>
      </c>
      <c r="O41" s="5">
        <v>58000000</v>
      </c>
      <c r="P41" s="5">
        <f>A16</f>
        <v>150317</v>
      </c>
      <c r="Q41" s="5" t="s">
        <v>23</v>
      </c>
      <c r="R41" s="5">
        <f>C16</f>
        <v>10835</v>
      </c>
      <c r="S41" s="5">
        <v>0</v>
      </c>
      <c r="T41" s="7" t="s">
        <v>6</v>
      </c>
    </row>
    <row r="42" spans="2:20" x14ac:dyDescent="0.25">
      <c r="M42" s="20">
        <f>M41</f>
        <v>42809</v>
      </c>
      <c r="N42" s="21" t="s">
        <v>10</v>
      </c>
      <c r="O42" s="21">
        <v>53100000</v>
      </c>
      <c r="P42" s="21">
        <f>P41</f>
        <v>150317</v>
      </c>
      <c r="Q42" s="21" t="s">
        <v>23</v>
      </c>
      <c r="R42" s="21">
        <v>0</v>
      </c>
      <c r="S42" s="21">
        <f>R41</f>
        <v>10835</v>
      </c>
      <c r="T42" s="24" t="s">
        <v>6</v>
      </c>
    </row>
    <row r="43" spans="2:20" x14ac:dyDescent="0.25">
      <c r="M43" s="9">
        <f t="shared" ref="M43:M55" si="7">+$B$1</f>
        <v>42809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42809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42809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42809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42809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42809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42809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42809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42809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42809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42809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42809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42809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7" priority="1" operator="greaterThan">
      <formula>200</formula>
    </cfRule>
    <cfRule type="cellIs" dxfId="6" priority="2" operator="greaterThan">
      <formula>17985.24</formula>
    </cfRule>
    <cfRule type="cellIs" dxfId="5" priority="3" operator="greaterThan">
      <formula>17985.24</formula>
    </cfRule>
    <cfRule type="cellIs" dxfId="4" priority="4" operator="greaterThan">
      <formula>200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92D050"/>
  </sheetPr>
  <dimension ref="A1:T55"/>
  <sheetViews>
    <sheetView tabSelected="1" workbookViewId="0">
      <selection activeCell="C7" sqref="C7"/>
    </sheetView>
  </sheetViews>
  <sheetFormatPr baseColWidth="10" defaultRowHeight="15" x14ac:dyDescent="0.25"/>
  <cols>
    <col min="2" max="3" width="12.7109375" bestFit="1" customWidth="1"/>
    <col min="4" max="5" width="11.85546875" bestFit="1" customWidth="1"/>
    <col min="6" max="8" width="12.7109375" bestFit="1" customWidth="1"/>
    <col min="13" max="13" width="12.7109375" bestFit="1" customWidth="1"/>
    <col min="15" max="16" width="11.85546875" bestFit="1" customWidth="1"/>
    <col min="18" max="19" width="12.7109375" bestFit="1" customWidth="1"/>
  </cols>
  <sheetData>
    <row r="1" spans="1:20" x14ac:dyDescent="0.25">
      <c r="A1" s="1" t="s">
        <v>0</v>
      </c>
      <c r="B1" s="2">
        <v>42810</v>
      </c>
    </row>
    <row r="2" spans="1:20" x14ac:dyDescent="0.25">
      <c r="A2" s="1" t="s">
        <v>1</v>
      </c>
      <c r="B2" s="3">
        <v>2757</v>
      </c>
      <c r="D2" s="1" t="s">
        <v>2</v>
      </c>
      <c r="E2" s="3">
        <v>1488</v>
      </c>
      <c r="G2" s="1" t="s">
        <v>3</v>
      </c>
      <c r="H2" s="3">
        <v>2388</v>
      </c>
      <c r="J2" s="1" t="s">
        <v>4</v>
      </c>
      <c r="K2" s="3">
        <v>512</v>
      </c>
      <c r="M2" s="4">
        <f>+$B$1</f>
        <v>42810</v>
      </c>
      <c r="N2" s="5" t="s">
        <v>5</v>
      </c>
      <c r="O2" s="5">
        <v>4119999999</v>
      </c>
      <c r="P2" s="5">
        <f>+$B$2</f>
        <v>2757</v>
      </c>
      <c r="Q2" s="5" t="str">
        <f>+$A$2</f>
        <v>CAISSE N°6</v>
      </c>
      <c r="R2" s="6">
        <f>+B4</f>
        <v>25876.66</v>
      </c>
      <c r="S2" s="6">
        <v>0</v>
      </c>
      <c r="T2" s="7" t="s">
        <v>6</v>
      </c>
    </row>
    <row r="3" spans="1:20" x14ac:dyDescent="0.25">
      <c r="A3" s="1"/>
      <c r="B3" s="8"/>
      <c r="D3" s="1"/>
      <c r="E3" s="8"/>
      <c r="G3" s="1"/>
      <c r="H3" s="8"/>
      <c r="J3" s="1"/>
      <c r="K3" s="8"/>
      <c r="M3" s="9">
        <f t="shared" ref="M3:M40" si="0">+$B$1</f>
        <v>42810</v>
      </c>
      <c r="N3" s="10" t="s">
        <v>5</v>
      </c>
      <c r="O3" s="10">
        <v>44571000</v>
      </c>
      <c r="P3" s="10">
        <f t="shared" ref="P3:P14" si="1">+$B$2</f>
        <v>2757</v>
      </c>
      <c r="Q3" s="10" t="str">
        <f t="shared" ref="Q3:Q14" si="2">+$A$2</f>
        <v>CAISSE N°6</v>
      </c>
      <c r="R3" s="11">
        <v>0</v>
      </c>
      <c r="S3" s="11">
        <f>+B5</f>
        <v>6.4</v>
      </c>
      <c r="T3" s="12" t="s">
        <v>6</v>
      </c>
    </row>
    <row r="4" spans="1:20" x14ac:dyDescent="0.25">
      <c r="A4" s="1" t="s">
        <v>7</v>
      </c>
      <c r="B4" s="58">
        <v>25876.66</v>
      </c>
      <c r="D4" s="1" t="s">
        <v>7</v>
      </c>
      <c r="E4" s="58"/>
      <c r="G4" s="1" t="s">
        <v>7</v>
      </c>
      <c r="H4" s="58">
        <v>13208.13</v>
      </c>
      <c r="J4" s="1" t="s">
        <v>7</v>
      </c>
      <c r="K4" s="58"/>
      <c r="M4" s="9">
        <f t="shared" si="0"/>
        <v>42810</v>
      </c>
      <c r="N4" s="10" t="s">
        <v>5</v>
      </c>
      <c r="O4" s="10">
        <v>70711000</v>
      </c>
      <c r="P4" s="10">
        <f t="shared" si="1"/>
        <v>2757</v>
      </c>
      <c r="Q4" s="10" t="str">
        <f t="shared" si="2"/>
        <v>CAISSE N°6</v>
      </c>
      <c r="R4" s="11">
        <v>0</v>
      </c>
      <c r="S4" s="15">
        <f>S3/0.2</f>
        <v>32</v>
      </c>
      <c r="T4" s="12" t="s">
        <v>6</v>
      </c>
    </row>
    <row r="5" spans="1:20" x14ac:dyDescent="0.25">
      <c r="A5" s="1" t="s">
        <v>8</v>
      </c>
      <c r="B5" s="58">
        <v>6.4</v>
      </c>
      <c r="D5" s="1" t="s">
        <v>8</v>
      </c>
      <c r="E5" s="58"/>
      <c r="G5" s="1" t="s">
        <v>8</v>
      </c>
      <c r="H5" s="58">
        <v>76.209999999999994</v>
      </c>
      <c r="J5" s="1" t="s">
        <v>8</v>
      </c>
      <c r="K5" s="58"/>
      <c r="M5" s="9">
        <f t="shared" si="0"/>
        <v>42810</v>
      </c>
      <c r="N5" s="10" t="s">
        <v>5</v>
      </c>
      <c r="O5" s="10">
        <v>70710500</v>
      </c>
      <c r="P5" s="10">
        <f t="shared" si="1"/>
        <v>2757</v>
      </c>
      <c r="Q5" s="10" t="str">
        <f t="shared" si="2"/>
        <v>CAISSE N°6</v>
      </c>
      <c r="R5" s="11">
        <v>0</v>
      </c>
      <c r="S5" s="15">
        <f>(R2-S3-S4)/1.055</f>
        <v>24491.241706161138</v>
      </c>
      <c r="T5" s="12" t="s">
        <v>6</v>
      </c>
    </row>
    <row r="6" spans="1:20" x14ac:dyDescent="0.25">
      <c r="A6" s="16" t="s">
        <v>9</v>
      </c>
      <c r="B6" s="59">
        <v>-0.12</v>
      </c>
      <c r="C6" s="18"/>
      <c r="D6" s="16" t="s">
        <v>9</v>
      </c>
      <c r="E6" s="59"/>
      <c r="F6" s="18"/>
      <c r="G6" s="16" t="s">
        <v>9</v>
      </c>
      <c r="H6" s="59">
        <v>9.27</v>
      </c>
      <c r="J6" s="16" t="s">
        <v>9</v>
      </c>
      <c r="K6" s="59"/>
      <c r="M6" s="20">
        <f t="shared" si="0"/>
        <v>42810</v>
      </c>
      <c r="N6" s="21" t="s">
        <v>5</v>
      </c>
      <c r="O6" s="21">
        <v>44571500</v>
      </c>
      <c r="P6" s="21">
        <f t="shared" si="1"/>
        <v>2757</v>
      </c>
      <c r="Q6" s="21" t="str">
        <f t="shared" si="2"/>
        <v>CAISSE N°6</v>
      </c>
      <c r="R6" s="22">
        <v>0</v>
      </c>
      <c r="S6" s="23">
        <f>R2-S3-S4-S5</f>
        <v>1347.0182938388607</v>
      </c>
      <c r="T6" s="24" t="s">
        <v>6</v>
      </c>
    </row>
    <row r="7" spans="1:20" x14ac:dyDescent="0.25">
      <c r="A7" s="1"/>
      <c r="B7" s="58"/>
      <c r="D7" s="1"/>
      <c r="E7" s="58"/>
      <c r="G7" s="1"/>
      <c r="H7" s="58"/>
      <c r="J7" s="1"/>
      <c r="K7" s="58"/>
      <c r="M7" s="4">
        <f t="shared" si="0"/>
        <v>42810</v>
      </c>
      <c r="N7" s="25" t="s">
        <v>10</v>
      </c>
      <c r="O7" s="5">
        <v>4119999999</v>
      </c>
      <c r="P7" s="5">
        <f t="shared" si="1"/>
        <v>2757</v>
      </c>
      <c r="Q7" s="5" t="str">
        <f t="shared" si="2"/>
        <v>CAISSE N°6</v>
      </c>
      <c r="R7" s="6">
        <v>0</v>
      </c>
      <c r="S7" s="6">
        <f>+B8</f>
        <v>1120.72</v>
      </c>
      <c r="T7" s="26" t="s">
        <v>6</v>
      </c>
    </row>
    <row r="8" spans="1:20" x14ac:dyDescent="0.25">
      <c r="A8" s="1" t="s">
        <v>11</v>
      </c>
      <c r="B8" s="58">
        <v>1120.72</v>
      </c>
      <c r="C8" s="27"/>
      <c r="D8" s="28" t="s">
        <v>11</v>
      </c>
      <c r="E8" s="58"/>
      <c r="F8" s="27"/>
      <c r="G8" s="28" t="s">
        <v>11</v>
      </c>
      <c r="H8" s="58">
        <v>8440.0499999999993</v>
      </c>
      <c r="J8" s="28" t="s">
        <v>11</v>
      </c>
      <c r="K8" s="58"/>
      <c r="M8" s="20">
        <f t="shared" si="0"/>
        <v>42810</v>
      </c>
      <c r="N8" s="29" t="s">
        <v>10</v>
      </c>
      <c r="O8" s="29">
        <v>53100000</v>
      </c>
      <c r="P8" s="21">
        <f t="shared" si="1"/>
        <v>2757</v>
      </c>
      <c r="Q8" s="21" t="str">
        <f t="shared" si="2"/>
        <v>CAISSE N°6</v>
      </c>
      <c r="R8" s="22">
        <f>+S7</f>
        <v>1120.72</v>
      </c>
      <c r="S8" s="22">
        <v>0</v>
      </c>
      <c r="T8" s="30" t="s">
        <v>6</v>
      </c>
    </row>
    <row r="9" spans="1:20" x14ac:dyDescent="0.25">
      <c r="A9" s="1" t="s">
        <v>12</v>
      </c>
      <c r="B9" s="58"/>
      <c r="C9" s="27"/>
      <c r="D9" s="28" t="s">
        <v>12</v>
      </c>
      <c r="E9" s="58"/>
      <c r="F9" s="27"/>
      <c r="G9" s="28" t="s">
        <v>12</v>
      </c>
      <c r="H9" s="58">
        <v>1363.77</v>
      </c>
      <c r="J9" s="28" t="s">
        <v>12</v>
      </c>
      <c r="K9" s="58"/>
      <c r="M9" s="4">
        <f t="shared" si="0"/>
        <v>42810</v>
      </c>
      <c r="N9" s="25" t="s">
        <v>10</v>
      </c>
      <c r="O9" s="5">
        <f>IF(R9&gt;0,65800000,75800000)</f>
        <v>65800000</v>
      </c>
      <c r="P9" s="5">
        <f t="shared" si="1"/>
        <v>2757</v>
      </c>
      <c r="Q9" s="5" t="str">
        <f t="shared" si="2"/>
        <v>CAISSE N°6</v>
      </c>
      <c r="R9" s="6">
        <f>IF(B6&lt;0,-B6,0)</f>
        <v>0.12</v>
      </c>
      <c r="S9" s="6">
        <f>IF(B6&gt;0,B6,0)</f>
        <v>0</v>
      </c>
      <c r="T9" s="26" t="s">
        <v>6</v>
      </c>
    </row>
    <row r="10" spans="1:20" x14ac:dyDescent="0.25">
      <c r="A10" s="1" t="s">
        <v>13</v>
      </c>
      <c r="B10" s="58">
        <v>390.63</v>
      </c>
      <c r="D10" s="1" t="s">
        <v>13</v>
      </c>
      <c r="E10" s="58"/>
      <c r="G10" s="1" t="s">
        <v>13</v>
      </c>
      <c r="H10" s="58">
        <v>4820.1000000000004</v>
      </c>
      <c r="J10" s="1" t="s">
        <v>13</v>
      </c>
      <c r="K10" s="58"/>
      <c r="M10" s="20">
        <f t="shared" si="0"/>
        <v>42810</v>
      </c>
      <c r="N10" s="29" t="s">
        <v>10</v>
      </c>
      <c r="O10" s="29">
        <v>53100000</v>
      </c>
      <c r="P10" s="21">
        <f t="shared" si="1"/>
        <v>2757</v>
      </c>
      <c r="Q10" s="21" t="str">
        <f t="shared" si="2"/>
        <v>CAISSE N°6</v>
      </c>
      <c r="R10" s="22">
        <f>+S9</f>
        <v>0</v>
      </c>
      <c r="S10" s="22">
        <f>R9</f>
        <v>0.12</v>
      </c>
      <c r="T10" s="30" t="s">
        <v>6</v>
      </c>
    </row>
    <row r="11" spans="1:20" x14ac:dyDescent="0.25">
      <c r="A11" s="1" t="s">
        <v>14</v>
      </c>
      <c r="B11" s="58">
        <v>24365.31</v>
      </c>
      <c r="D11" s="1" t="s">
        <v>14</v>
      </c>
      <c r="E11" s="58"/>
      <c r="G11" s="1" t="s">
        <v>14</v>
      </c>
      <c r="H11" s="58"/>
      <c r="J11" s="1" t="s">
        <v>14</v>
      </c>
      <c r="K11" s="58"/>
      <c r="M11" s="4">
        <f t="shared" si="0"/>
        <v>42810</v>
      </c>
      <c r="N11" s="25" t="s">
        <v>15</v>
      </c>
      <c r="O11" s="25">
        <v>4119999999</v>
      </c>
      <c r="P11" s="5">
        <f t="shared" si="1"/>
        <v>2757</v>
      </c>
      <c r="Q11" s="5" t="str">
        <f t="shared" si="2"/>
        <v>CAISSE N°6</v>
      </c>
      <c r="R11" s="6">
        <v>0</v>
      </c>
      <c r="S11" s="31">
        <f>+B9</f>
        <v>0</v>
      </c>
      <c r="T11" s="26" t="s">
        <v>6</v>
      </c>
    </row>
    <row r="12" spans="1:20" x14ac:dyDescent="0.25">
      <c r="A12" s="1" t="s">
        <v>16</v>
      </c>
      <c r="B12" s="58"/>
      <c r="D12" s="1" t="s">
        <v>16</v>
      </c>
      <c r="E12" s="58"/>
      <c r="G12" s="1" t="s">
        <v>16</v>
      </c>
      <c r="H12" s="58"/>
      <c r="J12" s="1" t="s">
        <v>16</v>
      </c>
      <c r="K12" s="58"/>
      <c r="M12" s="20">
        <f t="shared" si="0"/>
        <v>42810</v>
      </c>
      <c r="N12" s="29" t="s">
        <v>15</v>
      </c>
      <c r="O12" s="29">
        <v>51120000</v>
      </c>
      <c r="P12" s="21">
        <f t="shared" si="1"/>
        <v>2757</v>
      </c>
      <c r="Q12" s="21" t="str">
        <f t="shared" si="2"/>
        <v>CAISSE N°6</v>
      </c>
      <c r="R12" s="32">
        <f>+S11</f>
        <v>0</v>
      </c>
      <c r="S12" s="22">
        <v>0</v>
      </c>
      <c r="T12" s="30" t="s">
        <v>6</v>
      </c>
    </row>
    <row r="13" spans="1:20" x14ac:dyDescent="0.25">
      <c r="A13" s="33" t="s">
        <v>17</v>
      </c>
      <c r="B13" s="34">
        <f>B4-SUM(B8:B12)</f>
        <v>0</v>
      </c>
      <c r="C13" s="35"/>
      <c r="D13" s="33" t="s">
        <v>17</v>
      </c>
      <c r="E13" s="34">
        <f>E4-SUM(E8:E12)</f>
        <v>0</v>
      </c>
      <c r="G13" s="33" t="s">
        <v>17</v>
      </c>
      <c r="H13" s="34">
        <f>H4-SUM(H8:H12)</f>
        <v>-1415.7900000000009</v>
      </c>
      <c r="J13" s="33" t="s">
        <v>17</v>
      </c>
      <c r="K13" s="34">
        <f>K4-SUM(K8:K12)</f>
        <v>0</v>
      </c>
      <c r="M13" s="4">
        <f t="shared" si="0"/>
        <v>42810</v>
      </c>
      <c r="N13" s="25" t="s">
        <v>15</v>
      </c>
      <c r="O13" s="25">
        <v>4119999999</v>
      </c>
      <c r="P13" s="5">
        <f t="shared" si="1"/>
        <v>2757</v>
      </c>
      <c r="Q13" s="5" t="str">
        <f t="shared" si="2"/>
        <v>CAISSE N°6</v>
      </c>
      <c r="R13" s="31">
        <v>0</v>
      </c>
      <c r="S13" s="31">
        <f>+B10</f>
        <v>390.63</v>
      </c>
      <c r="T13" s="26" t="s">
        <v>6</v>
      </c>
    </row>
    <row r="14" spans="1:20" ht="15.75" thickBot="1" x14ac:dyDescent="0.3">
      <c r="M14" s="36">
        <f t="shared" si="0"/>
        <v>42810</v>
      </c>
      <c r="N14" s="37" t="s">
        <v>15</v>
      </c>
      <c r="O14" s="37">
        <v>51150000</v>
      </c>
      <c r="P14" s="38">
        <f t="shared" si="1"/>
        <v>2757</v>
      </c>
      <c r="Q14" s="38" t="str">
        <f t="shared" si="2"/>
        <v>CAISSE N°6</v>
      </c>
      <c r="R14" s="39">
        <f>+S13</f>
        <v>390.63</v>
      </c>
      <c r="S14" s="40">
        <v>0</v>
      </c>
      <c r="T14" s="41" t="s">
        <v>6</v>
      </c>
    </row>
    <row r="15" spans="1:20" x14ac:dyDescent="0.25">
      <c r="A15" s="42" t="s">
        <v>18</v>
      </c>
      <c r="B15" s="43" t="s">
        <v>19</v>
      </c>
      <c r="C15" s="43" t="s">
        <v>20</v>
      </c>
      <c r="D15" s="42" t="s">
        <v>21</v>
      </c>
      <c r="M15" s="9">
        <f t="shared" si="0"/>
        <v>42810</v>
      </c>
      <c r="N15" s="10" t="s">
        <v>5</v>
      </c>
      <c r="O15" s="10">
        <v>4119999999</v>
      </c>
      <c r="P15" s="10">
        <f>+$E$2</f>
        <v>1488</v>
      </c>
      <c r="Q15" s="10" t="str">
        <f>+$D$2</f>
        <v>CAISSE N°4</v>
      </c>
      <c r="R15" s="11">
        <f>+E4</f>
        <v>0</v>
      </c>
      <c r="S15" s="11">
        <v>0</v>
      </c>
      <c r="T15" s="12" t="s">
        <v>6</v>
      </c>
    </row>
    <row r="16" spans="1:20" x14ac:dyDescent="0.25">
      <c r="A16" s="61">
        <v>160317</v>
      </c>
      <c r="B16" s="45">
        <f>B1</f>
        <v>42810</v>
      </c>
      <c r="C16" s="60">
        <v>9565</v>
      </c>
      <c r="D16" s="47">
        <f>(B8+E8+H8+K8)-C16</f>
        <v>-4.2300000000013824</v>
      </c>
      <c r="E16" s="48"/>
      <c r="F16" s="48"/>
      <c r="G16" s="48"/>
      <c r="M16" s="9">
        <f t="shared" si="0"/>
        <v>42810</v>
      </c>
      <c r="N16" s="10" t="s">
        <v>5</v>
      </c>
      <c r="O16" s="10">
        <v>44571000</v>
      </c>
      <c r="P16" s="10">
        <f t="shared" ref="P16:P27" si="3">+$E$2</f>
        <v>1488</v>
      </c>
      <c r="Q16" s="10" t="str">
        <f t="shared" ref="Q16:Q27" si="4">+$D$2</f>
        <v>CAISSE N°4</v>
      </c>
      <c r="R16" s="11">
        <v>0</v>
      </c>
      <c r="S16" s="11">
        <f>+E5</f>
        <v>0</v>
      </c>
      <c r="T16" s="12" t="s">
        <v>6</v>
      </c>
    </row>
    <row r="17" spans="1:20" x14ac:dyDescent="0.25">
      <c r="B17" s="46"/>
      <c r="E17" s="10"/>
      <c r="F17" s="11"/>
      <c r="G17" s="10"/>
      <c r="M17" s="9">
        <f t="shared" si="0"/>
        <v>42810</v>
      </c>
      <c r="N17" s="10" t="s">
        <v>5</v>
      </c>
      <c r="O17" s="10">
        <v>70711000</v>
      </c>
      <c r="P17" s="10">
        <f t="shared" si="3"/>
        <v>1488</v>
      </c>
      <c r="Q17" s="10" t="str">
        <f t="shared" si="4"/>
        <v>CAISSE N°4</v>
      </c>
      <c r="R17" s="11">
        <v>0</v>
      </c>
      <c r="S17" s="15">
        <f>S16/0.2</f>
        <v>0</v>
      </c>
      <c r="T17" s="12" t="s">
        <v>6</v>
      </c>
    </row>
    <row r="18" spans="1:20" x14ac:dyDescent="0.25">
      <c r="A18" s="43" t="s">
        <v>17</v>
      </c>
      <c r="B18" s="60">
        <v>612.29999999999995</v>
      </c>
      <c r="C18" s="50">
        <f>+B40</f>
        <v>0</v>
      </c>
      <c r="D18" s="51"/>
      <c r="E18" s="10"/>
      <c r="F18" s="11"/>
      <c r="G18" s="10"/>
      <c r="M18" s="9">
        <f t="shared" si="0"/>
        <v>42810</v>
      </c>
      <c r="N18" s="10" t="s">
        <v>5</v>
      </c>
      <c r="O18" s="10">
        <v>70710500</v>
      </c>
      <c r="P18" s="10">
        <f t="shared" si="3"/>
        <v>1488</v>
      </c>
      <c r="Q18" s="10" t="str">
        <f t="shared" si="4"/>
        <v>CAISSE N°4</v>
      </c>
      <c r="R18" s="11">
        <v>0</v>
      </c>
      <c r="S18" s="15">
        <f>(R15-S16-S17)/1.055</f>
        <v>0</v>
      </c>
      <c r="T18" s="12" t="s">
        <v>6</v>
      </c>
    </row>
    <row r="19" spans="1:20" x14ac:dyDescent="0.25">
      <c r="B19" s="60">
        <v>803.49</v>
      </c>
      <c r="D19" s="51"/>
      <c r="E19" s="10"/>
      <c r="F19" s="11"/>
      <c r="G19" s="10"/>
      <c r="M19" s="20">
        <f t="shared" si="0"/>
        <v>42810</v>
      </c>
      <c r="N19" s="21" t="s">
        <v>5</v>
      </c>
      <c r="O19" s="21">
        <v>44571500</v>
      </c>
      <c r="P19" s="21">
        <f t="shared" si="3"/>
        <v>1488</v>
      </c>
      <c r="Q19" s="21" t="str">
        <f t="shared" si="4"/>
        <v>CAISSE N°4</v>
      </c>
      <c r="R19" s="22">
        <v>0</v>
      </c>
      <c r="S19" s="23">
        <f>R15-S16-S17-S18</f>
        <v>0</v>
      </c>
      <c r="T19" s="24" t="s">
        <v>6</v>
      </c>
    </row>
    <row r="20" spans="1:20" x14ac:dyDescent="0.25">
      <c r="B20" s="60"/>
      <c r="G20" s="10"/>
      <c r="M20" s="4">
        <f t="shared" si="0"/>
        <v>42810</v>
      </c>
      <c r="N20" s="25" t="s">
        <v>10</v>
      </c>
      <c r="O20" s="5">
        <v>4119999999</v>
      </c>
      <c r="P20" s="5">
        <f t="shared" si="3"/>
        <v>1488</v>
      </c>
      <c r="Q20" s="5" t="str">
        <f t="shared" si="4"/>
        <v>CAISSE N°4</v>
      </c>
      <c r="R20" s="6">
        <v>0</v>
      </c>
      <c r="S20" s="6">
        <f>+E8</f>
        <v>0</v>
      </c>
      <c r="T20" s="26" t="s">
        <v>6</v>
      </c>
    </row>
    <row r="21" spans="1:20" x14ac:dyDescent="0.25">
      <c r="B21" s="60"/>
      <c r="G21" s="10"/>
      <c r="M21" s="20">
        <f t="shared" si="0"/>
        <v>42810</v>
      </c>
      <c r="N21" s="29" t="s">
        <v>10</v>
      </c>
      <c r="O21" s="29">
        <v>53100000</v>
      </c>
      <c r="P21" s="21">
        <f t="shared" si="3"/>
        <v>1488</v>
      </c>
      <c r="Q21" s="21" t="str">
        <f t="shared" si="4"/>
        <v>CAISSE N°4</v>
      </c>
      <c r="R21" s="22">
        <f>+S20</f>
        <v>0</v>
      </c>
      <c r="S21" s="22">
        <v>0</v>
      </c>
      <c r="T21" s="30" t="s">
        <v>6</v>
      </c>
    </row>
    <row r="22" spans="1:20" x14ac:dyDescent="0.25">
      <c r="B22" s="60"/>
      <c r="G22" s="48"/>
      <c r="M22" s="4">
        <f t="shared" si="0"/>
        <v>42810</v>
      </c>
      <c r="N22" s="25" t="s">
        <v>10</v>
      </c>
      <c r="O22" s="5">
        <f>IF(R22&gt;0,65800000,75800000)</f>
        <v>75800000</v>
      </c>
      <c r="P22" s="5">
        <f t="shared" si="3"/>
        <v>1488</v>
      </c>
      <c r="Q22" s="5" t="str">
        <f t="shared" si="4"/>
        <v>CAISSE N°4</v>
      </c>
      <c r="R22" s="6">
        <f>IF(E6&lt;0,-E6,0)</f>
        <v>0</v>
      </c>
      <c r="S22" s="6">
        <f>IF(E6&gt;0,E6,0)</f>
        <v>0</v>
      </c>
      <c r="T22" s="26" t="s">
        <v>6</v>
      </c>
    </row>
    <row r="23" spans="1:20" x14ac:dyDescent="0.25">
      <c r="B23" s="60"/>
      <c r="G23" s="10"/>
      <c r="M23" s="20">
        <f t="shared" si="0"/>
        <v>42810</v>
      </c>
      <c r="N23" s="29" t="s">
        <v>10</v>
      </c>
      <c r="O23" s="29">
        <v>53100000</v>
      </c>
      <c r="P23" s="21">
        <f t="shared" si="3"/>
        <v>1488</v>
      </c>
      <c r="Q23" s="21" t="str">
        <f t="shared" si="4"/>
        <v>CAISSE N°4</v>
      </c>
      <c r="R23" s="22">
        <f>+S22</f>
        <v>0</v>
      </c>
      <c r="S23" s="22">
        <f>R22</f>
        <v>0</v>
      </c>
      <c r="T23" s="30" t="s">
        <v>6</v>
      </c>
    </row>
    <row r="24" spans="1:20" x14ac:dyDescent="0.25">
      <c r="B24" s="60"/>
      <c r="C24" s="52"/>
      <c r="M24" s="4">
        <f t="shared" si="0"/>
        <v>42810</v>
      </c>
      <c r="N24" s="25" t="s">
        <v>15</v>
      </c>
      <c r="O24" s="25">
        <v>4119999999</v>
      </c>
      <c r="P24" s="5">
        <f t="shared" si="3"/>
        <v>1488</v>
      </c>
      <c r="Q24" s="5" t="str">
        <f t="shared" si="4"/>
        <v>CAISSE N°4</v>
      </c>
      <c r="R24" s="6">
        <v>0</v>
      </c>
      <c r="S24" s="31">
        <f>+E9</f>
        <v>0</v>
      </c>
      <c r="T24" s="26" t="s">
        <v>6</v>
      </c>
    </row>
    <row r="25" spans="1:20" x14ac:dyDescent="0.25">
      <c r="B25" s="60"/>
      <c r="C25" s="18"/>
      <c r="M25" s="20">
        <f t="shared" si="0"/>
        <v>42810</v>
      </c>
      <c r="N25" s="29" t="s">
        <v>15</v>
      </c>
      <c r="O25" s="29">
        <v>51120000</v>
      </c>
      <c r="P25" s="21">
        <f t="shared" si="3"/>
        <v>1488</v>
      </c>
      <c r="Q25" s="21" t="str">
        <f t="shared" si="4"/>
        <v>CAISSE N°4</v>
      </c>
      <c r="R25" s="32">
        <f>+S24</f>
        <v>0</v>
      </c>
      <c r="S25" s="22">
        <v>0</v>
      </c>
      <c r="T25" s="30" t="s">
        <v>6</v>
      </c>
    </row>
    <row r="26" spans="1:20" x14ac:dyDescent="0.25">
      <c r="B26" s="60"/>
      <c r="M26" s="4">
        <f t="shared" si="0"/>
        <v>42810</v>
      </c>
      <c r="N26" s="25" t="s">
        <v>15</v>
      </c>
      <c r="O26" s="25">
        <v>4119999999</v>
      </c>
      <c r="P26" s="5">
        <f t="shared" si="3"/>
        <v>1488</v>
      </c>
      <c r="Q26" s="5" t="str">
        <f t="shared" si="4"/>
        <v>CAISSE N°4</v>
      </c>
      <c r="R26" s="31">
        <v>0</v>
      </c>
      <c r="S26" s="31">
        <f>+E10</f>
        <v>0</v>
      </c>
      <c r="T26" s="26" t="s">
        <v>6</v>
      </c>
    </row>
    <row r="27" spans="1:20" ht="15.75" thickBot="1" x14ac:dyDescent="0.3">
      <c r="B27" s="60"/>
      <c r="M27" s="36">
        <f t="shared" si="0"/>
        <v>42810</v>
      </c>
      <c r="N27" s="37" t="s">
        <v>15</v>
      </c>
      <c r="O27" s="37">
        <v>51150000</v>
      </c>
      <c r="P27" s="38">
        <f t="shared" si="3"/>
        <v>1488</v>
      </c>
      <c r="Q27" s="38" t="str">
        <f t="shared" si="4"/>
        <v>CAISSE N°4</v>
      </c>
      <c r="R27" s="39">
        <f>+S26</f>
        <v>0</v>
      </c>
      <c r="S27" s="40">
        <v>0</v>
      </c>
      <c r="T27" s="41" t="s">
        <v>6</v>
      </c>
    </row>
    <row r="28" spans="1:20" x14ac:dyDescent="0.25">
      <c r="B28" s="60"/>
      <c r="M28" s="9">
        <f t="shared" si="0"/>
        <v>42810</v>
      </c>
      <c r="N28" s="10" t="s">
        <v>5</v>
      </c>
      <c r="O28" s="10">
        <v>4119999999</v>
      </c>
      <c r="P28" s="10">
        <f>+$H$2</f>
        <v>2388</v>
      </c>
      <c r="Q28" s="10" t="str">
        <f>+$G$2</f>
        <v>CAISSE N°99</v>
      </c>
      <c r="R28" s="11">
        <f>+H4</f>
        <v>13208.13</v>
      </c>
      <c r="S28" s="11">
        <v>0</v>
      </c>
      <c r="T28" s="12" t="s">
        <v>6</v>
      </c>
    </row>
    <row r="29" spans="1:20" x14ac:dyDescent="0.25">
      <c r="B29" s="60"/>
      <c r="M29" s="9">
        <f t="shared" si="0"/>
        <v>42810</v>
      </c>
      <c r="N29" s="10" t="s">
        <v>5</v>
      </c>
      <c r="O29" s="10">
        <v>44571000</v>
      </c>
      <c r="P29" s="10">
        <f t="shared" ref="P29:P40" si="5">+$H$2</f>
        <v>2388</v>
      </c>
      <c r="Q29" s="10" t="str">
        <f t="shared" ref="Q29:Q40" si="6">+$G$2</f>
        <v>CAISSE N°99</v>
      </c>
      <c r="R29" s="11">
        <v>0</v>
      </c>
      <c r="S29" s="11">
        <f>+H5</f>
        <v>76.209999999999994</v>
      </c>
      <c r="T29" s="12" t="s">
        <v>6</v>
      </c>
    </row>
    <row r="30" spans="1:20" x14ac:dyDescent="0.25">
      <c r="B30" s="60"/>
      <c r="M30" s="9">
        <f t="shared" si="0"/>
        <v>42810</v>
      </c>
      <c r="N30" s="10" t="s">
        <v>5</v>
      </c>
      <c r="O30" s="10">
        <v>70711000</v>
      </c>
      <c r="P30" s="10">
        <f t="shared" si="5"/>
        <v>2388</v>
      </c>
      <c r="Q30" s="10" t="str">
        <f t="shared" si="6"/>
        <v>CAISSE N°99</v>
      </c>
      <c r="R30" s="11">
        <v>0</v>
      </c>
      <c r="S30" s="15">
        <f>S29/0.2</f>
        <v>381.04999999999995</v>
      </c>
      <c r="T30" s="12" t="s">
        <v>6</v>
      </c>
    </row>
    <row r="31" spans="1:20" x14ac:dyDescent="0.25">
      <c r="B31" s="60"/>
      <c r="M31" s="9">
        <f t="shared" si="0"/>
        <v>42810</v>
      </c>
      <c r="N31" s="10" t="s">
        <v>5</v>
      </c>
      <c r="O31" s="10">
        <v>70710500</v>
      </c>
      <c r="P31" s="10">
        <f t="shared" si="5"/>
        <v>2388</v>
      </c>
      <c r="Q31" s="10" t="str">
        <f t="shared" si="6"/>
        <v>CAISSE N°99</v>
      </c>
      <c r="R31" s="11">
        <v>0</v>
      </c>
      <c r="S31" s="15">
        <f>(R28-S29-S30)/1.055</f>
        <v>12086.132701421802</v>
      </c>
      <c r="T31" s="12" t="s">
        <v>6</v>
      </c>
    </row>
    <row r="32" spans="1:20" x14ac:dyDescent="0.25">
      <c r="B32" s="60"/>
      <c r="M32" s="20">
        <f t="shared" si="0"/>
        <v>42810</v>
      </c>
      <c r="N32" s="21" t="s">
        <v>5</v>
      </c>
      <c r="O32" s="21">
        <v>44571500</v>
      </c>
      <c r="P32" s="21">
        <f t="shared" si="5"/>
        <v>2388</v>
      </c>
      <c r="Q32" s="21" t="str">
        <f t="shared" si="6"/>
        <v>CAISSE N°99</v>
      </c>
      <c r="R32" s="22">
        <v>0</v>
      </c>
      <c r="S32" s="23">
        <f>R28-S29-S30-S31</f>
        <v>664.73729857819853</v>
      </c>
      <c r="T32" s="24" t="s">
        <v>6</v>
      </c>
    </row>
    <row r="33" spans="2:20" x14ac:dyDescent="0.25">
      <c r="B33" s="60"/>
      <c r="M33" s="4">
        <f t="shared" si="0"/>
        <v>42810</v>
      </c>
      <c r="N33" s="25" t="s">
        <v>10</v>
      </c>
      <c r="O33" s="5">
        <v>4119999999</v>
      </c>
      <c r="P33" s="5">
        <f t="shared" si="5"/>
        <v>2388</v>
      </c>
      <c r="Q33" s="5" t="str">
        <f t="shared" si="6"/>
        <v>CAISSE N°99</v>
      </c>
      <c r="R33" s="6">
        <v>0</v>
      </c>
      <c r="S33" s="6">
        <f>+H8</f>
        <v>8440.0499999999993</v>
      </c>
      <c r="T33" s="26" t="s">
        <v>6</v>
      </c>
    </row>
    <row r="34" spans="2:20" x14ac:dyDescent="0.25">
      <c r="B34" s="60"/>
      <c r="M34" s="20">
        <f t="shared" si="0"/>
        <v>42810</v>
      </c>
      <c r="N34" s="29" t="s">
        <v>10</v>
      </c>
      <c r="O34" s="29">
        <v>53100000</v>
      </c>
      <c r="P34" s="21">
        <f t="shared" si="5"/>
        <v>2388</v>
      </c>
      <c r="Q34" s="21" t="str">
        <f t="shared" si="6"/>
        <v>CAISSE N°99</v>
      </c>
      <c r="R34" s="22">
        <f>+S33</f>
        <v>8440.0499999999993</v>
      </c>
      <c r="S34" s="22">
        <v>0</v>
      </c>
      <c r="T34" s="30" t="s">
        <v>6</v>
      </c>
    </row>
    <row r="35" spans="2:20" x14ac:dyDescent="0.25">
      <c r="B35" s="60"/>
      <c r="M35" s="4">
        <f t="shared" si="0"/>
        <v>42810</v>
      </c>
      <c r="N35" s="25" t="s">
        <v>10</v>
      </c>
      <c r="O35" s="5">
        <f>IF(R35&gt;0,65800000,75800000)</f>
        <v>75800000</v>
      </c>
      <c r="P35" s="5">
        <f t="shared" si="5"/>
        <v>2388</v>
      </c>
      <c r="Q35" s="5" t="str">
        <f t="shared" si="6"/>
        <v>CAISSE N°99</v>
      </c>
      <c r="R35" s="6">
        <f>IF(H6&lt;0,-H6,0)</f>
        <v>0</v>
      </c>
      <c r="S35" s="6">
        <f>IF(H6&gt;0,H6,0)</f>
        <v>9.27</v>
      </c>
      <c r="T35" s="26" t="s">
        <v>6</v>
      </c>
    </row>
    <row r="36" spans="2:20" x14ac:dyDescent="0.25">
      <c r="B36" s="60"/>
      <c r="M36" s="20">
        <f t="shared" si="0"/>
        <v>42810</v>
      </c>
      <c r="N36" s="29" t="s">
        <v>10</v>
      </c>
      <c r="O36" s="29">
        <v>53100000</v>
      </c>
      <c r="P36" s="21">
        <f t="shared" si="5"/>
        <v>2388</v>
      </c>
      <c r="Q36" s="21" t="str">
        <f t="shared" si="6"/>
        <v>CAISSE N°99</v>
      </c>
      <c r="R36" s="22">
        <f>+S35</f>
        <v>9.27</v>
      </c>
      <c r="S36" s="22">
        <f>R35</f>
        <v>0</v>
      </c>
      <c r="T36" s="30" t="s">
        <v>6</v>
      </c>
    </row>
    <row r="37" spans="2:20" x14ac:dyDescent="0.25">
      <c r="B37" s="60"/>
      <c r="M37" s="4">
        <f t="shared" si="0"/>
        <v>42810</v>
      </c>
      <c r="N37" s="25" t="s">
        <v>15</v>
      </c>
      <c r="O37" s="25">
        <v>4119999999</v>
      </c>
      <c r="P37" s="5">
        <f t="shared" si="5"/>
        <v>2388</v>
      </c>
      <c r="Q37" s="5" t="str">
        <f t="shared" si="6"/>
        <v>CAISSE N°99</v>
      </c>
      <c r="R37" s="6">
        <v>0</v>
      </c>
      <c r="S37" s="31">
        <f>+H9</f>
        <v>1363.77</v>
      </c>
      <c r="T37" s="26" t="s">
        <v>6</v>
      </c>
    </row>
    <row r="38" spans="2:20" x14ac:dyDescent="0.25">
      <c r="B38" s="53">
        <f>SUM(B18:B37)</f>
        <v>1415.79</v>
      </c>
      <c r="M38" s="9">
        <f t="shared" si="0"/>
        <v>42810</v>
      </c>
      <c r="N38" s="54" t="s">
        <v>15</v>
      </c>
      <c r="O38" s="54">
        <v>51120000</v>
      </c>
      <c r="P38" s="10">
        <f t="shared" si="5"/>
        <v>2388</v>
      </c>
      <c r="Q38" s="10" t="str">
        <f t="shared" si="6"/>
        <v>CAISSE N°99</v>
      </c>
      <c r="R38" s="55">
        <f>+S37</f>
        <v>1363.77</v>
      </c>
      <c r="S38" s="11">
        <v>0</v>
      </c>
      <c r="T38" s="56" t="s">
        <v>6</v>
      </c>
    </row>
    <row r="39" spans="2:20" x14ac:dyDescent="0.25">
      <c r="B39" s="57">
        <f>+B13+E13+H13+K13</f>
        <v>-1415.7900000000009</v>
      </c>
      <c r="M39" s="4">
        <f t="shared" si="0"/>
        <v>42810</v>
      </c>
      <c r="N39" s="25" t="s">
        <v>15</v>
      </c>
      <c r="O39" s="25">
        <v>4119999999</v>
      </c>
      <c r="P39" s="5">
        <f t="shared" si="5"/>
        <v>2388</v>
      </c>
      <c r="Q39" s="5" t="str">
        <f t="shared" si="6"/>
        <v>CAISSE N°99</v>
      </c>
      <c r="R39" s="31">
        <v>0</v>
      </c>
      <c r="S39" s="31">
        <f>+H10</f>
        <v>4820.1000000000004</v>
      </c>
      <c r="T39" s="26" t="s">
        <v>6</v>
      </c>
    </row>
    <row r="40" spans="2:20" x14ac:dyDescent="0.25">
      <c r="B40" s="57">
        <f>SUM(B38:B39)</f>
        <v>0</v>
      </c>
      <c r="M40" s="20">
        <f t="shared" si="0"/>
        <v>42810</v>
      </c>
      <c r="N40" s="29" t="s">
        <v>15</v>
      </c>
      <c r="O40" s="29">
        <v>51150000</v>
      </c>
      <c r="P40" s="21">
        <f t="shared" si="5"/>
        <v>2388</v>
      </c>
      <c r="Q40" s="21" t="str">
        <f t="shared" si="6"/>
        <v>CAISSE N°99</v>
      </c>
      <c r="R40" s="32">
        <f>+S39</f>
        <v>4820.1000000000004</v>
      </c>
      <c r="S40" s="22">
        <v>0</v>
      </c>
      <c r="T40" s="30" t="s">
        <v>6</v>
      </c>
    </row>
    <row r="41" spans="2:20" x14ac:dyDescent="0.25">
      <c r="M41" s="4">
        <f>B16</f>
        <v>42810</v>
      </c>
      <c r="N41" s="5" t="s">
        <v>10</v>
      </c>
      <c r="O41" s="5">
        <v>58000000</v>
      </c>
      <c r="P41" s="5">
        <f>A16</f>
        <v>160317</v>
      </c>
      <c r="Q41" s="5" t="s">
        <v>23</v>
      </c>
      <c r="R41" s="5">
        <f>C16</f>
        <v>9565</v>
      </c>
      <c r="S41" s="5">
        <v>0</v>
      </c>
      <c r="T41" s="7" t="s">
        <v>6</v>
      </c>
    </row>
    <row r="42" spans="2:20" x14ac:dyDescent="0.25">
      <c r="M42" s="20">
        <f>M41</f>
        <v>42810</v>
      </c>
      <c r="N42" s="21" t="s">
        <v>10</v>
      </c>
      <c r="O42" s="21">
        <v>53100000</v>
      </c>
      <c r="P42" s="21">
        <f>P41</f>
        <v>160317</v>
      </c>
      <c r="Q42" s="21" t="s">
        <v>23</v>
      </c>
      <c r="R42" s="21">
        <v>0</v>
      </c>
      <c r="S42" s="21">
        <f>R41</f>
        <v>9565</v>
      </c>
      <c r="T42" s="24" t="s">
        <v>6</v>
      </c>
    </row>
    <row r="43" spans="2:20" x14ac:dyDescent="0.25">
      <c r="M43" s="9">
        <f t="shared" ref="M43:M55" si="7">+$B$1</f>
        <v>42810</v>
      </c>
      <c r="N43" s="10" t="s">
        <v>5</v>
      </c>
      <c r="O43" s="10">
        <v>4119999999</v>
      </c>
      <c r="P43" s="10">
        <f>+$K$2</f>
        <v>512</v>
      </c>
      <c r="Q43" s="10" t="str">
        <f>+$J$2</f>
        <v>CAISSE N°20</v>
      </c>
      <c r="R43" s="11">
        <f>+K4</f>
        <v>0</v>
      </c>
      <c r="S43" s="11">
        <v>0</v>
      </c>
      <c r="T43" s="12" t="s">
        <v>6</v>
      </c>
    </row>
    <row r="44" spans="2:20" x14ac:dyDescent="0.25">
      <c r="M44" s="9">
        <f t="shared" si="7"/>
        <v>42810</v>
      </c>
      <c r="N44" s="10" t="s">
        <v>5</v>
      </c>
      <c r="O44" s="10">
        <v>44571000</v>
      </c>
      <c r="P44" s="10">
        <f t="shared" ref="P44:P55" si="8">+$K$2</f>
        <v>512</v>
      </c>
      <c r="Q44" s="10" t="str">
        <f t="shared" ref="Q44:Q55" si="9">+$J$2</f>
        <v>CAISSE N°20</v>
      </c>
      <c r="R44" s="11">
        <v>0</v>
      </c>
      <c r="S44" s="11">
        <f>+K5</f>
        <v>0</v>
      </c>
      <c r="T44" s="12" t="s">
        <v>6</v>
      </c>
    </row>
    <row r="45" spans="2:20" x14ac:dyDescent="0.25">
      <c r="M45" s="9">
        <f t="shared" si="7"/>
        <v>42810</v>
      </c>
      <c r="N45" s="10" t="s">
        <v>5</v>
      </c>
      <c r="O45" s="10">
        <v>70711000</v>
      </c>
      <c r="P45" s="10">
        <f t="shared" si="8"/>
        <v>512</v>
      </c>
      <c r="Q45" s="10" t="str">
        <f t="shared" si="9"/>
        <v>CAISSE N°20</v>
      </c>
      <c r="R45" s="11">
        <v>0</v>
      </c>
      <c r="S45" s="15">
        <f>S44/0.2</f>
        <v>0</v>
      </c>
      <c r="T45" s="12" t="s">
        <v>6</v>
      </c>
    </row>
    <row r="46" spans="2:20" x14ac:dyDescent="0.25">
      <c r="M46" s="9">
        <f t="shared" si="7"/>
        <v>42810</v>
      </c>
      <c r="N46" s="10" t="s">
        <v>5</v>
      </c>
      <c r="O46" s="10">
        <v>70710500</v>
      </c>
      <c r="P46" s="10">
        <f t="shared" si="8"/>
        <v>512</v>
      </c>
      <c r="Q46" s="10" t="str">
        <f t="shared" si="9"/>
        <v>CAISSE N°20</v>
      </c>
      <c r="R46" s="11">
        <v>0</v>
      </c>
      <c r="S46" s="15">
        <f>(R43-S44-S45)/1.055</f>
        <v>0</v>
      </c>
      <c r="T46" s="12" t="s">
        <v>6</v>
      </c>
    </row>
    <row r="47" spans="2:20" x14ac:dyDescent="0.25">
      <c r="M47" s="20">
        <f t="shared" si="7"/>
        <v>42810</v>
      </c>
      <c r="N47" s="21" t="s">
        <v>5</v>
      </c>
      <c r="O47" s="21">
        <v>44571500</v>
      </c>
      <c r="P47" s="21">
        <f t="shared" si="8"/>
        <v>512</v>
      </c>
      <c r="Q47" s="21" t="str">
        <f t="shared" si="9"/>
        <v>CAISSE N°20</v>
      </c>
      <c r="R47" s="22">
        <v>0</v>
      </c>
      <c r="S47" s="23">
        <f>R43-S44-S45-S46</f>
        <v>0</v>
      </c>
      <c r="T47" s="24" t="s">
        <v>6</v>
      </c>
    </row>
    <row r="48" spans="2:20" x14ac:dyDescent="0.25">
      <c r="M48" s="4">
        <f t="shared" si="7"/>
        <v>42810</v>
      </c>
      <c r="N48" s="25" t="s">
        <v>10</v>
      </c>
      <c r="O48" s="5">
        <v>4119999999</v>
      </c>
      <c r="P48" s="5">
        <f t="shared" si="8"/>
        <v>512</v>
      </c>
      <c r="Q48" s="5" t="str">
        <f t="shared" si="9"/>
        <v>CAISSE N°20</v>
      </c>
      <c r="R48" s="6">
        <v>0</v>
      </c>
      <c r="S48" s="6">
        <f>+K8</f>
        <v>0</v>
      </c>
      <c r="T48" s="26" t="s">
        <v>6</v>
      </c>
    </row>
    <row r="49" spans="13:20" x14ac:dyDescent="0.25">
      <c r="M49" s="20">
        <f t="shared" si="7"/>
        <v>42810</v>
      </c>
      <c r="N49" s="29" t="s">
        <v>10</v>
      </c>
      <c r="O49" s="29">
        <v>53100000</v>
      </c>
      <c r="P49" s="21">
        <f t="shared" si="8"/>
        <v>512</v>
      </c>
      <c r="Q49" s="21" t="str">
        <f t="shared" si="9"/>
        <v>CAISSE N°20</v>
      </c>
      <c r="R49" s="22">
        <f>+S48</f>
        <v>0</v>
      </c>
      <c r="S49" s="22">
        <v>0</v>
      </c>
      <c r="T49" s="30" t="s">
        <v>6</v>
      </c>
    </row>
    <row r="50" spans="13:20" x14ac:dyDescent="0.25">
      <c r="M50" s="4">
        <f t="shared" si="7"/>
        <v>42810</v>
      </c>
      <c r="N50" s="25" t="s">
        <v>10</v>
      </c>
      <c r="O50" s="5">
        <f>IF(R50&gt;0,65800000,75800000)</f>
        <v>75800000</v>
      </c>
      <c r="P50" s="5">
        <f t="shared" si="8"/>
        <v>512</v>
      </c>
      <c r="Q50" s="5" t="str">
        <f t="shared" si="9"/>
        <v>CAISSE N°20</v>
      </c>
      <c r="R50" s="6">
        <f>IF(K6&lt;0,-K6,0)</f>
        <v>0</v>
      </c>
      <c r="S50" s="6">
        <f>IF(K6&gt;0,K6,0)</f>
        <v>0</v>
      </c>
      <c r="T50" s="26" t="s">
        <v>6</v>
      </c>
    </row>
    <row r="51" spans="13:20" x14ac:dyDescent="0.25">
      <c r="M51" s="20">
        <f t="shared" si="7"/>
        <v>42810</v>
      </c>
      <c r="N51" s="29" t="s">
        <v>10</v>
      </c>
      <c r="O51" s="29">
        <v>53100000</v>
      </c>
      <c r="P51" s="21">
        <f t="shared" si="8"/>
        <v>512</v>
      </c>
      <c r="Q51" s="21" t="str">
        <f t="shared" si="9"/>
        <v>CAISSE N°20</v>
      </c>
      <c r="R51" s="22">
        <f>+S50</f>
        <v>0</v>
      </c>
      <c r="S51" s="22">
        <f>R50</f>
        <v>0</v>
      </c>
      <c r="T51" s="30" t="s">
        <v>6</v>
      </c>
    </row>
    <row r="52" spans="13:20" x14ac:dyDescent="0.25">
      <c r="M52" s="4">
        <f t="shared" si="7"/>
        <v>42810</v>
      </c>
      <c r="N52" s="25" t="s">
        <v>15</v>
      </c>
      <c r="O52" s="25">
        <v>4119999999</v>
      </c>
      <c r="P52" s="5">
        <f t="shared" si="8"/>
        <v>512</v>
      </c>
      <c r="Q52" s="5" t="str">
        <f t="shared" si="9"/>
        <v>CAISSE N°20</v>
      </c>
      <c r="R52" s="6">
        <v>0</v>
      </c>
      <c r="S52" s="31">
        <f>+K9</f>
        <v>0</v>
      </c>
      <c r="T52" s="26" t="s">
        <v>6</v>
      </c>
    </row>
    <row r="53" spans="13:20" x14ac:dyDescent="0.25">
      <c r="M53" s="9">
        <f t="shared" si="7"/>
        <v>42810</v>
      </c>
      <c r="N53" s="54" t="s">
        <v>15</v>
      </c>
      <c r="O53" s="54">
        <v>51120000</v>
      </c>
      <c r="P53" s="10">
        <f t="shared" si="8"/>
        <v>512</v>
      </c>
      <c r="Q53" s="10" t="str">
        <f t="shared" si="9"/>
        <v>CAISSE N°20</v>
      </c>
      <c r="R53" s="55">
        <f>+S52</f>
        <v>0</v>
      </c>
      <c r="S53" s="11">
        <v>0</v>
      </c>
      <c r="T53" s="56" t="s">
        <v>6</v>
      </c>
    </row>
    <row r="54" spans="13:20" x14ac:dyDescent="0.25">
      <c r="M54" s="4">
        <f t="shared" si="7"/>
        <v>42810</v>
      </c>
      <c r="N54" s="25" t="s">
        <v>15</v>
      </c>
      <c r="O54" s="25">
        <v>4119999999</v>
      </c>
      <c r="P54" s="5">
        <f t="shared" si="8"/>
        <v>512</v>
      </c>
      <c r="Q54" s="5" t="str">
        <f t="shared" si="9"/>
        <v>CAISSE N°20</v>
      </c>
      <c r="R54" s="31">
        <v>0</v>
      </c>
      <c r="S54" s="31">
        <f>+K10</f>
        <v>0</v>
      </c>
      <c r="T54" s="26" t="s">
        <v>6</v>
      </c>
    </row>
    <row r="55" spans="13:20" x14ac:dyDescent="0.25">
      <c r="M55" s="20">
        <f t="shared" si="7"/>
        <v>42810</v>
      </c>
      <c r="N55" s="29" t="s">
        <v>15</v>
      </c>
      <c r="O55" s="29">
        <v>51150000</v>
      </c>
      <c r="P55" s="21">
        <f t="shared" si="8"/>
        <v>512</v>
      </c>
      <c r="Q55" s="21" t="str">
        <f t="shared" si="9"/>
        <v>CAISSE N°20</v>
      </c>
      <c r="R55" s="32">
        <f>+S54</f>
        <v>0</v>
      </c>
      <c r="S55" s="22">
        <v>0</v>
      </c>
      <c r="T55" s="30" t="s">
        <v>6</v>
      </c>
    </row>
  </sheetData>
  <conditionalFormatting sqref="D16">
    <cfRule type="cellIs" dxfId="3" priority="1" operator="greaterThan">
      <formula>200</formula>
    </cfRule>
    <cfRule type="cellIs" dxfId="2" priority="2" operator="greaterThan">
      <formula>17985.24</formula>
    </cfRule>
    <cfRule type="cellIs" dxfId="1" priority="3" operator="greaterThan">
      <formula>17985.24</formula>
    </cfRule>
    <cfRule type="cellIs" dxfId="0" priority="4" operator="greaterThan">
      <formula>200</formula>
    </cfRule>
  </conditionalFormatting>
  <pageMargins left="0.7" right="0.7" top="0.75" bottom="0.75" header="0.3" footer="0.3"/>
  <pageSetup paperSize="9" orientation="portrait" horizontalDpi="360" verticalDpi="36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Kay</dc:creator>
  <cp:lastModifiedBy>Cekou Coulibaly</cp:lastModifiedBy>
  <dcterms:created xsi:type="dcterms:W3CDTF">2017-03-10T10:12:50Z</dcterms:created>
  <dcterms:modified xsi:type="dcterms:W3CDTF">2017-03-19T18:16:03Z</dcterms:modified>
</cp:coreProperties>
</file>