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60" windowWidth="29040" windowHeight="15780" activeTab="1"/>
  </bookViews>
  <sheets>
    <sheet name="Sheet1" sheetId="1" r:id="rId1"/>
    <sheet name="Feuil1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13" i="2" l="1"/>
  <c r="R11" i="2"/>
  <c r="R8" i="2"/>
  <c r="S8" i="2"/>
  <c r="T8" i="2" s="1"/>
  <c r="H33" i="1"/>
  <c r="V15" i="1"/>
  <c r="F3" i="1"/>
  <c r="T15" i="1"/>
  <c r="H25" i="1"/>
  <c r="H18" i="1"/>
  <c r="H23" i="1"/>
  <c r="H22" i="1"/>
  <c r="H16" i="1"/>
  <c r="H15" i="1"/>
  <c r="H7" i="1"/>
  <c r="H24" i="1"/>
  <c r="H17" i="1"/>
  <c r="H6" i="1"/>
  <c r="H4" i="1"/>
  <c r="H3" i="1"/>
  <c r="H31" i="1" l="1"/>
  <c r="H30" i="1"/>
  <c r="D33" i="1" l="1"/>
  <c r="D8" i="1"/>
  <c r="D18" i="1"/>
  <c r="D19" i="1" s="1"/>
  <c r="D25" i="1"/>
  <c r="D26" i="1" s="1"/>
  <c r="D9" i="1" l="1"/>
  <c r="V5" i="1"/>
  <c r="D10" i="1" l="1"/>
  <c r="D11" i="1" l="1"/>
</calcChain>
</file>

<file path=xl/sharedStrings.xml><?xml version="1.0" encoding="utf-8"?>
<sst xmlns="http://schemas.openxmlformats.org/spreadsheetml/2006/main" count="92" uniqueCount="45">
  <si>
    <t>Hauteur de marche:</t>
  </si>
  <si>
    <t>Giron:</t>
  </si>
  <si>
    <t>Epaisseur de la paillasse:</t>
  </si>
  <si>
    <t>Largeur de l'escalier</t>
  </si>
  <si>
    <t>Volume par marche:</t>
  </si>
  <si>
    <t>Volume total</t>
  </si>
  <si>
    <t>litres</t>
  </si>
  <si>
    <t>m³</t>
  </si>
  <si>
    <t>Nombre de marches</t>
  </si>
  <si>
    <t>po</t>
  </si>
  <si>
    <t>un</t>
  </si>
  <si>
    <t>Palier de balcon</t>
  </si>
  <si>
    <t>Dalle de sous-sol ou autre dalle</t>
  </si>
  <si>
    <t xml:space="preserve">Largeur </t>
  </si>
  <si>
    <t>Longueur</t>
  </si>
  <si>
    <t>Total dalle</t>
  </si>
  <si>
    <t>pied en pouce:</t>
  </si>
  <si>
    <t>Total de m³ escalier</t>
  </si>
  <si>
    <t>Hauteur</t>
  </si>
  <si>
    <t>Largeur</t>
  </si>
  <si>
    <t>Total</t>
  </si>
  <si>
    <t>Diamètre</t>
  </si>
  <si>
    <t>pi</t>
  </si>
  <si>
    <t>Total Arrondi</t>
  </si>
  <si>
    <t>Total arrondi</t>
  </si>
  <si>
    <t>Sonotube</t>
  </si>
  <si>
    <t>Nombre de sonotube</t>
  </si>
  <si>
    <t>uN</t>
  </si>
  <si>
    <t>la formule du Volume = Base multiplié par la Hauteur</t>
  </si>
  <si>
    <t>Base = π multiplié par le rayon (au carré)</t>
  </si>
  <si>
    <t>Mètre</t>
  </si>
  <si>
    <t>m</t>
  </si>
  <si>
    <t>pouce en mètre</t>
  </si>
  <si>
    <t>pied en mètre</t>
  </si>
  <si>
    <t>Convertion : Pied en mètre</t>
  </si>
  <si>
    <t>Volume</t>
  </si>
  <si>
    <t>https://cimentquebec.com/en/concrete/concrete-calculator/</t>
  </si>
  <si>
    <t>Rayon est égal au diamètre divisé par 2</t>
  </si>
  <si>
    <t>pied³</t>
  </si>
  <si>
    <t>diamètre/
pied</t>
  </si>
  <si>
    <t>rayon/
pied</t>
  </si>
  <si>
    <t>base/
pied</t>
  </si>
  <si>
    <t>hauteur/
pied</t>
  </si>
  <si>
    <t>mètre³</t>
  </si>
  <si>
    <t>1 pied³ = 0.0283168 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</si>
</sst>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rgb="FF00B050"/>
      <name val="Calibri"/>
      <family val="2"/>
      <scheme val="minor"/>
    </font>
    <font>
      <sz val="11"/>
      <color theme="1"/>
      <name val="Times New Roman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2" xfId="0" applyFont="1" applyBorder="1"/>
    <xf numFmtId="0" fontId="1" fillId="0" borderId="1" xfId="0" applyFont="1" applyBorder="1"/>
    <xf numFmtId="1" fontId="1" fillId="0" borderId="1" xfId="0" applyNumberFormat="1" applyFont="1" applyBorder="1"/>
    <xf numFmtId="0" fontId="1" fillId="0" borderId="0" xfId="0" applyFont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0" xfId="0" applyAlignment="1">
      <alignment horizontal="center"/>
    </xf>
    <xf numFmtId="0" fontId="1" fillId="3" borderId="3" xfId="0" applyFont="1" applyFill="1" applyBorder="1"/>
    <xf numFmtId="0" fontId="1" fillId="3" borderId="1" xfId="0" applyFont="1" applyFill="1" applyBorder="1"/>
    <xf numFmtId="0" fontId="1" fillId="0" borderId="0" xfId="0" applyFont="1" applyFill="1" applyBorder="1"/>
    <xf numFmtId="0" fontId="1" fillId="3" borderId="5" xfId="0" applyFont="1" applyFill="1" applyBorder="1"/>
    <xf numFmtId="2" fontId="1" fillId="0" borderId="0" xfId="0" applyNumberFormat="1" applyFont="1" applyFill="1" applyBorder="1"/>
    <xf numFmtId="1" fontId="1" fillId="0" borderId="0" xfId="0" applyNumberFormat="1" applyFont="1" applyFill="1" applyBorder="1"/>
    <xf numFmtId="0" fontId="1" fillId="4" borderId="5" xfId="0" applyFont="1" applyFill="1" applyBorder="1"/>
    <xf numFmtId="0" fontId="1" fillId="4" borderId="1" xfId="0" applyFont="1" applyFill="1" applyBorder="1"/>
    <xf numFmtId="0" fontId="1" fillId="4" borderId="3" xfId="0" applyFont="1" applyFill="1" applyBorder="1"/>
    <xf numFmtId="0" fontId="1" fillId="5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5" borderId="2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1" xfId="0" applyNumberFormat="1" applyFont="1" applyFill="1" applyBorder="1" applyAlignment="1">
      <alignment horizontal="right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0" fillId="0" borderId="0" xfId="0" applyFont="1"/>
    <xf numFmtId="0" fontId="0" fillId="6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67" fontId="0" fillId="6" borderId="0" xfId="0" applyNumberFormat="1" applyFont="1" applyFill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2" borderId="1" xfId="0" applyNumberFormat="1" applyFont="1" applyFill="1" applyBorder="1"/>
    <xf numFmtId="0" fontId="1" fillId="0" borderId="0" xfId="0" applyFont="1" applyFill="1" applyBorder="1" applyAlignment="1">
      <alignment vertical="center" textRotation="255"/>
    </xf>
    <xf numFmtId="2" fontId="1" fillId="3" borderId="1" xfId="0" applyNumberFormat="1" applyFont="1" applyFill="1" applyBorder="1"/>
    <xf numFmtId="0" fontId="4" fillId="0" borderId="0" xfId="1" applyFont="1" applyFill="1"/>
    <xf numFmtId="2" fontId="4" fillId="0" borderId="0" xfId="1" applyNumberFormat="1" applyFont="1" applyFill="1"/>
    <xf numFmtId="2" fontId="1" fillId="4" borderId="1" xfId="0" applyNumberFormat="1" applyFont="1" applyFill="1" applyBorder="1"/>
    <xf numFmtId="0" fontId="1" fillId="5" borderId="3" xfId="0" applyFont="1" applyFill="1" applyBorder="1" applyAlignment="1">
      <alignment horizontal="left"/>
    </xf>
    <xf numFmtId="2" fontId="1" fillId="5" borderId="1" xfId="0" applyNumberFormat="1" applyFont="1" applyFill="1" applyBorder="1"/>
    <xf numFmtId="0" fontId="0" fillId="6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2" fontId="1" fillId="0" borderId="0" xfId="0" quotePrefix="1" applyNumberFormat="1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Border="1"/>
    <xf numFmtId="0" fontId="0" fillId="0" borderId="0" xfId="0" applyAlignment="1"/>
    <xf numFmtId="0" fontId="5" fillId="0" borderId="0" xfId="2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 wrapText="1"/>
    </xf>
    <xf numFmtId="0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28574</xdr:colOff>
      <xdr:row>0</xdr:row>
      <xdr:rowOff>85725</xdr:rowOff>
    </xdr:from>
    <xdr:to>
      <xdr:col>16</xdr:col>
      <xdr:colOff>381000</xdr:colOff>
      <xdr:row>13</xdr:row>
      <xdr:rowOff>53665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8EA400B9-3F23-4C9C-8F1B-AEF8E95E1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4874" y="85725"/>
          <a:ext cx="4619626" cy="2558740"/>
        </a:xfrm>
        <a:prstGeom prst="rect">
          <a:avLst/>
        </a:prstGeom>
      </xdr:spPr>
    </xdr:pic>
    <xdr:clientData/>
  </xdr:twoCellAnchor>
  <xdr:twoCellAnchor editAs="oneCell">
    <xdr:from>
      <xdr:col>9</xdr:col>
      <xdr:colOff>85725</xdr:colOff>
      <xdr:row>14</xdr:row>
      <xdr:rowOff>76200</xdr:rowOff>
    </xdr:from>
    <xdr:to>
      <xdr:col>14</xdr:col>
      <xdr:colOff>133350</xdr:colOff>
      <xdr:row>24</xdr:row>
      <xdr:rowOff>22608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EC36E680-7DED-4452-9212-FFF1304E6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2867025"/>
          <a:ext cx="3095625" cy="1946658"/>
        </a:xfrm>
        <a:prstGeom prst="rect">
          <a:avLst/>
        </a:prstGeom>
      </xdr:spPr>
    </xdr:pic>
    <xdr:clientData/>
  </xdr:twoCellAnchor>
  <xdr:twoCellAnchor editAs="oneCell">
    <xdr:from>
      <xdr:col>9</xdr:col>
      <xdr:colOff>161925</xdr:colOff>
      <xdr:row>26</xdr:row>
      <xdr:rowOff>85725</xdr:rowOff>
    </xdr:from>
    <xdr:to>
      <xdr:col>13</xdr:col>
      <xdr:colOff>180975</xdr:colOff>
      <xdr:row>39</xdr:row>
      <xdr:rowOff>85726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883530E3-8029-4C4A-B223-0D7845C58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6038850"/>
          <a:ext cx="2457450" cy="2533651"/>
        </a:xfrm>
        <a:prstGeom prst="rect">
          <a:avLst/>
        </a:prstGeom>
      </xdr:spPr>
    </xdr:pic>
    <xdr:clientData/>
  </xdr:twoCellAnchor>
  <xdr:twoCellAnchor>
    <xdr:from>
      <xdr:col>4</xdr:col>
      <xdr:colOff>346075</xdr:colOff>
      <xdr:row>29</xdr:row>
      <xdr:rowOff>190500</xdr:rowOff>
    </xdr:from>
    <xdr:to>
      <xdr:col>6</xdr:col>
      <xdr:colOff>95250</xdr:colOff>
      <xdr:row>29</xdr:row>
      <xdr:rowOff>196850</xdr:rowOff>
    </xdr:to>
    <xdr:cxnSp macro="">
      <xdr:nvCxnSpPr>
        <xdr:cNvPr id="3" name="Connecteur droit avec flèche 2"/>
        <xdr:cNvCxnSpPr/>
      </xdr:nvCxnSpPr>
      <xdr:spPr>
        <a:xfrm flipV="1">
          <a:off x="3898900" y="7029450"/>
          <a:ext cx="1654175" cy="635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346075</xdr:colOff>
      <xdr:row>30</xdr:row>
      <xdr:rowOff>200025</xdr:rowOff>
    </xdr:from>
    <xdr:to>
      <xdr:col>6</xdr:col>
      <xdr:colOff>95250</xdr:colOff>
      <xdr:row>30</xdr:row>
      <xdr:rowOff>206375</xdr:rowOff>
    </xdr:to>
    <xdr:cxnSp macro="">
      <xdr:nvCxnSpPr>
        <xdr:cNvPr id="11" name="Connecteur droit avec flèche 10"/>
        <xdr:cNvCxnSpPr/>
      </xdr:nvCxnSpPr>
      <xdr:spPr>
        <a:xfrm flipV="1">
          <a:off x="3898900" y="7334250"/>
          <a:ext cx="1654175" cy="6350"/>
        </a:xfrm>
        <a:prstGeom prst="straightConnector1">
          <a:avLst/>
        </a:prstGeom>
        <a:ln w="19050" cap="flat" cmpd="sng" algn="ctr">
          <a:solidFill>
            <a:srgbClr val="FF000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14</xdr:col>
      <xdr:colOff>322572</xdr:colOff>
      <xdr:row>32</xdr:row>
      <xdr:rowOff>104040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571500"/>
          <a:ext cx="10228572" cy="5885715"/>
        </a:xfrm>
        <a:prstGeom prst="rect">
          <a:avLst/>
        </a:prstGeom>
      </xdr:spPr>
    </xdr:pic>
    <xdr:clientData/>
  </xdr:twoCellAnchor>
  <xdr:twoCellAnchor>
    <xdr:from>
      <xdr:col>3</xdr:col>
      <xdr:colOff>276225</xdr:colOff>
      <xdr:row>10</xdr:row>
      <xdr:rowOff>133350</xdr:rowOff>
    </xdr:from>
    <xdr:to>
      <xdr:col>16</xdr:col>
      <xdr:colOff>704851</xdr:colOff>
      <xdr:row>16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2562225" y="2295525"/>
          <a:ext cx="10334626" cy="1133475"/>
        </a:xfrm>
        <a:prstGeom prst="straightConnector1">
          <a:avLst/>
        </a:prstGeom>
        <a:ln w="19050" cap="flat" cmpd="sng" algn="ctr">
          <a:solidFill>
            <a:srgbClr val="00B05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</xdr:colOff>
      <xdr:row>12</xdr:row>
      <xdr:rowOff>104775</xdr:rowOff>
    </xdr:from>
    <xdr:to>
      <xdr:col>16</xdr:col>
      <xdr:colOff>704851</xdr:colOff>
      <xdr:row>16</xdr:row>
      <xdr:rowOff>152400</xdr:rowOff>
    </xdr:to>
    <xdr:cxnSp macro="">
      <xdr:nvCxnSpPr>
        <xdr:cNvPr id="8" name="Connecteur droit avec flèche 7"/>
        <xdr:cNvCxnSpPr/>
      </xdr:nvCxnSpPr>
      <xdr:spPr>
        <a:xfrm flipH="1">
          <a:off x="5362575" y="2647950"/>
          <a:ext cx="7534276" cy="809625"/>
        </a:xfrm>
        <a:prstGeom prst="straightConnector1">
          <a:avLst/>
        </a:prstGeom>
        <a:ln w="19050" cap="flat" cmpd="sng" algn="ctr">
          <a:solidFill>
            <a:srgbClr val="00B050"/>
          </a:solidFill>
          <a:prstDash val="solid"/>
          <a:miter lim="800000"/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cimentquebec.com/en/concrete/concrete-calculat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A41"/>
  <sheetViews>
    <sheetView zoomScaleNormal="100" workbookViewId="0">
      <selection activeCell="I33" sqref="I33"/>
    </sheetView>
  </sheetViews>
  <sheetFormatPr baseColWidth="10" defaultColWidth="9.140625" defaultRowHeight="15" x14ac:dyDescent="0.25"/>
  <cols>
    <col min="1" max="1" width="9.140625" style="32"/>
    <col min="2" max="2" width="3" style="32" customWidth="1"/>
    <col min="3" max="3" width="27.7109375" style="32" customWidth="1"/>
    <col min="4" max="4" width="13.42578125" style="32" customWidth="1"/>
    <col min="5" max="5" width="19.42578125" style="32" customWidth="1"/>
    <col min="6" max="6" width="9.140625" style="32"/>
    <col min="7" max="7" width="27.28515625" style="32" customWidth="1"/>
    <col min="8" max="26" width="9.140625" style="32"/>
    <col min="27" max="27" width="12.28515625" style="32" customWidth="1"/>
    <col min="28" max="16384" width="9.140625" style="32"/>
  </cols>
  <sheetData>
    <row r="1" spans="2:23" ht="15.75" thickBot="1" x14ac:dyDescent="0.3">
      <c r="G1" s="30" t="s">
        <v>34</v>
      </c>
      <c r="H1" s="33">
        <v>0.30480000000000002</v>
      </c>
    </row>
    <row r="2" spans="2:23" ht="15.75" thickBot="1" x14ac:dyDescent="0.3">
      <c r="D2" s="34"/>
      <c r="H2" s="31" t="s">
        <v>30</v>
      </c>
    </row>
    <row r="3" spans="2:23" ht="15.75" thickBot="1" x14ac:dyDescent="0.3">
      <c r="C3" s="1" t="s">
        <v>0</v>
      </c>
      <c r="D3" s="2">
        <v>7.25</v>
      </c>
      <c r="E3" s="32" t="s">
        <v>9</v>
      </c>
      <c r="F3" s="32">
        <f>(D3*6)/12</f>
        <v>3.625</v>
      </c>
      <c r="G3" s="30" t="s">
        <v>32</v>
      </c>
      <c r="H3" s="35">
        <f>(D3/12)*$H$1</f>
        <v>0.18415000000000001</v>
      </c>
      <c r="I3" s="36" t="s">
        <v>31</v>
      </c>
    </row>
    <row r="4" spans="2:23" ht="15.75" thickBot="1" x14ac:dyDescent="0.3">
      <c r="C4" s="2" t="s">
        <v>1</v>
      </c>
      <c r="D4" s="2">
        <v>12</v>
      </c>
      <c r="E4" s="32" t="s">
        <v>9</v>
      </c>
      <c r="G4" s="30" t="s">
        <v>32</v>
      </c>
      <c r="H4" s="35">
        <f>(D4/12)*$H$1</f>
        <v>0.30480000000000002</v>
      </c>
      <c r="I4" s="36" t="s">
        <v>31</v>
      </c>
      <c r="T4" s="32" t="s">
        <v>16</v>
      </c>
      <c r="V4" s="32">
        <v>22</v>
      </c>
      <c r="W4" s="32" t="s">
        <v>22</v>
      </c>
    </row>
    <row r="5" spans="2:23" ht="15.75" thickBot="1" x14ac:dyDescent="0.3">
      <c r="C5" s="2" t="s">
        <v>8</v>
      </c>
      <c r="D5" s="2">
        <v>8</v>
      </c>
      <c r="E5" s="32" t="s">
        <v>10</v>
      </c>
      <c r="G5" s="32">
        <v>8</v>
      </c>
      <c r="V5" s="15">
        <f>V4*12</f>
        <v>264</v>
      </c>
      <c r="W5" s="32" t="s">
        <v>9</v>
      </c>
    </row>
    <row r="6" spans="2:23" ht="15.75" thickBot="1" x14ac:dyDescent="0.3">
      <c r="C6" s="2" t="s">
        <v>2</v>
      </c>
      <c r="D6" s="2">
        <v>5</v>
      </c>
      <c r="E6" s="32" t="s">
        <v>9</v>
      </c>
      <c r="G6" s="30" t="s">
        <v>32</v>
      </c>
      <c r="H6" s="35">
        <f>(D6/12)*$H$1</f>
        <v>0.127</v>
      </c>
      <c r="I6" s="36" t="s">
        <v>31</v>
      </c>
    </row>
    <row r="7" spans="2:23" ht="15.75" thickBot="1" x14ac:dyDescent="0.3">
      <c r="B7" s="37"/>
      <c r="C7" s="5" t="s">
        <v>3</v>
      </c>
      <c r="D7" s="6">
        <v>8</v>
      </c>
      <c r="E7" s="32" t="s">
        <v>22</v>
      </c>
      <c r="G7" s="30" t="s">
        <v>33</v>
      </c>
      <c r="H7" s="35">
        <f>D7*$H$1</f>
        <v>2.4384000000000001</v>
      </c>
      <c r="I7" s="36" t="s">
        <v>31</v>
      </c>
      <c r="T7" s="32">
        <v>7.25</v>
      </c>
    </row>
    <row r="8" spans="2:23" ht="15.75" thickBot="1" x14ac:dyDescent="0.3">
      <c r="B8" s="38"/>
      <c r="C8" s="2" t="s">
        <v>4</v>
      </c>
      <c r="D8" s="3">
        <f>(SQRT((D3*2.54)*(D3*2.54)+(D4*2.54)*(D4*2.54))*(D6*2.54)+(D3*2.54)*(D4*2.54)/2)*((D7*12)*2.54)/1000</f>
        <v>178.7113542495695</v>
      </c>
      <c r="E8" s="32" t="s">
        <v>6</v>
      </c>
      <c r="T8" s="32">
        <v>7.25</v>
      </c>
    </row>
    <row r="9" spans="2:23" ht="15.75" thickBot="1" x14ac:dyDescent="0.3">
      <c r="B9" s="38"/>
      <c r="C9" s="2" t="s">
        <v>5</v>
      </c>
      <c r="D9" s="3">
        <f>D5*D8</f>
        <v>1429.690833996556</v>
      </c>
      <c r="E9" s="32" t="s">
        <v>6</v>
      </c>
      <c r="T9" s="32">
        <v>7.25</v>
      </c>
    </row>
    <row r="10" spans="2:23" ht="15.75" thickBot="1" x14ac:dyDescent="0.3">
      <c r="B10" s="38"/>
      <c r="C10" s="2" t="s">
        <v>17</v>
      </c>
      <c r="D10" s="39">
        <f>D9/1000</f>
        <v>1.4296908339965559</v>
      </c>
      <c r="E10" s="32" t="s">
        <v>7</v>
      </c>
      <c r="T10" s="32">
        <v>7.25</v>
      </c>
    </row>
    <row r="11" spans="2:23" ht="15.75" thickBot="1" x14ac:dyDescent="0.3">
      <c r="B11" s="38"/>
      <c r="C11" s="6" t="s">
        <v>24</v>
      </c>
      <c r="D11" s="39">
        <f>ROUNDUP(D10,0)</f>
        <v>2</v>
      </c>
      <c r="E11" s="32" t="s">
        <v>7</v>
      </c>
      <c r="T11" s="32">
        <v>7.25</v>
      </c>
    </row>
    <row r="12" spans="2:23" x14ac:dyDescent="0.25">
      <c r="B12" s="38"/>
      <c r="C12" s="10"/>
      <c r="D12" s="10"/>
      <c r="T12" s="32">
        <v>7.25</v>
      </c>
    </row>
    <row r="13" spans="2:23" ht="15.75" thickBot="1" x14ac:dyDescent="0.3">
      <c r="B13" s="38"/>
      <c r="C13" s="10"/>
      <c r="D13" s="10"/>
    </row>
    <row r="14" spans="2:23" ht="15.75" thickBot="1" x14ac:dyDescent="0.3">
      <c r="B14" s="38"/>
      <c r="C14" s="28" t="s">
        <v>11</v>
      </c>
      <c r="D14" s="29"/>
    </row>
    <row r="15" spans="2:23" ht="15.75" thickBot="1" x14ac:dyDescent="0.3">
      <c r="B15" s="40"/>
      <c r="C15" s="11" t="s">
        <v>19</v>
      </c>
      <c r="D15" s="9">
        <v>8</v>
      </c>
      <c r="E15" s="32" t="s">
        <v>22</v>
      </c>
      <c r="G15" s="30" t="s">
        <v>33</v>
      </c>
      <c r="H15" s="35">
        <f>D15*$H$1</f>
        <v>2.4384000000000001</v>
      </c>
      <c r="I15" s="36" t="s">
        <v>31</v>
      </c>
      <c r="T15" s="32">
        <f>SUM(T7:T14)</f>
        <v>43.5</v>
      </c>
      <c r="V15" s="32">
        <f>T15/12</f>
        <v>3.625</v>
      </c>
    </row>
    <row r="16" spans="2:23" ht="15.75" thickBot="1" x14ac:dyDescent="0.3">
      <c r="B16" s="40"/>
      <c r="C16" s="8" t="s">
        <v>14</v>
      </c>
      <c r="D16" s="9">
        <v>4</v>
      </c>
      <c r="E16" s="32" t="s">
        <v>22</v>
      </c>
      <c r="G16" s="30" t="s">
        <v>33</v>
      </c>
      <c r="H16" s="35">
        <f>D16*$H$1</f>
        <v>1.2192000000000001</v>
      </c>
      <c r="I16" s="36" t="s">
        <v>31</v>
      </c>
    </row>
    <row r="17" spans="2:27" ht="15.75" thickBot="1" x14ac:dyDescent="0.3">
      <c r="B17" s="40"/>
      <c r="C17" s="8" t="s">
        <v>18</v>
      </c>
      <c r="D17" s="9">
        <v>6</v>
      </c>
      <c r="E17" s="32" t="s">
        <v>9</v>
      </c>
      <c r="G17" s="30" t="s">
        <v>32</v>
      </c>
      <c r="H17" s="35">
        <f>(D17/12)*$H$1</f>
        <v>0.15240000000000001</v>
      </c>
      <c r="I17" s="36" t="s">
        <v>31</v>
      </c>
    </row>
    <row r="18" spans="2:27" ht="15.75" thickBot="1" x14ac:dyDescent="0.3">
      <c r="B18" s="40"/>
      <c r="C18" s="8" t="s">
        <v>20</v>
      </c>
      <c r="D18" s="41">
        <f>((((D15*12)*(D16*12))*D17)/144/12)*0.0283</f>
        <v>0.45279999999999998</v>
      </c>
      <c r="E18" s="32" t="s">
        <v>7</v>
      </c>
      <c r="G18" s="30" t="s">
        <v>35</v>
      </c>
      <c r="H18" s="34">
        <f>H15*H16*H17</f>
        <v>0.45306954547200007</v>
      </c>
      <c r="I18" s="36" t="s">
        <v>7</v>
      </c>
    </row>
    <row r="19" spans="2:27" ht="15.75" thickBot="1" x14ac:dyDescent="0.3">
      <c r="B19" s="40"/>
      <c r="C19" s="18" t="s">
        <v>23</v>
      </c>
      <c r="D19" s="41">
        <f>ROUNDUP(D18,0)</f>
        <v>1</v>
      </c>
    </row>
    <row r="20" spans="2:27" ht="15.75" thickBot="1" x14ac:dyDescent="0.3">
      <c r="B20" s="40"/>
      <c r="C20" s="10"/>
      <c r="D20" s="12"/>
    </row>
    <row r="21" spans="2:27" ht="15.75" thickBot="1" x14ac:dyDescent="0.3">
      <c r="B21" s="40"/>
      <c r="C21" s="24" t="s">
        <v>12</v>
      </c>
      <c r="D21" s="25"/>
    </row>
    <row r="22" spans="2:27" ht="15.75" thickBot="1" x14ac:dyDescent="0.3">
      <c r="B22" s="40"/>
      <c r="C22" s="14" t="s">
        <v>13</v>
      </c>
      <c r="D22" s="15">
        <v>30</v>
      </c>
      <c r="E22" s="32" t="s">
        <v>22</v>
      </c>
      <c r="G22" s="30" t="s">
        <v>33</v>
      </c>
      <c r="H22" s="35">
        <f>D22*$H$1</f>
        <v>9.1440000000000001</v>
      </c>
      <c r="I22" s="36" t="s">
        <v>31</v>
      </c>
    </row>
    <row r="23" spans="2:27" ht="15.75" thickBot="1" x14ac:dyDescent="0.3">
      <c r="B23" s="40"/>
      <c r="C23" s="16" t="s">
        <v>14</v>
      </c>
      <c r="D23" s="15">
        <v>20</v>
      </c>
      <c r="E23" s="32" t="s">
        <v>22</v>
      </c>
      <c r="G23" s="30" t="s">
        <v>33</v>
      </c>
      <c r="H23" s="35">
        <f>D23*$H$1</f>
        <v>6.0960000000000001</v>
      </c>
      <c r="I23" s="36" t="s">
        <v>31</v>
      </c>
      <c r="Y23" s="42"/>
      <c r="Z23" s="42"/>
      <c r="AA23" s="42"/>
    </row>
    <row r="24" spans="2:27" ht="15.75" thickBot="1" x14ac:dyDescent="0.3">
      <c r="B24" s="40"/>
      <c r="C24" s="16" t="s">
        <v>18</v>
      </c>
      <c r="D24" s="15">
        <v>6</v>
      </c>
      <c r="E24" s="32" t="s">
        <v>9</v>
      </c>
      <c r="G24" s="30" t="s">
        <v>32</v>
      </c>
      <c r="H24" s="35">
        <f>(D24/12)*$H$1</f>
        <v>0.15240000000000001</v>
      </c>
      <c r="I24" s="36" t="s">
        <v>31</v>
      </c>
      <c r="Y24" s="42"/>
      <c r="Z24" s="42"/>
      <c r="AA24" s="43"/>
    </row>
    <row r="25" spans="2:27" ht="15.75" thickBot="1" x14ac:dyDescent="0.3">
      <c r="B25" s="40"/>
      <c r="C25" s="16" t="s">
        <v>15</v>
      </c>
      <c r="D25" s="44">
        <f>((((D22*12)*(D23*12))*D24)/144/12)*0.0283</f>
        <v>8.49</v>
      </c>
      <c r="E25" s="32" t="s">
        <v>7</v>
      </c>
      <c r="G25" s="30" t="s">
        <v>35</v>
      </c>
      <c r="H25" s="34">
        <f>H22*H23*H24</f>
        <v>8.4950539776000014</v>
      </c>
      <c r="I25" s="36" t="s">
        <v>7</v>
      </c>
    </row>
    <row r="26" spans="2:27" ht="15.75" thickBot="1" x14ac:dyDescent="0.3">
      <c r="B26" s="40"/>
      <c r="C26" s="19" t="s">
        <v>23</v>
      </c>
      <c r="D26" s="44">
        <f>ROUNDUP(D25,0)</f>
        <v>9</v>
      </c>
    </row>
    <row r="27" spans="2:27" x14ac:dyDescent="0.25">
      <c r="B27" s="40"/>
      <c r="C27" s="20"/>
      <c r="D27" s="12"/>
    </row>
    <row r="28" spans="2:27" ht="15.75" thickBot="1" x14ac:dyDescent="0.3">
      <c r="B28" s="40"/>
      <c r="C28" s="20"/>
      <c r="D28" s="12"/>
    </row>
    <row r="29" spans="2:27" ht="15.75" thickBot="1" x14ac:dyDescent="0.3">
      <c r="B29" s="40"/>
      <c r="C29" s="26" t="s">
        <v>25</v>
      </c>
      <c r="D29" s="27"/>
    </row>
    <row r="30" spans="2:27" ht="15.75" thickBot="1" x14ac:dyDescent="0.3">
      <c r="B30" s="40"/>
      <c r="C30" s="21" t="s">
        <v>21</v>
      </c>
      <c r="D30" s="23">
        <v>10</v>
      </c>
      <c r="E30" s="32" t="s">
        <v>9</v>
      </c>
      <c r="G30" s="30" t="s">
        <v>32</v>
      </c>
      <c r="H30" s="35">
        <f>(D30/12)*$H$1</f>
        <v>0.254</v>
      </c>
      <c r="I30" s="36" t="s">
        <v>31</v>
      </c>
    </row>
    <row r="31" spans="2:27" ht="15.75" thickBot="1" x14ac:dyDescent="0.3">
      <c r="B31" s="40"/>
      <c r="C31" s="22" t="s">
        <v>18</v>
      </c>
      <c r="D31" s="23">
        <v>5</v>
      </c>
      <c r="E31" s="32" t="s">
        <v>22</v>
      </c>
      <c r="G31" s="30" t="s">
        <v>33</v>
      </c>
      <c r="H31" s="35">
        <f>D31*$H$1</f>
        <v>1.524</v>
      </c>
      <c r="I31" s="36" t="s">
        <v>31</v>
      </c>
      <c r="J31" s="34"/>
    </row>
    <row r="32" spans="2:27" ht="15.75" thickBot="1" x14ac:dyDescent="0.3">
      <c r="B32" s="40"/>
      <c r="C32" s="17" t="s">
        <v>26</v>
      </c>
      <c r="D32" s="23">
        <v>2</v>
      </c>
      <c r="E32" s="32" t="s">
        <v>27</v>
      </c>
      <c r="H32" s="33"/>
    </row>
    <row r="33" spans="3:9" ht="15.75" thickBot="1" x14ac:dyDescent="0.3">
      <c r="C33" s="45" t="s">
        <v>20</v>
      </c>
      <c r="D33" s="46">
        <f>PRODUCT(D32)*PI()*((D30/2)^2)*(D31*12)/60587.85714285</f>
        <v>0.15555555857584247</v>
      </c>
      <c r="E33" s="32" t="s">
        <v>7</v>
      </c>
      <c r="H33" s="47">
        <f>((PI()*(H30/2))*H31)*D32</f>
        <v>1.2160979498339946</v>
      </c>
      <c r="I33" s="36" t="s">
        <v>7</v>
      </c>
    </row>
    <row r="34" spans="3:9" x14ac:dyDescent="0.25">
      <c r="C34" s="20"/>
      <c r="D34" s="4"/>
    </row>
    <row r="35" spans="3:9" x14ac:dyDescent="0.25">
      <c r="C35" s="48"/>
      <c r="D35" s="49"/>
    </row>
    <row r="36" spans="3:9" x14ac:dyDescent="0.25">
      <c r="C36" s="10"/>
      <c r="D36" s="13"/>
      <c r="E36" s="50"/>
      <c r="G36" s="4"/>
      <c r="H36" s="4"/>
      <c r="I36" s="51"/>
    </row>
    <row r="37" spans="3:9" x14ac:dyDescent="0.25">
      <c r="C37" s="10"/>
      <c r="D37" s="13"/>
      <c r="E37" s="50"/>
    </row>
    <row r="38" spans="3:9" x14ac:dyDescent="0.25">
      <c r="C38" s="10"/>
      <c r="D38" s="12"/>
      <c r="E38" s="50"/>
    </row>
    <row r="39" spans="3:9" x14ac:dyDescent="0.25">
      <c r="C39" s="10"/>
      <c r="D39" s="12"/>
      <c r="E39" s="50"/>
    </row>
    <row r="40" spans="3:9" x14ac:dyDescent="0.25">
      <c r="C40" s="10"/>
      <c r="D40" s="12"/>
      <c r="E40" s="50"/>
    </row>
    <row r="41" spans="3:9" x14ac:dyDescent="0.25">
      <c r="C41" s="10"/>
      <c r="D41" s="13"/>
      <c r="E41" s="50"/>
    </row>
  </sheetData>
  <mergeCells count="3">
    <mergeCell ref="C21:D21"/>
    <mergeCell ref="C29:D29"/>
    <mergeCell ref="C14:D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18"/>
  <sheetViews>
    <sheetView showGridLines="0" tabSelected="1" workbookViewId="0">
      <selection activeCell="R11" sqref="R11"/>
    </sheetView>
  </sheetViews>
  <sheetFormatPr baseColWidth="10" defaultRowHeight="15" customHeight="1" x14ac:dyDescent="0.25"/>
  <cols>
    <col min="1" max="16384" width="11.42578125" style="7"/>
  </cols>
  <sheetData>
    <row r="1" spans="2:21" ht="15" customHeight="1" x14ac:dyDescent="0.25">
      <c r="Q1" s="52"/>
    </row>
    <row r="2" spans="2:21" ht="15" customHeight="1" x14ac:dyDescent="0.25">
      <c r="B2" s="53" t="s">
        <v>36</v>
      </c>
      <c r="R2" s="55"/>
    </row>
    <row r="3" spans="2:21" ht="15" customHeight="1" x14ac:dyDescent="0.25">
      <c r="R3" s="55" t="s">
        <v>29</v>
      </c>
    </row>
    <row r="4" spans="2:21" ht="15" customHeight="1" x14ac:dyDescent="0.25">
      <c r="R4" s="55"/>
    </row>
    <row r="5" spans="2:21" ht="15" customHeight="1" x14ac:dyDescent="0.25">
      <c r="R5" s="55" t="s">
        <v>37</v>
      </c>
    </row>
    <row r="7" spans="2:21" ht="35.25" customHeight="1" x14ac:dyDescent="0.25">
      <c r="R7" s="56" t="s">
        <v>39</v>
      </c>
      <c r="S7" s="56" t="s">
        <v>40</v>
      </c>
      <c r="T7" s="56" t="s">
        <v>41</v>
      </c>
      <c r="U7" s="56" t="s">
        <v>42</v>
      </c>
    </row>
    <row r="8" spans="2:21" ht="15" customHeight="1" x14ac:dyDescent="0.25">
      <c r="R8" s="57">
        <f>10/12</f>
        <v>0.83333333333333337</v>
      </c>
      <c r="S8" s="58">
        <f>R8/2</f>
        <v>0.41666666666666669</v>
      </c>
      <c r="T8" s="58">
        <f>PI()*(S8^2)</f>
        <v>0.54541539124822802</v>
      </c>
      <c r="U8" s="58">
        <v>5</v>
      </c>
    </row>
    <row r="9" spans="2:21" ht="15" customHeight="1" x14ac:dyDescent="0.25">
      <c r="T9" s="54"/>
    </row>
    <row r="10" spans="2:21" ht="15" customHeight="1" x14ac:dyDescent="0.25">
      <c r="R10" s="55" t="s">
        <v>28</v>
      </c>
      <c r="T10" s="54"/>
    </row>
    <row r="11" spans="2:21" ht="15" customHeight="1" x14ac:dyDescent="0.25">
      <c r="R11" s="60">
        <f>U8*T8</f>
        <v>2.7270769562411399</v>
      </c>
      <c r="S11" s="59" t="s">
        <v>38</v>
      </c>
      <c r="T11" s="54"/>
    </row>
    <row r="12" spans="2:21" ht="15" customHeight="1" x14ac:dyDescent="0.25">
      <c r="R12" s="54"/>
      <c r="S12" s="54"/>
      <c r="T12" s="54"/>
    </row>
    <row r="13" spans="2:21" ht="15" customHeight="1" x14ac:dyDescent="0.25">
      <c r="R13" s="61">
        <f>R11*0.0283168</f>
        <v>7.7222092754489102E-2</v>
      </c>
      <c r="S13" s="59" t="s">
        <v>43</v>
      </c>
      <c r="T13" s="54"/>
    </row>
    <row r="14" spans="2:21" ht="15" customHeight="1" x14ac:dyDescent="0.25">
      <c r="R14" s="54"/>
      <c r="T14" s="54"/>
    </row>
    <row r="15" spans="2:21" ht="15" customHeight="1" x14ac:dyDescent="0.25">
      <c r="R15" s="54"/>
      <c r="S15" s="54"/>
      <c r="T15" s="54"/>
    </row>
    <row r="16" spans="2:21" ht="15" customHeight="1" x14ac:dyDescent="0.25">
      <c r="R16" s="54"/>
      <c r="S16" s="54"/>
      <c r="T16" s="54"/>
    </row>
    <row r="17" spans="18:19" ht="15" customHeight="1" x14ac:dyDescent="0.25">
      <c r="R17" s="55" t="s">
        <v>44</v>
      </c>
      <c r="S17" s="54"/>
    </row>
    <row r="18" spans="18:19" ht="15" customHeight="1" x14ac:dyDescent="0.25">
      <c r="S18" s="54"/>
    </row>
  </sheetData>
  <hyperlinks>
    <hyperlink ref="B2" r:id="rId1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A3DF550DC1C49931F337E1791F2AF" ma:contentTypeVersion="8" ma:contentTypeDescription="Create a new document." ma:contentTypeScope="" ma:versionID="461610db55fd82288a4b99b474e6ba5d">
  <xsd:schema xmlns:xsd="http://www.w3.org/2001/XMLSchema" xmlns:xs="http://www.w3.org/2001/XMLSchema" xmlns:p="http://schemas.microsoft.com/office/2006/metadata/properties" xmlns:ns3="6b354621-44c9-463c-9573-d67bf45091fc" targetNamespace="http://schemas.microsoft.com/office/2006/metadata/properties" ma:root="true" ma:fieldsID="8d676c6629d84361435ffe9b3e301e13" ns3:_="">
    <xsd:import namespace="6b354621-44c9-463c-9573-d67bf45091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54621-44c9-463c-9573-d67bf45091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D999EE-C206-46FB-842A-3DD2F39D15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604E99-8E59-45A8-84DB-E29881C94D77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6b354621-44c9-463c-9573-d67bf45091fc"/>
  </ds:schemaRefs>
</ds:datastoreItem>
</file>

<file path=customXml/itemProps3.xml><?xml version="1.0" encoding="utf-8"?>
<ds:datastoreItem xmlns:ds="http://schemas.openxmlformats.org/officeDocument/2006/customXml" ds:itemID="{50BC16F0-A34C-4BB6-97B5-F84400F76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354621-44c9-463c-9573-d67bf45091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Brisebois</dc:creator>
  <cp:lastModifiedBy>isabelle</cp:lastModifiedBy>
  <dcterms:created xsi:type="dcterms:W3CDTF">2020-01-13T19:15:49Z</dcterms:created>
  <dcterms:modified xsi:type="dcterms:W3CDTF">2020-03-26T02:36:09Z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0x010100995A3DF550DC1C49931F337E1791F2AF</vt:lpwstr>
  </property>
</Properties>
</file>