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codeName="ThisWorkbook"/>
  <bookViews>
    <workbookView xWindow="900" yWindow="945" windowWidth="25035" windowHeight="13935"/>
  </bookViews>
  <sheets>
    <sheet name="recette" sheetId="1" r:id="rId1"/>
  </sheets>
  <externalReferences>
    <externalReference r:id="rId2"/>
  </externalReferenc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7" i="1" l="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16" i="1"/>
  <c r="E16" i="1"/>
  <c r="K50" i="1" l="1"/>
  <c r="I50" i="1"/>
  <c r="I49" i="1"/>
  <c r="K49" i="1" s="1"/>
  <c r="K48" i="1"/>
  <c r="I48" i="1"/>
  <c r="I47" i="1"/>
  <c r="K47" i="1" s="1"/>
  <c r="K46" i="1"/>
  <c r="I46" i="1"/>
  <c r="I45" i="1"/>
  <c r="K45" i="1" s="1"/>
  <c r="K44" i="1"/>
  <c r="I44" i="1"/>
  <c r="I43" i="1"/>
  <c r="K43" i="1" s="1"/>
  <c r="K42" i="1"/>
  <c r="I42" i="1"/>
  <c r="I41" i="1"/>
  <c r="K41" i="1" s="1"/>
  <c r="K40" i="1"/>
  <c r="I40" i="1"/>
  <c r="I39" i="1"/>
  <c r="K39" i="1" s="1"/>
  <c r="K38" i="1"/>
  <c r="I38" i="1"/>
  <c r="I37" i="1"/>
  <c r="K37" i="1" s="1"/>
  <c r="K36" i="1"/>
  <c r="I36" i="1"/>
  <c r="I35" i="1"/>
  <c r="K35" i="1" s="1"/>
  <c r="H34" i="1"/>
  <c r="I34" i="1" s="1"/>
  <c r="K34" i="1" s="1"/>
  <c r="I33" i="1"/>
  <c r="K33" i="1" s="1"/>
  <c r="I32" i="1"/>
  <c r="K32" i="1" s="1"/>
  <c r="I31" i="1"/>
  <c r="K31" i="1" s="1"/>
  <c r="H31" i="1"/>
  <c r="H30" i="1"/>
  <c r="I30" i="1" s="1"/>
  <c r="K30" i="1" s="1"/>
  <c r="G29" i="1"/>
  <c r="I29" i="1" s="1"/>
  <c r="K29" i="1" s="1"/>
  <c r="F28" i="1"/>
  <c r="I28" i="1" s="1"/>
  <c r="K28" i="1" s="1"/>
  <c r="G27" i="1"/>
  <c r="E27" i="1"/>
  <c r="F26" i="1"/>
  <c r="I26" i="1" s="1"/>
  <c r="K26" i="1" s="1"/>
  <c r="E26" i="1"/>
  <c r="E25" i="1"/>
  <c r="I25" i="1" s="1"/>
  <c r="K25" i="1" s="1"/>
  <c r="D24" i="1"/>
  <c r="I24" i="1" s="1"/>
  <c r="K24" i="1" s="1"/>
  <c r="D23" i="1"/>
  <c r="I23" i="1" s="1"/>
  <c r="K23" i="1" s="1"/>
  <c r="K22" i="1"/>
  <c r="I22" i="1"/>
  <c r="I21" i="1"/>
  <c r="K21" i="1" s="1"/>
  <c r="G20" i="1"/>
  <c r="I20" i="1" s="1"/>
  <c r="K20" i="1" s="1"/>
  <c r="G19" i="1"/>
  <c r="I19" i="1" s="1"/>
  <c r="K19" i="1" s="1"/>
  <c r="F18" i="1"/>
  <c r="I18" i="1" s="1"/>
  <c r="K18" i="1" s="1"/>
  <c r="E17" i="1"/>
  <c r="I17" i="1" s="1"/>
  <c r="K17" i="1" s="1"/>
  <c r="F16" i="1"/>
  <c r="K15" i="1"/>
  <c r="I15" i="1"/>
  <c r="G2" i="1"/>
  <c r="I27" i="1" l="1"/>
  <c r="K27" i="1" s="1"/>
  <c r="I16" i="1"/>
  <c r="K16" i="1" s="1"/>
  <c r="K51" i="1" s="1"/>
  <c r="K52" i="1" l="1"/>
  <c r="K53" i="1" s="1"/>
  <c r="E10" i="1" s="1"/>
  <c r="E12" i="1" s="1"/>
</calcChain>
</file>

<file path=xl/comments1.xml><?xml version="1.0" encoding="utf-8"?>
<comments xmlns="http://schemas.openxmlformats.org/spreadsheetml/2006/main">
  <authors>
    <author>isabelle</author>
  </authors>
  <commentList>
    <comment ref="B29" authorId="0">
      <text>
        <r>
          <rPr>
            <sz val="9"/>
            <color indexed="81"/>
            <rFont val="Tahoma"/>
            <family val="2"/>
          </rPr>
          <t>dans l'autre fichier le nom: Vanille gousse
et non :
Vanille gousse 20 gr</t>
        </r>
      </text>
    </comment>
  </commentList>
</comments>
</file>

<file path=xl/sharedStrings.xml><?xml version="1.0" encoding="utf-8"?>
<sst xmlns="http://schemas.openxmlformats.org/spreadsheetml/2006/main" count="73" uniqueCount="56">
  <si>
    <t xml:space="preserve"> </t>
  </si>
  <si>
    <t>Date création</t>
  </si>
  <si>
    <t>pour</t>
  </si>
  <si>
    <t>Type</t>
  </si>
  <si>
    <t>Auteur</t>
  </si>
  <si>
    <t>Dessert</t>
  </si>
  <si>
    <t>cts</t>
  </si>
  <si>
    <t>Photographie</t>
  </si>
  <si>
    <r>
      <t>Apport nutritionnel:</t>
    </r>
    <r>
      <rPr>
        <b/>
        <sz val="9"/>
        <rFont val="Arial"/>
        <family val="2"/>
      </rPr>
      <t xml:space="preserve"> </t>
    </r>
  </si>
  <si>
    <t>Coût matières total HT</t>
  </si>
  <si>
    <t>Coeff multiplicateur</t>
  </si>
  <si>
    <t>Prix de vente / Portion HT</t>
  </si>
  <si>
    <t>TECHNIQUES</t>
  </si>
  <si>
    <t>DENRÉES</t>
  </si>
  <si>
    <t>valorisation</t>
  </si>
  <si>
    <t>1/ Mille-feuilles</t>
  </si>
  <si>
    <t>NATURE</t>
  </si>
  <si>
    <t>U</t>
  </si>
  <si>
    <t>Total</t>
  </si>
  <si>
    <t>PUHT</t>
  </si>
  <si>
    <t>PTHT</t>
  </si>
  <si>
    <t>Au bain marie, mettre le chocolat gianduja à fondre. Ajouter la feuillantine. Couler entre deux feuilles de papier guitare, réserver.</t>
  </si>
  <si>
    <t>B.O.F</t>
  </si>
  <si>
    <t>L</t>
  </si>
  <si>
    <t>Beurre demi-sel</t>
  </si>
  <si>
    <t>Kg</t>
  </si>
  <si>
    <t>Beurre</t>
  </si>
  <si>
    <t>Lait demi-écrémé</t>
  </si>
  <si>
    <t>2/ Ganache caramel</t>
  </si>
  <si>
    <t>Œuf (jaune liquide)</t>
  </si>
  <si>
    <t>Réaliser un caramel, décuire avec le beurre puis avec la moitié de la créme bouillante. Ajouter le chocolat et le reste de la crème, mixer, réserver.</t>
  </si>
  <si>
    <t>Économat</t>
  </si>
  <si>
    <t>Feuillantine</t>
  </si>
  <si>
    <t>Chocolat gianduja</t>
  </si>
  <si>
    <t>Chocolat couverture noir</t>
  </si>
  <si>
    <t>3/ Ganache lactée</t>
  </si>
  <si>
    <t>Chocolat couverture lacté</t>
  </si>
  <si>
    <t xml:space="preserve">Faire bouillir la crème, le sucre invertie et le beurre. Ajouter le sorbitol lors de l'ébullition. Verser la préparation sur le chocolat lacté, mixer et réserver. </t>
  </si>
  <si>
    <t>Sucre semoule</t>
  </si>
  <si>
    <t>Sorbitol</t>
  </si>
  <si>
    <t>Vanille gousse 20 gr</t>
  </si>
  <si>
    <t>P</t>
  </si>
  <si>
    <t>Noisettes entiéres</t>
  </si>
  <si>
    <t>Sorbet mandarine</t>
  </si>
  <si>
    <t>4/ Crème anglaise</t>
  </si>
  <si>
    <t>Blanchir les jaunes et le sucre. Faire bouillir le lait ajouté à la préparation. Cuire l'appareil à 82°C, réserver.</t>
  </si>
  <si>
    <t>Fruits Légumes</t>
  </si>
  <si>
    <t>Honny cress</t>
  </si>
  <si>
    <t>Botte</t>
  </si>
  <si>
    <t>5/ Dressage</t>
  </si>
  <si>
    <t>Dresser dans des demis-cadres (60 x 40) la feuillantine, recouvrir avec la ganache lactée. Ajouter une nouvelle couche de feuillantine surmontée de la ganache chocolat-caramel. Terminer par une dernière couche de feuillantine et réserver.</t>
  </si>
  <si>
    <t>Faire torréfier les noisettes à 180°C.</t>
  </si>
  <si>
    <t>Total denrées:</t>
  </si>
  <si>
    <t>Assaisonnement 2%:</t>
  </si>
  <si>
    <t>Coût matières total:</t>
  </si>
  <si>
    <t>Crème liquide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</si>
</sst>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 #,##0.00_)\ _$_ ;_ * \(#,##0.00\)\ _$_ ;_ * &quot;-&quot;??_)\ _$_ ;_ @_ "/>
    <numFmt numFmtId="164" formatCode="#,##0.00\ &quot;€&quot;"/>
  </numFmts>
  <fonts count="17" x14ac:knownFonts="1">
    <font>
      <sz val="12"/>
      <color theme="1"/>
      <name val="Calibri"/>
      <family val="2"/>
      <scheme val="minor"/>
    </font>
    <font>
      <sz val="12"/>
      <color rgb="FF000000"/>
      <name val="Arial"/>
      <family val="2"/>
    </font>
    <font>
      <b/>
      <u/>
      <sz val="10"/>
      <name val="Arial"/>
      <family val="2"/>
    </font>
    <font>
      <sz val="10"/>
      <name val="Arial"/>
      <family val="2"/>
    </font>
    <font>
      <b/>
      <sz val="6"/>
      <name val="Arial"/>
      <family val="2"/>
    </font>
    <font>
      <sz val="6"/>
      <name val="Arial"/>
      <family val="2"/>
    </font>
    <font>
      <sz val="8"/>
      <name val="Arial"/>
      <family val="2"/>
    </font>
    <font>
      <b/>
      <sz val="8"/>
      <name val="Arial"/>
      <family val="2"/>
    </font>
    <font>
      <b/>
      <sz val="10"/>
      <name val="Arial"/>
      <family val="2"/>
    </font>
    <font>
      <b/>
      <u/>
      <sz val="9"/>
      <name val="Arial"/>
      <family val="2"/>
    </font>
    <font>
      <b/>
      <sz val="9"/>
      <name val="Arial"/>
      <family val="2"/>
    </font>
    <font>
      <b/>
      <u/>
      <sz val="8"/>
      <name val="Arial"/>
      <family val="2"/>
    </font>
    <font>
      <b/>
      <sz val="10"/>
      <color rgb="FFFF0000"/>
      <name val="Arial"/>
      <family val="2"/>
    </font>
    <font>
      <b/>
      <sz val="9"/>
      <color indexed="62"/>
      <name val="Arial"/>
      <family val="2"/>
    </font>
    <font>
      <sz val="10"/>
      <color theme="1"/>
      <name val="Arial"/>
      <family val="2"/>
    </font>
    <font>
      <sz val="12"/>
      <color theme="1"/>
      <name val="Calibri"/>
      <family val="2"/>
      <scheme val="minor"/>
    </font>
    <font>
      <sz val="9"/>
      <color indexed="81"/>
      <name val="Tahoma"/>
      <family val="2"/>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55">
    <border>
      <left/>
      <right/>
      <top/>
      <bottom/>
      <diagonal/>
    </border>
    <border>
      <left style="double">
        <color indexed="64"/>
      </left>
      <right/>
      <top/>
      <bottom/>
      <diagonal/>
    </border>
    <border>
      <left/>
      <right style="medium">
        <color indexed="64"/>
      </right>
      <top/>
      <bottom/>
      <diagonal/>
    </border>
    <border>
      <left/>
      <right style="double">
        <color indexed="64"/>
      </right>
      <top/>
      <bottom/>
      <diagonal/>
    </border>
    <border>
      <left style="medium">
        <color indexed="64"/>
      </left>
      <right/>
      <top/>
      <bottom/>
      <diagonal/>
    </border>
    <border>
      <left style="medium">
        <color indexed="64"/>
      </left>
      <right style="double">
        <color indexed="64"/>
      </right>
      <top/>
      <bottom/>
      <diagonal/>
    </border>
    <border>
      <left style="double">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style="double">
        <color indexed="64"/>
      </left>
      <right style="medium">
        <color indexed="64"/>
      </right>
      <top/>
      <bottom/>
      <diagonal/>
    </border>
    <border>
      <left/>
      <right/>
      <top style="dotted">
        <color indexed="64"/>
      </top>
      <bottom style="dotted">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style="dotted">
        <color indexed="64"/>
      </top>
      <bottom style="dotted">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double">
        <color indexed="64"/>
      </right>
      <top/>
      <bottom style="medium">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double">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double">
        <color indexed="64"/>
      </right>
      <top style="thin">
        <color indexed="64"/>
      </top>
      <bottom style="medium">
        <color indexed="64"/>
      </bottom>
      <diagonal/>
    </border>
    <border>
      <left style="medium">
        <color indexed="64"/>
      </left>
      <right style="thin">
        <color indexed="64"/>
      </right>
      <top/>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double">
        <color indexed="64"/>
      </right>
      <top style="medium">
        <color indexed="64"/>
      </top>
      <bottom style="medium">
        <color indexed="64"/>
      </bottom>
      <diagonal/>
    </border>
    <border>
      <left/>
      <right style="thin">
        <color indexed="64"/>
      </right>
      <top style="medium">
        <color indexed="64"/>
      </top>
      <bottom style="double">
        <color indexed="64"/>
      </bottom>
      <diagonal/>
    </border>
    <border>
      <left/>
      <right style="double">
        <color indexed="64"/>
      </right>
      <top style="medium">
        <color indexed="64"/>
      </top>
      <bottom style="double">
        <color indexed="64"/>
      </bottom>
      <diagonal/>
    </border>
  </borders>
  <cellStyleXfs count="2">
    <xf numFmtId="0" fontId="0" fillId="0" borderId="0"/>
    <xf numFmtId="43" fontId="15" fillId="0" borderId="0" applyFont="0" applyFill="0" applyBorder="0" applyAlignment="0" applyProtection="0"/>
  </cellStyleXfs>
  <cellXfs count="110">
    <xf numFmtId="0" fontId="0" fillId="0" borderId="0" xfId="0"/>
    <xf numFmtId="0" fontId="2" fillId="0" borderId="1" xfId="0" applyFont="1" applyBorder="1"/>
    <xf numFmtId="0" fontId="5" fillId="0" borderId="2" xfId="0" applyFont="1" applyBorder="1"/>
    <xf numFmtId="0" fontId="8" fillId="0" borderId="0" xfId="0" applyFont="1"/>
    <xf numFmtId="0" fontId="9" fillId="0" borderId="9" xfId="0" applyFont="1" applyBorder="1"/>
    <xf numFmtId="0" fontId="8" fillId="0" borderId="7" xfId="0" applyFont="1" applyBorder="1" applyAlignment="1">
      <alignment horizontal="centerContinuous"/>
    </xf>
    <xf numFmtId="0" fontId="8" fillId="0" borderId="16" xfId="0" applyFont="1" applyBorder="1" applyAlignment="1">
      <alignment horizontal="center"/>
    </xf>
    <xf numFmtId="0" fontId="8" fillId="0" borderId="17" xfId="0" applyFont="1" applyBorder="1" applyAlignment="1">
      <alignment horizontal="center"/>
    </xf>
    <xf numFmtId="0" fontId="8" fillId="0" borderId="12" xfId="0" applyFont="1" applyBorder="1"/>
    <xf numFmtId="0" fontId="3" fillId="0" borderId="12" xfId="0" applyFont="1" applyBorder="1" applyAlignment="1">
      <alignment wrapText="1"/>
    </xf>
    <xf numFmtId="0" fontId="8" fillId="0" borderId="12" xfId="0" applyFont="1" applyBorder="1" applyAlignment="1">
      <alignment wrapText="1"/>
    </xf>
    <xf numFmtId="0" fontId="3" fillId="0" borderId="18" xfId="0" applyFont="1" applyBorder="1"/>
    <xf numFmtId="0" fontId="3" fillId="0" borderId="12" xfId="0" applyFont="1" applyBorder="1"/>
    <xf numFmtId="0" fontId="3" fillId="0" borderId="7" xfId="0" applyFont="1" applyBorder="1"/>
    <xf numFmtId="0" fontId="8" fillId="0" borderId="21" xfId="0" applyFont="1" applyBorder="1" applyAlignment="1">
      <alignment vertical="center"/>
    </xf>
    <xf numFmtId="164" fontId="8" fillId="0" borderId="14" xfId="0" applyNumberFormat="1" applyFont="1" applyBorder="1" applyAlignment="1">
      <alignment vertical="center"/>
    </xf>
    <xf numFmtId="0" fontId="8" fillId="0" borderId="24" xfId="0" applyFont="1" applyBorder="1" applyAlignment="1">
      <alignment vertical="center"/>
    </xf>
    <xf numFmtId="0" fontId="8" fillId="0" borderId="29" xfId="0" applyFont="1" applyBorder="1" applyAlignment="1">
      <alignment vertical="center"/>
    </xf>
    <xf numFmtId="0" fontId="3" fillId="0" borderId="0" xfId="0" applyFont="1" applyBorder="1"/>
    <xf numFmtId="0" fontId="0" fillId="0" borderId="0" xfId="0" applyBorder="1"/>
    <xf numFmtId="0" fontId="0" fillId="0" borderId="2" xfId="0" applyBorder="1"/>
    <xf numFmtId="0" fontId="4" fillId="0" borderId="4" xfId="0" applyFont="1" applyBorder="1"/>
    <xf numFmtId="0" fontId="4" fillId="0" borderId="32" xfId="0" applyFont="1" applyBorder="1" applyAlignment="1">
      <alignment horizontal="center"/>
    </xf>
    <xf numFmtId="0" fontId="4" fillId="0" borderId="32" xfId="0" applyFont="1" applyBorder="1"/>
    <xf numFmtId="0" fontId="4" fillId="0" borderId="5" xfId="0" applyFont="1" applyBorder="1" applyAlignment="1">
      <alignment horizontal="center"/>
    </xf>
    <xf numFmtId="0" fontId="0" fillId="0" borderId="1" xfId="0" applyBorder="1"/>
    <xf numFmtId="0" fontId="7" fillId="0" borderId="32" xfId="0" applyFont="1" applyBorder="1" applyAlignment="1">
      <alignment horizontal="center"/>
    </xf>
    <xf numFmtId="0" fontId="7" fillId="0" borderId="32" xfId="0" applyFont="1" applyBorder="1"/>
    <xf numFmtId="0" fontId="0" fillId="0" borderId="6" xfId="0" applyBorder="1"/>
    <xf numFmtId="0" fontId="0" fillId="0" borderId="7" xfId="0" applyBorder="1"/>
    <xf numFmtId="0" fontId="0" fillId="0" borderId="8" xfId="0" applyBorder="1"/>
    <xf numFmtId="0" fontId="4" fillId="0" borderId="33" xfId="0" applyFont="1" applyBorder="1" applyAlignment="1">
      <alignment horizontal="center" vertical="top"/>
    </xf>
    <xf numFmtId="0" fontId="5" fillId="0" borderId="33" xfId="0" applyFont="1" applyBorder="1"/>
    <xf numFmtId="0" fontId="0" fillId="0" borderId="3" xfId="0" applyBorder="1"/>
    <xf numFmtId="0" fontId="0" fillId="0" borderId="4" xfId="0" applyBorder="1"/>
    <xf numFmtId="0" fontId="8" fillId="0" borderId="0" xfId="0" applyFont="1" applyBorder="1" applyAlignment="1">
      <alignment horizontal="centerContinuous"/>
    </xf>
    <xf numFmtId="0" fontId="0" fillId="0" borderId="0" xfId="0" applyBorder="1" applyAlignment="1">
      <alignment horizontal="centerContinuous"/>
    </xf>
    <xf numFmtId="0" fontId="0" fillId="0" borderId="21" xfId="0" applyBorder="1"/>
    <xf numFmtId="0" fontId="0" fillId="0" borderId="14" xfId="0" applyBorder="1"/>
    <xf numFmtId="0" fontId="8" fillId="0" borderId="40" xfId="0" applyFont="1" applyBorder="1"/>
    <xf numFmtId="0" fontId="8" fillId="0" borderId="24" xfId="0" applyFont="1" applyBorder="1" applyAlignment="1">
      <alignment horizontal="centerContinuous"/>
    </xf>
    <xf numFmtId="0" fontId="0" fillId="0" borderId="25" xfId="0" applyBorder="1" applyAlignment="1">
      <alignment horizontal="centerContinuous"/>
    </xf>
    <xf numFmtId="0" fontId="0" fillId="0" borderId="41" xfId="0" applyBorder="1" applyAlignment="1">
      <alignment horizontal="centerContinuous"/>
    </xf>
    <xf numFmtId="0" fontId="8" fillId="0" borderId="14" xfId="0" applyFont="1" applyBorder="1" applyAlignment="1">
      <alignment horizontal="centerContinuous"/>
    </xf>
    <xf numFmtId="0" fontId="8" fillId="0" borderId="42"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2" fillId="0" borderId="45" xfId="0" applyFont="1" applyBorder="1"/>
    <xf numFmtId="0" fontId="0" fillId="0" borderId="18" xfId="0" applyBorder="1"/>
    <xf numFmtId="2" fontId="0" fillId="0" borderId="18" xfId="0" applyNumberFormat="1" applyBorder="1"/>
    <xf numFmtId="2" fontId="0" fillId="0" borderId="46" xfId="0" applyNumberFormat="1" applyBorder="1"/>
    <xf numFmtId="2" fontId="0" fillId="0" borderId="47" xfId="0" applyNumberFormat="1" applyBorder="1"/>
    <xf numFmtId="164" fontId="0" fillId="0" borderId="48" xfId="0" applyNumberFormat="1" applyBorder="1"/>
    <xf numFmtId="2" fontId="0" fillId="0" borderId="4" xfId="0" applyNumberFormat="1" applyBorder="1"/>
    <xf numFmtId="164" fontId="0" fillId="0" borderId="19" xfId="0" applyNumberFormat="1" applyBorder="1"/>
    <xf numFmtId="0" fontId="3" fillId="0" borderId="4" xfId="0" applyFont="1" applyBorder="1"/>
    <xf numFmtId="0" fontId="0" fillId="0" borderId="12" xfId="0" applyBorder="1"/>
    <xf numFmtId="0" fontId="2" fillId="0" borderId="0" xfId="0" applyFont="1" applyBorder="1"/>
    <xf numFmtId="0" fontId="1" fillId="0" borderId="0" xfId="0" applyFont="1" applyBorder="1"/>
    <xf numFmtId="0" fontId="0" fillId="0" borderId="15" xfId="0" applyBorder="1"/>
    <xf numFmtId="0" fontId="0" fillId="0" borderId="20" xfId="0" applyBorder="1"/>
    <xf numFmtId="2" fontId="0" fillId="0" borderId="20" xfId="0" applyNumberFormat="1" applyBorder="1"/>
    <xf numFmtId="2" fontId="0" fillId="0" borderId="21" xfId="0" applyNumberFormat="1" applyBorder="1"/>
    <xf numFmtId="164" fontId="0" fillId="0" borderId="22" xfId="0" applyNumberFormat="1" applyBorder="1"/>
    <xf numFmtId="0" fontId="8" fillId="0" borderId="9" xfId="0" applyFont="1" applyBorder="1"/>
    <xf numFmtId="0" fontId="0" fillId="0" borderId="49" xfId="0" applyBorder="1"/>
    <xf numFmtId="0" fontId="0" fillId="0" borderId="50" xfId="0" applyBorder="1"/>
    <xf numFmtId="0" fontId="0" fillId="0" borderId="7" xfId="0" applyBorder="1" applyAlignment="1">
      <alignment vertical="center"/>
    </xf>
    <xf numFmtId="0" fontId="0" fillId="0" borderId="23" xfId="0" applyBorder="1" applyAlignment="1">
      <alignment vertical="center"/>
    </xf>
    <xf numFmtId="0" fontId="0" fillId="0" borderId="25" xfId="0" applyBorder="1" applyAlignment="1">
      <alignment vertical="center"/>
    </xf>
    <xf numFmtId="0" fontId="0" fillId="0" borderId="51" xfId="0" applyBorder="1" applyAlignment="1">
      <alignment vertical="center"/>
    </xf>
    <xf numFmtId="164" fontId="8" fillId="0" borderId="52" xfId="0" applyNumberFormat="1" applyFont="1" applyBorder="1" applyAlignment="1">
      <alignment vertical="center"/>
    </xf>
    <xf numFmtId="0" fontId="0" fillId="0" borderId="26" xfId="0" applyBorder="1"/>
    <xf numFmtId="0" fontId="0" fillId="0" borderId="27" xfId="0" applyBorder="1"/>
    <xf numFmtId="0" fontId="0" fillId="0" borderId="28" xfId="0" applyBorder="1"/>
    <xf numFmtId="0" fontId="0" fillId="0" borderId="30" xfId="0" applyBorder="1" applyAlignment="1">
      <alignment vertical="center"/>
    </xf>
    <xf numFmtId="0" fontId="0" fillId="0" borderId="53" xfId="0" applyBorder="1" applyAlignment="1">
      <alignment vertical="center"/>
    </xf>
    <xf numFmtId="164" fontId="12" fillId="0" borderId="54" xfId="0" applyNumberFormat="1" applyFont="1" applyBorder="1" applyAlignment="1">
      <alignment vertical="center"/>
    </xf>
    <xf numFmtId="0" fontId="3" fillId="0" borderId="12" xfId="0" applyFont="1" applyBorder="1" applyAlignment="1">
      <alignment horizontal="left" wrapText="1"/>
    </xf>
    <xf numFmtId="0" fontId="14" fillId="0" borderId="12" xfId="0" applyFont="1" applyFill="1" applyBorder="1" applyAlignment="1">
      <alignment horizontal="left" wrapText="1"/>
    </xf>
    <xf numFmtId="0" fontId="0" fillId="0" borderId="12" xfId="0" applyBorder="1" applyAlignment="1">
      <alignment horizontal="center" vertical="center" wrapText="1"/>
    </xf>
    <xf numFmtId="0" fontId="0" fillId="0" borderId="15" xfId="0" applyBorder="1" applyAlignment="1">
      <alignment horizontal="center" vertical="center" wrapText="1"/>
    </xf>
    <xf numFmtId="0" fontId="11" fillId="0" borderId="31" xfId="0" applyFont="1" applyBorder="1" applyAlignment="1">
      <alignment horizontal="center" vertical="center"/>
    </xf>
    <xf numFmtId="0" fontId="11" fillId="0" borderId="13" xfId="0" applyFont="1" applyBorder="1" applyAlignment="1">
      <alignment horizontal="center" vertical="center"/>
    </xf>
    <xf numFmtId="0" fontId="11" fillId="0" borderId="38" xfId="0" applyFont="1" applyBorder="1" applyAlignment="1">
      <alignment horizontal="center" vertical="center"/>
    </xf>
    <xf numFmtId="4" fontId="13" fillId="0" borderId="13" xfId="0" applyNumberFormat="1" applyFont="1" applyBorder="1" applyAlignment="1">
      <alignment horizontal="center" vertical="center"/>
    </xf>
    <xf numFmtId="4" fontId="13" fillId="0" borderId="39" xfId="0" applyNumberFormat="1" applyFont="1" applyBorder="1" applyAlignment="1">
      <alignment horizontal="center" vertical="center"/>
    </xf>
    <xf numFmtId="0" fontId="11" fillId="0" borderId="21" xfId="0" applyFont="1" applyBorder="1" applyAlignment="1">
      <alignment horizontal="center" vertical="center"/>
    </xf>
    <xf numFmtId="0" fontId="11" fillId="0" borderId="7" xfId="0" applyFont="1" applyBorder="1" applyAlignment="1">
      <alignment horizontal="center" vertical="center"/>
    </xf>
    <xf numFmtId="0" fontId="11" fillId="0" borderId="23" xfId="0" applyFont="1" applyBorder="1" applyAlignment="1">
      <alignment horizontal="center" vertical="center"/>
    </xf>
    <xf numFmtId="164" fontId="13" fillId="0" borderId="7" xfId="0" applyNumberFormat="1" applyFont="1" applyBorder="1" applyAlignment="1">
      <alignment horizontal="center" vertical="center"/>
    </xf>
    <xf numFmtId="164" fontId="13" fillId="0" borderId="8" xfId="0" applyNumberFormat="1" applyFont="1" applyBorder="1" applyAlignment="1">
      <alignment horizontal="center" vertical="center"/>
    </xf>
    <xf numFmtId="0" fontId="14" fillId="0" borderId="12" xfId="0" applyFont="1" applyBorder="1" applyAlignment="1">
      <alignment horizontal="left" wrapText="1"/>
    </xf>
    <xf numFmtId="14" fontId="6" fillId="0" borderId="4" xfId="0" applyNumberFormat="1" applyFont="1" applyBorder="1" applyAlignment="1">
      <alignment horizontal="center" vertical="center"/>
    </xf>
    <xf numFmtId="14" fontId="6" fillId="0" borderId="2" xfId="0" applyNumberFormat="1" applyFont="1" applyBorder="1" applyAlignment="1">
      <alignment horizontal="center" vertical="center"/>
    </xf>
    <xf numFmtId="14" fontId="6" fillId="0" borderId="21" xfId="0" applyNumberFormat="1" applyFont="1" applyBorder="1" applyAlignment="1">
      <alignment horizontal="center" vertical="center"/>
    </xf>
    <xf numFmtId="14" fontId="6" fillId="0" borderId="8" xfId="0" applyNumberFormat="1" applyFont="1" applyBorder="1" applyAlignment="1">
      <alignment horizontal="center" vertical="center"/>
    </xf>
    <xf numFmtId="0" fontId="6" fillId="0" borderId="5"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 xfId="0" applyFont="1" applyBorder="1" applyAlignment="1">
      <alignment horizontal="center"/>
    </xf>
    <xf numFmtId="0" fontId="6" fillId="0" borderId="0" xfId="0" applyFont="1" applyBorder="1" applyAlignment="1">
      <alignment horizont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35" xfId="0" applyFont="1" applyBorder="1" applyAlignment="1">
      <alignment horizontal="center" vertical="center"/>
    </xf>
    <xf numFmtId="164" fontId="13" fillId="0" borderId="36" xfId="0" applyNumberFormat="1" applyFont="1" applyBorder="1" applyAlignment="1">
      <alignment horizontal="center" vertical="center"/>
    </xf>
    <xf numFmtId="164" fontId="13" fillId="0" borderId="37" xfId="0" applyNumberFormat="1" applyFont="1" applyBorder="1" applyAlignment="1">
      <alignment horizontal="center" vertical="center"/>
    </xf>
    <xf numFmtId="43" fontId="0" fillId="2" borderId="0" xfId="1" applyFont="1" applyFill="1"/>
    <xf numFmtId="0" fontId="3" fillId="3" borderId="4" xfId="0" applyFont="1" applyFill="1" applyBorder="1"/>
    <xf numFmtId="43" fontId="0" fillId="3" borderId="0" xfId="1" applyFont="1" applyFill="1"/>
    <xf numFmtId="0" fontId="3" fillId="3" borderId="0" xfId="0" applyFont="1" applyFill="1" applyBorder="1"/>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19050</xdr:colOff>
      <xdr:row>50</xdr:row>
      <xdr:rowOff>9525</xdr:rowOff>
    </xdr:from>
    <xdr:to>
      <xdr:col>5</xdr:col>
      <xdr:colOff>304800</xdr:colOff>
      <xdr:row>52</xdr:row>
      <xdr:rowOff>219075</xdr:rowOff>
    </xdr:to>
    <xdr:sp macro="" textlink="">
      <xdr:nvSpPr>
        <xdr:cNvPr id="5" name="Texte 3">
          <a:extLst>
            <a:ext uri="{FF2B5EF4-FFF2-40B4-BE49-F238E27FC236}">
              <a16:creationId xmlns:a16="http://schemas.microsoft.com/office/drawing/2014/main" xmlns="" id="{D2593890-CF6B-4246-8038-6A7808146278}"/>
            </a:ext>
          </a:extLst>
        </xdr:cNvPr>
        <xdr:cNvSpPr txBox="1">
          <a:spLocks noChangeArrowheads="1"/>
        </xdr:cNvSpPr>
      </xdr:nvSpPr>
      <xdr:spPr bwMode="auto">
        <a:xfrm>
          <a:off x="19050" y="10245725"/>
          <a:ext cx="8261350" cy="641350"/>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900" b="1" i="0" u="sng" strike="noStrike" baseline="0">
              <a:solidFill>
                <a:srgbClr val="000000"/>
              </a:solidFill>
              <a:latin typeface="Arial"/>
              <a:cs typeface="Arial"/>
            </a:rPr>
            <a:t>Dressage:</a:t>
          </a:r>
          <a:r>
            <a:rPr lang="fr-FR" sz="900" b="0" i="0" u="none" strike="noStrike" baseline="0">
              <a:solidFill>
                <a:srgbClr val="000000"/>
              </a:solidFill>
              <a:latin typeface="Arial"/>
              <a:cs typeface="Arial"/>
            </a:rPr>
            <a:t> Parsemer dans une assiette ronde les noisettes torréfiées, concassées. Disposer l'éclat au chocolat gianduja sur le coté gauche de l'assiette. Sur le côté droit, placer la quenelle de sorbet mandarine surmontée d'une pousse d'honny cress.</a:t>
          </a:r>
        </a:p>
        <a:p>
          <a:pPr algn="just" rtl="0">
            <a:defRPr sz="1000"/>
          </a:pPr>
          <a:endParaRPr lang="fr-FR" sz="900" b="0" i="0" u="none" strike="noStrike" baseline="0">
            <a:solidFill>
              <a:srgbClr val="000000"/>
            </a:solidFill>
            <a:latin typeface="Arial"/>
            <a:cs typeface="Arial"/>
          </a:endParaRPr>
        </a:p>
        <a:p>
          <a:pPr algn="just" rtl="0">
            <a:defRPr sz="1000"/>
          </a:pPr>
          <a:endParaRPr lang="fr-FR" sz="900" b="0" i="0" u="none" strike="noStrike" baseline="0">
            <a:solidFill>
              <a:srgbClr val="000000"/>
            </a:solidFill>
            <a:latin typeface="Arial"/>
            <a:cs typeface="Arial"/>
          </a:endParaRPr>
        </a:p>
        <a:p>
          <a:pPr algn="just" rtl="0">
            <a:defRPr sz="1000"/>
          </a:pPr>
          <a:endParaRPr lang="fr-FR" sz="900" b="0" i="0" u="none" strike="noStrike" baseline="0">
            <a:solidFill>
              <a:srgbClr val="000000"/>
            </a:solidFill>
            <a:latin typeface="Arial"/>
            <a:cs typeface="Arial"/>
          </a:endParaRPr>
        </a:p>
        <a:p>
          <a:pPr algn="just" rtl="0">
            <a:defRPr sz="1000"/>
          </a:pPr>
          <a:endParaRPr lang="fr-FR"/>
        </a:p>
      </xdr:txBody>
    </xdr:sp>
    <xdr:clientData/>
  </xdr:twoCellAnchor>
  <xdr:twoCellAnchor>
    <xdr:from>
      <xdr:col>0</xdr:col>
      <xdr:colOff>19050</xdr:colOff>
      <xdr:row>3</xdr:row>
      <xdr:rowOff>7516</xdr:rowOff>
    </xdr:from>
    <xdr:to>
      <xdr:col>5</xdr:col>
      <xdr:colOff>901776</xdr:colOff>
      <xdr:row>8</xdr:row>
      <xdr:rowOff>180355</xdr:rowOff>
    </xdr:to>
    <xdr:sp macro="" textlink="">
      <xdr:nvSpPr>
        <xdr:cNvPr id="6" name="Texte 2">
          <a:extLst>
            <a:ext uri="{FF2B5EF4-FFF2-40B4-BE49-F238E27FC236}">
              <a16:creationId xmlns:a16="http://schemas.microsoft.com/office/drawing/2014/main" xmlns="" id="{A3834A95-DC43-104B-A56F-403CA53A26FC}"/>
            </a:ext>
          </a:extLst>
        </xdr:cNvPr>
        <xdr:cNvSpPr txBox="1">
          <a:spLocks noChangeArrowheads="1"/>
        </xdr:cNvSpPr>
      </xdr:nvSpPr>
      <xdr:spPr bwMode="auto">
        <a:xfrm>
          <a:off x="19050" y="629816"/>
          <a:ext cx="8858326" cy="1188839"/>
        </a:xfrm>
        <a:prstGeom prst="rect">
          <a:avLst/>
        </a:prstGeom>
        <a:solidFill>
          <a:srgbClr val="FFFFFF"/>
        </a:solidFill>
        <a:ln>
          <a:noFill/>
        </a:ln>
        <a:extLst/>
      </xdr:spPr>
      <xdr:txBody>
        <a:bodyPr vertOverflow="clip" wrap="square" lIns="27432" tIns="22860" rIns="27432" bIns="0" anchor="t" upright="1"/>
        <a:lstStyle/>
        <a:p>
          <a:pPr algn="just" rtl="0">
            <a:defRPr sz="1000"/>
          </a:pPr>
          <a:r>
            <a:rPr lang="fr-FR" sz="1000" b="1" i="0" u="sng" strike="noStrike" baseline="0">
              <a:solidFill>
                <a:srgbClr val="000000"/>
              </a:solidFill>
              <a:latin typeface="Arial"/>
              <a:cs typeface="Arial"/>
            </a:rPr>
            <a:t>Descriptif:</a:t>
          </a:r>
          <a:r>
            <a:rPr lang="fr-FR" sz="1000" b="0" i="0" u="none" strike="noStrike" baseline="0">
              <a:solidFill>
                <a:srgbClr val="000000"/>
              </a:solidFill>
              <a:latin typeface="Arial"/>
              <a:cs typeface="Arial"/>
            </a:rPr>
            <a:t>  Feuillantine de chocolat Gianduja montée comme un mille-feuilles, ganache chocolat caramel, ganache lactée, accompagnée d'un sorbet mandarine et d'une crème anglaise à la vanille.</a:t>
          </a:r>
          <a:endParaRPr lang="fr-FR"/>
        </a:p>
      </xdr:txBody>
    </xdr:sp>
    <xdr:clientData/>
  </xdr:twoCellAnchor>
  <xdr:twoCellAnchor>
    <xdr:from>
      <xdr:col>0</xdr:col>
      <xdr:colOff>28575</xdr:colOff>
      <xdr:row>0</xdr:row>
      <xdr:rowOff>0</xdr:rowOff>
    </xdr:from>
    <xdr:to>
      <xdr:col>5</xdr:col>
      <xdr:colOff>909290</xdr:colOff>
      <xdr:row>3</xdr:row>
      <xdr:rowOff>7514</xdr:rowOff>
    </xdr:to>
    <xdr:sp macro="" textlink="">
      <xdr:nvSpPr>
        <xdr:cNvPr id="7" name="Texte 1">
          <a:extLst>
            <a:ext uri="{FF2B5EF4-FFF2-40B4-BE49-F238E27FC236}">
              <a16:creationId xmlns:a16="http://schemas.microsoft.com/office/drawing/2014/main" xmlns="" id="{5E1F62D9-A925-284D-9559-6E0C5099147E}"/>
            </a:ext>
          </a:extLst>
        </xdr:cNvPr>
        <xdr:cNvSpPr txBox="1">
          <a:spLocks noChangeArrowheads="1"/>
        </xdr:cNvSpPr>
      </xdr:nvSpPr>
      <xdr:spPr bwMode="auto">
        <a:xfrm>
          <a:off x="28575" y="0"/>
          <a:ext cx="8856315" cy="629814"/>
        </a:xfrm>
        <a:prstGeom prst="rect">
          <a:avLst/>
        </a:prstGeom>
        <a:solidFill>
          <a:schemeClr val="accent1">
            <a:lumMod val="40000"/>
            <a:lumOff val="60000"/>
          </a:schemeClr>
        </a:solidFill>
        <a:ln>
          <a:noFill/>
        </a:ln>
        <a:extLst/>
      </xdr:spPr>
      <xdr:txBody>
        <a:bodyPr vertOverflow="clip" wrap="square" lIns="27432" tIns="22860" rIns="0" bIns="22860" anchor="ctr" upright="1"/>
        <a:lstStyle/>
        <a:p>
          <a:pPr algn="l" rtl="0">
            <a:defRPr sz="1000"/>
          </a:pPr>
          <a:r>
            <a:rPr lang="fr-FR" sz="1000" b="1" i="0" u="sng" strike="noStrike" baseline="0">
              <a:solidFill>
                <a:srgbClr val="000000"/>
              </a:solidFill>
              <a:latin typeface="Arial"/>
              <a:cs typeface="Arial"/>
            </a:rPr>
            <a:t>Appellation:</a:t>
          </a:r>
          <a:r>
            <a:rPr lang="fr-FR" sz="1100" b="1" i="0" u="none" strike="noStrike" baseline="0">
              <a:solidFill>
                <a:srgbClr val="000000"/>
              </a:solidFill>
              <a:latin typeface="Arial"/>
              <a:cs typeface="Arial"/>
            </a:rPr>
            <a:t> </a:t>
          </a:r>
          <a:r>
            <a:rPr lang="fr-FR" sz="1100" b="1" i="0" u="none" strike="noStrike" cap="small" baseline="0">
              <a:solidFill>
                <a:srgbClr val="000000"/>
              </a:solidFill>
              <a:latin typeface="Arial"/>
              <a:cs typeface="Arial"/>
            </a:rPr>
            <a:t>L'éclat de chocolat gianduja</a:t>
          </a:r>
          <a:endParaRPr lang="fr-FR" cap="small" baseline="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uisine%20cop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uil"/>
      <sheetName val="Listing"/>
      <sheetName val="Mercuriale"/>
      <sheetName val="Stock"/>
      <sheetName val="Fournisseurs"/>
    </sheetNames>
    <sheetDataSet>
      <sheetData sheetId="0"/>
      <sheetData sheetId="1"/>
      <sheetData sheetId="2">
        <row r="1">
          <cell r="B1" t="str">
            <v>Page d'acceuil</v>
          </cell>
        </row>
        <row r="6">
          <cell r="B6" t="str">
            <v>Produit</v>
          </cell>
          <cell r="F6" t="str">
            <v>Prix</v>
          </cell>
        </row>
        <row r="7">
          <cell r="B7" t="str">
            <v>Crème liquide</v>
          </cell>
          <cell r="F7">
            <v>2.42</v>
          </cell>
        </row>
        <row r="8">
          <cell r="B8" t="str">
            <v>Filet de poulet</v>
          </cell>
          <cell r="F8">
            <v>11.3</v>
          </cell>
        </row>
        <row r="9">
          <cell r="B9" t="str">
            <v>Vin blanc</v>
          </cell>
          <cell r="F9">
            <v>4.2</v>
          </cell>
        </row>
        <row r="10">
          <cell r="B10" t="str">
            <v>Filet de saumon</v>
          </cell>
          <cell r="F10">
            <v>8.1999999999999993</v>
          </cell>
        </row>
        <row r="11">
          <cell r="B11" t="str">
            <v>Beurre demi-sel</v>
          </cell>
          <cell r="F11">
            <v>2.42</v>
          </cell>
        </row>
        <row r="12">
          <cell r="B12" t="str">
            <v>Beurre</v>
          </cell>
          <cell r="F12">
            <v>11.3</v>
          </cell>
        </row>
        <row r="13">
          <cell r="B13" t="str">
            <v>Lait demi-écrémé</v>
          </cell>
          <cell r="F13">
            <v>4.2</v>
          </cell>
        </row>
        <row r="14">
          <cell r="B14" t="str">
            <v>Œuf (jaune liquide)</v>
          </cell>
          <cell r="F14">
            <v>8.1999999999999993</v>
          </cell>
        </row>
        <row r="15">
          <cell r="B15" t="str">
            <v>Feuillantine</v>
          </cell>
          <cell r="F15">
            <v>2.42</v>
          </cell>
        </row>
        <row r="16">
          <cell r="B16" t="str">
            <v>Chocolat gianduja</v>
          </cell>
          <cell r="F16">
            <v>11.3</v>
          </cell>
        </row>
        <row r="17">
          <cell r="B17" t="str">
            <v>Chocolat couverture noir</v>
          </cell>
          <cell r="F17">
            <v>4.2</v>
          </cell>
        </row>
        <row r="18">
          <cell r="B18" t="str">
            <v>Chocolat couverture lacté</v>
          </cell>
          <cell r="F18">
            <v>8.1999999999999993</v>
          </cell>
        </row>
        <row r="19">
          <cell r="B19" t="str">
            <v>Sucre semoule</v>
          </cell>
          <cell r="F19">
            <v>2.42</v>
          </cell>
        </row>
        <row r="20">
          <cell r="B20" t="str">
            <v>Sorbitol</v>
          </cell>
          <cell r="F20">
            <v>11.3</v>
          </cell>
        </row>
        <row r="21">
          <cell r="B21" t="str">
            <v>Vanille gousse</v>
          </cell>
          <cell r="F21">
            <v>4.2</v>
          </cell>
        </row>
        <row r="22">
          <cell r="B22" t="str">
            <v>Noisettes entiéres</v>
          </cell>
          <cell r="F22">
            <v>8.1999999999999993</v>
          </cell>
        </row>
        <row r="23">
          <cell r="B23" t="str">
            <v>Sorbet mandarine</v>
          </cell>
          <cell r="F23">
            <v>2.42</v>
          </cell>
        </row>
        <row r="24">
          <cell r="B24" t="str">
            <v>Honny cress</v>
          </cell>
          <cell r="F24">
            <v>11.3</v>
          </cell>
        </row>
      </sheetData>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M54"/>
  <sheetViews>
    <sheetView tabSelected="1" topLeftCell="A6" zoomScale="110" zoomScaleNormal="110" workbookViewId="0">
      <selection activeCell="M16" sqref="M16"/>
    </sheetView>
  </sheetViews>
  <sheetFormatPr baseColWidth="10" defaultRowHeight="15.75" x14ac:dyDescent="0.25"/>
  <cols>
    <col min="1" max="1" width="38.5" customWidth="1"/>
    <col min="2" max="2" width="23.625" customWidth="1"/>
    <col min="12" max="12" width="4" customWidth="1"/>
  </cols>
  <sheetData>
    <row r="1" spans="1:13" x14ac:dyDescent="0.25">
      <c r="A1" s="1"/>
      <c r="B1" s="18" t="s">
        <v>0</v>
      </c>
      <c r="C1" s="19"/>
      <c r="D1" s="19"/>
      <c r="E1" s="19"/>
      <c r="F1" s="20"/>
      <c r="G1" s="21" t="s">
        <v>1</v>
      </c>
      <c r="H1" s="2"/>
      <c r="I1" s="22" t="s">
        <v>2</v>
      </c>
      <c r="J1" s="23" t="s">
        <v>3</v>
      </c>
      <c r="K1" s="24" t="s">
        <v>4</v>
      </c>
    </row>
    <row r="2" spans="1:13" x14ac:dyDescent="0.25">
      <c r="A2" s="25"/>
      <c r="B2" s="19"/>
      <c r="C2" s="19"/>
      <c r="D2" s="19"/>
      <c r="E2" s="19"/>
      <c r="F2" s="20"/>
      <c r="G2" s="93">
        <f ca="1">TODAY()</f>
        <v>43396</v>
      </c>
      <c r="H2" s="94"/>
      <c r="I2" s="26">
        <v>20</v>
      </c>
      <c r="J2" s="27" t="s">
        <v>5</v>
      </c>
      <c r="K2" s="97"/>
    </row>
    <row r="3" spans="1:13" ht="16.5" thickBot="1" x14ac:dyDescent="0.3">
      <c r="A3" s="28"/>
      <c r="B3" s="29"/>
      <c r="C3" s="29"/>
      <c r="D3" s="29"/>
      <c r="E3" s="29"/>
      <c r="F3" s="30"/>
      <c r="G3" s="95"/>
      <c r="H3" s="96"/>
      <c r="I3" s="31" t="s">
        <v>6</v>
      </c>
      <c r="J3" s="32"/>
      <c r="K3" s="98"/>
    </row>
    <row r="4" spans="1:13" x14ac:dyDescent="0.25">
      <c r="A4" s="1"/>
      <c r="B4" s="19"/>
      <c r="C4" s="18" t="s">
        <v>0</v>
      </c>
      <c r="D4" s="19"/>
      <c r="E4" s="19"/>
      <c r="F4" s="19"/>
      <c r="G4" s="99"/>
      <c r="H4" s="100"/>
      <c r="I4" s="100"/>
      <c r="J4" s="19"/>
      <c r="K4" s="33"/>
    </row>
    <row r="5" spans="1:13" x14ac:dyDescent="0.25">
      <c r="A5" s="25"/>
      <c r="B5" s="19"/>
      <c r="C5" s="19"/>
      <c r="D5" s="19"/>
      <c r="E5" s="19"/>
      <c r="F5" s="19"/>
      <c r="G5" s="34"/>
      <c r="H5" s="19"/>
      <c r="I5" s="19"/>
      <c r="J5" s="19"/>
      <c r="K5" s="33"/>
    </row>
    <row r="6" spans="1:13" x14ac:dyDescent="0.25">
      <c r="A6" s="25"/>
      <c r="B6" s="19"/>
      <c r="C6" s="35"/>
      <c r="D6" s="35"/>
      <c r="E6" s="35"/>
      <c r="F6" s="19"/>
      <c r="G6" s="34"/>
      <c r="H6" s="19"/>
      <c r="I6" s="19"/>
      <c r="J6" s="19"/>
      <c r="K6" s="33"/>
    </row>
    <row r="7" spans="1:13" x14ac:dyDescent="0.25">
      <c r="A7" s="25"/>
      <c r="B7" s="19"/>
      <c r="C7" s="18" t="s">
        <v>0</v>
      </c>
      <c r="D7" s="19"/>
      <c r="E7" s="19"/>
      <c r="F7" s="20"/>
      <c r="G7" s="19"/>
      <c r="H7" s="36"/>
      <c r="I7" s="36"/>
      <c r="J7" s="36"/>
      <c r="K7" s="33"/>
    </row>
    <row r="8" spans="1:13" x14ac:dyDescent="0.25">
      <c r="A8" s="25"/>
      <c r="B8" s="19"/>
      <c r="C8" s="19"/>
      <c r="D8" s="19"/>
      <c r="E8" s="19"/>
      <c r="F8" s="20"/>
      <c r="G8" s="34"/>
      <c r="H8" s="100" t="s">
        <v>7</v>
      </c>
      <c r="I8" s="100"/>
      <c r="J8" s="100"/>
      <c r="K8" s="33"/>
    </row>
    <row r="9" spans="1:13" ht="16.5" thickBot="1" x14ac:dyDescent="0.3">
      <c r="A9" s="25"/>
      <c r="B9" s="19"/>
      <c r="C9" s="19"/>
      <c r="D9" s="19"/>
      <c r="E9" s="19"/>
      <c r="F9" s="20"/>
      <c r="G9" s="34"/>
      <c r="H9" s="19"/>
      <c r="I9" s="19"/>
      <c r="J9" s="19"/>
      <c r="K9" s="33"/>
    </row>
    <row r="10" spans="1:13" x14ac:dyDescent="0.25">
      <c r="A10" s="4" t="s">
        <v>8</v>
      </c>
      <c r="B10" s="101" t="s">
        <v>9</v>
      </c>
      <c r="C10" s="102"/>
      <c r="D10" s="103"/>
      <c r="E10" s="104">
        <f>K53/I2</f>
        <v>3.9985836000000008</v>
      </c>
      <c r="F10" s="105"/>
      <c r="G10" s="34"/>
      <c r="H10" s="19"/>
      <c r="I10" s="19"/>
      <c r="J10" s="19"/>
      <c r="K10" s="33"/>
    </row>
    <row r="11" spans="1:13" x14ac:dyDescent="0.25">
      <c r="A11" s="80"/>
      <c r="B11" s="82" t="s">
        <v>10</v>
      </c>
      <c r="C11" s="83"/>
      <c r="D11" s="84"/>
      <c r="E11" s="85">
        <v>3</v>
      </c>
      <c r="F11" s="86"/>
      <c r="G11" s="34"/>
      <c r="H11" s="19"/>
      <c r="I11" s="19"/>
      <c r="J11" s="19"/>
      <c r="K11" s="33"/>
    </row>
    <row r="12" spans="1:13" ht="16.5" thickBot="1" x14ac:dyDescent="0.3">
      <c r="A12" s="81"/>
      <c r="B12" s="87" t="s">
        <v>11</v>
      </c>
      <c r="C12" s="88"/>
      <c r="D12" s="89"/>
      <c r="E12" s="90">
        <f xml:space="preserve"> E10*E11</f>
        <v>11.995750800000003</v>
      </c>
      <c r="F12" s="91"/>
      <c r="G12" s="37"/>
      <c r="H12" s="29"/>
      <c r="I12" s="29"/>
      <c r="J12" s="29"/>
      <c r="K12" s="38"/>
    </row>
    <row r="13" spans="1:13" ht="16.5" thickBot="1" x14ac:dyDescent="0.3">
      <c r="A13" s="39" t="s">
        <v>12</v>
      </c>
      <c r="B13" s="40" t="s">
        <v>0</v>
      </c>
      <c r="C13" s="41" t="s">
        <v>0</v>
      </c>
      <c r="D13" s="5" t="s">
        <v>13</v>
      </c>
      <c r="E13" s="5"/>
      <c r="F13" s="5"/>
      <c r="G13" s="41" t="s">
        <v>0</v>
      </c>
      <c r="H13" s="42" t="s">
        <v>0</v>
      </c>
      <c r="I13" s="5" t="s">
        <v>14</v>
      </c>
      <c r="J13" s="5"/>
      <c r="K13" s="43"/>
    </row>
    <row r="14" spans="1:13" ht="16.5" thickBot="1" x14ac:dyDescent="0.3">
      <c r="A14" s="44" t="s">
        <v>15</v>
      </c>
      <c r="B14" s="45" t="s">
        <v>16</v>
      </c>
      <c r="C14" s="6" t="s">
        <v>17</v>
      </c>
      <c r="D14" s="6">
        <v>1</v>
      </c>
      <c r="E14" s="6">
        <v>2</v>
      </c>
      <c r="F14" s="6">
        <v>3</v>
      </c>
      <c r="G14" s="6">
        <v>4</v>
      </c>
      <c r="H14" s="6">
        <v>5</v>
      </c>
      <c r="I14" s="7" t="s">
        <v>18</v>
      </c>
      <c r="J14" s="6" t="s">
        <v>19</v>
      </c>
      <c r="K14" s="46" t="s">
        <v>20</v>
      </c>
      <c r="L14" s="3"/>
      <c r="M14" s="3"/>
    </row>
    <row r="15" spans="1:13" x14ac:dyDescent="0.25">
      <c r="A15" s="92" t="s">
        <v>21</v>
      </c>
      <c r="B15" s="47" t="s">
        <v>22</v>
      </c>
      <c r="C15" s="48"/>
      <c r="D15" s="49"/>
      <c r="E15" s="49"/>
      <c r="F15" s="49"/>
      <c r="G15" s="49"/>
      <c r="H15" s="49"/>
      <c r="I15" s="50">
        <f>H15+G15+F15+E15+D15</f>
        <v>0</v>
      </c>
      <c r="J15" s="51"/>
      <c r="K15" s="52">
        <f>+J15*I15</f>
        <v>0</v>
      </c>
    </row>
    <row r="16" spans="1:13" x14ac:dyDescent="0.25">
      <c r="A16" s="92"/>
      <c r="B16" s="109" t="s">
        <v>55</v>
      </c>
      <c r="C16" s="48" t="s">
        <v>23</v>
      </c>
      <c r="D16" s="49"/>
      <c r="E16" s="49">
        <f>1*I2/10</f>
        <v>2</v>
      </c>
      <c r="F16" s="49">
        <f>0.5*I2/10</f>
        <v>1</v>
      </c>
      <c r="G16" s="49"/>
      <c r="H16" s="49"/>
      <c r="I16" s="53">
        <f t="shared" ref="I16:I50" si="0">H16+G16+F16+E16+D16</f>
        <v>3</v>
      </c>
      <c r="J16" s="49">
        <v>3.3</v>
      </c>
      <c r="K16" s="54">
        <f t="shared" ref="K16:K50" si="1">+J16*I16</f>
        <v>9.8999999999999986</v>
      </c>
      <c r="M16" s="106">
        <f>IFERROR(INDEX([1]Mercuriale!$F:$F,MATCH(B16,[1]Mercuriale!$B:$B,0)),"")</f>
        <v>2.42</v>
      </c>
    </row>
    <row r="17" spans="1:13" x14ac:dyDescent="0.25">
      <c r="A17" s="92"/>
      <c r="B17" s="18" t="s">
        <v>24</v>
      </c>
      <c r="C17" s="48" t="s">
        <v>25</v>
      </c>
      <c r="D17" s="49"/>
      <c r="E17" s="49">
        <f>0.1*I2/10</f>
        <v>0.2</v>
      </c>
      <c r="F17" s="49"/>
      <c r="G17" s="49"/>
      <c r="H17" s="49"/>
      <c r="I17" s="53">
        <f t="shared" si="0"/>
        <v>0.2</v>
      </c>
      <c r="J17" s="49">
        <v>5.9</v>
      </c>
      <c r="K17" s="54">
        <f t="shared" si="1"/>
        <v>1.1800000000000002</v>
      </c>
      <c r="M17" s="106">
        <f>IFERROR(INDEX([1]Mercuriale!$F:$F,MATCH(B17,[1]Mercuriale!$B:$B,0)),"")</f>
        <v>2.42</v>
      </c>
    </row>
    <row r="18" spans="1:13" x14ac:dyDescent="0.25">
      <c r="A18" s="92"/>
      <c r="B18" s="55" t="s">
        <v>26</v>
      </c>
      <c r="C18" s="48" t="s">
        <v>25</v>
      </c>
      <c r="D18" s="49"/>
      <c r="E18" s="49"/>
      <c r="F18" s="49">
        <f>0.18*I2/10</f>
        <v>0.36</v>
      </c>
      <c r="G18" s="49"/>
      <c r="H18" s="49"/>
      <c r="I18" s="53">
        <f t="shared" si="0"/>
        <v>0.36</v>
      </c>
      <c r="J18" s="49">
        <v>5.5</v>
      </c>
      <c r="K18" s="54">
        <f t="shared" si="1"/>
        <v>1.98</v>
      </c>
      <c r="M18" s="106">
        <f>IFERROR(INDEX([1]Mercuriale!$F:$F,MATCH(B18,[1]Mercuriale!$B:$B,0)),"")</f>
        <v>11.3</v>
      </c>
    </row>
    <row r="19" spans="1:13" x14ac:dyDescent="0.25">
      <c r="A19" s="56"/>
      <c r="B19" s="18" t="s">
        <v>27</v>
      </c>
      <c r="C19" s="48" t="s">
        <v>23</v>
      </c>
      <c r="D19" s="49"/>
      <c r="E19" s="49"/>
      <c r="F19" s="49"/>
      <c r="G19" s="49">
        <f>0.5*I2/10</f>
        <v>1</v>
      </c>
      <c r="H19" s="49"/>
      <c r="I19" s="53">
        <f t="shared" si="0"/>
        <v>1</v>
      </c>
      <c r="J19" s="49">
        <v>0.53</v>
      </c>
      <c r="K19" s="54">
        <f t="shared" si="1"/>
        <v>0.53</v>
      </c>
      <c r="M19" s="106">
        <f>IFERROR(INDEX([1]Mercuriale!$F:$F,MATCH(B19,[1]Mercuriale!$B:$B,0)),"")</f>
        <v>4.2</v>
      </c>
    </row>
    <row r="20" spans="1:13" x14ac:dyDescent="0.25">
      <c r="A20" s="8" t="s">
        <v>28</v>
      </c>
      <c r="B20" s="18" t="s">
        <v>29</v>
      </c>
      <c r="C20" s="48" t="s">
        <v>23</v>
      </c>
      <c r="D20" s="49"/>
      <c r="E20" s="49"/>
      <c r="F20" s="49"/>
      <c r="G20" s="49">
        <f>0.1*I2/10</f>
        <v>0.2</v>
      </c>
      <c r="H20" s="49"/>
      <c r="I20" s="53">
        <f t="shared" si="0"/>
        <v>0.2</v>
      </c>
      <c r="J20" s="49">
        <v>4.7300000000000004</v>
      </c>
      <c r="K20" s="54">
        <f t="shared" si="1"/>
        <v>0.94600000000000017</v>
      </c>
      <c r="M20" s="106">
        <f>IFERROR(INDEX([1]Mercuriale!$F:$F,MATCH(B20,[1]Mercuriale!$B:$B,0)),"")</f>
        <v>8.1999999999999993</v>
      </c>
    </row>
    <row r="21" spans="1:13" x14ac:dyDescent="0.25">
      <c r="A21" s="78" t="s">
        <v>30</v>
      </c>
      <c r="B21" s="18"/>
      <c r="C21" s="48"/>
      <c r="D21" s="49"/>
      <c r="E21" s="49"/>
      <c r="F21" s="49"/>
      <c r="G21" s="49"/>
      <c r="H21" s="49"/>
      <c r="I21" s="53">
        <f t="shared" si="0"/>
        <v>0</v>
      </c>
      <c r="J21" s="49"/>
      <c r="K21" s="54">
        <f t="shared" si="1"/>
        <v>0</v>
      </c>
      <c r="M21" s="106" t="str">
        <f>IFERROR(INDEX([1]Mercuriale!$F:$F,MATCH(B21,[1]Mercuriale!$B:$B,0)),"")</f>
        <v/>
      </c>
    </row>
    <row r="22" spans="1:13" x14ac:dyDescent="0.25">
      <c r="A22" s="78"/>
      <c r="B22" s="57" t="s">
        <v>31</v>
      </c>
      <c r="C22" s="48"/>
      <c r="D22" s="49"/>
      <c r="E22" s="49"/>
      <c r="F22" s="49"/>
      <c r="G22" s="49"/>
      <c r="H22" s="49"/>
      <c r="I22" s="53">
        <f t="shared" si="0"/>
        <v>0</v>
      </c>
      <c r="J22" s="49"/>
      <c r="K22" s="54">
        <f t="shared" si="1"/>
        <v>0</v>
      </c>
      <c r="M22" s="106" t="str">
        <f>IFERROR(INDEX([1]Mercuriale!$F:$F,MATCH(B22,[1]Mercuriale!$B:$B,0)),"")</f>
        <v/>
      </c>
    </row>
    <row r="23" spans="1:13" x14ac:dyDescent="0.25">
      <c r="A23" s="78"/>
      <c r="B23" s="55" t="s">
        <v>32</v>
      </c>
      <c r="C23" s="48" t="s">
        <v>25</v>
      </c>
      <c r="D23" s="49">
        <f>0.3*I2/10</f>
        <v>0.6</v>
      </c>
      <c r="E23" s="49"/>
      <c r="F23" s="49"/>
      <c r="G23" s="49"/>
      <c r="H23" s="49"/>
      <c r="I23" s="53">
        <f t="shared" si="0"/>
        <v>0.6</v>
      </c>
      <c r="J23" s="49">
        <v>5</v>
      </c>
      <c r="K23" s="54">
        <f t="shared" si="1"/>
        <v>3</v>
      </c>
      <c r="M23" s="106">
        <f>IFERROR(INDEX([1]Mercuriale!$F:$F,MATCH(B23,[1]Mercuriale!$B:$B,0)),"")</f>
        <v>2.42</v>
      </c>
    </row>
    <row r="24" spans="1:13" x14ac:dyDescent="0.25">
      <c r="A24" s="78"/>
      <c r="B24" t="s">
        <v>33</v>
      </c>
      <c r="C24" s="48" t="s">
        <v>25</v>
      </c>
      <c r="D24" s="49">
        <f>0.18*I2/10</f>
        <v>0.36</v>
      </c>
      <c r="E24" s="49"/>
      <c r="F24" s="49"/>
      <c r="G24" s="49"/>
      <c r="H24" s="49"/>
      <c r="I24" s="53">
        <f t="shared" si="0"/>
        <v>0.36</v>
      </c>
      <c r="J24" s="49">
        <v>6</v>
      </c>
      <c r="K24" s="54">
        <f t="shared" si="1"/>
        <v>2.16</v>
      </c>
      <c r="M24" s="106">
        <f>IFERROR(INDEX([1]Mercuriale!$F:$F,MATCH(B24,[1]Mercuriale!$B:$B,0)),"")</f>
        <v>11.3</v>
      </c>
    </row>
    <row r="25" spans="1:13" x14ac:dyDescent="0.25">
      <c r="A25" s="9"/>
      <c r="B25" s="58" t="s">
        <v>34</v>
      </c>
      <c r="C25" s="48" t="s">
        <v>25</v>
      </c>
      <c r="D25" s="49"/>
      <c r="E25" s="49">
        <f>0.7*I2/10</f>
        <v>1.4</v>
      </c>
      <c r="F25" s="49"/>
      <c r="G25" s="49"/>
      <c r="H25" s="49"/>
      <c r="I25" s="53">
        <f t="shared" si="0"/>
        <v>1.4</v>
      </c>
      <c r="J25" s="49">
        <v>8.5</v>
      </c>
      <c r="K25" s="54">
        <f t="shared" si="1"/>
        <v>11.899999999999999</v>
      </c>
      <c r="M25" s="106">
        <f>IFERROR(INDEX([1]Mercuriale!$F:$F,MATCH(B25,[1]Mercuriale!$B:$B,0)),"")</f>
        <v>4.2</v>
      </c>
    </row>
    <row r="26" spans="1:13" x14ac:dyDescent="0.25">
      <c r="A26" s="10" t="s">
        <v>35</v>
      </c>
      <c r="B26" s="18" t="s">
        <v>36</v>
      </c>
      <c r="C26" s="48" t="s">
        <v>25</v>
      </c>
      <c r="D26" s="49"/>
      <c r="E26" s="49">
        <f>0.85*I2/10</f>
        <v>1.7</v>
      </c>
      <c r="F26" s="49">
        <f>1*I2/10</f>
        <v>2</v>
      </c>
      <c r="G26" s="49"/>
      <c r="H26" s="49"/>
      <c r="I26" s="53">
        <f t="shared" si="0"/>
        <v>3.7</v>
      </c>
      <c r="J26" s="49">
        <v>10.1</v>
      </c>
      <c r="K26" s="54">
        <f t="shared" si="1"/>
        <v>37.369999999999997</v>
      </c>
      <c r="M26" s="106">
        <f>IFERROR(INDEX([1]Mercuriale!$F:$F,MATCH(B26,[1]Mercuriale!$B:$B,0)),"")</f>
        <v>8.1999999999999993</v>
      </c>
    </row>
    <row r="27" spans="1:13" x14ac:dyDescent="0.25">
      <c r="A27" s="79" t="s">
        <v>37</v>
      </c>
      <c r="B27" s="18" t="s">
        <v>38</v>
      </c>
      <c r="C27" s="48" t="s">
        <v>25</v>
      </c>
      <c r="D27" s="49"/>
      <c r="E27" s="49">
        <f>0.5*I2/10</f>
        <v>1</v>
      </c>
      <c r="F27" s="49"/>
      <c r="G27" s="49">
        <f>0.18*I2/10</f>
        <v>0.36</v>
      </c>
      <c r="H27" s="49"/>
      <c r="I27" s="53">
        <f t="shared" si="0"/>
        <v>1.3599999999999999</v>
      </c>
      <c r="J27" s="49">
        <v>2.16</v>
      </c>
      <c r="K27" s="54">
        <f t="shared" si="1"/>
        <v>2.9375999999999998</v>
      </c>
      <c r="M27" s="106">
        <f>IFERROR(INDEX([1]Mercuriale!$F:$F,MATCH(B27,[1]Mercuriale!$B:$B,0)),"")</f>
        <v>2.42</v>
      </c>
    </row>
    <row r="28" spans="1:13" x14ac:dyDescent="0.25">
      <c r="A28" s="79"/>
      <c r="B28" s="18" t="s">
        <v>39</v>
      </c>
      <c r="C28" s="48" t="s">
        <v>25</v>
      </c>
      <c r="D28" s="49"/>
      <c r="E28" s="49"/>
      <c r="F28" s="49">
        <f>0.1*I2/10</f>
        <v>0.2</v>
      </c>
      <c r="G28" s="49"/>
      <c r="H28" s="49"/>
      <c r="I28" s="53">
        <f t="shared" si="0"/>
        <v>0.2</v>
      </c>
      <c r="J28" s="49">
        <v>10</v>
      </c>
      <c r="K28" s="54">
        <f t="shared" si="1"/>
        <v>2</v>
      </c>
      <c r="M28" s="106">
        <f>IFERROR(INDEX([1]Mercuriale!$F:$F,MATCH(B28,[1]Mercuriale!$B:$B,0)),"")</f>
        <v>11.3</v>
      </c>
    </row>
    <row r="29" spans="1:13" x14ac:dyDescent="0.25">
      <c r="A29" s="79"/>
      <c r="B29" s="107" t="s">
        <v>40</v>
      </c>
      <c r="C29" s="48" t="s">
        <v>41</v>
      </c>
      <c r="D29" s="49"/>
      <c r="E29" s="49"/>
      <c r="F29" s="49"/>
      <c r="G29" s="49">
        <f>0.5*I2/10</f>
        <v>1</v>
      </c>
      <c r="H29" s="49"/>
      <c r="I29" s="53">
        <f t="shared" si="0"/>
        <v>1</v>
      </c>
      <c r="J29" s="49">
        <v>0.43</v>
      </c>
      <c r="K29" s="54">
        <f t="shared" si="1"/>
        <v>0.43</v>
      </c>
      <c r="M29" s="108" t="str">
        <f>IFERROR(INDEX([1]Mercuriale!$F:$F,MATCH(B29,[1]Mercuriale!$B:$B,0)),"")</f>
        <v/>
      </c>
    </row>
    <row r="30" spans="1:13" x14ac:dyDescent="0.25">
      <c r="A30" s="79"/>
      <c r="B30" t="s">
        <v>42</v>
      </c>
      <c r="C30" s="48" t="s">
        <v>25</v>
      </c>
      <c r="D30" s="49"/>
      <c r="E30" s="49"/>
      <c r="F30" s="49"/>
      <c r="G30" s="49"/>
      <c r="H30" s="49">
        <f>0.05*I2/10</f>
        <v>0.1</v>
      </c>
      <c r="I30" s="53">
        <f t="shared" si="0"/>
        <v>0.1</v>
      </c>
      <c r="J30" s="49">
        <v>11.7</v>
      </c>
      <c r="K30" s="54">
        <f t="shared" si="1"/>
        <v>1.17</v>
      </c>
      <c r="M30" s="106">
        <f>IFERROR(INDEX([1]Mercuriale!$F:$F,MATCH(B30,[1]Mercuriale!$B:$B,0)),"")</f>
        <v>8.1999999999999993</v>
      </c>
    </row>
    <row r="31" spans="1:13" x14ac:dyDescent="0.25">
      <c r="A31" s="9"/>
      <c r="B31" s="18" t="s">
        <v>43</v>
      </c>
      <c r="C31" s="48" t="s">
        <v>25</v>
      </c>
      <c r="D31" s="49"/>
      <c r="E31" s="49"/>
      <c r="F31" s="49"/>
      <c r="G31" s="49"/>
      <c r="H31" s="49">
        <f>0.4*I2/10</f>
        <v>0.8</v>
      </c>
      <c r="I31" s="53">
        <f t="shared" si="0"/>
        <v>0.8</v>
      </c>
      <c r="J31" s="49">
        <v>3</v>
      </c>
      <c r="K31" s="54">
        <f t="shared" si="1"/>
        <v>2.4000000000000004</v>
      </c>
      <c r="M31" s="106">
        <f>IFERROR(INDEX([1]Mercuriale!$F:$F,MATCH(B31,[1]Mercuriale!$B:$B,0)),"")</f>
        <v>2.42</v>
      </c>
    </row>
    <row r="32" spans="1:13" x14ac:dyDescent="0.25">
      <c r="A32" s="8" t="s">
        <v>44</v>
      </c>
      <c r="B32" s="18"/>
      <c r="C32" s="48"/>
      <c r="D32" s="49"/>
      <c r="E32" s="49"/>
      <c r="F32" s="49"/>
      <c r="G32" s="49"/>
      <c r="H32" s="49"/>
      <c r="I32" s="53">
        <f t="shared" si="0"/>
        <v>0</v>
      </c>
      <c r="J32" s="49"/>
      <c r="K32" s="54">
        <f t="shared" si="1"/>
        <v>0</v>
      </c>
      <c r="M32" s="106" t="str">
        <f>IFERROR(INDEX([1]Mercuriale!$F:$F,MATCH(B32,[1]Mercuriale!$B:$B,0)),"")</f>
        <v/>
      </c>
    </row>
    <row r="33" spans="1:13" x14ac:dyDescent="0.25">
      <c r="A33" s="78" t="s">
        <v>45</v>
      </c>
      <c r="B33" s="57" t="s">
        <v>46</v>
      </c>
      <c r="C33" s="48"/>
      <c r="D33" s="49"/>
      <c r="E33" s="49"/>
      <c r="F33" s="49"/>
      <c r="G33" s="49"/>
      <c r="H33" s="49"/>
      <c r="I33" s="53">
        <f t="shared" si="0"/>
        <v>0</v>
      </c>
      <c r="J33" s="49"/>
      <c r="K33" s="54">
        <f t="shared" si="1"/>
        <v>0</v>
      </c>
      <c r="M33" s="106" t="str">
        <f>IFERROR(INDEX([1]Mercuriale!$F:$F,MATCH(B33,[1]Mercuriale!$B:$B,0)),"")</f>
        <v/>
      </c>
    </row>
    <row r="34" spans="1:13" x14ac:dyDescent="0.25">
      <c r="A34" s="78"/>
      <c r="B34" s="18" t="s">
        <v>47</v>
      </c>
      <c r="C34" s="11" t="s">
        <v>48</v>
      </c>
      <c r="D34" s="49"/>
      <c r="E34" s="49"/>
      <c r="F34" s="49"/>
      <c r="G34" s="49"/>
      <c r="H34" s="49">
        <f>1*I2/10</f>
        <v>2</v>
      </c>
      <c r="I34" s="53">
        <f t="shared" si="0"/>
        <v>2</v>
      </c>
      <c r="J34" s="49">
        <v>0.25</v>
      </c>
      <c r="K34" s="54">
        <f t="shared" si="1"/>
        <v>0.5</v>
      </c>
      <c r="M34" s="106">
        <f>IFERROR(INDEX([1]Mercuriale!$F:$F,MATCH(B34,[1]Mercuriale!$B:$B,0)),"")</f>
        <v>11.3</v>
      </c>
    </row>
    <row r="35" spans="1:13" x14ac:dyDescent="0.25">
      <c r="A35" s="78"/>
      <c r="B35" s="18"/>
      <c r="C35" s="48"/>
      <c r="D35" s="49"/>
      <c r="E35" s="49"/>
      <c r="F35" s="49"/>
      <c r="G35" s="49"/>
      <c r="H35" s="49"/>
      <c r="I35" s="53">
        <f t="shared" si="0"/>
        <v>0</v>
      </c>
      <c r="J35" s="49"/>
      <c r="K35" s="54">
        <f t="shared" si="1"/>
        <v>0</v>
      </c>
      <c r="M35" s="106" t="str">
        <f>IFERROR(INDEX([1]Mercuriale!$F:$F,MATCH(B35,[1]Mercuriale!$B:$B,0)),"")</f>
        <v/>
      </c>
    </row>
    <row r="36" spans="1:13" x14ac:dyDescent="0.25">
      <c r="A36" s="56"/>
      <c r="B36" s="18"/>
      <c r="C36" s="48"/>
      <c r="D36" s="49"/>
      <c r="E36" s="49"/>
      <c r="F36" s="49"/>
      <c r="G36" s="49"/>
      <c r="H36" s="49"/>
      <c r="I36" s="53">
        <f t="shared" si="0"/>
        <v>0</v>
      </c>
      <c r="J36" s="49"/>
      <c r="K36" s="54">
        <f t="shared" si="1"/>
        <v>0</v>
      </c>
      <c r="M36" s="106" t="str">
        <f>IFERROR(INDEX([1]Mercuriale!$F:$F,MATCH(B36,[1]Mercuriale!$B:$B,0)),"")</f>
        <v/>
      </c>
    </row>
    <row r="37" spans="1:13" x14ac:dyDescent="0.25">
      <c r="A37" s="8" t="s">
        <v>49</v>
      </c>
      <c r="B37" s="18"/>
      <c r="C37" s="48"/>
      <c r="D37" s="49"/>
      <c r="E37" s="49"/>
      <c r="F37" s="49"/>
      <c r="G37" s="49"/>
      <c r="H37" s="49"/>
      <c r="I37" s="53">
        <f t="shared" si="0"/>
        <v>0</v>
      </c>
      <c r="J37" s="49"/>
      <c r="K37" s="54">
        <f t="shared" si="1"/>
        <v>0</v>
      </c>
      <c r="M37" s="106" t="str">
        <f>IFERROR(INDEX([1]Mercuriale!$F:$F,MATCH(B37,[1]Mercuriale!$B:$B,0)),"")</f>
        <v/>
      </c>
    </row>
    <row r="38" spans="1:13" x14ac:dyDescent="0.25">
      <c r="A38" s="78" t="s">
        <v>50</v>
      </c>
      <c r="B38" s="18"/>
      <c r="C38" s="48"/>
      <c r="D38" s="49"/>
      <c r="E38" s="49"/>
      <c r="F38" s="49"/>
      <c r="G38" s="49"/>
      <c r="H38" s="49"/>
      <c r="I38" s="53">
        <f t="shared" si="0"/>
        <v>0</v>
      </c>
      <c r="J38" s="49"/>
      <c r="K38" s="54">
        <f t="shared" si="1"/>
        <v>0</v>
      </c>
      <c r="M38" s="106" t="str">
        <f>IFERROR(INDEX([1]Mercuriale!$F:$F,MATCH(B38,[1]Mercuriale!$B:$B,0)),"")</f>
        <v/>
      </c>
    </row>
    <row r="39" spans="1:13" x14ac:dyDescent="0.25">
      <c r="A39" s="78"/>
      <c r="B39" s="18"/>
      <c r="C39" s="48"/>
      <c r="D39" s="49"/>
      <c r="E39" s="49"/>
      <c r="F39" s="49"/>
      <c r="G39" s="49"/>
      <c r="H39" s="49"/>
      <c r="I39" s="53">
        <f t="shared" si="0"/>
        <v>0</v>
      </c>
      <c r="J39" s="49"/>
      <c r="K39" s="54">
        <f t="shared" si="1"/>
        <v>0</v>
      </c>
      <c r="M39" s="106" t="str">
        <f>IFERROR(INDEX([1]Mercuriale!$F:$F,MATCH(B39,[1]Mercuriale!$B:$B,0)),"")</f>
        <v/>
      </c>
    </row>
    <row r="40" spans="1:13" x14ac:dyDescent="0.25">
      <c r="A40" s="78"/>
      <c r="B40" s="55"/>
      <c r="C40" s="48"/>
      <c r="D40" s="49"/>
      <c r="E40" s="49"/>
      <c r="F40" s="49"/>
      <c r="G40" s="49"/>
      <c r="H40" s="49"/>
      <c r="I40" s="53">
        <f t="shared" si="0"/>
        <v>0</v>
      </c>
      <c r="J40" s="49"/>
      <c r="K40" s="54">
        <f t="shared" si="1"/>
        <v>0</v>
      </c>
      <c r="M40" s="106" t="str">
        <f>IFERROR(INDEX([1]Mercuriale!$F:$F,MATCH(B40,[1]Mercuriale!$B:$B,0)),"")</f>
        <v/>
      </c>
    </row>
    <row r="41" spans="1:13" x14ac:dyDescent="0.25">
      <c r="A41" s="78"/>
      <c r="C41" s="48"/>
      <c r="D41" s="49"/>
      <c r="E41" s="49"/>
      <c r="F41" s="49"/>
      <c r="G41" s="49"/>
      <c r="H41" s="49"/>
      <c r="I41" s="53">
        <f t="shared" si="0"/>
        <v>0</v>
      </c>
      <c r="J41" s="49"/>
      <c r="K41" s="54">
        <f t="shared" si="1"/>
        <v>0</v>
      </c>
      <c r="M41" s="106" t="str">
        <f>IFERROR(INDEX([1]Mercuriale!$F:$F,MATCH(B41,[1]Mercuriale!$B:$B,0)),"")</f>
        <v/>
      </c>
    </row>
    <row r="42" spans="1:13" x14ac:dyDescent="0.25">
      <c r="A42" s="78"/>
      <c r="B42" s="18"/>
      <c r="C42" s="48"/>
      <c r="D42" s="49"/>
      <c r="E42" s="49"/>
      <c r="F42" s="49"/>
      <c r="G42" s="49"/>
      <c r="H42" s="49"/>
      <c r="I42" s="53">
        <f t="shared" si="0"/>
        <v>0</v>
      </c>
      <c r="J42" s="49"/>
      <c r="K42" s="54">
        <f t="shared" si="1"/>
        <v>0</v>
      </c>
      <c r="M42" s="106" t="str">
        <f>IFERROR(INDEX([1]Mercuriale!$F:$F,MATCH(B42,[1]Mercuriale!$B:$B,0)),"")</f>
        <v/>
      </c>
    </row>
    <row r="43" spans="1:13" x14ac:dyDescent="0.25">
      <c r="A43" s="78"/>
      <c r="B43" s="18"/>
      <c r="C43" s="48"/>
      <c r="D43" s="49"/>
      <c r="E43" s="49"/>
      <c r="F43" s="49"/>
      <c r="G43" s="49"/>
      <c r="H43" s="49"/>
      <c r="I43" s="53">
        <f t="shared" si="0"/>
        <v>0</v>
      </c>
      <c r="J43" s="49"/>
      <c r="K43" s="54">
        <f t="shared" si="1"/>
        <v>0</v>
      </c>
      <c r="M43" s="106" t="str">
        <f>IFERROR(INDEX([1]Mercuriale!$F:$F,MATCH(B43,[1]Mercuriale!$B:$B,0)),"")</f>
        <v/>
      </c>
    </row>
    <row r="44" spans="1:13" x14ac:dyDescent="0.25">
      <c r="A44" s="12" t="s">
        <v>51</v>
      </c>
      <c r="B44" s="18"/>
      <c r="C44" s="48"/>
      <c r="D44" s="49"/>
      <c r="E44" s="49"/>
      <c r="F44" s="49"/>
      <c r="G44" s="49"/>
      <c r="H44" s="49"/>
      <c r="I44" s="53">
        <f t="shared" si="0"/>
        <v>0</v>
      </c>
      <c r="J44" s="49"/>
      <c r="K44" s="54">
        <f t="shared" si="1"/>
        <v>0</v>
      </c>
      <c r="M44" s="106" t="str">
        <f>IFERROR(INDEX([1]Mercuriale!$F:$F,MATCH(B44,[1]Mercuriale!$B:$B,0)),"")</f>
        <v/>
      </c>
    </row>
    <row r="45" spans="1:13" x14ac:dyDescent="0.25">
      <c r="A45" s="56"/>
      <c r="B45" s="18"/>
      <c r="C45" s="48"/>
      <c r="D45" s="49"/>
      <c r="E45" s="49"/>
      <c r="F45" s="49"/>
      <c r="G45" s="49"/>
      <c r="H45" s="49"/>
      <c r="I45" s="53">
        <f t="shared" si="0"/>
        <v>0</v>
      </c>
      <c r="J45" s="49"/>
      <c r="K45" s="54">
        <f t="shared" si="1"/>
        <v>0</v>
      </c>
      <c r="M45" s="106" t="str">
        <f>IFERROR(INDEX([1]Mercuriale!$F:$F,MATCH(B45,[1]Mercuriale!$B:$B,0)),"")</f>
        <v/>
      </c>
    </row>
    <row r="46" spans="1:13" x14ac:dyDescent="0.25">
      <c r="A46" s="56"/>
      <c r="B46" s="55"/>
      <c r="C46" s="48"/>
      <c r="D46" s="49"/>
      <c r="E46" s="49"/>
      <c r="F46" s="49"/>
      <c r="G46" s="49"/>
      <c r="H46" s="49"/>
      <c r="I46" s="53">
        <f t="shared" si="0"/>
        <v>0</v>
      </c>
      <c r="J46" s="49"/>
      <c r="K46" s="54">
        <f t="shared" si="1"/>
        <v>0</v>
      </c>
      <c r="M46" s="106" t="str">
        <f>IFERROR(INDEX([1]Mercuriale!$F:$F,MATCH(B46,[1]Mercuriale!$B:$B,0)),"")</f>
        <v/>
      </c>
    </row>
    <row r="47" spans="1:13" x14ac:dyDescent="0.25">
      <c r="A47" s="56"/>
      <c r="B47" s="57"/>
      <c r="C47" s="48"/>
      <c r="D47" s="49"/>
      <c r="E47" s="49"/>
      <c r="F47" s="49"/>
      <c r="G47" s="49"/>
      <c r="H47" s="49"/>
      <c r="I47" s="53">
        <f t="shared" si="0"/>
        <v>0</v>
      </c>
      <c r="J47" s="49"/>
      <c r="K47" s="54">
        <f t="shared" si="1"/>
        <v>0</v>
      </c>
      <c r="M47" s="106" t="str">
        <f>IFERROR(INDEX([1]Mercuriale!$F:$F,MATCH(B47,[1]Mercuriale!$B:$B,0)),"")</f>
        <v/>
      </c>
    </row>
    <row r="48" spans="1:13" x14ac:dyDescent="0.25">
      <c r="A48" s="56"/>
      <c r="B48" s="18"/>
      <c r="C48" s="48"/>
      <c r="D48" s="49"/>
      <c r="E48" s="49"/>
      <c r="F48" s="49"/>
      <c r="G48" s="49"/>
      <c r="H48" s="49"/>
      <c r="I48" s="53">
        <f t="shared" si="0"/>
        <v>0</v>
      </c>
      <c r="J48" s="49"/>
      <c r="K48" s="54">
        <f t="shared" si="1"/>
        <v>0</v>
      </c>
      <c r="M48" s="106" t="str">
        <f>IFERROR(INDEX([1]Mercuriale!$F:$F,MATCH(B48,[1]Mercuriale!$B:$B,0)),"")</f>
        <v/>
      </c>
    </row>
    <row r="49" spans="1:13" x14ac:dyDescent="0.25">
      <c r="A49" s="56"/>
      <c r="B49" s="18"/>
      <c r="C49" s="48"/>
      <c r="D49" s="49"/>
      <c r="E49" s="49"/>
      <c r="F49" s="49"/>
      <c r="G49" s="49"/>
      <c r="H49" s="49"/>
      <c r="I49" s="53">
        <f t="shared" si="0"/>
        <v>0</v>
      </c>
      <c r="J49" s="49"/>
      <c r="K49" s="54">
        <f t="shared" si="1"/>
        <v>0</v>
      </c>
      <c r="M49" s="106" t="str">
        <f>IFERROR(INDEX([1]Mercuriale!$F:$F,MATCH(B49,[1]Mercuriale!$B:$B,0)),"")</f>
        <v/>
      </c>
    </row>
    <row r="50" spans="1:13" ht="16.5" thickBot="1" x14ac:dyDescent="0.3">
      <c r="A50" s="59"/>
      <c r="B50" s="13"/>
      <c r="C50" s="60"/>
      <c r="D50" s="61"/>
      <c r="E50" s="61"/>
      <c r="F50" s="61"/>
      <c r="G50" s="61"/>
      <c r="H50" s="61"/>
      <c r="I50" s="62">
        <f t="shared" si="0"/>
        <v>0</v>
      </c>
      <c r="J50" s="60"/>
      <c r="K50" s="63">
        <f t="shared" si="1"/>
        <v>0</v>
      </c>
      <c r="M50" s="106" t="str">
        <f>IFERROR(INDEX([1]Mercuriale!$F:$F,MATCH(B50,[1]Mercuriale!$B:$B,0)),"")</f>
        <v/>
      </c>
    </row>
    <row r="51" spans="1:13" ht="16.5" thickBot="1" x14ac:dyDescent="0.3">
      <c r="A51" s="64"/>
      <c r="B51" s="65"/>
      <c r="C51" s="65"/>
      <c r="D51" s="65"/>
      <c r="E51" s="65"/>
      <c r="F51" s="66"/>
      <c r="G51" s="14" t="s">
        <v>52</v>
      </c>
      <c r="H51" s="67"/>
      <c r="I51" s="67"/>
      <c r="J51" s="68"/>
      <c r="K51" s="15">
        <f>SUM(K15:K50)</f>
        <v>78.403600000000012</v>
      </c>
    </row>
    <row r="52" spans="1:13" ht="16.5" thickBot="1" x14ac:dyDescent="0.3">
      <c r="A52" s="25"/>
      <c r="B52" s="19"/>
      <c r="C52" s="19"/>
      <c r="D52" s="19"/>
      <c r="E52" s="19"/>
      <c r="F52" s="20"/>
      <c r="G52" s="16" t="s">
        <v>53</v>
      </c>
      <c r="H52" s="69"/>
      <c r="I52" s="69"/>
      <c r="J52" s="70"/>
      <c r="K52" s="71">
        <f>SUM(K51)*0.02</f>
        <v>1.5680720000000004</v>
      </c>
    </row>
    <row r="53" spans="1:13" ht="16.5" thickBot="1" x14ac:dyDescent="0.3">
      <c r="A53" s="72"/>
      <c r="B53" s="73"/>
      <c r="C53" s="73"/>
      <c r="D53" s="73"/>
      <c r="E53" s="73"/>
      <c r="F53" s="74"/>
      <c r="G53" s="17" t="s">
        <v>54</v>
      </c>
      <c r="H53" s="75"/>
      <c r="I53" s="75"/>
      <c r="J53" s="76"/>
      <c r="K53" s="77">
        <f>SUM(K51:K52)</f>
        <v>79.971672000000012</v>
      </c>
    </row>
    <row r="54" spans="1:13" ht="16.5" thickTop="1" x14ac:dyDescent="0.25"/>
  </sheetData>
  <mergeCells count="16">
    <mergeCell ref="G2:H3"/>
    <mergeCell ref="K2:K3"/>
    <mergeCell ref="G4:I4"/>
    <mergeCell ref="H8:J8"/>
    <mergeCell ref="B10:D10"/>
    <mergeCell ref="E10:F10"/>
    <mergeCell ref="B11:D11"/>
    <mergeCell ref="E11:F11"/>
    <mergeCell ref="B12:D12"/>
    <mergeCell ref="E12:F12"/>
    <mergeCell ref="A15:A18"/>
    <mergeCell ref="A21:A24"/>
    <mergeCell ref="A27:A30"/>
    <mergeCell ref="A33:A35"/>
    <mergeCell ref="A38:A43"/>
    <mergeCell ref="A11:A12"/>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recette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AJT</dc:creator>
  <cp:lastModifiedBy>isabelle</cp:lastModifiedBy>
  <dcterms:created xsi:type="dcterms:W3CDTF">2018-10-17T18:32:36Z</dcterms:created>
  <dcterms:modified xsi:type="dcterms:W3CDTF">2018-10-24T03:23:57Z</dcterms:modified>
</cp:coreProperties>
</file>