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gif" ContentType="image/gif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270" windowWidth="14940" windowHeight="7110" activeTab="3"/>
  </bookViews>
  <sheets>
    <sheet name="Matière_Fiche_Cond." sheetId="4" r:id="rId1"/>
    <sheet name="INFOS" sheetId="3" r:id="rId2"/>
    <sheet name="Synthese" sheetId="6" r:id="rId3"/>
    <sheet name="Calcul_2005" sheetId="1" r:id="rId4"/>
    <sheet name="Feuil1" sheetId="7" r:id="rId5"/>
  </sheets>
  <externalReferences>
    <externalReference r:id="rId6"/>
  </externalReferences>
  <definedNames>
    <definedName name="_xlnm._FilterDatabase" localSheetId="3" hidden="1">Calcul_2005!#REF!</definedName>
    <definedName name="_xlnm._FilterDatabase" hidden="1">[1]DOP!$A$11:$AF$1679</definedName>
    <definedName name="aedebut">Calcul_2005!$AJ$27</definedName>
    <definedName name="aefin">Calcul_2005!$AJ$1498</definedName>
    <definedName name="Bursa">INFOS!$B$9:$AA$9</definedName>
    <definedName name="FLL1TA">INFOS!$D$7</definedName>
    <definedName name="FLL2TA">INFOS!$E$7</definedName>
    <definedName name="FLL6TA">INFOS!$F$7</definedName>
    <definedName name="FLL7TA">INFOS!$G$7</definedName>
    <definedName name="FLL8TA">INFOS!$H$7</definedName>
    <definedName name="FLM3TA">INFOS!$I$7</definedName>
    <definedName name="FLM4TA">INFOS!$K$7</definedName>
    <definedName name="FLM5TA">INFOS!$J$7</definedName>
    <definedName name="FLM6TA">INFOS!$L$7</definedName>
    <definedName name="FLM7b">INFOS!$AA$7:$AA$10</definedName>
    <definedName name="FLM7TA">INFOS!$AA$7</definedName>
    <definedName name="FLN4TA">INFOS!$Q$7</definedName>
    <definedName name="FLN5TA">INFOS!$R$7</definedName>
    <definedName name="FLN6TA">INFOS!$S$7</definedName>
    <definedName name="FLS1TA">INFOS!$T$7</definedName>
    <definedName name="FLS2TA">INFOS!$U$7</definedName>
    <definedName name="FLS3TA">INFOS!$W$7</definedName>
    <definedName name="FLS4b">INFOS!$X$7:$X$10</definedName>
    <definedName name="FLS4TA">INFOS!$V$7</definedName>
    <definedName name="FLS5TA">INFOS!$Y$7</definedName>
    <definedName name="FLSM7TA">INFOS!$Z$7</definedName>
    <definedName name="GC">INFOS!$B$7:$AA$7</definedName>
    <definedName name="Haut">Calcul_2005!$AV:$AV</definedName>
    <definedName name="J">INFOS!$C$38</definedName>
    <definedName name="Larg">Calcul_2005!$AU:$AU</definedName>
    <definedName name="Long">Calcul_2005!$AT:$AT</definedName>
    <definedName name="Mioveni">INFOS!$D$8:$AA$8</definedName>
    <definedName name="PK1CKD">INFOS!$B$43</definedName>
    <definedName name="PK2CKD">INFOS!$B$44</definedName>
    <definedName name="PK3CKD">INFOS!$B$45</definedName>
    <definedName name="PK4CKD">INFOS!$B$46</definedName>
    <definedName name="PK7CKD">INFOS!$B$47</definedName>
    <definedName name="PK8CKD">INFOS!$B$48</definedName>
    <definedName name="PRACKD">INFOS!$B$49</definedName>
    <definedName name="PRBCKD">INFOS!$B$50</definedName>
    <definedName name="PXGAL09">INFOS!$O$23</definedName>
    <definedName name="PXGAL10">INFOS!$O$24</definedName>
    <definedName name="PXGAL11">INFOS!$O$25</definedName>
    <definedName name="PXGAL12">INFOS!$O$26</definedName>
    <definedName name="PXGAL13">INFOS!$O$27</definedName>
    <definedName name="PXGAL14">INFOS!$O$28</definedName>
    <definedName name="PXGAL15">INFOS!$O$29</definedName>
    <definedName name="PXGAL16">INFOS!$O$30</definedName>
    <definedName name="PXGAL40">INFOS!$O$31</definedName>
    <definedName name="Qté">Calcul_2005!$P:$P</definedName>
    <definedName name="référence">Calcul_2005!$I:$I</definedName>
    <definedName name="TPSGALTA">INFOS!$B$23</definedName>
    <definedName name="TPSMODTA">INFOS!$B$24</definedName>
    <definedName name="TXBur">INFOS!$E$27</definedName>
    <definedName name="TXCESSION">INFOS!$E$29</definedName>
    <definedName name="TXEsp">INFOS!$E$24</definedName>
    <definedName name="TXFOURN">INFOS!$F$28</definedName>
    <definedName name="TXMOD">INFOS!$E$25</definedName>
    <definedName name="TXROU">INFOS!$E$26</definedName>
    <definedName name="Valladolid">INFOS!$B$10:$AA$10</definedName>
    <definedName name="Volume">Calcul_2005!$AW:$AW</definedName>
    <definedName name="x_FLL1">INFOS!$D$7:$D$10</definedName>
    <definedName name="x_FLL2">INFOS!$E$7:$E$10</definedName>
    <definedName name="x_FLL6">INFOS!$F$7:$F$10</definedName>
    <definedName name="x_FLL7">INFOS!$G$7:$G$10</definedName>
    <definedName name="x_FLL8">INFOS!$H$7:$H$10</definedName>
    <definedName name="x_FLM3">INFOS!$I$7:$I$10</definedName>
    <definedName name="x_FLM4">INFOS!$K$7:$K$10</definedName>
    <definedName name="x_FLM5">INFOS!$J$7:$J$10</definedName>
    <definedName name="x_FLM6">INFOS!$L$7:$L$10</definedName>
    <definedName name="x_FLM7">INFOS!$Z$7:$Z$10</definedName>
    <definedName name="x_FLN0">INFOS!$M$7:$M$10</definedName>
    <definedName name="x_FLN1">INFOS!$N$7:$N$10</definedName>
    <definedName name="x_FLN2">INFOS!$O$7:$O$10</definedName>
    <definedName name="x_FLN3">INFOS!$P$7:$P$10</definedName>
    <definedName name="x_FLN4">INFOS!$Q$7:$Q$10</definedName>
    <definedName name="x_FLN5">INFOS!$R$7:$R$10</definedName>
    <definedName name="x_FLN6">INFOS!$S$7:$S$10</definedName>
    <definedName name="x_FLS1">INFOS!$T$7:$T$10</definedName>
    <definedName name="x_FLS2">INFOS!$U$7:$U$10</definedName>
    <definedName name="x_FLS3">INFOS!$W$7:$W$10</definedName>
    <definedName name="x_FLS4">INFOS!$V$7:$V$10</definedName>
    <definedName name="x_FLS5">INFOS!$Y$7:$Y$10</definedName>
    <definedName name="x_PK1F">INFOS!$F$43</definedName>
    <definedName name="x_PK2F">INFOS!$F$44</definedName>
    <definedName name="x_PK3F">INFOS!$F$45</definedName>
    <definedName name="x_PK4F">INFOS!$F$46</definedName>
    <definedName name="x_PK7F">INFOS!$F$47</definedName>
    <definedName name="x_PK8F">INFOS!$F$48</definedName>
    <definedName name="x_PRAF">INFOS!$F$49</definedName>
    <definedName name="x_PRBF">INFOS!$F$50</definedName>
    <definedName name="x_PX2E">INFOS!$M$36</definedName>
    <definedName name="x_PX3E">INFOS!$M$37</definedName>
    <definedName name="x_PX3G">INFOS!$M$33</definedName>
    <definedName name="x_PX3P">INFOS!$M$34</definedName>
    <definedName name="x_PX4C">INFOS!$M$39</definedName>
    <definedName name="x_PX4G">INFOS!$M$38</definedName>
    <definedName name="x_PX4H">INFOS!$M$35</definedName>
    <definedName name="x_PXA0">INFOS!$M$23</definedName>
    <definedName name="x_PXB0">INFOS!$M$24</definedName>
    <definedName name="x_PXC0">INFOS!$M$25</definedName>
    <definedName name="x_PXC2">INFOS!$M$26</definedName>
    <definedName name="x_PXC3">INFOS!$M$27</definedName>
    <definedName name="x_PXD0">INFOS!$M$28</definedName>
    <definedName name="x_PXD4">INFOS!$M$29</definedName>
    <definedName name="x_PXE0">INFOS!$M$30</definedName>
    <definedName name="x_PXE1">INFOS!$M$31</definedName>
    <definedName name="x_PXE3">INFOS!$M$32</definedName>
  </definedNames>
  <calcPr calcId="145621" fullCalcOnLoad="1"/>
</workbook>
</file>

<file path=xl/calcChain.xml><?xml version="1.0" encoding="utf-8"?>
<calcChain xmlns="http://schemas.openxmlformats.org/spreadsheetml/2006/main">
  <c r="C10" i="7" l="1"/>
  <c r="B109" i="7"/>
  <c r="C109" i="7" s="1"/>
  <c r="B108" i="7"/>
  <c r="C108" i="7" s="1"/>
  <c r="B107" i="7"/>
  <c r="C107" i="7" s="1"/>
  <c r="B106" i="7"/>
  <c r="C106" i="7" s="1"/>
  <c r="B105" i="7"/>
  <c r="C105" i="7" s="1"/>
  <c r="C104" i="7"/>
  <c r="B104" i="7"/>
  <c r="B103" i="7"/>
  <c r="C103" i="7" s="1"/>
  <c r="B102" i="7"/>
  <c r="C102" i="7" s="1"/>
  <c r="B101" i="7"/>
  <c r="C101" i="7" s="1"/>
  <c r="B100" i="7"/>
  <c r="C100" i="7" s="1"/>
  <c r="B99" i="7"/>
  <c r="C99" i="7" s="1"/>
  <c r="B98" i="7"/>
  <c r="C98" i="7" s="1"/>
  <c r="B97" i="7"/>
  <c r="C97" i="7" s="1"/>
  <c r="B96" i="7"/>
  <c r="C96" i="7" s="1"/>
  <c r="B95" i="7"/>
  <c r="C95" i="7" s="1"/>
  <c r="B94" i="7"/>
  <c r="C94" i="7" s="1"/>
  <c r="B93" i="7"/>
  <c r="C93" i="7" s="1"/>
  <c r="B92" i="7"/>
  <c r="C92" i="7" s="1"/>
  <c r="B91" i="7"/>
  <c r="C91" i="7" s="1"/>
  <c r="B90" i="7"/>
  <c r="C90" i="7" s="1"/>
  <c r="B89" i="7"/>
  <c r="C89" i="7" s="1"/>
  <c r="C88" i="7"/>
  <c r="B88" i="7"/>
  <c r="B87" i="7"/>
  <c r="C87" i="7" s="1"/>
  <c r="B86" i="7"/>
  <c r="C86" i="7" s="1"/>
  <c r="B85" i="7"/>
  <c r="C85" i="7" s="1"/>
  <c r="B84" i="7"/>
  <c r="C84" i="7" s="1"/>
  <c r="B83" i="7"/>
  <c r="C83" i="7" s="1"/>
  <c r="B82" i="7"/>
  <c r="C82" i="7" s="1"/>
  <c r="B81" i="7"/>
  <c r="C81" i="7" s="1"/>
  <c r="B80" i="7"/>
  <c r="C80" i="7" s="1"/>
  <c r="B79" i="7"/>
  <c r="C79" i="7" s="1"/>
  <c r="B78" i="7"/>
  <c r="C78" i="7" s="1"/>
  <c r="B77" i="7"/>
  <c r="C77" i="7" s="1"/>
  <c r="B76" i="7"/>
  <c r="C76" i="7" s="1"/>
  <c r="B75" i="7"/>
  <c r="C75" i="7" s="1"/>
  <c r="B74" i="7"/>
  <c r="C74" i="7" s="1"/>
  <c r="B73" i="7"/>
  <c r="C73" i="7" s="1"/>
  <c r="C72" i="7"/>
  <c r="B72" i="7"/>
  <c r="B71" i="7"/>
  <c r="C71" i="7" s="1"/>
  <c r="B70" i="7"/>
  <c r="C70" i="7" s="1"/>
  <c r="B69" i="7"/>
  <c r="C69" i="7" s="1"/>
  <c r="C68" i="7"/>
  <c r="B68" i="7"/>
  <c r="B67" i="7"/>
  <c r="C67" i="7" s="1"/>
  <c r="B66" i="7"/>
  <c r="C66" i="7" s="1"/>
  <c r="B65" i="7"/>
  <c r="C65" i="7" s="1"/>
  <c r="B64" i="7"/>
  <c r="C64" i="7" s="1"/>
  <c r="B63" i="7"/>
  <c r="C63" i="7" s="1"/>
  <c r="B62" i="7"/>
  <c r="C62" i="7" s="1"/>
  <c r="B61" i="7"/>
  <c r="C61" i="7" s="1"/>
  <c r="B60" i="7"/>
  <c r="C60" i="7" s="1"/>
  <c r="B59" i="7"/>
  <c r="C59" i="7" s="1"/>
  <c r="B58" i="7"/>
  <c r="C58" i="7" s="1"/>
  <c r="B57" i="7"/>
  <c r="B56" i="7"/>
  <c r="B55" i="7"/>
  <c r="B54" i="7"/>
  <c r="B53" i="7"/>
  <c r="B52" i="7"/>
  <c r="B51" i="7"/>
  <c r="B50" i="7"/>
  <c r="C50" i="7" s="1"/>
  <c r="B49" i="7"/>
  <c r="C49" i="7" s="1"/>
  <c r="B48" i="7"/>
  <c r="C48" i="7" s="1"/>
  <c r="B47" i="7"/>
  <c r="C47" i="7" s="1"/>
  <c r="B46" i="7"/>
  <c r="C46" i="7" s="1"/>
  <c r="B45" i="7"/>
  <c r="C45" i="7" s="1"/>
  <c r="B44" i="7"/>
  <c r="C44" i="7" s="1"/>
  <c r="B43" i="7"/>
  <c r="C43" i="7" s="1"/>
  <c r="B42" i="7"/>
  <c r="C42" i="7" s="1"/>
  <c r="B41" i="7"/>
  <c r="C41" i="7" s="1"/>
  <c r="B40" i="7"/>
  <c r="C40" i="7" s="1"/>
  <c r="B39" i="7"/>
  <c r="C39" i="7" s="1"/>
  <c r="B38" i="7"/>
  <c r="C38" i="7" s="1"/>
  <c r="B37" i="7"/>
  <c r="C37" i="7" s="1"/>
  <c r="B36" i="7"/>
  <c r="C36" i="7" s="1"/>
  <c r="B35" i="7"/>
  <c r="C35" i="7" s="1"/>
  <c r="B34" i="7"/>
  <c r="C34" i="7" s="1"/>
  <c r="B33" i="7"/>
  <c r="C33" i="7" s="1"/>
  <c r="B32" i="7"/>
  <c r="C32" i="7" s="1"/>
  <c r="B31" i="7"/>
  <c r="C31" i="7" s="1"/>
  <c r="B30" i="7"/>
  <c r="C30" i="7" s="1"/>
  <c r="B29" i="7"/>
  <c r="C29" i="7" s="1"/>
  <c r="B28" i="7"/>
  <c r="C28" i="7" s="1"/>
  <c r="B27" i="7"/>
  <c r="C27" i="7" s="1"/>
  <c r="B26" i="7"/>
  <c r="C26" i="7" s="1"/>
  <c r="B25" i="7"/>
  <c r="C25" i="7" s="1"/>
  <c r="B24" i="7"/>
  <c r="C24" i="7" s="1"/>
  <c r="B23" i="7"/>
  <c r="C23" i="7" s="1"/>
  <c r="B22" i="7"/>
  <c r="C22" i="7" s="1"/>
  <c r="B21" i="7"/>
  <c r="C21" i="7" s="1"/>
  <c r="B20" i="7"/>
  <c r="C20" i="7" s="1"/>
  <c r="B19" i="7"/>
  <c r="C19" i="7" s="1"/>
  <c r="B18" i="7"/>
  <c r="C18" i="7" s="1"/>
  <c r="B17" i="7"/>
  <c r="C17" i="7" s="1"/>
  <c r="B16" i="7"/>
  <c r="C16" i="7" s="1"/>
  <c r="B15" i="7"/>
  <c r="C15" i="7" s="1"/>
  <c r="B14" i="7"/>
  <c r="C14" i="7" s="1"/>
  <c r="B13" i="7"/>
  <c r="C13" i="7" s="1"/>
  <c r="B12" i="7"/>
  <c r="C12" i="7" s="1"/>
  <c r="B11" i="7"/>
  <c r="C11" i="7" s="1"/>
  <c r="B10" i="7"/>
  <c r="B9" i="7"/>
  <c r="C9" i="7" s="1"/>
  <c r="B8" i="7"/>
  <c r="C8" i="7" s="1"/>
  <c r="B7" i="7"/>
  <c r="C7" i="7" s="1"/>
  <c r="B6" i="7"/>
  <c r="C6" i="7" s="1"/>
  <c r="B5" i="7"/>
  <c r="C5" i="7" s="1"/>
  <c r="B4" i="7"/>
  <c r="C4" i="7" s="1"/>
  <c r="B3" i="7"/>
  <c r="C3" i="7" s="1"/>
  <c r="B2" i="7"/>
  <c r="C2" i="7" s="1"/>
  <c r="BX35" i="1"/>
  <c r="BW35" i="1"/>
  <c r="BV35" i="1"/>
  <c r="BU35" i="1"/>
  <c r="BS35" i="1"/>
  <c r="BR35" i="1"/>
  <c r="BQ35" i="1"/>
  <c r="BP35" i="1"/>
  <c r="BN35" i="1"/>
  <c r="BM35" i="1"/>
  <c r="BL35" i="1"/>
  <c r="BK35" i="1"/>
  <c r="BI35" i="1"/>
  <c r="AH35" i="1"/>
  <c r="AG35" i="1"/>
  <c r="AI35" i="1"/>
  <c r="BD35" i="1"/>
  <c r="AM35" i="1" s="1"/>
  <c r="AO35" i="1"/>
  <c r="AP35" i="1"/>
  <c r="AQ35" i="1"/>
  <c r="AR35" i="1"/>
  <c r="BG35" i="1"/>
  <c r="BF35" i="1"/>
  <c r="BX34" i="1"/>
  <c r="BW34" i="1"/>
  <c r="BV34" i="1"/>
  <c r="BU34" i="1"/>
  <c r="BS34" i="1"/>
  <c r="BR34" i="1"/>
  <c r="BQ34" i="1"/>
  <c r="BP34" i="1"/>
  <c r="BP19" i="1" s="1"/>
  <c r="BN34" i="1"/>
  <c r="BM34" i="1"/>
  <c r="BL34" i="1"/>
  <c r="BK34" i="1"/>
  <c r="BI34" i="1"/>
  <c r="AH34" i="1"/>
  <c r="AG34" i="1"/>
  <c r="AI34" i="1"/>
  <c r="BC34" i="1"/>
  <c r="BD34" i="1"/>
  <c r="AO34" i="1"/>
  <c r="AP34" i="1"/>
  <c r="AQ34" i="1"/>
  <c r="AR34" i="1"/>
  <c r="BG34" i="1"/>
  <c r="BX33" i="1"/>
  <c r="BW33" i="1"/>
  <c r="BV33" i="1"/>
  <c r="BU33" i="1"/>
  <c r="BS33" i="1"/>
  <c r="BR33" i="1"/>
  <c r="BQ33" i="1"/>
  <c r="BP33" i="1"/>
  <c r="BN33" i="1"/>
  <c r="BM33" i="1"/>
  <c r="BL33" i="1"/>
  <c r="BL19" i="1" s="1"/>
  <c r="BK33" i="1"/>
  <c r="BI33" i="1"/>
  <c r="AH33" i="1"/>
  <c r="AG33" i="1" s="1"/>
  <c r="AI33" i="1" s="1"/>
  <c r="BD33" i="1"/>
  <c r="AM33" i="1"/>
  <c r="AO33" i="1"/>
  <c r="AP33" i="1"/>
  <c r="AQ33" i="1"/>
  <c r="AR33" i="1"/>
  <c r="BG33" i="1"/>
  <c r="BX32" i="1"/>
  <c r="BW32" i="1"/>
  <c r="BV32" i="1"/>
  <c r="BU32" i="1"/>
  <c r="BS32" i="1"/>
  <c r="BR32" i="1"/>
  <c r="BQ32" i="1"/>
  <c r="BP32" i="1"/>
  <c r="BN32" i="1"/>
  <c r="BM32" i="1"/>
  <c r="BL32" i="1"/>
  <c r="BK32" i="1"/>
  <c r="BI32" i="1"/>
  <c r="AH32" i="1"/>
  <c r="AG32" i="1" s="1"/>
  <c r="AI32" i="1" s="1"/>
  <c r="BD32" i="1"/>
  <c r="AO32" i="1"/>
  <c r="AP32" i="1"/>
  <c r="AQ32" i="1"/>
  <c r="AR32" i="1"/>
  <c r="BG32" i="1"/>
  <c r="BX31" i="1"/>
  <c r="BW31" i="1"/>
  <c r="BV31" i="1"/>
  <c r="BU31" i="1"/>
  <c r="BS31" i="1"/>
  <c r="BR31" i="1"/>
  <c r="BQ31" i="1"/>
  <c r="BP31" i="1"/>
  <c r="BN31" i="1"/>
  <c r="BN19" i="1" s="1"/>
  <c r="BM31" i="1"/>
  <c r="BL31" i="1"/>
  <c r="BK31" i="1"/>
  <c r="BI31" i="1"/>
  <c r="BI19" i="1" s="1"/>
  <c r="AH31" i="1"/>
  <c r="AG31" i="1"/>
  <c r="AI31" i="1"/>
  <c r="BD31" i="1"/>
  <c r="AM31" i="1" s="1"/>
  <c r="AO31" i="1"/>
  <c r="AP31" i="1"/>
  <c r="AQ31" i="1"/>
  <c r="AR31" i="1"/>
  <c r="AS31" i="1"/>
  <c r="BG31" i="1"/>
  <c r="BX30" i="1"/>
  <c r="BW30" i="1"/>
  <c r="BV30" i="1"/>
  <c r="BU30" i="1"/>
  <c r="BS30" i="1"/>
  <c r="BR30" i="1"/>
  <c r="BQ30" i="1"/>
  <c r="BP30" i="1"/>
  <c r="BN30" i="1"/>
  <c r="BM30" i="1"/>
  <c r="BL30" i="1"/>
  <c r="BK30" i="1"/>
  <c r="BI30" i="1"/>
  <c r="AH30" i="1"/>
  <c r="AG30" i="1"/>
  <c r="AI30" i="1" s="1"/>
  <c r="BD30" i="1"/>
  <c r="AO30" i="1"/>
  <c r="AP30" i="1"/>
  <c r="AQ30" i="1"/>
  <c r="AR30" i="1"/>
  <c r="BG30" i="1"/>
  <c r="BX29" i="1"/>
  <c r="BW29" i="1"/>
  <c r="BV29" i="1"/>
  <c r="BV19" i="1" s="1"/>
  <c r="BU29" i="1"/>
  <c r="BU19" i="1" s="1"/>
  <c r="BS29" i="1"/>
  <c r="BR29" i="1"/>
  <c r="BR19" i="1" s="1"/>
  <c r="BQ29" i="1"/>
  <c r="BQ19" i="1" s="1"/>
  <c r="BP29" i="1"/>
  <c r="BN29" i="1"/>
  <c r="BM29" i="1"/>
  <c r="BL29" i="1"/>
  <c r="BK29" i="1"/>
  <c r="BK19" i="1" s="1"/>
  <c r="BI29" i="1"/>
  <c r="AH29" i="1"/>
  <c r="AG29" i="1"/>
  <c r="AI29" i="1" s="1"/>
  <c r="BD29" i="1"/>
  <c r="AO29" i="1"/>
  <c r="AP29" i="1"/>
  <c r="AQ29" i="1"/>
  <c r="AR29" i="1"/>
  <c r="BG29" i="1"/>
  <c r="BG19" i="1" s="1"/>
  <c r="BX28" i="1"/>
  <c r="BX19" i="1" s="1"/>
  <c r="BW28" i="1"/>
  <c r="BW19" i="1" s="1"/>
  <c r="BV28" i="1"/>
  <c r="BU28" i="1"/>
  <c r="BS28" i="1"/>
  <c r="BR28" i="1"/>
  <c r="BQ28" i="1"/>
  <c r="BP28" i="1"/>
  <c r="BN28" i="1"/>
  <c r="BM28" i="1"/>
  <c r="BM19" i="1" s="1"/>
  <c r="BL28" i="1"/>
  <c r="BK28" i="1"/>
  <c r="BI28" i="1"/>
  <c r="AH28" i="1"/>
  <c r="AG28" i="1"/>
  <c r="AI28" i="1" s="1"/>
  <c r="AI8" i="1" s="1"/>
  <c r="BC28" i="1"/>
  <c r="BD28" i="1"/>
  <c r="AM28" i="1" s="1"/>
  <c r="AO28" i="1"/>
  <c r="AP28" i="1"/>
  <c r="AQ28" i="1"/>
  <c r="AR28" i="1"/>
  <c r="BG28" i="1"/>
  <c r="BA35" i="1"/>
  <c r="BC35" i="1" s="1"/>
  <c r="BB35" i="1"/>
  <c r="BA34" i="1"/>
  <c r="BB34" i="1"/>
  <c r="BA33" i="1"/>
  <c r="BC33" i="1" s="1"/>
  <c r="BB33" i="1"/>
  <c r="BA32" i="1"/>
  <c r="BC32" i="1" s="1"/>
  <c r="BB32" i="1"/>
  <c r="BA31" i="1"/>
  <c r="BC31" i="1" s="1"/>
  <c r="BB31" i="1"/>
  <c r="BA30" i="1"/>
  <c r="BC30" i="1" s="1"/>
  <c r="BB30" i="1"/>
  <c r="BA29" i="1"/>
  <c r="BC29" i="1" s="1"/>
  <c r="BB29" i="1"/>
  <c r="BA28" i="1"/>
  <c r="BB28" i="1"/>
  <c r="K35" i="1"/>
  <c r="AW35" i="1"/>
  <c r="AY35" i="1" s="1"/>
  <c r="U35" i="1"/>
  <c r="K34" i="1"/>
  <c r="K33" i="1"/>
  <c r="AS33" i="1" s="1"/>
  <c r="AW33" i="1"/>
  <c r="AY33" i="1" s="1"/>
  <c r="U33" i="1"/>
  <c r="X33" i="1" s="1"/>
  <c r="K32" i="1"/>
  <c r="K31" i="1"/>
  <c r="AW31" i="1"/>
  <c r="AY31" i="1" s="1"/>
  <c r="U31" i="1"/>
  <c r="W31" i="1" s="1"/>
  <c r="K30" i="1"/>
  <c r="V30" i="1" s="1"/>
  <c r="K29" i="1"/>
  <c r="W29" i="1" s="1"/>
  <c r="AW29" i="1"/>
  <c r="BF29" i="1" s="1"/>
  <c r="U29" i="1"/>
  <c r="X29" i="1" s="1"/>
  <c r="K28" i="1"/>
  <c r="AE35" i="1"/>
  <c r="AE34" i="1"/>
  <c r="AE33" i="1"/>
  <c r="AE32" i="1"/>
  <c r="AE31" i="1"/>
  <c r="AE30" i="1"/>
  <c r="AE29" i="1"/>
  <c r="AE28" i="1"/>
  <c r="AC35" i="1"/>
  <c r="AD35" i="1" s="1"/>
  <c r="AF35" i="1" s="1"/>
  <c r="AC34" i="1"/>
  <c r="AD34" i="1" s="1"/>
  <c r="AF34" i="1" s="1"/>
  <c r="AC33" i="1"/>
  <c r="AD33" i="1" s="1"/>
  <c r="AF33" i="1" s="1"/>
  <c r="AC32" i="1"/>
  <c r="AD32" i="1" s="1"/>
  <c r="AF32" i="1" s="1"/>
  <c r="AC31" i="1"/>
  <c r="AD31" i="1" s="1"/>
  <c r="AF31" i="1" s="1"/>
  <c r="AJ31" i="1" s="1"/>
  <c r="AC30" i="1"/>
  <c r="AC29" i="1"/>
  <c r="AD29" i="1" s="1"/>
  <c r="AF29" i="1" s="1"/>
  <c r="AJ29" i="1" s="1"/>
  <c r="AC28" i="1"/>
  <c r="V35" i="1"/>
  <c r="X35" i="1"/>
  <c r="V33" i="1"/>
  <c r="V31" i="1"/>
  <c r="X31" i="1"/>
  <c r="V29" i="1"/>
  <c r="L35" i="1"/>
  <c r="L31" i="1"/>
  <c r="K26" i="1"/>
  <c r="AS26" i="1" s="1"/>
  <c r="AR26" i="1"/>
  <c r="AQ26" i="1"/>
  <c r="AP26" i="1"/>
  <c r="AO26" i="1"/>
  <c r="BS19" i="1"/>
  <c r="N26" i="1"/>
  <c r="R26" i="1"/>
  <c r="U26" i="1"/>
  <c r="X26" i="1" s="1"/>
  <c r="AC26" i="1"/>
  <c r="AH26" i="1"/>
  <c r="AG26" i="1"/>
  <c r="AI26" i="1" s="1"/>
  <c r="BA26" i="1"/>
  <c r="BC26" i="1" s="1"/>
  <c r="AK26" i="1" s="1"/>
  <c r="AL26" i="1"/>
  <c r="BX26" i="1"/>
  <c r="BW26" i="1"/>
  <c r="BV26" i="1"/>
  <c r="BU26" i="1"/>
  <c r="BS26" i="1"/>
  <c r="BR26" i="1"/>
  <c r="BQ26" i="1"/>
  <c r="BP26" i="1"/>
  <c r="BN26" i="1"/>
  <c r="BM26" i="1"/>
  <c r="BL26" i="1"/>
  <c r="BK26" i="1"/>
  <c r="BI26" i="1"/>
  <c r="BG26" i="1"/>
  <c r="AE25" i="1"/>
  <c r="AD25" i="1" s="1"/>
  <c r="AF25" i="1" s="1"/>
  <c r="AE26" i="1"/>
  <c r="AB16" i="1"/>
  <c r="AH25" i="1"/>
  <c r="AG25" i="1"/>
  <c r="AI25" i="1" s="1"/>
  <c r="AJ25" i="1"/>
  <c r="L26" i="1"/>
  <c r="BB26" i="1"/>
  <c r="E8" i="3"/>
  <c r="F8" i="3"/>
  <c r="G8" i="3"/>
  <c r="J8" i="3"/>
  <c r="M8" i="3"/>
  <c r="N8" i="3"/>
  <c r="O8" i="3"/>
  <c r="P8" i="3"/>
  <c r="Q8" i="3"/>
  <c r="R8" i="3"/>
  <c r="S8" i="3"/>
  <c r="U8" i="3"/>
  <c r="W8" i="3"/>
  <c r="X8" i="3"/>
  <c r="Y8" i="3"/>
  <c r="D9" i="3"/>
  <c r="E9" i="3"/>
  <c r="F9" i="3"/>
  <c r="G9" i="3"/>
  <c r="H9" i="3"/>
  <c r="I9" i="3"/>
  <c r="J9" i="3"/>
  <c r="K9" i="3"/>
  <c r="L9" i="3"/>
  <c r="M9" i="3"/>
  <c r="N9" i="3"/>
  <c r="O9" i="3"/>
  <c r="P9" i="3"/>
  <c r="Q9" i="3"/>
  <c r="R9" i="3"/>
  <c r="S9" i="3"/>
  <c r="T9" i="3"/>
  <c r="U9" i="3"/>
  <c r="V9" i="3"/>
  <c r="W9" i="3"/>
  <c r="X9" i="3"/>
  <c r="Y9" i="3"/>
  <c r="Z9" i="3"/>
  <c r="AA9" i="3"/>
  <c r="D10" i="3"/>
  <c r="E10" i="3"/>
  <c r="F10" i="3"/>
  <c r="G10" i="3"/>
  <c r="H10" i="3"/>
  <c r="I10" i="3"/>
  <c r="J10" i="3"/>
  <c r="K10" i="3"/>
  <c r="L10" i="3"/>
  <c r="M10" i="3"/>
  <c r="N10" i="3"/>
  <c r="O10" i="3"/>
  <c r="P10" i="3"/>
  <c r="Q10" i="3"/>
  <c r="R10" i="3"/>
  <c r="S10" i="3"/>
  <c r="T10" i="3"/>
  <c r="U10" i="3"/>
  <c r="V10" i="3"/>
  <c r="W10" i="3"/>
  <c r="X10" i="3"/>
  <c r="Y10" i="3"/>
  <c r="Z10" i="3"/>
  <c r="AA10" i="3"/>
  <c r="E29" i="3"/>
  <c r="G29" i="3"/>
  <c r="C43" i="3"/>
  <c r="B43" i="3" s="1"/>
  <c r="F43" i="3"/>
  <c r="G43" i="3"/>
  <c r="B44" i="3"/>
  <c r="C44" i="3"/>
  <c r="G44" i="3"/>
  <c r="F44" i="3" s="1"/>
  <c r="C45" i="3"/>
  <c r="B45" i="3" s="1"/>
  <c r="F45" i="3"/>
  <c r="G45" i="3"/>
  <c r="B46" i="3"/>
  <c r="C46" i="3"/>
  <c r="G46" i="3"/>
  <c r="F46" i="3" s="1"/>
  <c r="C47" i="3"/>
  <c r="B47" i="3" s="1"/>
  <c r="F47" i="3"/>
  <c r="G47" i="3"/>
  <c r="B48" i="3"/>
  <c r="C48" i="3"/>
  <c r="G48" i="3"/>
  <c r="F48" i="3" s="1"/>
  <c r="C49" i="3"/>
  <c r="B49" i="3" s="1"/>
  <c r="F49" i="3"/>
  <c r="G49" i="3"/>
  <c r="B50" i="3"/>
  <c r="C50" i="3"/>
  <c r="G50" i="3"/>
  <c r="F50" i="3" s="1"/>
  <c r="AK29" i="1" l="1"/>
  <c r="AN29" i="1" s="1"/>
  <c r="AX29" i="1" s="1"/>
  <c r="BH29" i="1" s="1"/>
  <c r="AJ34" i="1"/>
  <c r="AD30" i="1"/>
  <c r="AF30" i="1" s="1"/>
  <c r="AL33" i="1"/>
  <c r="AK33" i="1" s="1"/>
  <c r="AN33" i="1" s="1"/>
  <c r="AY20" i="1"/>
  <c r="AW26" i="1"/>
  <c r="L28" i="1"/>
  <c r="U28" i="1"/>
  <c r="W28" i="1" s="1"/>
  <c r="U30" i="1"/>
  <c r="X30" i="1" s="1"/>
  <c r="U32" i="1"/>
  <c r="X32" i="1" s="1"/>
  <c r="U34" i="1"/>
  <c r="X34" i="1" s="1"/>
  <c r="AS32" i="1"/>
  <c r="AJ33" i="1"/>
  <c r="Q33" i="1"/>
  <c r="T33" i="1" s="1"/>
  <c r="AM34" i="1"/>
  <c r="AL35" i="1"/>
  <c r="AK35" i="1" s="1"/>
  <c r="AN35" i="1" s="1"/>
  <c r="W35" i="1"/>
  <c r="AJ32" i="1"/>
  <c r="W33" i="1"/>
  <c r="BF31" i="1"/>
  <c r="AS35" i="1"/>
  <c r="AD26" i="1"/>
  <c r="AF26" i="1" s="1"/>
  <c r="AJ26" i="1" s="1"/>
  <c r="L29" i="1"/>
  <c r="V28" i="1"/>
  <c r="V17" i="1" s="1"/>
  <c r="V32" i="1"/>
  <c r="AS29" i="1"/>
  <c r="AJ30" i="1"/>
  <c r="BF33" i="1"/>
  <c r="W34" i="1"/>
  <c r="BD26" i="1"/>
  <c r="AM26" i="1" s="1"/>
  <c r="AN26" i="1" s="1"/>
  <c r="L34" i="1"/>
  <c r="AS30" i="1"/>
  <c r="Q31" i="1"/>
  <c r="T31" i="1" s="1"/>
  <c r="AM32" i="1"/>
  <c r="AM29" i="1"/>
  <c r="V26" i="1"/>
  <c r="L30" i="1"/>
  <c r="AW28" i="1"/>
  <c r="AW30" i="1"/>
  <c r="AW32" i="1"/>
  <c r="AW34" i="1"/>
  <c r="AL29" i="1"/>
  <c r="AS34" i="1"/>
  <c r="AJ35" i="1"/>
  <c r="Q35" i="1"/>
  <c r="T35" i="1" s="1"/>
  <c r="L32" i="1"/>
  <c r="AS28" i="1"/>
  <c r="AD28" i="1"/>
  <c r="Q29" i="1"/>
  <c r="T29" i="1" s="1"/>
  <c r="AM30" i="1"/>
  <c r="AL31" i="1"/>
  <c r="AK31" i="1" s="1"/>
  <c r="AN31" i="1" s="1"/>
  <c r="AX31" i="1" s="1"/>
  <c r="BH31" i="1" s="1"/>
  <c r="L33" i="1"/>
  <c r="V34" i="1"/>
  <c r="AY29" i="1"/>
  <c r="W16" i="1" l="1"/>
  <c r="K17" i="1"/>
  <c r="AB18" i="1" s="1"/>
  <c r="AD13" i="1"/>
  <c r="AF28" i="1"/>
  <c r="Q34" i="1"/>
  <c r="T34" i="1" s="1"/>
  <c r="AY34" i="1"/>
  <c r="BF34" i="1"/>
  <c r="AL34" i="1"/>
  <c r="AK34" i="1" s="1"/>
  <c r="AN34" i="1" s="1"/>
  <c r="BF26" i="1"/>
  <c r="Q26" i="1"/>
  <c r="T26" i="1" s="1"/>
  <c r="W26" i="1" s="1"/>
  <c r="AX26" i="1" s="1"/>
  <c r="BH26" i="1" s="1"/>
  <c r="AY26" i="1"/>
  <c r="AS14" i="1"/>
  <c r="BF32" i="1"/>
  <c r="Q32" i="1"/>
  <c r="T32" i="1" s="1"/>
  <c r="AL32" i="1"/>
  <c r="AK32" i="1" s="1"/>
  <c r="AN32" i="1" s="1"/>
  <c r="AY32" i="1"/>
  <c r="W30" i="1"/>
  <c r="AX30" i="1" s="1"/>
  <c r="BH30" i="1" s="1"/>
  <c r="AX34" i="1"/>
  <c r="BH34" i="1" s="1"/>
  <c r="AX35" i="1"/>
  <c r="BH35" i="1" s="1"/>
  <c r="U18" i="1"/>
  <c r="X28" i="1"/>
  <c r="W32" i="1"/>
  <c r="BF30" i="1"/>
  <c r="Q30" i="1"/>
  <c r="T30" i="1" s="1"/>
  <c r="AY30" i="1"/>
  <c r="AL30" i="1"/>
  <c r="AK30" i="1" s="1"/>
  <c r="AN30" i="1" s="1"/>
  <c r="AL28" i="1"/>
  <c r="AK28" i="1" s="1"/>
  <c r="AN28" i="1" s="1"/>
  <c r="AW19" i="1"/>
  <c r="Q28" i="1"/>
  <c r="T28" i="1" s="1"/>
  <c r="AY28" i="1"/>
  <c r="BF28" i="1"/>
  <c r="BF19" i="1" s="1"/>
  <c r="AX33" i="1"/>
  <c r="BH33" i="1" s="1"/>
  <c r="T19" i="1" l="1"/>
  <c r="AF11" i="1"/>
  <c r="AJ28" i="1"/>
  <c r="AX32" i="1"/>
  <c r="BH32" i="1" s="1"/>
  <c r="AN14" i="1"/>
  <c r="AJ14" i="1" l="1"/>
  <c r="AX28" i="1"/>
  <c r="BH28" i="1" l="1"/>
  <c r="BH19" i="1" s="1"/>
  <c r="AX19" i="1"/>
</calcChain>
</file>

<file path=xl/comments1.xml><?xml version="1.0" encoding="utf-8"?>
<comments xmlns="http://schemas.openxmlformats.org/spreadsheetml/2006/main">
  <authors>
    <author>a571421</author>
  </authors>
  <commentList>
    <comment ref="Q26" authorId="0">
      <text>
        <r>
          <rPr>
            <sz val="8"/>
            <color indexed="81"/>
            <rFont val="Tahoma"/>
            <family val="2"/>
          </rPr>
          <t xml:space="preserve">Coef pour calcul part fournisseur
</t>
        </r>
      </text>
    </comment>
  </commentList>
</comments>
</file>

<file path=xl/sharedStrings.xml><?xml version="1.0" encoding="utf-8"?>
<sst xmlns="http://schemas.openxmlformats.org/spreadsheetml/2006/main" count="1119" uniqueCount="627">
  <si>
    <t>VEHICULE OU ORGANE CHIFFRE :</t>
  </si>
  <si>
    <t>MACRO CHIFFRAGE</t>
  </si>
  <si>
    <t>PRE CONTRAT CHIFFRAGE</t>
  </si>
  <si>
    <t>PERFORMANCE BUDGET :</t>
  </si>
  <si>
    <t>DEMANDEUR :</t>
  </si>
  <si>
    <t>CONTRAT CHIFFRAGE</t>
  </si>
  <si>
    <t>Stéphanie BOUCHARD</t>
  </si>
  <si>
    <t>ACTUALISATION SERIE</t>
  </si>
  <si>
    <t>Emilie LAUMALIER</t>
  </si>
  <si>
    <t>ETUDE ECONOMIQUE</t>
  </si>
  <si>
    <t>Olivier MARRE</t>
  </si>
  <si>
    <t xml:space="preserve">CHIFFREUR : </t>
  </si>
  <si>
    <t>TYPE DE CHIFFRAGE :</t>
  </si>
  <si>
    <t>EVOLUTION MAJEURE SERIE</t>
  </si>
  <si>
    <t>Alban TAILLEUX</t>
  </si>
  <si>
    <t>DATE CHIFFRAGE :</t>
  </si>
  <si>
    <t>IMPORTATION</t>
  </si>
  <si>
    <t xml:space="preserve">TOTAL VT PIECES CONDITIONNEES CKD : </t>
  </si>
  <si>
    <t>ETUDE MAKE OR BUY</t>
  </si>
  <si>
    <t>*CHOIX VEHICULE A CHIFFRER</t>
  </si>
  <si>
    <t>ETUDE INTEGRATION LOCALE</t>
  </si>
  <si>
    <t>Coeff véh 1</t>
  </si>
  <si>
    <t>ETUDE ASSEMBLE / ECLATE</t>
  </si>
  <si>
    <t xml:space="preserve">TOTAL VT PIECES TRANSIT CKD : </t>
  </si>
  <si>
    <t>Coeff véh 2</t>
  </si>
  <si>
    <t>Coeff véh 3</t>
  </si>
  <si>
    <t>Temps minutes TA / véhicule</t>
  </si>
  <si>
    <t>Pièce à pièce</t>
  </si>
  <si>
    <t>Date de la Bible de Référence :</t>
  </si>
  <si>
    <t>TOTAL VT / VEH :</t>
  </si>
  <si>
    <t>TOTAL MAT / VEH :</t>
  </si>
  <si>
    <t>TOTAL LOC / VEH :</t>
  </si>
  <si>
    <t>Mettre un 1 devant le choix - Autres = 0</t>
  </si>
  <si>
    <t xml:space="preserve">TOTAL PART EMBALLAGE FOURN / VEH : </t>
  </si>
  <si>
    <t xml:space="preserve">NOMBRE DE PIECES CONDITIONNEES CKD : </t>
  </si>
  <si>
    <t>Nombre de références chiffrées :</t>
  </si>
  <si>
    <t xml:space="preserve">TOTAL PX PIECES STD / VEH : </t>
  </si>
  <si>
    <t xml:space="preserve">TOTAL PX PIECES SERIE / VEH : </t>
  </si>
  <si>
    <t xml:space="preserve">NOMBRE DE PIECES TRANSIT CKD : </t>
  </si>
  <si>
    <t>TXMOD</t>
  </si>
  <si>
    <t xml:space="preserve">TOTAL PX PIECES CDE CKD / VEH : </t>
  </si>
  <si>
    <t>TXFOURN</t>
  </si>
  <si>
    <t>TOTAL VOLUME &amp; PRIX DE REVIENT PRESTATION EMBALLAGE CKD :</t>
  </si>
  <si>
    <t>SOURCING</t>
  </si>
  <si>
    <t>INFOS FOURNISSEUR</t>
  </si>
  <si>
    <t>INFORMATIONS DE BASES</t>
  </si>
  <si>
    <t>CHOIX VEH*</t>
  </si>
  <si>
    <t>A VERIFIER DCL</t>
  </si>
  <si>
    <t>CONDITIONNEMENT</t>
  </si>
  <si>
    <t>PRIX CDE / PIECE</t>
  </si>
  <si>
    <t>PRIX CDE / VEHICULE</t>
  </si>
  <si>
    <t>PART EMBALLAGE FOURN / VEH</t>
  </si>
  <si>
    <t>CIRCUIT CKD</t>
  </si>
  <si>
    <t>VT / VEH - TRANSIT CKD</t>
  </si>
  <si>
    <t>VT / VEH - CONDIT. CKD</t>
  </si>
  <si>
    <t>TOTAL</t>
  </si>
  <si>
    <t>MATIERES EMB CKD / VEH</t>
  </si>
  <si>
    <t>LOCATION EMB NISSAN</t>
  </si>
  <si>
    <t>DIMENSIONS EMBALLAGES</t>
  </si>
  <si>
    <t xml:space="preserve">VOLUME </t>
  </si>
  <si>
    <t xml:space="preserve">PRIX DE </t>
  </si>
  <si>
    <t>VERIF</t>
  </si>
  <si>
    <t>Fiche Conditionnement</t>
  </si>
  <si>
    <t>CKD</t>
  </si>
  <si>
    <t>Code fourn.</t>
  </si>
  <si>
    <t>Raison sociale</t>
  </si>
  <si>
    <t>Pays</t>
  </si>
  <si>
    <t>Coeff véh.1</t>
  </si>
  <si>
    <t>Coeff véh.2</t>
  </si>
  <si>
    <t>Coeff véh.3</t>
  </si>
  <si>
    <t>Référence</t>
  </si>
  <si>
    <t>Désignation</t>
  </si>
  <si>
    <t>Coeff véh</t>
  </si>
  <si>
    <t>Nbre de réf.</t>
  </si>
  <si>
    <t>Type</t>
  </si>
  <si>
    <t>Qtité</t>
  </si>
  <si>
    <t>Px cde CKD</t>
  </si>
  <si>
    <t>Px cde série (Europe)</t>
  </si>
  <si>
    <t>Px Standard</t>
  </si>
  <si>
    <t>Part emb.fourn (pièces transit CKD)</t>
  </si>
  <si>
    <t>Autres écarts</t>
  </si>
  <si>
    <t>Hall réception</t>
  </si>
  <si>
    <t>Flux pièce</t>
  </si>
  <si>
    <t>Tps con./ embal</t>
  </si>
  <si>
    <t>Tps TA / véh</t>
  </si>
  <si>
    <t>Coût VT / véh</t>
  </si>
  <si>
    <t>VT / VEH</t>
  </si>
  <si>
    <t>Matière principale : Bois - Carton</t>
  </si>
  <si>
    <t>Matières protection</t>
  </si>
  <si>
    <t>MAT / VEH</t>
  </si>
  <si>
    <t>K1-K2-K3-K4 Transit</t>
  </si>
  <si>
    <t>K1-K2-K3-K4 CKD</t>
  </si>
  <si>
    <t>Autres transit</t>
  </si>
  <si>
    <t>Autres CKD</t>
  </si>
  <si>
    <t>LOC / VEH</t>
  </si>
  <si>
    <t>LONG</t>
  </si>
  <si>
    <t>LARG</t>
  </si>
  <si>
    <t>HAUT</t>
  </si>
  <si>
    <t>EMBALLE / VEH</t>
  </si>
  <si>
    <t>REVIENT / VEH</t>
  </si>
  <si>
    <t>VOL</t>
  </si>
  <si>
    <t>HALL</t>
  </si>
  <si>
    <t>TYPE DE COLIS</t>
  </si>
  <si>
    <t xml:space="preserve">COLIS A PLOTS ET CAISSON </t>
  </si>
  <si>
    <t>MOTEUR EN RACK</t>
  </si>
  <si>
    <t>COLIS BOIS Banderolé</t>
  </si>
  <si>
    <t>MODULE            Standard</t>
  </si>
  <si>
    <t>MODULE Hors Standard</t>
  </si>
  <si>
    <t>MODULE Standard</t>
  </si>
  <si>
    <t>SOUS MODULE Hors Tapis</t>
  </si>
  <si>
    <t>MODULE ET EMB. NISMEX</t>
  </si>
  <si>
    <t>SOUS MODULE NISMEX</t>
  </si>
  <si>
    <t>BAC NISMEX</t>
  </si>
  <si>
    <t>COLIS BOIS NISMEX</t>
  </si>
  <si>
    <t>SOUS - MODULE    TAPIS</t>
  </si>
  <si>
    <t>SOUS MODULE HORS TAPIS</t>
  </si>
  <si>
    <t>PRODUIT DE CONSOMMATION</t>
  </si>
  <si>
    <t>SOUS-MODULE</t>
  </si>
  <si>
    <t>MODULE</t>
  </si>
  <si>
    <t>3 M</t>
  </si>
  <si>
    <t>1 M</t>
  </si>
  <si>
    <t>0 N</t>
  </si>
  <si>
    <t>1 N</t>
  </si>
  <si>
    <t>2 N</t>
  </si>
  <si>
    <t>3 N</t>
  </si>
  <si>
    <t>4 N</t>
  </si>
  <si>
    <t>5 N</t>
  </si>
  <si>
    <t>2 M</t>
  </si>
  <si>
    <t>8 M</t>
  </si>
  <si>
    <t>0 M</t>
  </si>
  <si>
    <t>7 M</t>
  </si>
  <si>
    <t>FLUX</t>
  </si>
  <si>
    <t>L 1</t>
  </si>
  <si>
    <t>L 7</t>
  </si>
  <si>
    <t>L 8</t>
  </si>
  <si>
    <t>M 3</t>
  </si>
  <si>
    <t>M 5</t>
  </si>
  <si>
    <t>M 4</t>
  </si>
  <si>
    <t>M 6</t>
  </si>
  <si>
    <t>N 0</t>
  </si>
  <si>
    <t>N 1</t>
  </si>
  <si>
    <t>N 2</t>
  </si>
  <si>
    <t>N 3</t>
  </si>
  <si>
    <t>N 4</t>
  </si>
  <si>
    <t>N 5</t>
  </si>
  <si>
    <t>N 6</t>
  </si>
  <si>
    <t>S 1</t>
  </si>
  <si>
    <t>S 2</t>
  </si>
  <si>
    <t>S 4</t>
  </si>
  <si>
    <t>S 3</t>
  </si>
  <si>
    <t>S 5</t>
  </si>
  <si>
    <t>M 7</t>
  </si>
  <si>
    <t>FLL1TA</t>
  </si>
  <si>
    <t>FLL7TA</t>
  </si>
  <si>
    <t>FLL8TA</t>
  </si>
  <si>
    <t>FLM3TA</t>
  </si>
  <si>
    <t>FLM5TA</t>
  </si>
  <si>
    <t>FLM4TA</t>
  </si>
  <si>
    <t>FLM6TA</t>
  </si>
  <si>
    <t>FLN3TA</t>
  </si>
  <si>
    <t>FLN4TA</t>
  </si>
  <si>
    <t>FLN5TA</t>
  </si>
  <si>
    <t>FLN6TA</t>
  </si>
  <si>
    <t>FLS1TA</t>
  </si>
  <si>
    <t>FLS2TA</t>
  </si>
  <si>
    <t>FLS4TA</t>
  </si>
  <si>
    <t>FLS3TA</t>
  </si>
  <si>
    <t>FLS5TA</t>
  </si>
  <si>
    <t>VALEUR  TA EN MINUTES</t>
  </si>
  <si>
    <t>Référence Conditionnée</t>
  </si>
  <si>
    <t>OUI</t>
  </si>
  <si>
    <t>NON</t>
  </si>
  <si>
    <t>TOUS</t>
  </si>
  <si>
    <t>MAR</t>
  </si>
  <si>
    <t>MAH</t>
  </si>
  <si>
    <t>PAYS</t>
  </si>
  <si>
    <t>MAL</t>
  </si>
  <si>
    <t>MLH</t>
  </si>
  <si>
    <t>TPS FLUX - PIECES TRANSIT</t>
  </si>
  <si>
    <t>TX HORAIRE</t>
  </si>
  <si>
    <t>PX STANDARD CARTONS</t>
  </si>
  <si>
    <t>TYPE</t>
  </si>
  <si>
    <t>TPS TA (min)</t>
  </si>
  <si>
    <t xml:space="preserve">Coût / heure </t>
  </si>
  <si>
    <t>Coût / heure</t>
  </si>
  <si>
    <t>TYPE MODULE</t>
  </si>
  <si>
    <t>PX UNIT (euro)</t>
  </si>
  <si>
    <t>TYPE GALIAS (boîte américaine)</t>
  </si>
  <si>
    <t>TPSGALTA</t>
  </si>
  <si>
    <t>ANNEE</t>
  </si>
  <si>
    <t>Feuille Calcul</t>
  </si>
  <si>
    <t>PXA0</t>
  </si>
  <si>
    <t>PXGAL09</t>
  </si>
  <si>
    <t>TPSMODTA</t>
  </si>
  <si>
    <t>TXEsp</t>
  </si>
  <si>
    <t>PXB0</t>
  </si>
  <si>
    <t>PXGAL10</t>
  </si>
  <si>
    <t>PXC0</t>
  </si>
  <si>
    <t>PXGAL11</t>
  </si>
  <si>
    <t>TXROU</t>
  </si>
  <si>
    <t>PXC2</t>
  </si>
  <si>
    <t>PXGAL12</t>
  </si>
  <si>
    <t>TXBur</t>
  </si>
  <si>
    <t>PXC3</t>
  </si>
  <si>
    <t>PXGAL13</t>
  </si>
  <si>
    <t>PXD0</t>
  </si>
  <si>
    <t>PXGAL14</t>
  </si>
  <si>
    <t>TXCESSION</t>
  </si>
  <si>
    <t>Selon pays (voir G.DOREE)</t>
  </si>
  <si>
    <t>PXD4</t>
  </si>
  <si>
    <t>PXGAL15</t>
  </si>
  <si>
    <t>PXE0</t>
  </si>
  <si>
    <t>PXGAL16</t>
  </si>
  <si>
    <t>PXE1</t>
  </si>
  <si>
    <t>PXGAL40</t>
  </si>
  <si>
    <t>PXE3</t>
  </si>
  <si>
    <t>PX3G</t>
  </si>
  <si>
    <t>PX3P</t>
  </si>
  <si>
    <t>PX4H</t>
  </si>
  <si>
    <t>EMBALLAGES RETOURNABLES</t>
  </si>
  <si>
    <t>PX2E</t>
  </si>
  <si>
    <t>PX3E</t>
  </si>
  <si>
    <t xml:space="preserve">Nbre de jours : </t>
  </si>
  <si>
    <t>J</t>
  </si>
  <si>
    <t>* y compris RP /RD</t>
  </si>
  <si>
    <t>PX4G</t>
  </si>
  <si>
    <t>PX4C</t>
  </si>
  <si>
    <t xml:space="preserve">Location embal. NISSAN </t>
  </si>
  <si>
    <t>Presta CKD</t>
  </si>
  <si>
    <t>Presta FOURN</t>
  </si>
  <si>
    <t>euro / j</t>
  </si>
  <si>
    <t>euro</t>
  </si>
  <si>
    <t>PK1CKD</t>
  </si>
  <si>
    <t>*</t>
  </si>
  <si>
    <t>PK1F</t>
  </si>
  <si>
    <t>PK2CKD</t>
  </si>
  <si>
    <t>PK2F</t>
  </si>
  <si>
    <t>PK3CKD</t>
  </si>
  <si>
    <t>PK3F</t>
  </si>
  <si>
    <t>PK4CKD</t>
  </si>
  <si>
    <t>PK4F</t>
  </si>
  <si>
    <t>PK7CKD</t>
  </si>
  <si>
    <t>PK7F</t>
  </si>
  <si>
    <t>PK8CKD</t>
  </si>
  <si>
    <t>PK8F</t>
  </si>
  <si>
    <t>PRACKD</t>
  </si>
  <si>
    <t>PRAF</t>
  </si>
  <si>
    <t>PRBCKD</t>
  </si>
  <si>
    <t>PRBF</t>
  </si>
  <si>
    <t>Fichier Valorisation Matière Fiche Conditionnement</t>
  </si>
  <si>
    <t>INFORMATIONS</t>
  </si>
  <si>
    <t>MATIERE EMBALLAGE PRINCIPALE</t>
  </si>
  <si>
    <t>COMPLEMENT CALAGE</t>
  </si>
  <si>
    <t>DETAILS MATIERE EMBALLAGE "PROTECTIONS" (d'après modes opératoires)</t>
  </si>
  <si>
    <t xml:space="preserve">Indice </t>
  </si>
  <si>
    <t>Fiche cond. avec indice</t>
  </si>
  <si>
    <t>Prix de Revient Matière Principale : Bois-Cartons (euro)</t>
  </si>
  <si>
    <t>Prix de Revient Matière Protection (euro)</t>
  </si>
  <si>
    <t>Prix de Revient (euro)</t>
  </si>
  <si>
    <t>Date mise à jour</t>
  </si>
  <si>
    <t>DIMENSION</t>
  </si>
  <si>
    <t>Catégorie</t>
  </si>
  <si>
    <t>CODE MAT PROTEC</t>
  </si>
  <si>
    <t>QTITE</t>
  </si>
  <si>
    <t>PX</t>
  </si>
  <si>
    <t>TOT</t>
  </si>
  <si>
    <t>HOUSSES</t>
  </si>
  <si>
    <t>FILMS</t>
  </si>
  <si>
    <t>AGRAFES</t>
  </si>
  <si>
    <t>BANDEROLAGE</t>
  </si>
  <si>
    <t>CERCLAGE (T…) + BOUCLES (X…)</t>
  </si>
  <si>
    <t>INTERCALAIRES CARTON</t>
  </si>
  <si>
    <t>INTERCALAIRES BOIS ET CTP</t>
  </si>
  <si>
    <t>AUTRES PROTECTIONS</t>
  </si>
  <si>
    <t>CARTONS CONDITIONNEMENT</t>
  </si>
  <si>
    <t>SACHETS CONDITIONNEMENT</t>
  </si>
  <si>
    <t>CONDITIONNEMENT BAC NISSAN</t>
  </si>
  <si>
    <t>T728110038</t>
  </si>
  <si>
    <t>T683218000</t>
  </si>
  <si>
    <t>X579931700</t>
  </si>
  <si>
    <t>RAS</t>
  </si>
  <si>
    <t>RGT</t>
  </si>
  <si>
    <t>3G</t>
  </si>
  <si>
    <t>MODULE DE REGROUPEMENT</t>
  </si>
  <si>
    <t>D110100009</t>
  </si>
  <si>
    <t>R100161045</t>
  </si>
  <si>
    <t>Bac nissan</t>
  </si>
  <si>
    <t>Matières module de regroupement</t>
  </si>
  <si>
    <t>CKD Bursa</t>
  </si>
  <si>
    <t>CKD Grd-Couronne</t>
  </si>
  <si>
    <t>CKD Valla</t>
  </si>
  <si>
    <t>CKD Mioveni</t>
  </si>
  <si>
    <t>9 M</t>
  </si>
  <si>
    <t>L2</t>
  </si>
  <si>
    <t>L6</t>
  </si>
  <si>
    <t>SUZ</t>
  </si>
  <si>
    <t>FLL2TA</t>
  </si>
  <si>
    <t>FLL6TA</t>
  </si>
  <si>
    <t>FLM7TA</t>
  </si>
  <si>
    <t>FLSM7TA</t>
  </si>
  <si>
    <t>Tps emb. bac plastique</t>
  </si>
  <si>
    <t>Colonne à Masquer</t>
  </si>
  <si>
    <t>Pôle</t>
  </si>
  <si>
    <t>CKD Gd Couronne</t>
  </si>
  <si>
    <t>CKD Miovéni</t>
  </si>
  <si>
    <t>CKD Valladolid</t>
  </si>
  <si>
    <t>S 4b</t>
  </si>
  <si>
    <t>M 7b</t>
  </si>
  <si>
    <t>TYPE EMB</t>
  </si>
  <si>
    <t>Coefficient PEF 2005</t>
  </si>
  <si>
    <t>G05</t>
  </si>
  <si>
    <t>G08</t>
  </si>
  <si>
    <t>G09</t>
  </si>
  <si>
    <t>G10</t>
  </si>
  <si>
    <t>G11</t>
  </si>
  <si>
    <t>G12</t>
  </si>
  <si>
    <t>G13</t>
  </si>
  <si>
    <t>G14</t>
  </si>
  <si>
    <t>G15</t>
  </si>
  <si>
    <t>G16</t>
  </si>
  <si>
    <t>2E</t>
  </si>
  <si>
    <t>2L</t>
  </si>
  <si>
    <t>3E</t>
  </si>
  <si>
    <t>3L</t>
  </si>
  <si>
    <t>3P</t>
  </si>
  <si>
    <t>G40</t>
  </si>
  <si>
    <t>4C</t>
  </si>
  <si>
    <t>4G</t>
  </si>
  <si>
    <t>4H</t>
  </si>
  <si>
    <t>4L</t>
  </si>
  <si>
    <t>A0</t>
  </si>
  <si>
    <t>A1</t>
  </si>
  <si>
    <t>A2</t>
  </si>
  <si>
    <t>A4</t>
  </si>
  <si>
    <t>B0</t>
  </si>
  <si>
    <t>B1</t>
  </si>
  <si>
    <t>B2</t>
  </si>
  <si>
    <t>BY</t>
  </si>
  <si>
    <t>C0</t>
  </si>
  <si>
    <t>C1</t>
  </si>
  <si>
    <t>C2</t>
  </si>
  <si>
    <t>C3</t>
  </si>
  <si>
    <t>CP</t>
  </si>
  <si>
    <t>CY</t>
  </si>
  <si>
    <t>D0</t>
  </si>
  <si>
    <t>D1</t>
  </si>
  <si>
    <t>D2</t>
  </si>
  <si>
    <t>D4</t>
  </si>
  <si>
    <t>D6</t>
  </si>
  <si>
    <t>D7</t>
  </si>
  <si>
    <t>D9</t>
  </si>
  <si>
    <t>DY</t>
  </si>
  <si>
    <t>E0</t>
  </si>
  <si>
    <t>E1</t>
  </si>
  <si>
    <t>E3</t>
  </si>
  <si>
    <t>E9</t>
  </si>
  <si>
    <t>EC</t>
  </si>
  <si>
    <t>F1</t>
  </si>
  <si>
    <t>F3</t>
  </si>
  <si>
    <t>F4</t>
  </si>
  <si>
    <t>F7</t>
  </si>
  <si>
    <t>F8</t>
  </si>
  <si>
    <t>FA</t>
  </si>
  <si>
    <t>FC</t>
  </si>
  <si>
    <t>FD</t>
  </si>
  <si>
    <t>FK</t>
  </si>
  <si>
    <t>G1</t>
  </si>
  <si>
    <t>G2</t>
  </si>
  <si>
    <t>G3</t>
  </si>
  <si>
    <t>G6</t>
  </si>
  <si>
    <t>G8</t>
  </si>
  <si>
    <t>G9</t>
  </si>
  <si>
    <t>GA</t>
  </si>
  <si>
    <t>GB</t>
  </si>
  <si>
    <t>GC</t>
  </si>
  <si>
    <t>GD</t>
  </si>
  <si>
    <t>GF</t>
  </si>
  <si>
    <t>GH</t>
  </si>
  <si>
    <t>GL</t>
  </si>
  <si>
    <t>GM</t>
  </si>
  <si>
    <t>GN</t>
  </si>
  <si>
    <t>GO</t>
  </si>
  <si>
    <t>GP</t>
  </si>
  <si>
    <t>GQ</t>
  </si>
  <si>
    <t>GR</t>
  </si>
  <si>
    <t>GS</t>
  </si>
  <si>
    <t>GT</t>
  </si>
  <si>
    <t>GU</t>
  </si>
  <si>
    <t>GV</t>
  </si>
  <si>
    <t>GW</t>
  </si>
  <si>
    <t>GX</t>
  </si>
  <si>
    <t>GY</t>
  </si>
  <si>
    <t>GZ</t>
  </si>
  <si>
    <t>H1</t>
  </si>
  <si>
    <t>HC</t>
  </si>
  <si>
    <t>HE</t>
  </si>
  <si>
    <t>JQ</t>
  </si>
  <si>
    <t>JS</t>
  </si>
  <si>
    <t>K1</t>
  </si>
  <si>
    <t>K3</t>
  </si>
  <si>
    <t>K4</t>
  </si>
  <si>
    <t>K7</t>
  </si>
  <si>
    <t>K8</t>
  </si>
  <si>
    <t>KB</t>
  </si>
  <si>
    <t>L3</t>
  </si>
  <si>
    <t>L4</t>
  </si>
  <si>
    <t>L9</t>
  </si>
  <si>
    <t>M2</t>
  </si>
  <si>
    <t>M3</t>
  </si>
  <si>
    <t>M4</t>
  </si>
  <si>
    <t>M5</t>
  </si>
  <si>
    <t>M8</t>
  </si>
  <si>
    <t>MT</t>
  </si>
  <si>
    <t>N2</t>
  </si>
  <si>
    <t>N3</t>
  </si>
  <si>
    <t>N4</t>
  </si>
  <si>
    <t>N8</t>
  </si>
  <si>
    <t>O1</t>
  </si>
  <si>
    <t>O8</t>
  </si>
  <si>
    <t>P1</t>
  </si>
  <si>
    <t>P2</t>
  </si>
  <si>
    <t>R5</t>
  </si>
  <si>
    <t>RD</t>
  </si>
  <si>
    <t>SA</t>
  </si>
  <si>
    <t>SE</t>
  </si>
  <si>
    <t>SG</t>
  </si>
  <si>
    <t>SK</t>
  </si>
  <si>
    <t>SM</t>
  </si>
  <si>
    <t>SU</t>
  </si>
  <si>
    <t>SW</t>
  </si>
  <si>
    <t>TA</t>
  </si>
  <si>
    <t>TC</t>
  </si>
  <si>
    <t>TD</t>
  </si>
  <si>
    <t>TE</t>
  </si>
  <si>
    <t>TF</t>
  </si>
  <si>
    <t>TH</t>
  </si>
  <si>
    <t>TK</t>
  </si>
  <si>
    <t>TL</t>
  </si>
  <si>
    <t>TN</t>
  </si>
  <si>
    <t>TO</t>
  </si>
  <si>
    <t>TP</t>
  </si>
  <si>
    <t>TS</t>
  </si>
  <si>
    <t>TT</t>
  </si>
  <si>
    <t>TV</t>
  </si>
  <si>
    <t>TW</t>
  </si>
  <si>
    <t>TX</t>
  </si>
  <si>
    <t>TY</t>
  </si>
  <si>
    <t>TZ</t>
  </si>
  <si>
    <t>UA</t>
  </si>
  <si>
    <t>UB</t>
  </si>
  <si>
    <t>UC</t>
  </si>
  <si>
    <t>UD</t>
  </si>
  <si>
    <t>UE</t>
  </si>
  <si>
    <t>UG</t>
  </si>
  <si>
    <t>UH</t>
  </si>
  <si>
    <t>UK</t>
  </si>
  <si>
    <t>UN</t>
  </si>
  <si>
    <t>V1</t>
  </si>
  <si>
    <t>V2</t>
  </si>
  <si>
    <t>V3</t>
  </si>
  <si>
    <t>V4</t>
  </si>
  <si>
    <t>W5</t>
  </si>
  <si>
    <t>Inconnu</t>
  </si>
  <si>
    <t>SOFRASTOCK</t>
  </si>
  <si>
    <t>FR</t>
  </si>
  <si>
    <t>CLIPS</t>
  </si>
  <si>
    <t>2M</t>
  </si>
  <si>
    <t>S1</t>
  </si>
  <si>
    <t>Type CKD</t>
  </si>
  <si>
    <t>Type Renault</t>
  </si>
  <si>
    <t>Comptage</t>
  </si>
  <si>
    <t>Date de Création du Fichier</t>
  </si>
  <si>
    <t>Module</t>
  </si>
  <si>
    <t>Contenant</t>
  </si>
  <si>
    <t>Long</t>
  </si>
  <si>
    <t>Larg</t>
  </si>
  <si>
    <t>Haut</t>
  </si>
  <si>
    <t>CAR-G*08--</t>
  </si>
  <si>
    <t>R100325854</t>
  </si>
  <si>
    <t>CAR-G*09--</t>
  </si>
  <si>
    <t>P955324754</t>
  </si>
  <si>
    <t>CAR-G*10--</t>
  </si>
  <si>
    <t>P955324752</t>
  </si>
  <si>
    <t>CAR-G*11--</t>
  </si>
  <si>
    <t>P955324753</t>
  </si>
  <si>
    <t>CAR-G*12--</t>
  </si>
  <si>
    <t>P955323953</t>
  </si>
  <si>
    <t>CAR-G*13--</t>
  </si>
  <si>
    <t>P955323950</t>
  </si>
  <si>
    <t>CAR-G*14--</t>
  </si>
  <si>
    <t>P955323955</t>
  </si>
  <si>
    <t>CAR-G*15--</t>
  </si>
  <si>
    <t>P955303353</t>
  </si>
  <si>
    <t>CAR-G*16--</t>
  </si>
  <si>
    <t>P955303354</t>
  </si>
  <si>
    <t>CAR-G*40--</t>
  </si>
  <si>
    <t>P955333601</t>
  </si>
  <si>
    <t>CAR-S*3530</t>
  </si>
  <si>
    <t>D110100018</t>
  </si>
  <si>
    <t>CAR-S*3567</t>
  </si>
  <si>
    <t>D110100019</t>
  </si>
  <si>
    <t>CAR-S*2992</t>
  </si>
  <si>
    <t>CAR-S*2991</t>
  </si>
  <si>
    <t>D110100008</t>
  </si>
  <si>
    <t>CAR-S*3565</t>
  </si>
  <si>
    <t>D110100027</t>
  </si>
  <si>
    <t>CAR-S*3573</t>
  </si>
  <si>
    <t>D110100035</t>
  </si>
  <si>
    <t>CAR-S*2990</t>
  </si>
  <si>
    <t>D110100007</t>
  </si>
  <si>
    <t>CAR-S*2466</t>
  </si>
  <si>
    <t>D110100013</t>
  </si>
  <si>
    <t>CAR-S*2467</t>
  </si>
  <si>
    <t>D110100023</t>
  </si>
  <si>
    <t>CAR-S*2468</t>
  </si>
  <si>
    <t>D110100006</t>
  </si>
  <si>
    <t>CKD---0016</t>
  </si>
  <si>
    <t>D110100016</t>
  </si>
  <si>
    <t>CAR-S-0562</t>
  </si>
  <si>
    <t>D110100017</t>
  </si>
  <si>
    <t>CAR-S*2469</t>
  </si>
  <si>
    <t>D110100033</t>
  </si>
  <si>
    <t>CAR-S*3004</t>
  </si>
  <si>
    <t>D110100034</t>
  </si>
  <si>
    <t>CAR-S*2470</t>
  </si>
  <si>
    <t>D110100005</t>
  </si>
  <si>
    <t>CAR-S*2471</t>
  </si>
  <si>
    <t>D110100004</t>
  </si>
  <si>
    <t>CKD---7450</t>
  </si>
  <si>
    <t>RV5 HC Bois</t>
  </si>
  <si>
    <t>CKD---0012</t>
  </si>
  <si>
    <t>RV5 D  Bois</t>
  </si>
  <si>
    <t>CKD---1005</t>
  </si>
  <si>
    <t>RV5 Met D</t>
  </si>
  <si>
    <t>RV5 Met HC</t>
  </si>
  <si>
    <t>CKD---0014</t>
  </si>
  <si>
    <t>D110100014</t>
  </si>
  <si>
    <t>ILN Grand Couronne</t>
  </si>
  <si>
    <t>ILN Miovéni</t>
  </si>
  <si>
    <t>ILN Bursa</t>
  </si>
  <si>
    <t>ILN Valladolid</t>
  </si>
  <si>
    <t>Montage Emballé / Véh</t>
  </si>
  <si>
    <t>Tôlerie  Emballé / Véh</t>
  </si>
  <si>
    <t>Montage  REVIENT / VEH</t>
  </si>
  <si>
    <t>Tôlerie  REVIENT / VEH</t>
  </si>
  <si>
    <t>RV5 HC B</t>
  </si>
  <si>
    <t>RV5 D B</t>
  </si>
  <si>
    <t>RV5 D M</t>
  </si>
  <si>
    <t>RV5 HC M</t>
  </si>
  <si>
    <t>Montage</t>
  </si>
  <si>
    <t>Bac K1</t>
  </si>
  <si>
    <t>NISSAN</t>
  </si>
  <si>
    <t>Bac K2</t>
  </si>
  <si>
    <t>Bac K3-K4</t>
  </si>
  <si>
    <t>Bac plastic</t>
  </si>
  <si>
    <t>Fiche Cond.</t>
  </si>
  <si>
    <t>0,0001</t>
  </si>
  <si>
    <t>Chiffrage Pièce à Pièce :</t>
  </si>
  <si>
    <t>Références</t>
  </si>
  <si>
    <t>Coef</t>
  </si>
  <si>
    <t>Emballage</t>
  </si>
  <si>
    <t>Renault</t>
  </si>
  <si>
    <t>ILN</t>
  </si>
  <si>
    <t>Qté</t>
  </si>
  <si>
    <t>Volume</t>
  </si>
  <si>
    <t>Prestation</t>
  </si>
  <si>
    <t>Transport</t>
  </si>
  <si>
    <t>Total</t>
  </si>
  <si>
    <t>Données Pièces</t>
  </si>
  <si>
    <t>Données au Véhicule</t>
  </si>
  <si>
    <t>Calcul_2005!_FilterDatabase</t>
  </si>
  <si>
    <t>_FilterDatabase</t>
  </si>
  <si>
    <t>aedebut</t>
  </si>
  <si>
    <t>aefin</t>
  </si>
  <si>
    <t>Bursa</t>
  </si>
  <si>
    <t>FLM7b</t>
  </si>
  <si>
    <t>FLS4b</t>
  </si>
  <si>
    <t>Mioveni</t>
  </si>
  <si>
    <t>référence</t>
  </si>
  <si>
    <t>Valladolid</t>
  </si>
  <si>
    <t>x_FLL1</t>
  </si>
  <si>
    <t>x_FLL2</t>
  </si>
  <si>
    <t>x_FLL6</t>
  </si>
  <si>
    <t>x_FLL7</t>
  </si>
  <si>
    <t>x_FLL8</t>
  </si>
  <si>
    <t>x_FLM3</t>
  </si>
  <si>
    <t>x_FLM4</t>
  </si>
  <si>
    <t>x_FLM5</t>
  </si>
  <si>
    <t>x_FLM6</t>
  </si>
  <si>
    <t>x_FLM7</t>
  </si>
  <si>
    <t>x_FLN0</t>
  </si>
  <si>
    <t>x_FLN1</t>
  </si>
  <si>
    <t>x_FLN2</t>
  </si>
  <si>
    <t>x_FLN3</t>
  </si>
  <si>
    <t>x_FLN4</t>
  </si>
  <si>
    <t>x_FLN5</t>
  </si>
  <si>
    <t>x_FLN6</t>
  </si>
  <si>
    <t>x_FLS1</t>
  </si>
  <si>
    <t>x_FLS2</t>
  </si>
  <si>
    <t>x_FLS3</t>
  </si>
  <si>
    <t>x_FLS4</t>
  </si>
  <si>
    <t>x_FLS5</t>
  </si>
  <si>
    <t>x_PK1F</t>
  </si>
  <si>
    <t>x_PK2F</t>
  </si>
  <si>
    <t>x_PK3F</t>
  </si>
  <si>
    <t>x_PK4F</t>
  </si>
  <si>
    <t>x_PK7F</t>
  </si>
  <si>
    <t>x_PK8F</t>
  </si>
  <si>
    <t>x_PRAF</t>
  </si>
  <si>
    <t>x_PRBF</t>
  </si>
  <si>
    <t>x_PX2E</t>
  </si>
  <si>
    <t>x_PX3E</t>
  </si>
  <si>
    <t>x_PX3G</t>
  </si>
  <si>
    <t>x_PX3P</t>
  </si>
  <si>
    <t>x_PX4C</t>
  </si>
  <si>
    <t>x_PX4G</t>
  </si>
  <si>
    <t>x_PX4H</t>
  </si>
  <si>
    <t>x_PXA0</t>
  </si>
  <si>
    <t>x_PXB0</t>
  </si>
  <si>
    <t>x_PXC0</t>
  </si>
  <si>
    <t>x_PXC2</t>
  </si>
  <si>
    <t>x_PXC3</t>
  </si>
  <si>
    <t>x_PXD0</t>
  </si>
  <si>
    <t>x_PXD4</t>
  </si>
  <si>
    <t>x_PXE0</t>
  </si>
  <si>
    <t>x_PXE1</t>
  </si>
  <si>
    <t>x_PXE3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</si>
</sst>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176" formatCode="0.000"/>
    <numFmt numFmtId="177" formatCode="0.0"/>
    <numFmt numFmtId="178" formatCode="0.000000"/>
    <numFmt numFmtId="179" formatCode="0.0%"/>
    <numFmt numFmtId="180" formatCode="_-* #,##0.00\ [$€-1]_-;\-* #,##0.00\ [$€-1]_-;_-* &quot;-&quot;??\ [$€-1]_-"/>
    <numFmt numFmtId="181" formatCode="0.00\ &quot;€&quot;"/>
    <numFmt numFmtId="182" formatCode="0.000\ &quot;M3&quot;"/>
    <numFmt numFmtId="183" formatCode="mmmm"/>
    <numFmt numFmtId="184" formatCode="0.00\ &quot;€/Véh&quot;"/>
    <numFmt numFmtId="185" formatCode="0.000\ &quot;M3/Véh&quot;"/>
    <numFmt numFmtId="186" formatCode="dd/mm/yy;@"/>
  </numFmts>
  <fonts count="45">
    <font>
      <sz val="10"/>
      <name val="Arial"/>
    </font>
    <font>
      <b/>
      <sz val="10"/>
      <name val="Arial"/>
    </font>
    <font>
      <b/>
      <sz val="10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u/>
      <sz val="10"/>
      <color indexed="36"/>
      <name val="Arial"/>
      <family val="2"/>
    </font>
    <font>
      <b/>
      <sz val="10"/>
      <color indexed="10"/>
      <name val="Arial"/>
      <family val="2"/>
    </font>
    <font>
      <sz val="10"/>
      <color indexed="10"/>
      <name val="Arial"/>
      <family val="2"/>
    </font>
    <font>
      <b/>
      <sz val="10"/>
      <color indexed="8"/>
      <name val="Arial"/>
      <family val="2"/>
    </font>
    <font>
      <b/>
      <sz val="10"/>
      <color indexed="9"/>
      <name val="Arial"/>
      <family val="2"/>
    </font>
    <font>
      <b/>
      <sz val="14"/>
      <color indexed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10"/>
      <color indexed="8"/>
      <name val="Arial"/>
      <family val="2"/>
    </font>
    <font>
      <sz val="10"/>
      <color indexed="12"/>
      <name val="Arial"/>
      <family val="2"/>
    </font>
    <font>
      <b/>
      <sz val="12"/>
      <color indexed="8"/>
      <name val="Arial"/>
      <family val="2"/>
    </font>
    <font>
      <b/>
      <sz val="10"/>
      <color indexed="62"/>
      <name val="Arial"/>
      <family val="2"/>
    </font>
    <font>
      <sz val="8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NewCenturySchlbk"/>
      <family val="1"/>
    </font>
    <font>
      <sz val="10"/>
      <name val="NewCenturySchlbk"/>
      <family val="1"/>
    </font>
    <font>
      <i/>
      <sz val="10"/>
      <color indexed="10"/>
      <name val="NewCenturySchlbk"/>
      <family val="1"/>
    </font>
    <font>
      <i/>
      <sz val="10"/>
      <name val="NewCenturySchlbk"/>
      <family val="1"/>
    </font>
    <font>
      <b/>
      <i/>
      <sz val="10"/>
      <color indexed="10"/>
      <name val="NewCenturySchlbk"/>
      <family val="1"/>
    </font>
    <font>
      <b/>
      <u/>
      <sz val="8"/>
      <color indexed="62"/>
      <name val="Arial"/>
      <family val="2"/>
    </font>
    <font>
      <sz val="8"/>
      <color indexed="10"/>
      <name val="Arial"/>
      <family val="2"/>
    </font>
    <font>
      <b/>
      <sz val="8"/>
      <color indexed="57"/>
      <name val="Arial"/>
      <family val="2"/>
    </font>
    <font>
      <b/>
      <sz val="8"/>
      <name val="Arial"/>
      <family val="2"/>
    </font>
    <font>
      <u/>
      <sz val="16"/>
      <name val="Arial"/>
      <family val="2"/>
    </font>
    <font>
      <b/>
      <sz val="8"/>
      <name val="Britannic Bold"/>
      <family val="2"/>
    </font>
    <font>
      <sz val="7"/>
      <name val="Arial"/>
      <family val="2"/>
    </font>
    <font>
      <sz val="7"/>
      <color indexed="10"/>
      <name val="Arial"/>
      <family val="2"/>
    </font>
    <font>
      <sz val="8"/>
      <name val="Britannic Bold"/>
      <family val="2"/>
    </font>
    <font>
      <sz val="12"/>
      <name val="Arial"/>
      <family val="2"/>
    </font>
    <font>
      <b/>
      <sz val="10"/>
      <color indexed="8"/>
      <name val="NewCenturySchlbk"/>
      <family val="1"/>
    </font>
    <font>
      <sz val="10"/>
      <color indexed="8"/>
      <name val="NewCenturySchlbk"/>
      <family val="1"/>
    </font>
    <font>
      <b/>
      <i/>
      <sz val="10"/>
      <color indexed="10"/>
      <name val="Arial"/>
      <family val="2"/>
    </font>
    <font>
      <b/>
      <sz val="10"/>
      <color indexed="48"/>
      <name val="NewCenturySchlbk"/>
      <family val="1"/>
    </font>
    <font>
      <b/>
      <i/>
      <sz val="10"/>
      <color indexed="48"/>
      <name val="NewCenturySchlbk"/>
      <family val="1"/>
    </font>
    <font>
      <sz val="8"/>
      <color indexed="14"/>
      <name val="Arial"/>
      <family val="2"/>
    </font>
    <font>
      <sz val="8"/>
      <color indexed="81"/>
      <name val="Tahoma"/>
      <family val="2"/>
    </font>
    <font>
      <b/>
      <u/>
      <sz val="12"/>
      <name val="Bookman Old Style"/>
      <family val="1"/>
    </font>
    <font>
      <i/>
      <sz val="1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7"/>
        <bgColor indexed="64"/>
      </patternFill>
    </fill>
  </fills>
  <borders count="1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hair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hair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 style="hair">
        <color indexed="64"/>
      </left>
      <right style="double">
        <color indexed="64"/>
      </right>
      <top/>
      <bottom/>
      <diagonal/>
    </border>
    <border>
      <left style="double">
        <color indexed="64"/>
      </left>
      <right/>
      <top style="dotted">
        <color indexed="64"/>
      </top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hair">
        <color indexed="64"/>
      </left>
      <right style="double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/>
      <right/>
      <top/>
      <bottom style="dotted">
        <color indexed="64"/>
      </bottom>
      <diagonal/>
    </border>
    <border>
      <left style="hair">
        <color indexed="64"/>
      </left>
      <right style="hair">
        <color indexed="64"/>
      </right>
      <top/>
      <bottom style="dotted">
        <color indexed="64"/>
      </bottom>
      <diagonal/>
    </border>
    <border>
      <left style="thin">
        <color indexed="64"/>
      </left>
      <right style="double">
        <color indexed="64"/>
      </right>
      <top/>
      <bottom style="dotted">
        <color indexed="64"/>
      </bottom>
      <diagonal/>
    </border>
    <border>
      <left style="double">
        <color indexed="64"/>
      </left>
      <right style="hair">
        <color indexed="64"/>
      </right>
      <top/>
      <bottom style="dotted">
        <color indexed="64"/>
      </bottom>
      <diagonal/>
    </border>
    <border>
      <left/>
      <right style="double">
        <color indexed="64"/>
      </right>
      <top/>
      <bottom style="dotted">
        <color indexed="64"/>
      </bottom>
      <diagonal/>
    </border>
    <border>
      <left style="double">
        <color indexed="64"/>
      </left>
      <right style="double">
        <color indexed="64"/>
      </right>
      <top/>
      <bottom style="dotted">
        <color indexed="64"/>
      </bottom>
      <diagonal/>
    </border>
    <border>
      <left style="double">
        <color indexed="64"/>
      </left>
      <right/>
      <top/>
      <bottom style="dotted">
        <color indexed="64"/>
      </bottom>
      <diagonal/>
    </border>
    <border>
      <left style="hair">
        <color indexed="64"/>
      </left>
      <right style="double">
        <color indexed="64"/>
      </right>
      <top/>
      <bottom style="dotted">
        <color indexed="64"/>
      </bottom>
      <diagonal/>
    </border>
    <border>
      <left style="double">
        <color indexed="64"/>
      </left>
      <right/>
      <top style="thin">
        <color indexed="64"/>
      </top>
      <bottom style="dotted">
        <color indexed="64"/>
      </bottom>
      <diagonal/>
    </border>
    <border>
      <left style="hair">
        <color indexed="64"/>
      </left>
      <right style="double">
        <color indexed="64"/>
      </right>
      <top style="thin">
        <color indexed="64"/>
      </top>
      <bottom style="dotted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hair">
        <color indexed="64"/>
      </left>
      <right style="double">
        <color indexed="64"/>
      </right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double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8">
    <xf numFmtId="0" fontId="0" fillId="0" borderId="0"/>
    <xf numFmtId="184" fontId="2" fillId="2" borderId="1">
      <alignment horizontal="center" vertical="center"/>
    </xf>
    <xf numFmtId="180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185" fontId="2" fillId="2" borderId="1">
      <alignment horizontal="center" vertical="center"/>
    </xf>
    <xf numFmtId="0" fontId="3" fillId="0" borderId="0"/>
    <xf numFmtId="9" fontId="3" fillId="0" borderId="0" applyFont="0" applyFill="0" applyBorder="0" applyAlignment="0" applyProtection="0"/>
  </cellStyleXfs>
  <cellXfs count="641">
    <xf numFmtId="0" fontId="0" fillId="0" borderId="0" xfId="0"/>
    <xf numFmtId="1" fontId="6" fillId="0" borderId="0" xfId="0" applyNumberFormat="1" applyFont="1" applyAlignment="1" applyProtection="1">
      <alignment horizontal="left"/>
    </xf>
    <xf numFmtId="1" fontId="6" fillId="0" borderId="0" xfId="0" applyNumberFormat="1" applyFont="1" applyAlignment="1" applyProtection="1">
      <alignment horizontal="center"/>
    </xf>
    <xf numFmtId="0" fontId="7" fillId="0" borderId="0" xfId="0" applyFont="1" applyFill="1" applyProtection="1"/>
    <xf numFmtId="17" fontId="6" fillId="0" borderId="0" xfId="0" applyNumberFormat="1" applyFont="1" applyAlignment="1" applyProtection="1">
      <alignment horizontal="center"/>
    </xf>
    <xf numFmtId="2" fontId="6" fillId="0" borderId="0" xfId="0" applyNumberFormat="1" applyFont="1" applyAlignment="1" applyProtection="1">
      <alignment horizontal="center"/>
    </xf>
    <xf numFmtId="0" fontId="7" fillId="0" borderId="0" xfId="0" applyFont="1" applyProtection="1"/>
    <xf numFmtId="1" fontId="8" fillId="0" borderId="0" xfId="0" applyNumberFormat="1" applyFont="1" applyAlignment="1" applyProtection="1">
      <alignment horizontal="right"/>
    </xf>
    <xf numFmtId="1" fontId="9" fillId="0" borderId="0" xfId="0" applyNumberFormat="1" applyFont="1" applyAlignment="1" applyProtection="1">
      <alignment horizontal="center"/>
    </xf>
    <xf numFmtId="1" fontId="2" fillId="0" borderId="0" xfId="0" applyNumberFormat="1" applyFont="1" applyAlignment="1" applyProtection="1">
      <alignment horizontal="center"/>
    </xf>
    <xf numFmtId="1" fontId="6" fillId="0" borderId="0" xfId="0" applyNumberFormat="1" applyFont="1" applyFill="1" applyBorder="1" applyAlignment="1" applyProtection="1">
      <alignment horizontal="left"/>
    </xf>
    <xf numFmtId="1" fontId="6" fillId="0" borderId="0" xfId="0" applyNumberFormat="1" applyFont="1" applyFill="1" applyBorder="1" applyAlignment="1" applyProtection="1">
      <alignment horizontal="center"/>
    </xf>
    <xf numFmtId="1" fontId="8" fillId="0" borderId="0" xfId="0" applyNumberFormat="1" applyFont="1" applyFill="1" applyBorder="1" applyAlignment="1" applyProtection="1">
      <alignment horizontal="right"/>
    </xf>
    <xf numFmtId="1" fontId="2" fillId="0" borderId="0" xfId="0" applyNumberFormat="1" applyFont="1" applyFill="1" applyBorder="1" applyAlignment="1" applyProtection="1">
      <alignment horizontal="center"/>
    </xf>
    <xf numFmtId="17" fontId="6" fillId="0" borderId="0" xfId="0" applyNumberFormat="1" applyFont="1" applyFill="1" applyBorder="1" applyAlignment="1" applyProtection="1">
      <alignment horizontal="center"/>
    </xf>
    <xf numFmtId="2" fontId="6" fillId="0" borderId="0" xfId="0" applyNumberFormat="1" applyFont="1" applyFill="1" applyBorder="1" applyAlignment="1" applyProtection="1">
      <alignment horizontal="center"/>
    </xf>
    <xf numFmtId="0" fontId="7" fillId="0" borderId="0" xfId="0" applyFont="1" applyFill="1" applyBorder="1" applyProtection="1"/>
    <xf numFmtId="1" fontId="10" fillId="3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Fill="1" applyProtection="1"/>
    <xf numFmtId="1" fontId="11" fillId="0" borderId="0" xfId="0" applyNumberFormat="1" applyFont="1" applyFill="1" applyBorder="1" applyAlignment="1" applyProtection="1">
      <alignment horizontal="center"/>
    </xf>
    <xf numFmtId="1" fontId="9" fillId="0" borderId="0" xfId="0" applyNumberFormat="1" applyFont="1" applyFill="1" applyAlignment="1" applyProtection="1">
      <alignment horizontal="center"/>
    </xf>
    <xf numFmtId="17" fontId="6" fillId="0" borderId="0" xfId="0" applyNumberFormat="1" applyFont="1" applyFill="1" applyAlignment="1" applyProtection="1">
      <alignment horizontal="center"/>
    </xf>
    <xf numFmtId="1" fontId="6" fillId="0" borderId="0" xfId="0" applyNumberFormat="1" applyFont="1" applyFill="1" applyAlignment="1" applyProtection="1">
      <alignment horizontal="center"/>
    </xf>
    <xf numFmtId="2" fontId="6" fillId="0" borderId="0" xfId="0" applyNumberFormat="1" applyFont="1" applyFill="1" applyAlignment="1" applyProtection="1">
      <alignment horizontal="center"/>
    </xf>
    <xf numFmtId="0" fontId="2" fillId="0" borderId="0" xfId="0" applyFont="1" applyFill="1" applyAlignment="1" applyProtection="1">
      <alignment horizontal="right"/>
    </xf>
    <xf numFmtId="176" fontId="2" fillId="4" borderId="3" xfId="0" applyNumberFormat="1" applyFont="1" applyFill="1" applyBorder="1" applyAlignment="1" applyProtection="1">
      <alignment horizontal="center"/>
    </xf>
    <xf numFmtId="0" fontId="11" fillId="0" borderId="0" xfId="0" applyFont="1" applyProtection="1"/>
    <xf numFmtId="1" fontId="14" fillId="0" borderId="0" xfId="0" applyNumberFormat="1" applyFont="1" applyAlignment="1" applyProtection="1">
      <alignment horizontal="center"/>
    </xf>
    <xf numFmtId="1" fontId="14" fillId="0" borderId="0" xfId="0" applyNumberFormat="1" applyFont="1" applyAlignment="1" applyProtection="1">
      <alignment horizontal="left"/>
    </xf>
    <xf numFmtId="1" fontId="14" fillId="0" borderId="0" xfId="0" applyNumberFormat="1" applyFont="1" applyProtection="1"/>
    <xf numFmtId="0" fontId="2" fillId="0" borderId="0" xfId="0" applyFont="1" applyFill="1" applyAlignment="1" applyProtection="1"/>
    <xf numFmtId="0" fontId="2" fillId="0" borderId="0" xfId="0" applyFont="1" applyFill="1" applyAlignment="1" applyProtection="1">
      <alignment horizontal="center"/>
    </xf>
    <xf numFmtId="0" fontId="11" fillId="0" borderId="0" xfId="0" applyFont="1" applyFill="1" applyAlignment="1" applyProtection="1">
      <alignment horizontal="center"/>
    </xf>
    <xf numFmtId="2" fontId="11" fillId="0" borderId="0" xfId="0" applyNumberFormat="1" applyFont="1" applyFill="1" applyAlignment="1" applyProtection="1">
      <alignment horizontal="center"/>
    </xf>
    <xf numFmtId="176" fontId="11" fillId="0" borderId="0" xfId="0" applyNumberFormat="1" applyFont="1" applyFill="1" applyAlignment="1" applyProtection="1">
      <alignment horizontal="center"/>
    </xf>
    <xf numFmtId="176" fontId="11" fillId="0" borderId="0" xfId="0" applyNumberFormat="1" applyFont="1" applyAlignment="1" applyProtection="1">
      <alignment horizontal="center"/>
    </xf>
    <xf numFmtId="2" fontId="2" fillId="0" borderId="0" xfId="0" applyNumberFormat="1" applyFont="1" applyAlignment="1" applyProtection="1">
      <alignment horizontal="centerContinuous"/>
    </xf>
    <xf numFmtId="0" fontId="2" fillId="0" borderId="0" xfId="0" applyFont="1" applyAlignment="1" applyProtection="1">
      <alignment horizontal="centerContinuous"/>
    </xf>
    <xf numFmtId="0" fontId="2" fillId="0" borderId="0" xfId="0" applyFont="1" applyProtection="1"/>
    <xf numFmtId="0" fontId="11" fillId="0" borderId="0" xfId="0" applyFont="1" applyAlignment="1" applyProtection="1">
      <alignment horizontal="center"/>
    </xf>
    <xf numFmtId="0" fontId="11" fillId="0" borderId="0" xfId="0" applyFont="1" applyAlignment="1" applyProtection="1">
      <alignment horizontal="right"/>
    </xf>
    <xf numFmtId="2" fontId="11" fillId="0" borderId="0" xfId="0" applyNumberFormat="1" applyFont="1" applyAlignment="1" applyProtection="1">
      <alignment horizontal="center"/>
    </xf>
    <xf numFmtId="176" fontId="2" fillId="0" borderId="0" xfId="0" applyNumberFormat="1" applyFont="1" applyAlignment="1" applyProtection="1">
      <alignment horizontal="right"/>
    </xf>
    <xf numFmtId="1" fontId="14" fillId="5" borderId="4" xfId="0" applyNumberFormat="1" applyFont="1" applyFill="1" applyBorder="1" applyAlignment="1" applyProtection="1">
      <alignment horizontal="right"/>
    </xf>
    <xf numFmtId="1" fontId="11" fillId="5" borderId="5" xfId="0" applyNumberFormat="1" applyFont="1" applyFill="1" applyBorder="1" applyAlignment="1" applyProtection="1">
      <alignment horizontal="center"/>
      <protection locked="0"/>
    </xf>
    <xf numFmtId="1" fontId="11" fillId="3" borderId="5" xfId="0" applyNumberFormat="1" applyFont="1" applyFill="1" applyBorder="1" applyAlignment="1" applyProtection="1">
      <alignment horizontal="center"/>
    </xf>
    <xf numFmtId="1" fontId="11" fillId="3" borderId="6" xfId="0" applyNumberFormat="1" applyFont="1" applyFill="1" applyBorder="1" applyAlignment="1" applyProtection="1">
      <alignment horizontal="centerContinuous"/>
    </xf>
    <xf numFmtId="0" fontId="11" fillId="0" borderId="7" xfId="0" applyFont="1" applyFill="1" applyBorder="1" applyProtection="1"/>
    <xf numFmtId="22" fontId="8" fillId="0" borderId="0" xfId="0" applyNumberFormat="1" applyFont="1" applyAlignment="1" applyProtection="1">
      <alignment horizontal="centerContinuous"/>
    </xf>
    <xf numFmtId="22" fontId="8" fillId="0" borderId="0" xfId="0" applyNumberFormat="1" applyFont="1" applyAlignment="1" applyProtection="1">
      <alignment horizontal="center"/>
    </xf>
    <xf numFmtId="1" fontId="11" fillId="0" borderId="0" xfId="0" applyNumberFormat="1" applyFont="1" applyProtection="1"/>
    <xf numFmtId="2" fontId="11" fillId="0" borderId="0" xfId="0" applyNumberFormat="1" applyFont="1" applyAlignment="1" applyProtection="1">
      <alignment horizontal="right"/>
    </xf>
    <xf numFmtId="176" fontId="11" fillId="0" borderId="0" xfId="0" applyNumberFormat="1" applyFont="1" applyProtection="1"/>
    <xf numFmtId="1" fontId="14" fillId="5" borderId="7" xfId="0" applyNumberFormat="1" applyFont="1" applyFill="1" applyBorder="1" applyAlignment="1" applyProtection="1">
      <alignment horizontal="right"/>
    </xf>
    <xf numFmtId="1" fontId="11" fillId="5" borderId="0" xfId="0" applyNumberFormat="1" applyFont="1" applyFill="1" applyBorder="1" applyAlignment="1" applyProtection="1">
      <alignment horizontal="center"/>
      <protection locked="0"/>
    </xf>
    <xf numFmtId="1" fontId="11" fillId="3" borderId="0" xfId="0" applyNumberFormat="1" applyFont="1" applyFill="1" applyBorder="1" applyAlignment="1" applyProtection="1">
      <alignment horizontal="center"/>
    </xf>
    <xf numFmtId="1" fontId="11" fillId="3" borderId="8" xfId="0" applyNumberFormat="1" applyFont="1" applyFill="1" applyBorder="1" applyAlignment="1" applyProtection="1">
      <alignment horizontal="centerContinuous"/>
    </xf>
    <xf numFmtId="3" fontId="2" fillId="0" borderId="0" xfId="0" applyNumberFormat="1" applyFont="1" applyProtection="1"/>
    <xf numFmtId="10" fontId="11" fillId="0" borderId="0" xfId="0" applyNumberFormat="1" applyFont="1" applyAlignment="1" applyProtection="1">
      <alignment horizontal="right"/>
    </xf>
    <xf numFmtId="2" fontId="11" fillId="0" borderId="0" xfId="0" applyNumberFormat="1" applyFont="1" applyProtection="1"/>
    <xf numFmtId="10" fontId="11" fillId="0" borderId="0" xfId="7" applyNumberFormat="1" applyFont="1" applyProtection="1"/>
    <xf numFmtId="0" fontId="2" fillId="0" borderId="0" xfId="0" applyFont="1" applyAlignment="1" applyProtection="1">
      <alignment horizontal="right"/>
    </xf>
    <xf numFmtId="1" fontId="15" fillId="3" borderId="8" xfId="0" applyNumberFormat="1" applyFont="1" applyFill="1" applyBorder="1" applyAlignment="1" applyProtection="1">
      <alignment horizontal="centerContinuous"/>
    </xf>
    <xf numFmtId="0" fontId="11" fillId="0" borderId="0" xfId="0" applyFont="1" applyFill="1" applyAlignment="1" applyProtection="1">
      <alignment horizontal="right"/>
    </xf>
    <xf numFmtId="176" fontId="2" fillId="0" borderId="0" xfId="0" applyNumberFormat="1" applyFont="1" applyFill="1" applyAlignment="1" applyProtection="1">
      <alignment horizontal="center"/>
    </xf>
    <xf numFmtId="4" fontId="11" fillId="0" borderId="0" xfId="0" applyNumberFormat="1" applyFont="1" applyAlignment="1" applyProtection="1">
      <alignment horizontal="center"/>
    </xf>
    <xf numFmtId="176" fontId="2" fillId="0" borderId="0" xfId="0" applyNumberFormat="1" applyFont="1" applyFill="1" applyAlignment="1" applyProtection="1">
      <alignment horizontal="right"/>
    </xf>
    <xf numFmtId="176" fontId="11" fillId="0" borderId="0" xfId="0" applyNumberFormat="1" applyFont="1" applyFill="1" applyAlignment="1" applyProtection="1">
      <alignment horizontal="right"/>
    </xf>
    <xf numFmtId="2" fontId="2" fillId="0" borderId="0" xfId="0" applyNumberFormat="1" applyFont="1" applyFill="1" applyAlignment="1" applyProtection="1">
      <alignment horizontal="right"/>
    </xf>
    <xf numFmtId="176" fontId="2" fillId="0" borderId="0" xfId="0" applyNumberFormat="1" applyFont="1" applyProtection="1"/>
    <xf numFmtId="1" fontId="14" fillId="5" borderId="9" xfId="0" applyNumberFormat="1" applyFont="1" applyFill="1" applyBorder="1" applyAlignment="1" applyProtection="1">
      <alignment horizontal="right"/>
    </xf>
    <xf numFmtId="1" fontId="11" fillId="5" borderId="10" xfId="0" applyNumberFormat="1" applyFont="1" applyFill="1" applyBorder="1" applyAlignment="1" applyProtection="1">
      <alignment horizontal="center"/>
      <protection locked="0"/>
    </xf>
    <xf numFmtId="1" fontId="11" fillId="5" borderId="10" xfId="0" applyNumberFormat="1" applyFont="1" applyFill="1" applyBorder="1" applyAlignment="1" applyProtection="1">
      <alignment horizontal="center"/>
    </xf>
    <xf numFmtId="0" fontId="11" fillId="5" borderId="11" xfId="0" applyFont="1" applyFill="1" applyBorder="1" applyProtection="1"/>
    <xf numFmtId="0" fontId="14" fillId="0" borderId="0" xfId="0" applyFont="1" applyProtection="1"/>
    <xf numFmtId="0" fontId="14" fillId="0" borderId="0" xfId="0" applyFont="1" applyAlignment="1" applyProtection="1">
      <alignment horizontal="center"/>
    </xf>
    <xf numFmtId="1" fontId="16" fillId="0" borderId="0" xfId="0" applyNumberFormat="1" applyFont="1" applyAlignment="1" applyProtection="1">
      <alignment horizontal="right"/>
    </xf>
    <xf numFmtId="0" fontId="11" fillId="0" borderId="0" xfId="0" applyFont="1" applyAlignment="1" applyProtection="1">
      <alignment horizontal="left"/>
    </xf>
    <xf numFmtId="176" fontId="11" fillId="0" borderId="0" xfId="0" applyNumberFormat="1" applyFont="1" applyAlignment="1" applyProtection="1">
      <alignment horizontal="right"/>
    </xf>
    <xf numFmtId="179" fontId="11" fillId="0" borderId="0" xfId="7" applyNumberFormat="1" applyFont="1" applyAlignment="1" applyProtection="1">
      <alignment horizontal="center"/>
    </xf>
    <xf numFmtId="10" fontId="11" fillId="0" borderId="0" xfId="0" applyNumberFormat="1" applyFont="1" applyAlignment="1" applyProtection="1">
      <alignment horizontal="center"/>
    </xf>
    <xf numFmtId="2" fontId="11" fillId="0" borderId="0" xfId="0" applyNumberFormat="1" applyFont="1" applyFill="1" applyAlignment="1" applyProtection="1">
      <alignment horizontal="right"/>
    </xf>
    <xf numFmtId="1" fontId="2" fillId="0" borderId="0" xfId="0" applyNumberFormat="1" applyFont="1" applyFill="1" applyAlignment="1" applyProtection="1">
      <alignment horizontal="center"/>
    </xf>
    <xf numFmtId="1" fontId="11" fillId="0" borderId="0" xfId="0" applyNumberFormat="1" applyFont="1" applyAlignment="1" applyProtection="1">
      <alignment horizontal="center"/>
    </xf>
    <xf numFmtId="1" fontId="14" fillId="0" borderId="0" xfId="0" applyNumberFormat="1" applyFont="1" applyBorder="1" applyAlignment="1" applyProtection="1">
      <alignment horizontal="center"/>
    </xf>
    <xf numFmtId="1" fontId="2" fillId="4" borderId="3" xfId="0" applyNumberFormat="1" applyFont="1" applyFill="1" applyBorder="1" applyAlignment="1" applyProtection="1">
      <alignment horizontal="center"/>
    </xf>
    <xf numFmtId="179" fontId="2" fillId="0" borderId="0" xfId="0" applyNumberFormat="1" applyFont="1" applyAlignment="1" applyProtection="1">
      <alignment horizontal="center"/>
    </xf>
    <xf numFmtId="3" fontId="11" fillId="0" borderId="0" xfId="0" applyNumberFormat="1" applyFont="1" applyProtection="1"/>
    <xf numFmtId="176" fontId="2" fillId="0" borderId="0" xfId="0" applyNumberFormat="1" applyFont="1" applyAlignment="1" applyProtection="1">
      <alignment horizontal="center"/>
    </xf>
    <xf numFmtId="1" fontId="14" fillId="0" borderId="0" xfId="0" applyNumberFormat="1" applyFont="1" applyBorder="1" applyAlignment="1" applyProtection="1">
      <alignment horizontal="left"/>
    </xf>
    <xf numFmtId="1" fontId="14" fillId="0" borderId="0" xfId="0" applyNumberFormat="1" applyFont="1" applyBorder="1" applyProtection="1"/>
    <xf numFmtId="0" fontId="11" fillId="0" borderId="0" xfId="0" applyFont="1" applyAlignment="1" applyProtection="1">
      <alignment horizontal="right" vertical="center"/>
    </xf>
    <xf numFmtId="177" fontId="11" fillId="0" borderId="0" xfId="0" applyNumberFormat="1" applyFont="1" applyAlignment="1" applyProtection="1">
      <alignment horizontal="center" vertical="center"/>
    </xf>
    <xf numFmtId="10" fontId="2" fillId="0" borderId="0" xfId="7" applyNumberFormat="1" applyFont="1" applyAlignment="1" applyProtection="1">
      <alignment horizontal="center" vertical="center"/>
    </xf>
    <xf numFmtId="178" fontId="11" fillId="0" borderId="0" xfId="0" applyNumberFormat="1" applyFont="1" applyAlignment="1" applyProtection="1">
      <alignment horizontal="centerContinuous"/>
    </xf>
    <xf numFmtId="1" fontId="11" fillId="4" borderId="12" xfId="0" applyNumberFormat="1" applyFont="1" applyFill="1" applyBorder="1" applyAlignment="1" applyProtection="1">
      <alignment horizontal="center"/>
    </xf>
    <xf numFmtId="0" fontId="2" fillId="6" borderId="13" xfId="0" applyFont="1" applyFill="1" applyBorder="1" applyAlignment="1" applyProtection="1">
      <alignment horizontal="center" vertical="center"/>
    </xf>
    <xf numFmtId="0" fontId="2" fillId="4" borderId="13" xfId="0" applyFont="1" applyFill="1" applyBorder="1" applyAlignment="1" applyProtection="1">
      <alignment horizontal="center" vertical="center"/>
    </xf>
    <xf numFmtId="0" fontId="11" fillId="0" borderId="0" xfId="0" applyFont="1" applyFill="1" applyBorder="1" applyAlignment="1" applyProtection="1">
      <alignment horizontal="center" vertical="center"/>
    </xf>
    <xf numFmtId="0" fontId="11" fillId="0" borderId="0" xfId="0" applyFont="1" applyFill="1" applyAlignment="1" applyProtection="1">
      <alignment horizontal="center" vertical="center"/>
    </xf>
    <xf numFmtId="0" fontId="2" fillId="6" borderId="14" xfId="0" applyFont="1" applyFill="1" applyBorder="1" applyAlignment="1" applyProtection="1">
      <alignment horizontal="center" vertical="center"/>
    </xf>
    <xf numFmtId="0" fontId="8" fillId="7" borderId="15" xfId="0" applyFont="1" applyFill="1" applyBorder="1" applyAlignment="1" applyProtection="1">
      <alignment horizontal="center" vertical="center"/>
    </xf>
    <xf numFmtId="0" fontId="8" fillId="7" borderId="12" xfId="0" applyFont="1" applyFill="1" applyBorder="1" applyAlignment="1" applyProtection="1">
      <alignment horizontal="center" vertical="center"/>
    </xf>
    <xf numFmtId="0" fontId="8" fillId="7" borderId="16" xfId="0" applyFont="1" applyFill="1" applyBorder="1" applyAlignment="1" applyProtection="1">
      <alignment horizontal="center" vertical="center"/>
    </xf>
    <xf numFmtId="0" fontId="8" fillId="6" borderId="15" xfId="0" applyFont="1" applyFill="1" applyBorder="1" applyAlignment="1" applyProtection="1">
      <alignment horizontal="center" vertical="center" wrapText="1"/>
    </xf>
    <xf numFmtId="0" fontId="8" fillId="6" borderId="12" xfId="0" applyFont="1" applyFill="1" applyBorder="1" applyAlignment="1" applyProtection="1">
      <alignment horizontal="center" vertical="center" wrapText="1"/>
    </xf>
    <xf numFmtId="0" fontId="8" fillId="6" borderId="16" xfId="0" applyFont="1" applyFill="1" applyBorder="1" applyAlignment="1" applyProtection="1">
      <alignment horizontal="center" vertical="center" wrapText="1"/>
    </xf>
    <xf numFmtId="1" fontId="2" fillId="4" borderId="15" xfId="0" applyNumberFormat="1" applyFont="1" applyFill="1" applyBorder="1" applyAlignment="1" applyProtection="1">
      <alignment horizontal="center" vertical="center"/>
    </xf>
    <xf numFmtId="1" fontId="2" fillId="4" borderId="16" xfId="0" applyNumberFormat="1" applyFont="1" applyFill="1" applyBorder="1" applyAlignment="1" applyProtection="1">
      <alignment horizontal="center" vertical="center"/>
    </xf>
    <xf numFmtId="0" fontId="2" fillId="7" borderId="15" xfId="0" applyFont="1" applyFill="1" applyBorder="1" applyAlignment="1" applyProtection="1">
      <alignment horizontal="center" vertical="center"/>
    </xf>
    <xf numFmtId="0" fontId="2" fillId="7" borderId="17" xfId="0" applyFont="1" applyFill="1" applyBorder="1" applyAlignment="1" applyProtection="1">
      <alignment horizontal="center" vertical="center"/>
    </xf>
    <xf numFmtId="0" fontId="2" fillId="8" borderId="15" xfId="0" applyFont="1" applyFill="1" applyBorder="1" applyAlignment="1" applyProtection="1">
      <alignment horizontal="center" vertical="center"/>
    </xf>
    <xf numFmtId="0" fontId="2" fillId="8" borderId="12" xfId="0" applyFont="1" applyFill="1" applyBorder="1" applyAlignment="1" applyProtection="1">
      <alignment horizontal="center" vertical="center"/>
    </xf>
    <xf numFmtId="0" fontId="2" fillId="7" borderId="12" xfId="0" applyFont="1" applyFill="1" applyBorder="1" applyAlignment="1" applyProtection="1">
      <alignment horizontal="center" vertical="center"/>
    </xf>
    <xf numFmtId="0" fontId="2" fillId="4" borderId="12" xfId="0" applyFont="1" applyFill="1" applyBorder="1" applyAlignment="1" applyProtection="1">
      <alignment horizontal="center" vertical="center"/>
    </xf>
    <xf numFmtId="0" fontId="2" fillId="4" borderId="6" xfId="0" applyFont="1" applyFill="1" applyBorder="1" applyAlignment="1" applyProtection="1">
      <alignment horizontal="center" vertical="center"/>
    </xf>
    <xf numFmtId="0" fontId="2" fillId="4" borderId="16" xfId="0" applyFont="1" applyFill="1" applyBorder="1" applyAlignment="1" applyProtection="1">
      <alignment horizontal="center" vertical="center"/>
    </xf>
    <xf numFmtId="0" fontId="2" fillId="7" borderId="4" xfId="0" applyFont="1" applyFill="1" applyBorder="1" applyAlignment="1" applyProtection="1">
      <alignment horizontal="center" vertical="center"/>
    </xf>
    <xf numFmtId="0" fontId="2" fillId="7" borderId="16" xfId="0" applyFont="1" applyFill="1" applyBorder="1" applyAlignment="1" applyProtection="1">
      <alignment horizontal="center" vertical="center"/>
    </xf>
    <xf numFmtId="176" fontId="2" fillId="4" borderId="12" xfId="0" applyNumberFormat="1" applyFont="1" applyFill="1" applyBorder="1" applyAlignment="1" applyProtection="1">
      <alignment horizontal="center" vertical="center"/>
    </xf>
    <xf numFmtId="176" fontId="2" fillId="4" borderId="6" xfId="0" applyNumberFormat="1" applyFont="1" applyFill="1" applyBorder="1" applyAlignment="1" applyProtection="1">
      <alignment horizontal="center" vertical="center"/>
    </xf>
    <xf numFmtId="0" fontId="2" fillId="4" borderId="15" xfId="0" applyFont="1" applyFill="1" applyBorder="1" applyAlignment="1" applyProtection="1">
      <alignment horizontal="center" vertical="center"/>
    </xf>
    <xf numFmtId="0" fontId="2" fillId="4" borderId="8" xfId="0" applyFont="1" applyFill="1" applyBorder="1" applyAlignment="1" applyProtection="1">
      <alignment horizontal="center" vertical="center"/>
    </xf>
    <xf numFmtId="0" fontId="2" fillId="4" borderId="14" xfId="0" applyFont="1" applyFill="1" applyBorder="1" applyAlignment="1" applyProtection="1">
      <alignment horizontal="center" vertical="center"/>
    </xf>
    <xf numFmtId="0" fontId="2" fillId="6" borderId="18" xfId="0" applyFont="1" applyFill="1" applyBorder="1" applyAlignment="1" applyProtection="1">
      <alignment horizontal="center" vertical="center" wrapText="1"/>
    </xf>
    <xf numFmtId="1" fontId="8" fillId="7" borderId="19" xfId="0" applyNumberFormat="1" applyFont="1" applyFill="1" applyBorder="1" applyAlignment="1" applyProtection="1">
      <alignment horizontal="center" vertical="center" wrapText="1"/>
    </xf>
    <xf numFmtId="1" fontId="8" fillId="7" borderId="20" xfId="0" applyNumberFormat="1" applyFont="1" applyFill="1" applyBorder="1" applyAlignment="1" applyProtection="1">
      <alignment horizontal="center" vertical="center"/>
    </xf>
    <xf numFmtId="1" fontId="8" fillId="7" borderId="21" xfId="0" applyNumberFormat="1" applyFont="1" applyFill="1" applyBorder="1" applyAlignment="1" applyProtection="1">
      <alignment horizontal="center" vertical="center"/>
    </xf>
    <xf numFmtId="1" fontId="8" fillId="6" borderId="22" xfId="0" applyNumberFormat="1" applyFont="1" applyFill="1" applyBorder="1" applyAlignment="1" applyProtection="1">
      <alignment horizontal="center" vertical="center" wrapText="1"/>
    </xf>
    <xf numFmtId="1" fontId="8" fillId="6" borderId="20" xfId="0" applyNumberFormat="1" applyFont="1" applyFill="1" applyBorder="1" applyAlignment="1" applyProtection="1">
      <alignment horizontal="center" vertical="center" wrapText="1"/>
    </xf>
    <xf numFmtId="1" fontId="8" fillId="6" borderId="23" xfId="0" applyNumberFormat="1" applyFont="1" applyFill="1" applyBorder="1" applyAlignment="1" applyProtection="1">
      <alignment horizontal="center" vertical="center" wrapText="1"/>
    </xf>
    <xf numFmtId="1" fontId="8" fillId="6" borderId="21" xfId="0" applyNumberFormat="1" applyFont="1" applyFill="1" applyBorder="1" applyAlignment="1" applyProtection="1">
      <alignment horizontal="center" vertical="center"/>
    </xf>
    <xf numFmtId="1" fontId="2" fillId="4" borderId="19" xfId="0" applyNumberFormat="1" applyFont="1" applyFill="1" applyBorder="1" applyAlignment="1" applyProtection="1">
      <alignment horizontal="center" vertical="center" wrapText="1"/>
    </xf>
    <xf numFmtId="1" fontId="2" fillId="4" borderId="21" xfId="0" applyNumberFormat="1" applyFont="1" applyFill="1" applyBorder="1" applyAlignment="1" applyProtection="1">
      <alignment horizontal="center" vertical="center" wrapText="1"/>
    </xf>
    <xf numFmtId="0" fontId="2" fillId="7" borderId="22" xfId="0" applyFont="1" applyFill="1" applyBorder="1" applyAlignment="1" applyProtection="1">
      <alignment horizontal="center" vertical="center"/>
    </xf>
    <xf numFmtId="0" fontId="2" fillId="7" borderId="21" xfId="0" applyFont="1" applyFill="1" applyBorder="1" applyAlignment="1" applyProtection="1">
      <alignment horizontal="center" vertical="center"/>
    </xf>
    <xf numFmtId="0" fontId="2" fillId="8" borderId="19" xfId="0" applyFont="1" applyFill="1" applyBorder="1" applyAlignment="1" applyProtection="1">
      <alignment horizontal="center" vertical="center" wrapText="1"/>
    </xf>
    <xf numFmtId="0" fontId="2" fillId="8" borderId="20" xfId="0" applyFont="1" applyFill="1" applyBorder="1" applyAlignment="1" applyProtection="1">
      <alignment horizontal="center" vertical="center" wrapText="1"/>
    </xf>
    <xf numFmtId="0" fontId="2" fillId="7" borderId="20" xfId="0" applyFont="1" applyFill="1" applyBorder="1" applyAlignment="1" applyProtection="1">
      <alignment horizontal="center" vertical="center" wrapText="1"/>
    </xf>
    <xf numFmtId="0" fontId="2" fillId="4" borderId="20" xfId="0" applyFont="1" applyFill="1" applyBorder="1" applyAlignment="1" applyProtection="1">
      <alignment horizontal="center" vertical="center" wrapText="1"/>
    </xf>
    <xf numFmtId="0" fontId="2" fillId="4" borderId="21" xfId="0" applyFont="1" applyFill="1" applyBorder="1" applyAlignment="1" applyProtection="1">
      <alignment horizontal="center" vertical="center" wrapText="1"/>
    </xf>
    <xf numFmtId="0" fontId="2" fillId="7" borderId="19" xfId="0" applyFont="1" applyFill="1" applyBorder="1" applyAlignment="1" applyProtection="1">
      <alignment horizontal="center" vertical="center" wrapText="1"/>
    </xf>
    <xf numFmtId="0" fontId="2" fillId="7" borderId="24" xfId="0" applyFont="1" applyFill="1" applyBorder="1" applyAlignment="1" applyProtection="1">
      <alignment horizontal="center" vertical="center" wrapText="1"/>
    </xf>
    <xf numFmtId="176" fontId="2" fillId="4" borderId="20" xfId="0" applyNumberFormat="1" applyFont="1" applyFill="1" applyBorder="1" applyAlignment="1" applyProtection="1">
      <alignment horizontal="center" vertical="center" wrapText="1"/>
    </xf>
    <xf numFmtId="0" fontId="2" fillId="4" borderId="19" xfId="0" applyFont="1" applyFill="1" applyBorder="1" applyAlignment="1" applyProtection="1">
      <alignment horizontal="center" vertical="center" wrapText="1"/>
    </xf>
    <xf numFmtId="0" fontId="2" fillId="4" borderId="23" xfId="0" applyFont="1" applyFill="1" applyBorder="1" applyAlignment="1" applyProtection="1">
      <alignment horizontal="center" vertical="center" wrapText="1"/>
    </xf>
    <xf numFmtId="0" fontId="2" fillId="4" borderId="18" xfId="0" applyFont="1" applyFill="1" applyBorder="1" applyAlignment="1" applyProtection="1">
      <alignment horizontal="center" vertical="center"/>
    </xf>
    <xf numFmtId="0" fontId="11" fillId="0" borderId="0" xfId="0" applyFont="1" applyFill="1" applyBorder="1" applyAlignment="1" applyProtection="1">
      <alignment horizontal="center" wrapText="1"/>
    </xf>
    <xf numFmtId="1" fontId="14" fillId="0" borderId="0" xfId="0" applyNumberFormat="1" applyFont="1" applyFill="1" applyBorder="1" applyAlignment="1" applyProtection="1">
      <alignment horizontal="center"/>
    </xf>
    <xf numFmtId="1" fontId="14" fillId="0" borderId="0" xfId="0" applyNumberFormat="1" applyFont="1" applyFill="1" applyBorder="1" applyAlignment="1" applyProtection="1">
      <alignment horizontal="left"/>
    </xf>
    <xf numFmtId="1" fontId="8" fillId="0" borderId="0" xfId="0" applyNumberFormat="1" applyFont="1" applyFill="1" applyBorder="1" applyAlignment="1" applyProtection="1">
      <alignment horizontal="center" wrapText="1"/>
    </xf>
    <xf numFmtId="1" fontId="8" fillId="0" borderId="0" xfId="0" applyNumberFormat="1" applyFont="1" applyFill="1" applyBorder="1" applyAlignment="1" applyProtection="1">
      <alignment horizontal="center"/>
    </xf>
    <xf numFmtId="1" fontId="11" fillId="0" borderId="0" xfId="0" applyNumberFormat="1" applyFont="1" applyFill="1" applyBorder="1" applyAlignment="1" applyProtection="1">
      <alignment horizontal="center" wrapText="1"/>
    </xf>
    <xf numFmtId="0" fontId="2" fillId="0" borderId="0" xfId="0" applyFont="1" applyFill="1" applyBorder="1" applyAlignment="1" applyProtection="1">
      <alignment horizontal="center" vertical="center"/>
    </xf>
    <xf numFmtId="0" fontId="11" fillId="0" borderId="0" xfId="0" applyFont="1" applyFill="1" applyBorder="1" applyAlignment="1" applyProtection="1">
      <alignment horizontal="center"/>
    </xf>
    <xf numFmtId="2" fontId="11" fillId="0" borderId="0" xfId="0" applyNumberFormat="1" applyFont="1" applyFill="1" applyBorder="1" applyAlignment="1" applyProtection="1">
      <alignment horizontal="center"/>
    </xf>
    <xf numFmtId="176" fontId="11" fillId="0" borderId="0" xfId="0" applyNumberFormat="1" applyFont="1" applyFill="1" applyBorder="1" applyAlignment="1" applyProtection="1"/>
    <xf numFmtId="0" fontId="11" fillId="0" borderId="0" xfId="0" applyFont="1" applyFill="1" applyBorder="1" applyAlignment="1" applyProtection="1">
      <alignment horizontal="right"/>
    </xf>
    <xf numFmtId="0" fontId="11" fillId="0" borderId="0" xfId="0" applyNumberFormat="1" applyFont="1" applyFill="1" applyBorder="1" applyAlignment="1" applyProtection="1">
      <alignment horizontal="centerContinuous"/>
    </xf>
    <xf numFmtId="0" fontId="11" fillId="0" borderId="0" xfId="0" applyFont="1" applyFill="1" applyBorder="1" applyProtection="1"/>
    <xf numFmtId="0" fontId="17" fillId="0" borderId="0" xfId="0" applyFont="1" applyFill="1" applyAlignment="1" applyProtection="1">
      <alignment horizontal="center"/>
      <protection locked="0"/>
    </xf>
    <xf numFmtId="0" fontId="14" fillId="0" borderId="0" xfId="0" applyFont="1" applyFill="1" applyAlignment="1" applyProtection="1">
      <alignment horizontal="center"/>
      <protection locked="0"/>
    </xf>
    <xf numFmtId="0" fontId="17" fillId="0" borderId="0" xfId="0" applyFont="1" applyFill="1" applyBorder="1" applyAlignment="1" applyProtection="1">
      <alignment horizontal="center"/>
      <protection locked="0"/>
    </xf>
    <xf numFmtId="0" fontId="17" fillId="0" borderId="0" xfId="6" applyFont="1" applyFill="1" applyProtection="1">
      <protection locked="0"/>
    </xf>
    <xf numFmtId="1" fontId="14" fillId="4" borderId="0" xfId="0" applyNumberFormat="1" applyFont="1" applyFill="1" applyAlignment="1" applyProtection="1">
      <alignment horizontal="center"/>
      <protection locked="0"/>
    </xf>
    <xf numFmtId="0" fontId="14" fillId="4" borderId="0" xfId="0" applyFont="1" applyFill="1" applyAlignment="1" applyProtection="1">
      <alignment horizontal="center"/>
      <protection locked="0"/>
    </xf>
    <xf numFmtId="176" fontId="14" fillId="0" borderId="0" xfId="0" applyNumberFormat="1" applyFont="1" applyFill="1" applyAlignment="1" applyProtection="1">
      <alignment horizontal="center"/>
      <protection locked="0"/>
    </xf>
    <xf numFmtId="176" fontId="14" fillId="4" borderId="0" xfId="0" applyNumberFormat="1" applyFont="1" applyFill="1" applyAlignment="1" applyProtection="1">
      <alignment horizontal="center"/>
      <protection locked="0"/>
    </xf>
    <xf numFmtId="176" fontId="8" fillId="9" borderId="0" xfId="0" applyNumberFormat="1" applyFont="1" applyFill="1" applyAlignment="1" applyProtection="1">
      <alignment horizontal="center"/>
      <protection locked="0"/>
    </xf>
    <xf numFmtId="0" fontId="11" fillId="0" borderId="0" xfId="0" applyFont="1" applyFill="1" applyAlignment="1" applyProtection="1">
      <alignment horizontal="center"/>
      <protection locked="0"/>
    </xf>
    <xf numFmtId="1" fontId="14" fillId="4" borderId="0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Fill="1" applyBorder="1" applyProtection="1">
      <protection locked="0"/>
    </xf>
    <xf numFmtId="0" fontId="11" fillId="4" borderId="0" xfId="0" applyFont="1" applyFill="1" applyProtection="1">
      <protection locked="0"/>
    </xf>
    <xf numFmtId="0" fontId="11" fillId="0" borderId="0" xfId="0" applyFont="1" applyFill="1" applyProtection="1">
      <protection locked="0"/>
    </xf>
    <xf numFmtId="0" fontId="11" fillId="10" borderId="0" xfId="0" applyFont="1" applyFill="1" applyProtection="1">
      <protection locked="0"/>
    </xf>
    <xf numFmtId="0" fontId="11" fillId="10" borderId="0" xfId="0" applyFont="1" applyFill="1" applyAlignment="1" applyProtection="1">
      <alignment horizontal="center"/>
      <protection locked="0"/>
    </xf>
    <xf numFmtId="0" fontId="11" fillId="10" borderId="0" xfId="0" applyFont="1" applyFill="1" applyAlignment="1" applyProtection="1">
      <alignment horizontal="left"/>
      <protection locked="0"/>
    </xf>
    <xf numFmtId="2" fontId="11" fillId="10" borderId="0" xfId="0" applyNumberFormat="1" applyFont="1" applyFill="1" applyProtection="1">
      <protection locked="0"/>
    </xf>
    <xf numFmtId="0" fontId="2" fillId="10" borderId="0" xfId="0" applyFont="1" applyFill="1" applyProtection="1">
      <protection locked="0"/>
    </xf>
    <xf numFmtId="1" fontId="14" fillId="10" borderId="0" xfId="0" applyNumberFormat="1" applyFont="1" applyFill="1" applyBorder="1" applyAlignment="1" applyProtection="1">
      <alignment horizontal="center"/>
      <protection locked="0"/>
    </xf>
    <xf numFmtId="0" fontId="11" fillId="10" borderId="0" xfId="0" applyFont="1" applyFill="1" applyBorder="1" applyProtection="1">
      <protection locked="0"/>
    </xf>
    <xf numFmtId="0" fontId="11" fillId="0" borderId="0" xfId="0" applyFont="1" applyAlignment="1" applyProtection="1">
      <alignment horizontal="center"/>
      <protection locked="0"/>
    </xf>
    <xf numFmtId="0" fontId="11" fillId="0" borderId="0" xfId="0" applyFont="1" applyAlignment="1" applyProtection="1">
      <alignment horizontal="left"/>
      <protection locked="0"/>
    </xf>
    <xf numFmtId="0" fontId="11" fillId="0" borderId="0" xfId="0" applyFont="1" applyProtection="1">
      <protection locked="0"/>
    </xf>
    <xf numFmtId="2" fontId="11" fillId="0" borderId="0" xfId="0" applyNumberFormat="1" applyFont="1" applyProtection="1">
      <protection locked="0"/>
    </xf>
    <xf numFmtId="0" fontId="19" fillId="0" borderId="0" xfId="0" applyFont="1"/>
    <xf numFmtId="0" fontId="19" fillId="0" borderId="0" xfId="0" applyFont="1" applyAlignment="1">
      <alignment horizontal="center"/>
    </xf>
    <xf numFmtId="0" fontId="20" fillId="0" borderId="0" xfId="0" applyFont="1" applyAlignment="1">
      <alignment horizontal="center"/>
    </xf>
    <xf numFmtId="0" fontId="19" fillId="0" borderId="0" xfId="0" applyFont="1" applyFill="1" applyAlignment="1">
      <alignment horizontal="center"/>
    </xf>
    <xf numFmtId="176" fontId="21" fillId="0" borderId="25" xfId="0" applyNumberFormat="1" applyFont="1" applyBorder="1" applyAlignment="1">
      <alignment horizontal="center" vertical="center" wrapText="1"/>
    </xf>
    <xf numFmtId="176" fontId="25" fillId="0" borderId="26" xfId="0" applyNumberFormat="1" applyFont="1" applyBorder="1" applyAlignment="1">
      <alignment horizontal="center" vertical="center" wrapText="1"/>
    </xf>
    <xf numFmtId="176" fontId="21" fillId="0" borderId="27" xfId="0" applyNumberFormat="1" applyFont="1" applyBorder="1" applyAlignment="1">
      <alignment horizontal="center" vertical="center" wrapText="1"/>
    </xf>
    <xf numFmtId="176" fontId="21" fillId="0" borderId="28" xfId="0" applyNumberFormat="1" applyFont="1" applyBorder="1" applyAlignment="1">
      <alignment horizontal="center" vertical="center" wrapText="1"/>
    </xf>
    <xf numFmtId="0" fontId="21" fillId="0" borderId="29" xfId="0" applyFont="1" applyBorder="1" applyAlignment="1">
      <alignment horizontal="center" vertical="center"/>
    </xf>
    <xf numFmtId="176" fontId="21" fillId="0" borderId="30" xfId="0" applyNumberFormat="1" applyFont="1" applyFill="1" applyBorder="1" applyAlignment="1">
      <alignment horizontal="center"/>
    </xf>
    <xf numFmtId="176" fontId="21" fillId="0" borderId="31" xfId="0" applyNumberFormat="1" applyFont="1" applyFill="1" applyBorder="1" applyAlignment="1">
      <alignment horizontal="center"/>
    </xf>
    <xf numFmtId="176" fontId="25" fillId="0" borderId="32" xfId="0" applyNumberFormat="1" applyFont="1" applyFill="1" applyBorder="1" applyAlignment="1">
      <alignment horizontal="center"/>
    </xf>
    <xf numFmtId="176" fontId="21" fillId="0" borderId="30" xfId="0" applyNumberFormat="1" applyFont="1" applyFill="1" applyBorder="1" applyAlignment="1">
      <alignment horizontal="centerContinuous"/>
    </xf>
    <xf numFmtId="176" fontId="21" fillId="0" borderId="29" xfId="0" applyNumberFormat="1" applyFont="1" applyFill="1" applyBorder="1" applyAlignment="1">
      <alignment horizontal="center"/>
    </xf>
    <xf numFmtId="176" fontId="25" fillId="0" borderId="26" xfId="0" applyNumberFormat="1" applyFont="1" applyFill="1" applyBorder="1" applyAlignment="1">
      <alignment horizontal="center"/>
    </xf>
    <xf numFmtId="176" fontId="21" fillId="9" borderId="33" xfId="0" applyNumberFormat="1" applyFont="1" applyFill="1" applyBorder="1" applyAlignment="1">
      <alignment horizontal="center" vertical="center"/>
    </xf>
    <xf numFmtId="176" fontId="21" fillId="9" borderId="34" xfId="0" applyNumberFormat="1" applyFont="1" applyFill="1" applyBorder="1" applyAlignment="1">
      <alignment horizontal="center" vertical="center"/>
    </xf>
    <xf numFmtId="176" fontId="25" fillId="9" borderId="35" xfId="0" applyNumberFormat="1" applyFont="1" applyFill="1" applyBorder="1" applyAlignment="1">
      <alignment horizontal="center" vertical="center"/>
    </xf>
    <xf numFmtId="176" fontId="21" fillId="9" borderId="36" xfId="0" applyNumberFormat="1" applyFont="1" applyFill="1" applyBorder="1" applyAlignment="1">
      <alignment horizontal="center" vertical="center"/>
    </xf>
    <xf numFmtId="176" fontId="25" fillId="9" borderId="37" xfId="0" applyNumberFormat="1" applyFont="1" applyFill="1" applyBorder="1" applyAlignment="1">
      <alignment horizontal="center" vertical="center"/>
    </xf>
    <xf numFmtId="176" fontId="21" fillId="9" borderId="38" xfId="0" applyNumberFormat="1" applyFont="1" applyFill="1" applyBorder="1" applyAlignment="1">
      <alignment horizontal="center" vertical="center"/>
    </xf>
    <xf numFmtId="176" fontId="21" fillId="0" borderId="30" xfId="0" applyNumberFormat="1" applyFont="1" applyFill="1" applyBorder="1" applyAlignment="1">
      <alignment horizontal="center" vertical="center" wrapText="1"/>
    </xf>
    <xf numFmtId="176" fontId="21" fillId="0" borderId="31" xfId="0" quotePrefix="1" applyNumberFormat="1" applyFont="1" applyFill="1" applyBorder="1" applyAlignment="1">
      <alignment horizontal="center" vertical="center" wrapText="1"/>
    </xf>
    <xf numFmtId="176" fontId="25" fillId="0" borderId="32" xfId="0" quotePrefix="1" applyNumberFormat="1" applyFont="1" applyFill="1" applyBorder="1" applyAlignment="1">
      <alignment horizontal="center" vertical="center" wrapText="1"/>
    </xf>
    <xf numFmtId="176" fontId="21" fillId="0" borderId="30" xfId="0" quotePrefix="1" applyNumberFormat="1" applyFont="1" applyFill="1" applyBorder="1" applyAlignment="1">
      <alignment horizontal="center" vertical="center" wrapText="1"/>
    </xf>
    <xf numFmtId="176" fontId="21" fillId="0" borderId="29" xfId="0" quotePrefix="1" applyNumberFormat="1" applyFont="1" applyFill="1" applyBorder="1" applyAlignment="1">
      <alignment horizontal="center" vertical="center" wrapText="1"/>
    </xf>
    <xf numFmtId="176" fontId="25" fillId="0" borderId="26" xfId="0" quotePrefix="1" applyNumberFormat="1" applyFont="1" applyFill="1" applyBorder="1" applyAlignment="1">
      <alignment horizontal="center" vertical="center" wrapText="1"/>
    </xf>
    <xf numFmtId="176" fontId="22" fillId="0" borderId="34" xfId="0" applyNumberFormat="1" applyFont="1" applyBorder="1" applyAlignment="1">
      <alignment horizontal="center"/>
    </xf>
    <xf numFmtId="176" fontId="23" fillId="0" borderId="35" xfId="0" applyNumberFormat="1" applyFont="1" applyBorder="1" applyAlignment="1">
      <alignment horizontal="center"/>
    </xf>
    <xf numFmtId="176" fontId="22" fillId="0" borderId="33" xfId="0" applyNumberFormat="1" applyFont="1" applyBorder="1" applyAlignment="1">
      <alignment horizontal="center"/>
    </xf>
    <xf numFmtId="176" fontId="22" fillId="0" borderId="36" xfId="0" applyNumberFormat="1" applyFont="1" applyBorder="1" applyAlignment="1">
      <alignment horizontal="center"/>
    </xf>
    <xf numFmtId="176" fontId="23" fillId="0" borderId="37" xfId="0" applyNumberFormat="1" applyFont="1" applyBorder="1" applyAlignment="1">
      <alignment horizontal="center"/>
    </xf>
    <xf numFmtId="0" fontId="22" fillId="0" borderId="0" xfId="0" applyFont="1" applyBorder="1" applyAlignment="1">
      <alignment horizontal="center" vertical="center"/>
    </xf>
    <xf numFmtId="176" fontId="22" fillId="0" borderId="33" xfId="0" applyNumberFormat="1" applyFont="1" applyBorder="1"/>
    <xf numFmtId="0" fontId="22" fillId="0" borderId="0" xfId="0" applyFont="1" applyBorder="1" applyAlignment="1">
      <alignment horizontal="centerContinuous" vertical="center"/>
    </xf>
    <xf numFmtId="176" fontId="22" fillId="0" borderId="0" xfId="0" applyNumberFormat="1" applyFont="1" applyFill="1" applyBorder="1" applyAlignment="1">
      <alignment horizontal="center"/>
    </xf>
    <xf numFmtId="176" fontId="22" fillId="0" borderId="0" xfId="0" applyNumberFormat="1" applyFont="1" applyBorder="1" applyAlignment="1">
      <alignment horizontal="center"/>
    </xf>
    <xf numFmtId="176" fontId="23" fillId="0" borderId="0" xfId="0" applyNumberFormat="1" applyFont="1" applyBorder="1" applyAlignment="1">
      <alignment horizontal="center"/>
    </xf>
    <xf numFmtId="176" fontId="22" fillId="0" borderId="0" xfId="0" applyNumberFormat="1" applyFont="1" applyBorder="1"/>
    <xf numFmtId="0" fontId="26" fillId="0" borderId="0" xfId="0" applyFont="1"/>
    <xf numFmtId="0" fontId="20" fillId="0" borderId="3" xfId="0" applyFont="1" applyBorder="1" applyAlignment="1">
      <alignment horizontal="center" wrapText="1"/>
    </xf>
    <xf numFmtId="0" fontId="19" fillId="0" borderId="0" xfId="0" applyFont="1" applyAlignment="1">
      <alignment wrapText="1"/>
    </xf>
    <xf numFmtId="176" fontId="19" fillId="0" borderId="0" xfId="0" applyNumberFormat="1" applyFont="1" applyFill="1" applyBorder="1" applyAlignment="1">
      <alignment horizontal="center"/>
    </xf>
    <xf numFmtId="0" fontId="20" fillId="0" borderId="0" xfId="0" applyFont="1" applyBorder="1" applyAlignment="1">
      <alignment horizontal="center" wrapText="1"/>
    </xf>
    <xf numFmtId="2" fontId="19" fillId="3" borderId="0" xfId="0" applyNumberFormat="1" applyFont="1" applyFill="1" applyAlignment="1">
      <alignment horizontal="center"/>
    </xf>
    <xf numFmtId="176" fontId="19" fillId="0" borderId="0" xfId="0" applyNumberFormat="1" applyFont="1" applyBorder="1" applyAlignment="1">
      <alignment horizontal="center"/>
    </xf>
    <xf numFmtId="0" fontId="19" fillId="0" borderId="0" xfId="0" applyFont="1" applyBorder="1" applyAlignment="1">
      <alignment horizontal="center" wrapText="1"/>
    </xf>
    <xf numFmtId="0" fontId="19" fillId="11" borderId="0" xfId="0" applyFont="1" applyFill="1" applyBorder="1" applyAlignment="1">
      <alignment horizontal="center" wrapText="1"/>
    </xf>
    <xf numFmtId="2" fontId="19" fillId="0" borderId="0" xfId="0" applyNumberFormat="1" applyFont="1" applyAlignment="1">
      <alignment horizontal="center"/>
    </xf>
    <xf numFmtId="0" fontId="27" fillId="0" borderId="0" xfId="0" applyFont="1" applyFill="1" applyAlignment="1">
      <alignment horizontal="center"/>
    </xf>
    <xf numFmtId="2" fontId="27" fillId="0" borderId="0" xfId="0" applyNumberFormat="1" applyFont="1" applyFill="1" applyBorder="1" applyAlignment="1">
      <alignment horizontal="center"/>
    </xf>
    <xf numFmtId="2" fontId="19" fillId="0" borderId="0" xfId="0" applyNumberFormat="1" applyFont="1" applyFill="1" applyBorder="1" applyAlignment="1">
      <alignment horizontal="center"/>
    </xf>
    <xf numFmtId="0" fontId="19" fillId="0" borderId="0" xfId="0" applyFont="1" applyBorder="1" applyAlignment="1">
      <alignment horizontal="center"/>
    </xf>
    <xf numFmtId="0" fontId="19" fillId="0" borderId="39" xfId="0" applyFont="1" applyFill="1" applyBorder="1" applyAlignment="1">
      <alignment horizontal="center"/>
    </xf>
    <xf numFmtId="2" fontId="19" fillId="0" borderId="0" xfId="0" applyNumberFormat="1" applyFont="1" applyFill="1" applyAlignment="1">
      <alignment horizontal="center"/>
    </xf>
    <xf numFmtId="2" fontId="19" fillId="11" borderId="0" xfId="0" applyNumberFormat="1" applyFont="1" applyFill="1" applyBorder="1" applyAlignment="1">
      <alignment horizontal="center" wrapText="1"/>
    </xf>
    <xf numFmtId="2" fontId="19" fillId="0" borderId="0" xfId="0" applyNumberFormat="1" applyFont="1" applyBorder="1" applyAlignment="1">
      <alignment horizontal="center"/>
    </xf>
    <xf numFmtId="2" fontId="27" fillId="0" borderId="0" xfId="0" applyNumberFormat="1" applyFont="1" applyFill="1" applyAlignment="1">
      <alignment horizontal="center"/>
    </xf>
    <xf numFmtId="0" fontId="27" fillId="0" borderId="0" xfId="0" applyFont="1" applyFill="1" applyBorder="1" applyAlignment="1">
      <alignment horizontal="center"/>
    </xf>
    <xf numFmtId="0" fontId="19" fillId="3" borderId="0" xfId="0" applyFont="1" applyFill="1" applyAlignment="1">
      <alignment horizontal="center"/>
    </xf>
    <xf numFmtId="0" fontId="28" fillId="0" borderId="0" xfId="0" applyFont="1" applyAlignment="1">
      <alignment horizontal="center"/>
    </xf>
    <xf numFmtId="0" fontId="29" fillId="0" borderId="4" xfId="0" applyFont="1" applyBorder="1" applyAlignment="1">
      <alignment horizontal="left"/>
    </xf>
    <xf numFmtId="0" fontId="29" fillId="0" borderId="5" xfId="0" applyFont="1" applyBorder="1" applyAlignment="1">
      <alignment horizontal="center"/>
    </xf>
    <xf numFmtId="0" fontId="29" fillId="0" borderId="6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20" fillId="0" borderId="3" xfId="0" applyFont="1" applyBorder="1" applyAlignment="1">
      <alignment horizontal="center"/>
    </xf>
    <xf numFmtId="176" fontId="19" fillId="0" borderId="0" xfId="0" applyNumberFormat="1" applyFont="1"/>
    <xf numFmtId="0" fontId="0" fillId="9" borderId="0" xfId="0" applyFill="1" applyProtection="1"/>
    <xf numFmtId="0" fontId="7" fillId="9" borderId="0" xfId="0" applyFont="1" applyFill="1" applyBorder="1" applyProtection="1"/>
    <xf numFmtId="0" fontId="7" fillId="9" borderId="0" xfId="0" applyFont="1" applyFill="1" applyAlignment="1" applyProtection="1">
      <alignment horizontal="center"/>
    </xf>
    <xf numFmtId="0" fontId="7" fillId="9" borderId="0" xfId="0" applyNumberFormat="1" applyFont="1" applyFill="1" applyAlignment="1" applyProtection="1">
      <alignment horizontal="center"/>
    </xf>
    <xf numFmtId="0" fontId="7" fillId="9" borderId="0" xfId="0" applyFont="1" applyFill="1" applyBorder="1" applyAlignment="1" applyProtection="1">
      <alignment horizontal="center"/>
    </xf>
    <xf numFmtId="2" fontId="7" fillId="9" borderId="0" xfId="0" applyNumberFormat="1" applyFont="1" applyFill="1" applyBorder="1" applyAlignment="1" applyProtection="1">
      <alignment horizontal="center"/>
    </xf>
    <xf numFmtId="0" fontId="6" fillId="9" borderId="0" xfId="0" applyFont="1" applyFill="1" applyBorder="1" applyAlignment="1" applyProtection="1">
      <alignment horizontal="center"/>
    </xf>
    <xf numFmtId="0" fontId="7" fillId="0" borderId="0" xfId="0" applyFont="1" applyFill="1" applyBorder="1"/>
    <xf numFmtId="0" fontId="11" fillId="9" borderId="0" xfId="0" applyFont="1" applyFill="1" applyProtection="1"/>
    <xf numFmtId="0" fontId="11" fillId="0" borderId="0" xfId="0" applyFont="1" applyFill="1"/>
    <xf numFmtId="0" fontId="11" fillId="9" borderId="0" xfId="0" applyFont="1" applyFill="1" applyAlignment="1" applyProtection="1">
      <alignment horizontal="center"/>
    </xf>
    <xf numFmtId="0" fontId="19" fillId="9" borderId="0" xfId="0" applyFont="1" applyFill="1" applyProtection="1"/>
    <xf numFmtId="0" fontId="11" fillId="9" borderId="0" xfId="0" applyFont="1" applyFill="1" applyAlignment="1" applyProtection="1">
      <alignment horizontal="center" vertical="center"/>
    </xf>
    <xf numFmtId="0" fontId="2" fillId="3" borderId="3" xfId="0" applyFont="1" applyFill="1" applyBorder="1" applyAlignment="1" applyProtection="1">
      <alignment horizontal="left" vertical="center"/>
    </xf>
    <xf numFmtId="0" fontId="11" fillId="0" borderId="0" xfId="0" applyFont="1" applyFill="1" applyAlignment="1">
      <alignment horizontal="center" vertical="center"/>
    </xf>
    <xf numFmtId="0" fontId="19" fillId="4" borderId="3" xfId="0" applyNumberFormat="1" applyFont="1" applyFill="1" applyBorder="1" applyAlignment="1" applyProtection="1">
      <alignment horizontal="center" vertical="center"/>
    </xf>
    <xf numFmtId="0" fontId="7" fillId="9" borderId="40" xfId="0" applyFont="1" applyFill="1" applyBorder="1" applyAlignment="1" applyProtection="1">
      <alignment horizontal="center"/>
    </xf>
    <xf numFmtId="0" fontId="32" fillId="7" borderId="41" xfId="0" applyNumberFormat="1" applyFont="1" applyFill="1" applyBorder="1" applyAlignment="1" applyProtection="1">
      <alignment horizontal="center" vertical="center" wrapText="1"/>
    </xf>
    <xf numFmtId="0" fontId="32" fillId="7" borderId="42" xfId="0" applyFont="1" applyFill="1" applyBorder="1" applyAlignment="1" applyProtection="1">
      <alignment horizontal="center" vertical="center" wrapText="1"/>
    </xf>
    <xf numFmtId="0" fontId="32" fillId="4" borderId="42" xfId="0" applyFont="1" applyFill="1" applyBorder="1" applyAlignment="1" applyProtection="1">
      <alignment horizontal="center" vertical="center" wrapText="1"/>
    </xf>
    <xf numFmtId="0" fontId="32" fillId="4" borderId="43" xfId="0" applyFont="1" applyFill="1" applyBorder="1" applyAlignment="1" applyProtection="1">
      <alignment horizontal="center" vertical="center" wrapText="1"/>
    </xf>
    <xf numFmtId="0" fontId="33" fillId="9" borderId="40" xfId="0" applyFont="1" applyFill="1" applyBorder="1" applyAlignment="1" applyProtection="1">
      <alignment horizontal="center"/>
    </xf>
    <xf numFmtId="0" fontId="32" fillId="7" borderId="0" xfId="0" applyFont="1" applyFill="1" applyBorder="1" applyAlignment="1" applyProtection="1">
      <alignment horizontal="center" vertical="center" wrapText="1"/>
    </xf>
    <xf numFmtId="0" fontId="32" fillId="4" borderId="0" xfId="0" applyFont="1" applyFill="1" applyBorder="1" applyAlignment="1" applyProtection="1">
      <alignment horizontal="center" vertical="center" wrapText="1"/>
    </xf>
    <xf numFmtId="2" fontId="32" fillId="7" borderId="0" xfId="0" applyNumberFormat="1" applyFont="1" applyFill="1" applyBorder="1" applyAlignment="1" applyProtection="1">
      <alignment horizontal="center" vertical="center" wrapText="1"/>
    </xf>
    <xf numFmtId="2" fontId="32" fillId="4" borderId="43" xfId="0" applyNumberFormat="1" applyFont="1" applyFill="1" applyBorder="1" applyAlignment="1" applyProtection="1">
      <alignment horizontal="center" vertical="center" wrapText="1"/>
    </xf>
    <xf numFmtId="0" fontId="11" fillId="9" borderId="8" xfId="0" applyFont="1" applyFill="1" applyBorder="1" applyProtection="1"/>
    <xf numFmtId="0" fontId="0" fillId="0" borderId="8" xfId="0" applyBorder="1" applyAlignment="1" applyProtection="1"/>
    <xf numFmtId="181" fontId="19" fillId="0" borderId="12" xfId="0" applyNumberFormat="1" applyFont="1" applyFill="1" applyBorder="1" applyAlignment="1" applyProtection="1">
      <alignment horizontal="center"/>
    </xf>
    <xf numFmtId="0" fontId="7" fillId="0" borderId="40" xfId="0" applyFont="1" applyFill="1" applyBorder="1" applyAlignment="1" applyProtection="1">
      <alignment horizontal="center"/>
    </xf>
    <xf numFmtId="0" fontId="11" fillId="9" borderId="0" xfId="0" applyFont="1" applyFill="1" applyBorder="1" applyProtection="1"/>
    <xf numFmtId="0" fontId="11" fillId="0" borderId="0" xfId="0" applyFont="1" applyFill="1" applyBorder="1"/>
    <xf numFmtId="14" fontId="2" fillId="7" borderId="0" xfId="0" applyNumberFormat="1" applyFont="1" applyFill="1" applyBorder="1" applyAlignment="1" applyProtection="1">
      <alignment horizontal="center"/>
    </xf>
    <xf numFmtId="14" fontId="2" fillId="7" borderId="8" xfId="0" applyNumberFormat="1" applyFont="1" applyFill="1" applyBorder="1" applyAlignment="1" applyProtection="1">
      <alignment horizontal="center"/>
    </xf>
    <xf numFmtId="14" fontId="2" fillId="7" borderId="40" xfId="0" applyNumberFormat="1" applyFont="1" applyFill="1" applyBorder="1" applyAlignment="1" applyProtection="1">
      <alignment horizontal="center"/>
    </xf>
    <xf numFmtId="181" fontId="34" fillId="7" borderId="40" xfId="0" applyNumberFormat="1" applyFont="1" applyFill="1" applyBorder="1" applyAlignment="1" applyProtection="1">
      <alignment horizontal="center"/>
    </xf>
    <xf numFmtId="14" fontId="2" fillId="7" borderId="7" xfId="0" applyNumberFormat="1" applyFont="1" applyFill="1" applyBorder="1" applyAlignment="1" applyProtection="1">
      <alignment horizontal="center"/>
    </xf>
    <xf numFmtId="0" fontId="2" fillId="7" borderId="7" xfId="0" applyNumberFormat="1" applyFont="1" applyFill="1" applyBorder="1" applyAlignment="1" applyProtection="1">
      <alignment horizontal="center"/>
    </xf>
    <xf numFmtId="177" fontId="11" fillId="7" borderId="0" xfId="0" applyNumberFormat="1" applyFont="1" applyFill="1" applyBorder="1" applyAlignment="1" applyProtection="1">
      <alignment horizontal="center"/>
    </xf>
    <xf numFmtId="177" fontId="19" fillId="4" borderId="0" xfId="0" applyNumberFormat="1" applyFont="1" applyFill="1" applyBorder="1" applyAlignment="1" applyProtection="1">
      <alignment horizontal="center"/>
    </xf>
    <xf numFmtId="177" fontId="19" fillId="4" borderId="8" xfId="0" applyNumberFormat="1" applyFont="1" applyFill="1" applyBorder="1" applyAlignment="1" applyProtection="1">
      <alignment horizontal="center"/>
    </xf>
    <xf numFmtId="177" fontId="19" fillId="4" borderId="6" xfId="0" applyNumberFormat="1" applyFont="1" applyFill="1" applyBorder="1" applyAlignment="1" applyProtection="1">
      <alignment horizontal="center"/>
    </xf>
    <xf numFmtId="2" fontId="18" fillId="7" borderId="0" xfId="0" applyNumberFormat="1" applyFont="1" applyFill="1" applyBorder="1" applyAlignment="1" applyProtection="1">
      <alignment horizontal="center"/>
    </xf>
    <xf numFmtId="2" fontId="19" fillId="4" borderId="8" xfId="0" applyNumberFormat="1" applyFont="1" applyFill="1" applyBorder="1" applyAlignment="1" applyProtection="1">
      <alignment horizontal="center"/>
    </xf>
    <xf numFmtId="0" fontId="2" fillId="10" borderId="0" xfId="0" applyFont="1" applyFill="1" applyBorder="1" applyAlignment="1" applyProtection="1">
      <alignment horizontal="center"/>
    </xf>
    <xf numFmtId="0" fontId="2" fillId="10" borderId="8" xfId="0" applyFont="1" applyFill="1" applyBorder="1" applyAlignment="1" applyProtection="1">
      <alignment horizontal="center"/>
    </xf>
    <xf numFmtId="0" fontId="2" fillId="10" borderId="40" xfId="0" applyFont="1" applyFill="1" applyBorder="1" applyAlignment="1" applyProtection="1">
      <alignment horizontal="center"/>
    </xf>
    <xf numFmtId="181" fontId="34" fillId="10" borderId="40" xfId="0" applyNumberFormat="1" applyFont="1" applyFill="1" applyBorder="1" applyProtection="1"/>
    <xf numFmtId="0" fontId="2" fillId="10" borderId="7" xfId="0" applyFont="1" applyFill="1" applyBorder="1" applyAlignment="1" applyProtection="1">
      <alignment horizontal="center"/>
    </xf>
    <xf numFmtId="176" fontId="35" fillId="10" borderId="0" xfId="0" applyNumberFormat="1" applyFont="1" applyFill="1" applyBorder="1" applyAlignment="1" applyProtection="1">
      <alignment horizontal="center"/>
    </xf>
    <xf numFmtId="0" fontId="2" fillId="10" borderId="7" xfId="0" applyNumberFormat="1" applyFont="1" applyFill="1" applyBorder="1" applyProtection="1"/>
    <xf numFmtId="0" fontId="11" fillId="10" borderId="0" xfId="0" applyFont="1" applyFill="1" applyBorder="1" applyProtection="1"/>
    <xf numFmtId="0" fontId="2" fillId="10" borderId="7" xfId="0" applyFont="1" applyFill="1" applyBorder="1" applyProtection="1"/>
    <xf numFmtId="0" fontId="2" fillId="10" borderId="0" xfId="0" applyFont="1" applyFill="1" applyBorder="1" applyProtection="1"/>
    <xf numFmtId="0" fontId="11" fillId="10" borderId="8" xfId="0" applyFont="1" applyFill="1" applyBorder="1" applyProtection="1"/>
    <xf numFmtId="2" fontId="2" fillId="10" borderId="0" xfId="0" applyNumberFormat="1" applyFont="1" applyFill="1" applyBorder="1" applyProtection="1"/>
    <xf numFmtId="2" fontId="11" fillId="10" borderId="8" xfId="0" applyNumberFormat="1" applyFont="1" applyFill="1" applyBorder="1" applyProtection="1"/>
    <xf numFmtId="0" fontId="11" fillId="10" borderId="44" xfId="0" applyFont="1" applyFill="1" applyBorder="1" applyProtection="1"/>
    <xf numFmtId="0" fontId="19" fillId="0" borderId="0" xfId="0" applyFont="1" applyFill="1" applyProtection="1">
      <protection locked="0"/>
    </xf>
    <xf numFmtId="0" fontId="0" fillId="0" borderId="0" xfId="0" applyProtection="1">
      <protection locked="0"/>
    </xf>
    <xf numFmtId="181" fontId="13" fillId="2" borderId="3" xfId="0" applyNumberFormat="1" applyFont="1" applyFill="1" applyBorder="1" applyAlignment="1" applyProtection="1">
      <alignment horizontal="center"/>
    </xf>
    <xf numFmtId="176" fontId="2" fillId="9" borderId="3" xfId="0" applyNumberFormat="1" applyFont="1" applyFill="1" applyBorder="1" applyAlignment="1" applyProtection="1">
      <alignment horizontal="center"/>
    </xf>
    <xf numFmtId="182" fontId="13" fillId="9" borderId="3" xfId="0" applyNumberFormat="1" applyFont="1" applyFill="1" applyBorder="1" applyAlignment="1" applyProtection="1">
      <alignment horizontal="center"/>
    </xf>
    <xf numFmtId="176" fontId="8" fillId="2" borderId="0" xfId="0" applyNumberFormat="1" applyFont="1" applyFill="1" applyAlignment="1" applyProtection="1">
      <alignment horizontal="center"/>
      <protection locked="0"/>
    </xf>
    <xf numFmtId="0" fontId="0" fillId="9" borderId="8" xfId="0" applyFill="1" applyBorder="1" applyAlignment="1" applyProtection="1">
      <alignment horizontal="center"/>
      <protection locked="0"/>
    </xf>
    <xf numFmtId="0" fontId="19" fillId="0" borderId="7" xfId="0" applyNumberFormat="1" applyFont="1" applyFill="1" applyBorder="1" applyAlignment="1" applyProtection="1">
      <alignment horizontal="center"/>
      <protection locked="0"/>
    </xf>
    <xf numFmtId="0" fontId="19" fillId="0" borderId="0" xfId="0" applyFont="1" applyFill="1" applyBorder="1" applyAlignment="1" applyProtection="1">
      <alignment horizontal="center"/>
      <protection locked="0"/>
    </xf>
    <xf numFmtId="0" fontId="19" fillId="0" borderId="40" xfId="0" applyFont="1" applyFill="1" applyBorder="1" applyAlignment="1" applyProtection="1">
      <alignment horizontal="center"/>
      <protection locked="0"/>
    </xf>
    <xf numFmtId="2" fontId="20" fillId="0" borderId="0" xfId="0" applyNumberFormat="1" applyFont="1" applyFill="1" applyAlignment="1" applyProtection="1">
      <alignment horizontal="center"/>
      <protection locked="0"/>
    </xf>
    <xf numFmtId="186" fontId="19" fillId="0" borderId="40" xfId="0" applyNumberFormat="1" applyFont="1" applyFill="1" applyBorder="1" applyAlignment="1" applyProtection="1">
      <alignment horizontal="center"/>
      <protection locked="0"/>
    </xf>
    <xf numFmtId="0" fontId="7" fillId="9" borderId="40" xfId="0" applyFont="1" applyFill="1" applyBorder="1" applyProtection="1">
      <protection locked="0"/>
    </xf>
    <xf numFmtId="0" fontId="20" fillId="0" borderId="40" xfId="0" applyFont="1" applyFill="1" applyBorder="1" applyAlignment="1" applyProtection="1">
      <alignment horizontal="center"/>
      <protection locked="0"/>
    </xf>
    <xf numFmtId="176" fontId="19" fillId="0" borderId="0" xfId="0" applyNumberFormat="1" applyFont="1" applyFill="1" applyBorder="1" applyAlignment="1" applyProtection="1">
      <alignment horizontal="center"/>
      <protection locked="0"/>
    </xf>
    <xf numFmtId="0" fontId="19" fillId="9" borderId="40" xfId="0" applyFont="1" applyFill="1" applyBorder="1" applyAlignment="1" applyProtection="1">
      <alignment horizontal="center"/>
      <protection locked="0"/>
    </xf>
    <xf numFmtId="177" fontId="19" fillId="4" borderId="0" xfId="0" applyNumberFormat="1" applyFont="1" applyFill="1" applyBorder="1" applyAlignment="1" applyProtection="1">
      <alignment horizontal="center"/>
      <protection locked="0"/>
    </xf>
    <xf numFmtId="177" fontId="19" fillId="4" borderId="8" xfId="0" applyNumberFormat="1" applyFont="1" applyFill="1" applyBorder="1" applyAlignment="1" applyProtection="1">
      <alignment horizontal="center"/>
      <protection locked="0"/>
    </xf>
    <xf numFmtId="0" fontId="19" fillId="9" borderId="0" xfId="0" applyFont="1" applyFill="1" applyAlignment="1" applyProtection="1">
      <alignment horizontal="center"/>
      <protection locked="0"/>
    </xf>
    <xf numFmtId="0" fontId="19" fillId="0" borderId="7" xfId="0" applyFont="1" applyFill="1" applyBorder="1" applyAlignment="1" applyProtection="1">
      <alignment horizontal="center"/>
      <protection locked="0"/>
    </xf>
    <xf numFmtId="2" fontId="19" fillId="0" borderId="0" xfId="0" applyNumberFormat="1" applyFont="1" applyFill="1" applyBorder="1" applyAlignment="1" applyProtection="1">
      <alignment horizontal="center"/>
      <protection locked="0"/>
    </xf>
    <xf numFmtId="0" fontId="19" fillId="0" borderId="0" xfId="0" applyNumberFormat="1" applyFont="1" applyFill="1" applyBorder="1" applyAlignment="1" applyProtection="1">
      <alignment horizontal="center"/>
      <protection locked="0"/>
    </xf>
    <xf numFmtId="0" fontId="11" fillId="0" borderId="8" xfId="0" applyFont="1" applyFill="1" applyBorder="1" applyAlignment="1" applyProtection="1">
      <alignment horizontal="center"/>
      <protection locked="0"/>
    </xf>
    <xf numFmtId="0" fontId="19" fillId="0" borderId="0" xfId="0" applyFont="1" applyFill="1" applyBorder="1" applyProtection="1">
      <protection locked="0"/>
    </xf>
    <xf numFmtId="0" fontId="7" fillId="9" borderId="0" xfId="0" applyFont="1" applyFill="1" applyProtection="1">
      <protection locked="0"/>
    </xf>
    <xf numFmtId="0" fontId="2" fillId="4" borderId="17" xfId="0" applyFont="1" applyFill="1" applyBorder="1" applyAlignment="1" applyProtection="1">
      <alignment horizontal="center" vertical="center"/>
    </xf>
    <xf numFmtId="0" fontId="2" fillId="4" borderId="45" xfId="0" applyFont="1" applyFill="1" applyBorder="1" applyAlignment="1" applyProtection="1">
      <alignment horizontal="center" vertical="center" wrapText="1"/>
    </xf>
    <xf numFmtId="0" fontId="11" fillId="4" borderId="0" xfId="0" applyFont="1" applyFill="1" applyAlignment="1" applyProtection="1">
      <alignment horizontal="center"/>
      <protection locked="0"/>
    </xf>
    <xf numFmtId="176" fontId="22" fillId="0" borderId="46" xfId="0" applyNumberFormat="1" applyFont="1" applyFill="1" applyBorder="1" applyAlignment="1">
      <alignment horizontal="centerContinuous" vertical="center" wrapText="1"/>
    </xf>
    <xf numFmtId="176" fontId="22" fillId="0" borderId="46" xfId="0" applyNumberFormat="1" applyFont="1" applyBorder="1" applyAlignment="1">
      <alignment horizontal="centerContinuous" vertical="center" wrapText="1"/>
    </xf>
    <xf numFmtId="176" fontId="22" fillId="0" borderId="47" xfId="0" applyNumberFormat="1" applyFont="1" applyBorder="1" applyAlignment="1">
      <alignment horizontal="centerContinuous" vertical="center" wrapText="1"/>
    </xf>
    <xf numFmtId="176" fontId="22" fillId="0" borderId="48" xfId="0" applyNumberFormat="1" applyFont="1" applyBorder="1" applyAlignment="1">
      <alignment horizontal="centerContinuous" vertical="center" wrapText="1"/>
    </xf>
    <xf numFmtId="176" fontId="23" fillId="0" borderId="48" xfId="0" applyNumberFormat="1" applyFont="1" applyBorder="1" applyAlignment="1">
      <alignment horizontal="centerContinuous" vertical="center" wrapText="1"/>
    </xf>
    <xf numFmtId="176" fontId="22" fillId="0" borderId="48" xfId="0" applyNumberFormat="1" applyFont="1" applyBorder="1" applyAlignment="1">
      <alignment horizontal="center" vertical="center" wrapText="1"/>
    </xf>
    <xf numFmtId="176" fontId="24" fillId="0" borderId="48" xfId="0" applyNumberFormat="1" applyFont="1" applyBorder="1" applyAlignment="1">
      <alignment horizontal="centerContinuous" vertical="center" wrapText="1"/>
    </xf>
    <xf numFmtId="176" fontId="22" fillId="0" borderId="49" xfId="0" applyNumberFormat="1" applyFont="1" applyBorder="1" applyAlignment="1">
      <alignment horizontal="centerContinuous" vertical="center" wrapText="1"/>
    </xf>
    <xf numFmtId="176" fontId="24" fillId="0" borderId="50" xfId="0" applyNumberFormat="1" applyFont="1" applyBorder="1" applyAlignment="1">
      <alignment horizontal="centerContinuous" vertical="center" wrapText="1"/>
    </xf>
    <xf numFmtId="176" fontId="22" fillId="0" borderId="0" xfId="0" applyNumberFormat="1" applyFont="1" applyFill="1" applyBorder="1" applyAlignment="1">
      <alignment horizontal="center" vertical="center" wrapText="1"/>
    </xf>
    <xf numFmtId="176" fontId="22" fillId="0" borderId="10" xfId="0" applyNumberFormat="1" applyFont="1" applyFill="1" applyBorder="1" applyAlignment="1">
      <alignment horizontal="center" vertical="center" wrapText="1"/>
    </xf>
    <xf numFmtId="176" fontId="22" fillId="0" borderId="0" xfId="0" applyNumberFormat="1" applyFont="1" applyBorder="1" applyAlignment="1">
      <alignment horizontal="centerContinuous" vertical="center" wrapText="1"/>
    </xf>
    <xf numFmtId="176" fontId="22" fillId="0" borderId="51" xfId="0" applyNumberFormat="1" applyFont="1" applyBorder="1" applyAlignment="1">
      <alignment horizontal="center" vertical="center" wrapText="1"/>
    </xf>
    <xf numFmtId="176" fontId="22" fillId="0" borderId="36" xfId="0" applyNumberFormat="1" applyFont="1" applyBorder="1" applyAlignment="1">
      <alignment horizontal="centerContinuous" vertical="center" wrapText="1"/>
    </xf>
    <xf numFmtId="176" fontId="23" fillId="0" borderId="35" xfId="0" applyNumberFormat="1" applyFont="1" applyBorder="1" applyAlignment="1">
      <alignment horizontal="centerContinuous" vertical="center" wrapText="1"/>
    </xf>
    <xf numFmtId="176" fontId="22" fillId="0" borderId="35" xfId="0" applyNumberFormat="1" applyFont="1" applyBorder="1" applyAlignment="1">
      <alignment horizontal="center" vertical="center" wrapText="1"/>
    </xf>
    <xf numFmtId="176" fontId="22" fillId="0" borderId="33" xfId="0" applyNumberFormat="1" applyFont="1" applyBorder="1" applyAlignment="1">
      <alignment horizontal="centerContinuous" vertical="center" wrapText="1"/>
    </xf>
    <xf numFmtId="176" fontId="22" fillId="0" borderId="33" xfId="0" applyNumberFormat="1" applyFont="1" applyBorder="1" applyAlignment="1">
      <alignment horizontal="center" vertical="center" wrapText="1"/>
    </xf>
    <xf numFmtId="176" fontId="24" fillId="0" borderId="35" xfId="0" applyNumberFormat="1" applyFont="1" applyBorder="1" applyAlignment="1">
      <alignment horizontal="centerContinuous" vertical="center" wrapText="1"/>
    </xf>
    <xf numFmtId="176" fontId="22" fillId="0" borderId="25" xfId="0" applyNumberFormat="1" applyFont="1" applyBorder="1" applyAlignment="1">
      <alignment horizontal="center" vertical="center" wrapText="1"/>
    </xf>
    <xf numFmtId="176" fontId="22" fillId="0" borderId="52" xfId="0" applyNumberFormat="1" applyFont="1" applyBorder="1" applyAlignment="1">
      <alignment horizontal="center" vertical="center" wrapText="1"/>
    </xf>
    <xf numFmtId="176" fontId="21" fillId="0" borderId="42" xfId="0" applyNumberFormat="1" applyFont="1" applyFill="1" applyBorder="1" applyAlignment="1">
      <alignment horizontal="centerContinuous" vertical="center" wrapText="1"/>
    </xf>
    <xf numFmtId="176" fontId="21" fillId="0" borderId="42" xfId="0" applyNumberFormat="1" applyFont="1" applyBorder="1" applyAlignment="1">
      <alignment horizontal="centerContinuous" vertical="center" wrapText="1"/>
    </xf>
    <xf numFmtId="176" fontId="21" fillId="0" borderId="5" xfId="0" applyNumberFormat="1" applyFont="1" applyBorder="1" applyAlignment="1">
      <alignment horizontal="centerContinuous" vertical="center" wrapText="1"/>
    </xf>
    <xf numFmtId="176" fontId="36" fillId="0" borderId="27" xfId="0" applyNumberFormat="1" applyFont="1" applyBorder="1" applyAlignment="1">
      <alignment horizontal="center" vertical="center" wrapText="1"/>
    </xf>
    <xf numFmtId="0" fontId="21" fillId="0" borderId="26" xfId="0" applyFont="1" applyBorder="1" applyAlignment="1">
      <alignment horizontal="center" vertical="center"/>
    </xf>
    <xf numFmtId="176" fontId="21" fillId="0" borderId="42" xfId="0" applyNumberFormat="1" applyFont="1" applyFill="1" applyBorder="1" applyAlignment="1">
      <alignment horizontal="center"/>
    </xf>
    <xf numFmtId="176" fontId="21" fillId="0" borderId="53" xfId="0" applyNumberFormat="1" applyFont="1" applyFill="1" applyBorder="1" applyAlignment="1">
      <alignment horizontal="center"/>
    </xf>
    <xf numFmtId="176" fontId="21" fillId="0" borderId="54" xfId="0" applyNumberFormat="1" applyFont="1" applyFill="1" applyBorder="1" applyAlignment="1">
      <alignment horizontal="center"/>
    </xf>
    <xf numFmtId="176" fontId="36" fillId="0" borderId="32" xfId="0" applyNumberFormat="1" applyFont="1" applyFill="1" applyBorder="1" applyAlignment="1">
      <alignment horizontal="center"/>
    </xf>
    <xf numFmtId="1" fontId="21" fillId="0" borderId="55" xfId="0" applyNumberFormat="1" applyFont="1" applyFill="1" applyBorder="1" applyAlignment="1">
      <alignment horizontal="center" vertical="center"/>
    </xf>
    <xf numFmtId="1" fontId="21" fillId="0" borderId="29" xfId="0" applyNumberFormat="1" applyFont="1" applyFill="1" applyBorder="1" applyAlignment="1">
      <alignment horizontal="center" vertical="center"/>
    </xf>
    <xf numFmtId="1" fontId="21" fillId="0" borderId="30" xfId="0" applyNumberFormat="1" applyFont="1" applyFill="1" applyBorder="1" applyAlignment="1">
      <alignment horizontal="center" vertical="center"/>
    </xf>
    <xf numFmtId="1" fontId="21" fillId="0" borderId="56" xfId="0" applyNumberFormat="1" applyFont="1" applyFill="1" applyBorder="1" applyAlignment="1">
      <alignment horizontal="center" vertical="center"/>
    </xf>
    <xf numFmtId="1" fontId="25" fillId="0" borderId="26" xfId="0" applyNumberFormat="1" applyFont="1" applyFill="1" applyBorder="1" applyAlignment="1">
      <alignment horizontal="center" vertical="center"/>
    </xf>
    <xf numFmtId="1" fontId="36" fillId="0" borderId="57" xfId="0" applyNumberFormat="1" applyFont="1" applyFill="1" applyBorder="1" applyAlignment="1">
      <alignment horizontal="center" vertical="center"/>
    </xf>
    <xf numFmtId="1" fontId="21" fillId="0" borderId="57" xfId="0" applyNumberFormat="1" applyFont="1" applyFill="1" applyBorder="1" applyAlignment="1">
      <alignment horizontal="center" vertical="center"/>
    </xf>
    <xf numFmtId="176" fontId="21" fillId="0" borderId="58" xfId="0" applyNumberFormat="1" applyFont="1" applyFill="1" applyBorder="1" applyAlignment="1">
      <alignment horizontal="center" vertical="center"/>
    </xf>
    <xf numFmtId="176" fontId="21" fillId="0" borderId="59" xfId="0" applyNumberFormat="1" applyFont="1" applyFill="1" applyBorder="1" applyAlignment="1">
      <alignment horizontal="center" vertical="center"/>
    </xf>
    <xf numFmtId="176" fontId="21" fillId="0" borderId="60" xfId="0" applyNumberFormat="1" applyFont="1" applyFill="1" applyBorder="1" applyAlignment="1">
      <alignment horizontal="center" vertical="center"/>
    </xf>
    <xf numFmtId="176" fontId="21" fillId="0" borderId="61" xfId="0" applyNumberFormat="1" applyFont="1" applyFill="1" applyBorder="1" applyAlignment="1">
      <alignment horizontal="center" vertical="center"/>
    </xf>
    <xf numFmtId="176" fontId="25" fillId="0" borderId="62" xfId="0" applyNumberFormat="1" applyFont="1" applyFill="1" applyBorder="1" applyAlignment="1">
      <alignment horizontal="center" vertical="center"/>
    </xf>
    <xf numFmtId="176" fontId="21" fillId="0" borderId="63" xfId="0" applyNumberFormat="1" applyFont="1" applyFill="1" applyBorder="1" applyAlignment="1">
      <alignment horizontal="center" vertical="center"/>
    </xf>
    <xf numFmtId="176" fontId="21" fillId="0" borderId="63" xfId="0" applyNumberFormat="1" applyFont="1" applyFill="1" applyBorder="1" applyAlignment="1">
      <alignment horizontal="center"/>
    </xf>
    <xf numFmtId="176" fontId="21" fillId="0" borderId="64" xfId="0" applyNumberFormat="1" applyFont="1" applyFill="1" applyBorder="1" applyAlignment="1">
      <alignment horizontal="center"/>
    </xf>
    <xf numFmtId="176" fontId="25" fillId="0" borderId="65" xfId="0" applyNumberFormat="1" applyFont="1" applyFill="1" applyBorder="1" applyAlignment="1">
      <alignment horizontal="center"/>
    </xf>
    <xf numFmtId="176" fontId="36" fillId="0" borderId="62" xfId="0" applyNumberFormat="1" applyFont="1" applyFill="1" applyBorder="1" applyAlignment="1">
      <alignment horizontal="center"/>
    </xf>
    <xf numFmtId="176" fontId="21" fillId="0" borderId="66" xfId="0" applyNumberFormat="1" applyFont="1" applyFill="1" applyBorder="1" applyAlignment="1">
      <alignment horizontal="center" vertical="center"/>
    </xf>
    <xf numFmtId="176" fontId="21" fillId="0" borderId="67" xfId="0" applyNumberFormat="1" applyFont="1" applyFill="1" applyBorder="1" applyAlignment="1">
      <alignment horizontal="center" vertical="center"/>
    </xf>
    <xf numFmtId="176" fontId="21" fillId="9" borderId="0" xfId="0" applyNumberFormat="1" applyFont="1" applyFill="1" applyBorder="1" applyAlignment="1">
      <alignment horizontal="center" vertical="center"/>
    </xf>
    <xf numFmtId="176" fontId="21" fillId="9" borderId="68" xfId="0" applyNumberFormat="1" applyFont="1" applyFill="1" applyBorder="1" applyAlignment="1">
      <alignment horizontal="center" vertical="center"/>
    </xf>
    <xf numFmtId="176" fontId="21" fillId="9" borderId="69" xfId="0" applyNumberFormat="1" applyFont="1" applyFill="1" applyBorder="1" applyAlignment="1">
      <alignment horizontal="center" vertical="center"/>
    </xf>
    <xf numFmtId="176" fontId="36" fillId="9" borderId="35" xfId="0" applyNumberFormat="1" applyFont="1" applyFill="1" applyBorder="1" applyAlignment="1">
      <alignment horizontal="center" vertical="center"/>
    </xf>
    <xf numFmtId="176" fontId="21" fillId="9" borderId="70" xfId="0" applyNumberFormat="1" applyFont="1" applyFill="1" applyBorder="1" applyAlignment="1">
      <alignment horizontal="center" vertical="center"/>
    </xf>
    <xf numFmtId="176" fontId="21" fillId="0" borderId="42" xfId="0" applyNumberFormat="1" applyFont="1" applyFill="1" applyBorder="1" applyAlignment="1">
      <alignment horizontal="center" vertical="center" wrapText="1"/>
    </xf>
    <xf numFmtId="176" fontId="21" fillId="0" borderId="53" xfId="0" applyNumberFormat="1" applyFont="1" applyFill="1" applyBorder="1" applyAlignment="1">
      <alignment horizontal="center" vertical="center" wrapText="1"/>
    </xf>
    <xf numFmtId="176" fontId="21" fillId="0" borderId="42" xfId="0" quotePrefix="1" applyNumberFormat="1" applyFont="1" applyFill="1" applyBorder="1" applyAlignment="1">
      <alignment horizontal="center" vertical="center" wrapText="1"/>
    </xf>
    <xf numFmtId="176" fontId="21" fillId="0" borderId="54" xfId="0" quotePrefix="1" applyNumberFormat="1" applyFont="1" applyFill="1" applyBorder="1" applyAlignment="1">
      <alignment horizontal="center" vertical="center" wrapText="1"/>
    </xf>
    <xf numFmtId="176" fontId="36" fillId="0" borderId="32" xfId="0" quotePrefix="1" applyNumberFormat="1" applyFont="1" applyFill="1" applyBorder="1" applyAlignment="1">
      <alignment horizontal="center" vertical="center" wrapText="1"/>
    </xf>
    <xf numFmtId="176" fontId="22" fillId="0" borderId="68" xfId="0" applyNumberFormat="1" applyFont="1" applyFill="1" applyBorder="1" applyAlignment="1">
      <alignment horizontal="center"/>
    </xf>
    <xf numFmtId="176" fontId="22" fillId="0" borderId="69" xfId="0" applyNumberFormat="1" applyFont="1" applyBorder="1" applyAlignment="1">
      <alignment horizontal="center"/>
    </xf>
    <xf numFmtId="176" fontId="37" fillId="0" borderId="35" xfId="0" applyNumberFormat="1" applyFont="1" applyBorder="1" applyAlignment="1">
      <alignment horizontal="center"/>
    </xf>
    <xf numFmtId="0" fontId="22" fillId="0" borderId="0" xfId="0" applyFont="1" applyAlignment="1">
      <alignment horizontal="center" vertical="center"/>
    </xf>
    <xf numFmtId="0" fontId="22" fillId="0" borderId="37" xfId="0" applyFont="1" applyBorder="1" applyAlignment="1">
      <alignment horizontal="center" vertical="center"/>
    </xf>
    <xf numFmtId="176" fontId="22" fillId="0" borderId="71" xfId="0" applyNumberFormat="1" applyFont="1" applyFill="1" applyBorder="1" applyAlignment="1">
      <alignment horizontal="center" vertical="center" wrapText="1"/>
    </xf>
    <xf numFmtId="176" fontId="22" fillId="0" borderId="8" xfId="0" applyNumberFormat="1" applyFont="1" applyFill="1" applyBorder="1" applyAlignment="1">
      <alignment horizontal="center" vertical="center" wrapText="1"/>
    </xf>
    <xf numFmtId="176" fontId="21" fillId="0" borderId="5" xfId="0" applyNumberFormat="1" applyFont="1" applyFill="1" applyBorder="1" applyAlignment="1">
      <alignment horizontal="centerContinuous" vertical="center" wrapText="1"/>
    </xf>
    <xf numFmtId="176" fontId="21" fillId="0" borderId="43" xfId="0" applyNumberFormat="1" applyFont="1" applyFill="1" applyBorder="1" applyAlignment="1">
      <alignment horizontal="center"/>
    </xf>
    <xf numFmtId="176" fontId="21" fillId="0" borderId="72" xfId="0" applyNumberFormat="1" applyFont="1" applyFill="1" applyBorder="1" applyAlignment="1">
      <alignment horizontal="center" vertical="center"/>
    </xf>
    <xf numFmtId="176" fontId="21" fillId="9" borderId="8" xfId="0" applyNumberFormat="1" applyFont="1" applyFill="1" applyBorder="1" applyAlignment="1">
      <alignment horizontal="center" vertical="center"/>
    </xf>
    <xf numFmtId="176" fontId="21" fillId="0" borderId="43" xfId="0" applyNumberFormat="1" applyFont="1" applyFill="1" applyBorder="1" applyAlignment="1">
      <alignment horizontal="center" vertical="center" wrapText="1"/>
    </xf>
    <xf numFmtId="176" fontId="22" fillId="0" borderId="8" xfId="0" applyNumberFormat="1" applyFont="1" applyFill="1" applyBorder="1" applyAlignment="1">
      <alignment horizontal="center"/>
    </xf>
    <xf numFmtId="0" fontId="21" fillId="0" borderId="73" xfId="0" applyFont="1" applyBorder="1" applyAlignment="1">
      <alignment horizontal="centerContinuous" vertical="center" wrapText="1"/>
    </xf>
    <xf numFmtId="0" fontId="21" fillId="0" borderId="74" xfId="0" applyFont="1" applyBorder="1" applyAlignment="1">
      <alignment horizontal="centerContinuous" wrapText="1"/>
    </xf>
    <xf numFmtId="0" fontId="21" fillId="0" borderId="7" xfId="0" applyFont="1" applyBorder="1" applyAlignment="1">
      <alignment horizontal="centerContinuous" vertical="center" wrapText="1"/>
    </xf>
    <xf numFmtId="0" fontId="21" fillId="0" borderId="8" xfId="0" applyFont="1" applyBorder="1" applyAlignment="1">
      <alignment horizontal="centerContinuous" wrapText="1"/>
    </xf>
    <xf numFmtId="0" fontId="21" fillId="0" borderId="4" xfId="0" applyFont="1" applyBorder="1" applyAlignment="1">
      <alignment horizontal="centerContinuous" vertical="center" wrapText="1"/>
    </xf>
    <xf numFmtId="0" fontId="21" fillId="0" borderId="6" xfId="0" applyFont="1" applyBorder="1" applyAlignment="1">
      <alignment horizontal="centerContinuous" vertical="center" wrapText="1"/>
    </xf>
    <xf numFmtId="2" fontId="21" fillId="0" borderId="41" xfId="0" applyNumberFormat="1" applyFont="1" applyBorder="1" applyAlignment="1">
      <alignment horizontal="centerContinuous" vertical="center"/>
    </xf>
    <xf numFmtId="2" fontId="21" fillId="0" borderId="43" xfId="0" applyNumberFormat="1" applyFont="1" applyBorder="1" applyAlignment="1">
      <alignment horizontal="centerContinuous" vertical="center"/>
    </xf>
    <xf numFmtId="2" fontId="21" fillId="0" borderId="73" xfId="0" applyNumberFormat="1" applyFont="1" applyBorder="1" applyAlignment="1">
      <alignment horizontal="centerContinuous"/>
    </xf>
    <xf numFmtId="2" fontId="22" fillId="0" borderId="74" xfId="0" applyNumberFormat="1" applyFont="1" applyBorder="1" applyAlignment="1">
      <alignment horizontal="centerContinuous"/>
    </xf>
    <xf numFmtId="2" fontId="21" fillId="0" borderId="7" xfId="0" applyNumberFormat="1" applyFont="1" applyBorder="1" applyAlignment="1">
      <alignment horizontal="centerContinuous"/>
    </xf>
    <xf numFmtId="2" fontId="22" fillId="0" borderId="8" xfId="0" applyNumberFormat="1" applyFont="1" applyBorder="1" applyAlignment="1">
      <alignment horizontal="centerContinuous"/>
    </xf>
    <xf numFmtId="2" fontId="21" fillId="0" borderId="41" xfId="0" applyNumberFormat="1" applyFont="1" applyBorder="1" applyAlignment="1">
      <alignment horizontal="centerContinuous"/>
    </xf>
    <xf numFmtId="0" fontId="22" fillId="0" borderId="7" xfId="0" applyFont="1" applyBorder="1" applyAlignment="1">
      <alignment horizontal="centerContinuous" vertical="center"/>
    </xf>
    <xf numFmtId="0" fontId="22" fillId="0" borderId="8" xfId="0" applyFont="1" applyBorder="1" applyAlignment="1">
      <alignment horizontal="centerContinuous" vertical="center"/>
    </xf>
    <xf numFmtId="0" fontId="21" fillId="0" borderId="7" xfId="0" applyFont="1" applyBorder="1" applyAlignment="1">
      <alignment horizontal="centerContinuous" vertical="center"/>
    </xf>
    <xf numFmtId="0" fontId="22" fillId="0" borderId="9" xfId="0" applyFont="1" applyBorder="1" applyAlignment="1">
      <alignment horizontal="centerContinuous" vertical="center"/>
    </xf>
    <xf numFmtId="0" fontId="22" fillId="0" borderId="11" xfId="0" applyFont="1" applyBorder="1" applyAlignment="1">
      <alignment horizontal="centerContinuous" vertical="center"/>
    </xf>
    <xf numFmtId="176" fontId="22" fillId="0" borderId="11" xfId="0" applyNumberFormat="1" applyFont="1" applyFill="1" applyBorder="1" applyAlignment="1">
      <alignment horizontal="center"/>
    </xf>
    <xf numFmtId="176" fontId="22" fillId="0" borderId="10" xfId="0" applyNumberFormat="1" applyFont="1" applyFill="1" applyBorder="1" applyAlignment="1">
      <alignment horizontal="center"/>
    </xf>
    <xf numFmtId="176" fontId="22" fillId="0" borderId="75" xfId="0" applyNumberFormat="1" applyFont="1" applyFill="1" applyBorder="1" applyAlignment="1">
      <alignment horizontal="center"/>
    </xf>
    <xf numFmtId="176" fontId="22" fillId="0" borderId="10" xfId="0" applyNumberFormat="1" applyFont="1" applyBorder="1" applyAlignment="1">
      <alignment horizontal="center"/>
    </xf>
    <xf numFmtId="176" fontId="22" fillId="0" borderId="51" xfId="0" applyNumberFormat="1" applyFont="1" applyBorder="1" applyAlignment="1">
      <alignment horizontal="center"/>
    </xf>
    <xf numFmtId="176" fontId="22" fillId="0" borderId="76" xfId="0" applyNumberFormat="1" applyFont="1" applyBorder="1" applyAlignment="1">
      <alignment horizontal="center"/>
    </xf>
    <xf numFmtId="176" fontId="23" fillId="0" borderId="57" xfId="0" applyNumberFormat="1" applyFont="1" applyBorder="1" applyAlignment="1">
      <alignment horizontal="center"/>
    </xf>
    <xf numFmtId="176" fontId="22" fillId="0" borderId="55" xfId="0" applyNumberFormat="1" applyFont="1" applyBorder="1" applyAlignment="1">
      <alignment horizontal="center"/>
    </xf>
    <xf numFmtId="176" fontId="22" fillId="0" borderId="55" xfId="0" applyNumberFormat="1" applyFont="1" applyBorder="1"/>
    <xf numFmtId="176" fontId="22" fillId="0" borderId="56" xfId="0" applyNumberFormat="1" applyFont="1" applyBorder="1" applyAlignment="1">
      <alignment horizontal="center"/>
    </xf>
    <xf numFmtId="176" fontId="23" fillId="0" borderId="77" xfId="0" applyNumberFormat="1" applyFont="1" applyBorder="1" applyAlignment="1">
      <alignment horizontal="center"/>
    </xf>
    <xf numFmtId="0" fontId="22" fillId="0" borderId="10" xfId="0" applyFont="1" applyBorder="1" applyAlignment="1">
      <alignment horizontal="center" vertical="center"/>
    </xf>
    <xf numFmtId="0" fontId="22" fillId="0" borderId="77" xfId="0" applyFont="1" applyBorder="1" applyAlignment="1">
      <alignment horizontal="center" vertical="center"/>
    </xf>
    <xf numFmtId="0" fontId="19" fillId="0" borderId="0" xfId="0" applyFont="1" applyFill="1"/>
    <xf numFmtId="2" fontId="21" fillId="0" borderId="9" xfId="0" applyNumberFormat="1" applyFont="1" applyFill="1" applyBorder="1" applyAlignment="1">
      <alignment horizontal="centerContinuous" vertical="center"/>
    </xf>
    <xf numFmtId="2" fontId="21" fillId="0" borderId="11" xfId="0" applyNumberFormat="1" applyFont="1" applyFill="1" applyBorder="1" applyAlignment="1">
      <alignment horizontal="centerContinuous" vertical="center"/>
    </xf>
    <xf numFmtId="1" fontId="21" fillId="0" borderId="11" xfId="0" applyNumberFormat="1" applyFont="1" applyFill="1" applyBorder="1" applyAlignment="1">
      <alignment horizontal="center" vertical="center"/>
    </xf>
    <xf numFmtId="1" fontId="21" fillId="0" borderId="10" xfId="0" applyNumberFormat="1" applyFont="1" applyFill="1" applyBorder="1" applyAlignment="1">
      <alignment horizontal="center" vertical="center"/>
    </xf>
    <xf numFmtId="1" fontId="21" fillId="0" borderId="75" xfId="0" applyNumberFormat="1" applyFont="1" applyFill="1" applyBorder="1" applyAlignment="1">
      <alignment horizontal="center" vertical="center"/>
    </xf>
    <xf numFmtId="1" fontId="21" fillId="0" borderId="51" xfId="0" applyNumberFormat="1" applyFont="1" applyFill="1" applyBorder="1" applyAlignment="1">
      <alignment horizontal="center" vertical="center"/>
    </xf>
    <xf numFmtId="1" fontId="21" fillId="0" borderId="76" xfId="0" applyNumberFormat="1" applyFont="1" applyFill="1" applyBorder="1" applyAlignment="1">
      <alignment horizontal="center" vertical="center"/>
    </xf>
    <xf numFmtId="1" fontId="25" fillId="0" borderId="57" xfId="0" applyNumberFormat="1" applyFont="1" applyFill="1" applyBorder="1" applyAlignment="1">
      <alignment horizontal="center" vertical="center"/>
    </xf>
    <xf numFmtId="1" fontId="21" fillId="0" borderId="77" xfId="0" applyNumberFormat="1" applyFont="1" applyFill="1" applyBorder="1" applyAlignment="1">
      <alignment horizontal="center" vertical="center"/>
    </xf>
    <xf numFmtId="176" fontId="8" fillId="0" borderId="0" xfId="0" applyNumberFormat="1" applyFont="1" applyFill="1" applyAlignment="1" applyProtection="1">
      <alignment horizontal="center"/>
      <protection locked="0"/>
    </xf>
    <xf numFmtId="176" fontId="2" fillId="9" borderId="78" xfId="0" applyNumberFormat="1" applyFont="1" applyFill="1" applyBorder="1" applyAlignment="1" applyProtection="1">
      <alignment horizontal="center" vertical="center"/>
    </xf>
    <xf numFmtId="176" fontId="2" fillId="9" borderId="79" xfId="0" applyNumberFormat="1" applyFont="1" applyFill="1" applyBorder="1" applyAlignment="1" applyProtection="1">
      <alignment horizontal="center" vertical="center"/>
    </xf>
    <xf numFmtId="0" fontId="2" fillId="9" borderId="21" xfId="0" applyFont="1" applyFill="1" applyBorder="1" applyAlignment="1" applyProtection="1">
      <alignment horizontal="center" vertical="center" wrapText="1"/>
    </xf>
    <xf numFmtId="0" fontId="2" fillId="9" borderId="78" xfId="0" applyFont="1" applyFill="1" applyBorder="1" applyAlignment="1" applyProtection="1">
      <alignment horizontal="center" vertical="center" wrapText="1"/>
    </xf>
    <xf numFmtId="0" fontId="2" fillId="9" borderId="79" xfId="0" applyFont="1" applyFill="1" applyBorder="1" applyAlignment="1" applyProtection="1">
      <alignment horizontal="center" vertical="center" wrapText="1"/>
    </xf>
    <xf numFmtId="0" fontId="2" fillId="2" borderId="13" xfId="0" applyFont="1" applyFill="1" applyBorder="1" applyAlignment="1" applyProtection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</xf>
    <xf numFmtId="0" fontId="2" fillId="2" borderId="18" xfId="0" applyFont="1" applyFill="1" applyBorder="1" applyAlignment="1" applyProtection="1">
      <alignment horizontal="center" vertical="center" wrapText="1"/>
    </xf>
    <xf numFmtId="0" fontId="2" fillId="9" borderId="12" xfId="0" applyFont="1" applyFill="1" applyBorder="1" applyAlignment="1" applyProtection="1">
      <alignment horizontal="center" vertical="center"/>
    </xf>
    <xf numFmtId="0" fontId="2" fillId="9" borderId="20" xfId="0" applyFont="1" applyFill="1" applyBorder="1" applyAlignment="1" applyProtection="1">
      <alignment horizontal="center" vertical="center" wrapText="1"/>
    </xf>
    <xf numFmtId="176" fontId="11" fillId="4" borderId="0" xfId="0" applyNumberFormat="1" applyFont="1" applyFill="1" applyBorder="1" applyAlignment="1" applyProtection="1">
      <alignment horizontal="centerContinuous"/>
    </xf>
    <xf numFmtId="176" fontId="38" fillId="4" borderId="20" xfId="0" applyNumberFormat="1" applyFont="1" applyFill="1" applyBorder="1" applyAlignment="1" applyProtection="1">
      <alignment horizontal="center" vertical="center" wrapText="1"/>
    </xf>
    <xf numFmtId="0" fontId="17" fillId="4" borderId="0" xfId="0" applyFont="1" applyFill="1" applyAlignment="1" applyProtection="1">
      <alignment horizontal="center"/>
      <protection locked="0"/>
    </xf>
    <xf numFmtId="176" fontId="11" fillId="4" borderId="0" xfId="0" applyNumberFormat="1" applyFont="1" applyFill="1" applyAlignment="1" applyProtection="1">
      <alignment horizontal="center"/>
      <protection locked="0"/>
    </xf>
    <xf numFmtId="176" fontId="21" fillId="9" borderId="56" xfId="0" applyNumberFormat="1" applyFont="1" applyFill="1" applyBorder="1" applyAlignment="1">
      <alignment horizontal="center" vertical="center"/>
    </xf>
    <xf numFmtId="176" fontId="21" fillId="9" borderId="77" xfId="0" applyNumberFormat="1" applyFont="1" applyFill="1" applyBorder="1" applyAlignment="1">
      <alignment horizontal="center" vertical="center"/>
    </xf>
    <xf numFmtId="176" fontId="39" fillId="9" borderId="33" xfId="0" applyNumberFormat="1" applyFont="1" applyFill="1" applyBorder="1" applyAlignment="1">
      <alignment horizontal="center" vertical="center"/>
    </xf>
    <xf numFmtId="176" fontId="40" fillId="9" borderId="37" xfId="0" applyNumberFormat="1" applyFont="1" applyFill="1" applyBorder="1" applyAlignment="1">
      <alignment horizontal="center" vertical="center"/>
    </xf>
    <xf numFmtId="176" fontId="39" fillId="9" borderId="35" xfId="0" applyNumberFormat="1" applyFont="1" applyFill="1" applyBorder="1" applyAlignment="1">
      <alignment horizontal="center" vertical="center"/>
    </xf>
    <xf numFmtId="176" fontId="40" fillId="9" borderId="35" xfId="0" applyNumberFormat="1" applyFont="1" applyFill="1" applyBorder="1" applyAlignment="1">
      <alignment horizontal="center" vertical="center"/>
    </xf>
    <xf numFmtId="176" fontId="39" fillId="9" borderId="0" xfId="0" applyNumberFormat="1" applyFont="1" applyFill="1" applyBorder="1" applyAlignment="1">
      <alignment horizontal="center" vertical="center"/>
    </xf>
    <xf numFmtId="176" fontId="39" fillId="9" borderId="68" xfId="0" applyNumberFormat="1" applyFont="1" applyFill="1" applyBorder="1" applyAlignment="1">
      <alignment horizontal="center" vertical="center"/>
    </xf>
    <xf numFmtId="176" fontId="39" fillId="9" borderId="8" xfId="0" applyNumberFormat="1" applyFont="1" applyFill="1" applyBorder="1" applyAlignment="1">
      <alignment horizontal="center" vertical="center"/>
    </xf>
    <xf numFmtId="176" fontId="39" fillId="9" borderId="69" xfId="0" applyNumberFormat="1" applyFont="1" applyFill="1" applyBorder="1" applyAlignment="1">
      <alignment horizontal="center" vertical="center"/>
    </xf>
    <xf numFmtId="176" fontId="39" fillId="9" borderId="34" xfId="0" applyNumberFormat="1" applyFont="1" applyFill="1" applyBorder="1" applyAlignment="1">
      <alignment horizontal="center" vertical="center"/>
    </xf>
    <xf numFmtId="176" fontId="39" fillId="9" borderId="36" xfId="0" applyNumberFormat="1" applyFont="1" applyFill="1" applyBorder="1" applyAlignment="1">
      <alignment horizontal="center" vertical="center"/>
    </xf>
    <xf numFmtId="176" fontId="39" fillId="9" borderId="56" xfId="0" applyNumberFormat="1" applyFont="1" applyFill="1" applyBorder="1" applyAlignment="1">
      <alignment horizontal="center" vertical="center"/>
    </xf>
    <xf numFmtId="176" fontId="39" fillId="9" borderId="77" xfId="0" applyNumberFormat="1" applyFont="1" applyFill="1" applyBorder="1" applyAlignment="1">
      <alignment horizontal="center" vertical="center"/>
    </xf>
    <xf numFmtId="0" fontId="20" fillId="0" borderId="3" xfId="0" applyFont="1" applyFill="1" applyBorder="1" applyAlignment="1">
      <alignment horizontal="center" wrapText="1"/>
    </xf>
    <xf numFmtId="0" fontId="20" fillId="0" borderId="4" xfId="0" applyFont="1" applyBorder="1" applyAlignment="1">
      <alignment horizontal="center"/>
    </xf>
    <xf numFmtId="176" fontId="19" fillId="0" borderId="6" xfId="0" applyNumberFormat="1" applyFont="1" applyBorder="1" applyAlignment="1">
      <alignment horizontal="center"/>
    </xf>
    <xf numFmtId="0" fontId="20" fillId="0" borderId="7" xfId="0" applyFont="1" applyBorder="1" applyAlignment="1">
      <alignment horizontal="center"/>
    </xf>
    <xf numFmtId="176" fontId="19" fillId="0" borderId="8" xfId="0" applyNumberFormat="1" applyFont="1" applyBorder="1" applyAlignment="1">
      <alignment horizontal="center"/>
    </xf>
    <xf numFmtId="0" fontId="20" fillId="0" borderId="9" xfId="0" applyFont="1" applyBorder="1" applyAlignment="1">
      <alignment horizontal="center"/>
    </xf>
    <xf numFmtId="176" fontId="41" fillId="0" borderId="8" xfId="0" applyNumberFormat="1" applyFont="1" applyBorder="1" applyAlignment="1">
      <alignment horizontal="center"/>
    </xf>
    <xf numFmtId="1" fontId="2" fillId="0" borderId="0" xfId="0" applyNumberFormat="1" applyFont="1" applyAlignment="1" applyProtection="1">
      <alignment horizontal="right"/>
    </xf>
    <xf numFmtId="1" fontId="6" fillId="0" borderId="0" xfId="0" applyNumberFormat="1" applyFont="1" applyFill="1" applyAlignment="1" applyProtection="1">
      <alignment horizontal="right"/>
    </xf>
    <xf numFmtId="1" fontId="2" fillId="7" borderId="15" xfId="0" applyNumberFormat="1" applyFont="1" applyFill="1" applyBorder="1" applyAlignment="1" applyProtection="1">
      <alignment horizontal="center" vertical="center"/>
    </xf>
    <xf numFmtId="1" fontId="2" fillId="7" borderId="12" xfId="0" applyNumberFormat="1" applyFont="1" applyFill="1" applyBorder="1" applyAlignment="1" applyProtection="1">
      <alignment horizontal="center" vertical="center"/>
    </xf>
    <xf numFmtId="1" fontId="2" fillId="7" borderId="19" xfId="0" applyNumberFormat="1" applyFont="1" applyFill="1" applyBorder="1" applyAlignment="1" applyProtection="1">
      <alignment horizontal="center" vertical="center" wrapText="1"/>
    </xf>
    <xf numFmtId="1" fontId="2" fillId="7" borderId="20" xfId="0" applyNumberFormat="1" applyFont="1" applyFill="1" applyBorder="1" applyAlignment="1" applyProtection="1">
      <alignment horizontal="center" vertical="center" wrapText="1"/>
    </xf>
    <xf numFmtId="1" fontId="14" fillId="0" borderId="0" xfId="0" applyNumberFormat="1" applyFont="1" applyFill="1" applyAlignment="1" applyProtection="1">
      <alignment horizontal="center"/>
      <protection locked="0"/>
    </xf>
    <xf numFmtId="1" fontId="11" fillId="10" borderId="0" xfId="0" applyNumberFormat="1" applyFont="1" applyFill="1" applyProtection="1">
      <protection locked="0"/>
    </xf>
    <xf numFmtId="1" fontId="11" fillId="0" borderId="0" xfId="0" applyNumberFormat="1" applyFont="1" applyProtection="1">
      <protection locked="0"/>
    </xf>
    <xf numFmtId="0" fontId="2" fillId="7" borderId="22" xfId="0" applyFont="1" applyFill="1" applyBorder="1" applyAlignment="1" applyProtection="1">
      <alignment horizontal="center" vertical="center" wrapText="1"/>
    </xf>
    <xf numFmtId="0" fontId="19" fillId="0" borderId="0" xfId="0" quotePrefix="1" applyFont="1"/>
    <xf numFmtId="0" fontId="2" fillId="0" borderId="0" xfId="0" applyFont="1" applyAlignment="1" applyProtection="1">
      <alignment horizontal="center"/>
    </xf>
    <xf numFmtId="22" fontId="2" fillId="3" borderId="3" xfId="0" applyNumberFormat="1" applyFont="1" applyFill="1" applyBorder="1" applyAlignment="1" applyProtection="1">
      <alignment horizontal="center" vertical="center"/>
    </xf>
    <xf numFmtId="0" fontId="7" fillId="0" borderId="0" xfId="0" applyFont="1" applyFill="1" applyAlignment="1" applyProtection="1">
      <alignment horizontal="center"/>
    </xf>
    <xf numFmtId="0" fontId="2" fillId="0" borderId="80" xfId="0" applyFont="1" applyBorder="1" applyAlignment="1">
      <alignment horizontal="center"/>
    </xf>
    <xf numFmtId="0" fontId="2" fillId="0" borderId="81" xfId="0" applyFont="1" applyBorder="1" applyAlignment="1">
      <alignment horizontal="center"/>
    </xf>
    <xf numFmtId="0" fontId="2" fillId="0" borderId="82" xfId="0" applyFont="1" applyBorder="1" applyAlignment="1">
      <alignment horizontal="center"/>
    </xf>
    <xf numFmtId="0" fontId="11" fillId="0" borderId="83" xfId="0" applyFont="1" applyFill="1" applyBorder="1" applyAlignment="1">
      <alignment horizontal="center"/>
    </xf>
    <xf numFmtId="0" fontId="11" fillId="0" borderId="84" xfId="0" applyFont="1" applyBorder="1" applyAlignment="1">
      <alignment horizontal="center"/>
    </xf>
    <xf numFmtId="0" fontId="11" fillId="0" borderId="85" xfId="0" applyFont="1" applyFill="1" applyBorder="1"/>
    <xf numFmtId="0" fontId="11" fillId="0" borderId="84" xfId="0" applyFont="1" applyFill="1" applyBorder="1"/>
    <xf numFmtId="0" fontId="11" fillId="0" borderId="86" xfId="0" applyFont="1" applyFill="1" applyBorder="1"/>
    <xf numFmtId="0" fontId="11" fillId="0" borderId="87" xfId="0" applyFont="1" applyFill="1" applyBorder="1" applyAlignment="1">
      <alignment horizontal="center"/>
    </xf>
    <xf numFmtId="0" fontId="11" fillId="0" borderId="40" xfId="0" applyFont="1" applyBorder="1" applyAlignment="1">
      <alignment horizontal="center"/>
    </xf>
    <xf numFmtId="0" fontId="11" fillId="0" borderId="40" xfId="0" applyFont="1" applyFill="1" applyBorder="1"/>
    <xf numFmtId="0" fontId="11" fillId="0" borderId="44" xfId="0" applyFont="1" applyFill="1" applyBorder="1"/>
    <xf numFmtId="0" fontId="11" fillId="0" borderId="88" xfId="0" applyFont="1" applyFill="1" applyBorder="1" applyAlignment="1">
      <alignment horizontal="center"/>
    </xf>
    <xf numFmtId="0" fontId="11" fillId="0" borderId="89" xfId="0" applyFont="1" applyFill="1" applyBorder="1"/>
    <xf numFmtId="0" fontId="11" fillId="0" borderId="90" xfId="0" applyFont="1" applyFill="1" applyBorder="1"/>
    <xf numFmtId="0" fontId="11" fillId="0" borderId="91" xfId="0" applyFont="1" applyFill="1" applyBorder="1"/>
    <xf numFmtId="0" fontId="2" fillId="9" borderId="13" xfId="0" applyFont="1" applyFill="1" applyBorder="1" applyAlignment="1" applyProtection="1">
      <alignment horizontal="center" vertical="center" wrapText="1"/>
    </xf>
    <xf numFmtId="0" fontId="2" fillId="9" borderId="18" xfId="0" applyFont="1" applyFill="1" applyBorder="1" applyAlignment="1" applyProtection="1">
      <alignment horizontal="center" vertical="center" wrapText="1"/>
    </xf>
    <xf numFmtId="176" fontId="0" fillId="9" borderId="0" xfId="0" applyNumberFormat="1" applyFill="1" applyProtection="1"/>
    <xf numFmtId="176" fontId="7" fillId="9" borderId="0" xfId="0" applyNumberFormat="1" applyFont="1" applyFill="1" applyAlignment="1" applyProtection="1">
      <alignment horizontal="center"/>
    </xf>
    <xf numFmtId="176" fontId="19" fillId="9" borderId="0" xfId="0" applyNumberFormat="1" applyFont="1" applyFill="1" applyProtection="1"/>
    <xf numFmtId="176" fontId="19" fillId="0" borderId="40" xfId="0" applyNumberFormat="1" applyFont="1" applyFill="1" applyBorder="1" applyAlignment="1" applyProtection="1">
      <alignment horizontal="center"/>
    </xf>
    <xf numFmtId="176" fontId="34" fillId="7" borderId="40" xfId="0" applyNumberFormat="1" applyFont="1" applyFill="1" applyBorder="1" applyAlignment="1" applyProtection="1">
      <alignment horizontal="center"/>
    </xf>
    <xf numFmtId="176" fontId="34" fillId="10" borderId="40" xfId="0" applyNumberFormat="1" applyFont="1" applyFill="1" applyBorder="1" applyProtection="1"/>
    <xf numFmtId="176" fontId="34" fillId="0" borderId="7" xfId="0" applyNumberFormat="1" applyFont="1" applyFill="1" applyBorder="1" applyAlignment="1" applyProtection="1">
      <alignment horizontal="center"/>
      <protection locked="0"/>
    </xf>
    <xf numFmtId="176" fontId="34" fillId="0" borderId="40" xfId="0" applyNumberFormat="1" applyFont="1" applyFill="1" applyBorder="1" applyAlignment="1" applyProtection="1">
      <alignment horizontal="center"/>
      <protection locked="0"/>
    </xf>
    <xf numFmtId="176" fontId="0" fillId="0" borderId="0" xfId="0" applyNumberFormat="1" applyProtection="1">
      <protection locked="0"/>
    </xf>
    <xf numFmtId="1" fontId="8" fillId="6" borderId="24" xfId="0" applyNumberFormat="1" applyFont="1" applyFill="1" applyBorder="1" applyAlignment="1" applyProtection="1">
      <alignment horizontal="center" vertical="center"/>
    </xf>
    <xf numFmtId="0" fontId="0" fillId="10" borderId="0" xfId="0" applyFill="1"/>
    <xf numFmtId="0" fontId="0" fillId="0" borderId="0" xfId="0" applyAlignment="1">
      <alignment horizontal="center"/>
    </xf>
    <xf numFmtId="0" fontId="43" fillId="0" borderId="0" xfId="0" applyFont="1"/>
    <xf numFmtId="0" fontId="44" fillId="0" borderId="1" xfId="0" applyFont="1" applyBorder="1" applyAlignment="1">
      <alignment horizontal="center"/>
    </xf>
    <xf numFmtId="0" fontId="0" fillId="0" borderId="84" xfId="0" applyBorder="1"/>
    <xf numFmtId="0" fontId="0" fillId="0" borderId="40" xfId="0" applyBorder="1"/>
    <xf numFmtId="0" fontId="30" fillId="9" borderId="0" xfId="0" applyFont="1" applyFill="1" applyAlignment="1" applyProtection="1">
      <alignment horizontal="left" vertical="center"/>
    </xf>
    <xf numFmtId="0" fontId="30" fillId="0" borderId="0" xfId="0" applyFont="1" applyAlignment="1" applyProtection="1">
      <alignment horizontal="left" vertical="center"/>
    </xf>
    <xf numFmtId="0" fontId="2" fillId="3" borderId="41" xfId="0" applyFont="1" applyFill="1" applyBorder="1" applyAlignment="1" applyProtection="1">
      <alignment horizontal="center" vertical="center"/>
    </xf>
    <xf numFmtId="0" fontId="2" fillId="3" borderId="42" xfId="0" applyFont="1" applyFill="1" applyBorder="1" applyAlignment="1" applyProtection="1">
      <alignment horizontal="center" vertical="center"/>
    </xf>
    <xf numFmtId="0" fontId="2" fillId="3" borderId="43" xfId="0" applyFont="1" applyFill="1" applyBorder="1" applyAlignment="1" applyProtection="1">
      <alignment horizontal="center" vertical="center"/>
    </xf>
    <xf numFmtId="0" fontId="2" fillId="3" borderId="4" xfId="0" applyFont="1" applyFill="1" applyBorder="1" applyAlignment="1" applyProtection="1">
      <alignment horizontal="center" vertical="center"/>
    </xf>
    <xf numFmtId="0" fontId="2" fillId="3" borderId="5" xfId="0" applyFont="1" applyFill="1" applyBorder="1" applyAlignment="1" applyProtection="1">
      <alignment horizontal="center" vertical="center"/>
    </xf>
    <xf numFmtId="0" fontId="2" fillId="3" borderId="6" xfId="0" applyFont="1" applyFill="1" applyBorder="1" applyAlignment="1" applyProtection="1">
      <alignment horizontal="center" vertical="center"/>
    </xf>
    <xf numFmtId="0" fontId="2" fillId="3" borderId="9" xfId="0" applyFont="1" applyFill="1" applyBorder="1" applyAlignment="1" applyProtection="1">
      <alignment horizontal="center" vertical="center"/>
    </xf>
    <xf numFmtId="0" fontId="2" fillId="3" borderId="10" xfId="0" applyFont="1" applyFill="1" applyBorder="1" applyAlignment="1" applyProtection="1">
      <alignment horizontal="center" vertical="center"/>
    </xf>
    <xf numFmtId="0" fontId="2" fillId="3" borderId="11" xfId="0" applyFont="1" applyFill="1" applyBorder="1" applyAlignment="1" applyProtection="1">
      <alignment horizontal="center" vertical="center"/>
    </xf>
    <xf numFmtId="0" fontId="2" fillId="4" borderId="12" xfId="0" applyFont="1" applyFill="1" applyBorder="1" applyAlignment="1" applyProtection="1">
      <alignment horizontal="center" vertical="center" wrapText="1"/>
    </xf>
    <xf numFmtId="0" fontId="2" fillId="4" borderId="92" xfId="0" applyFont="1" applyFill="1" applyBorder="1" applyAlignment="1" applyProtection="1">
      <alignment horizontal="center" vertical="center" wrapText="1"/>
    </xf>
    <xf numFmtId="0" fontId="2" fillId="4" borderId="43" xfId="0" applyNumberFormat="1" applyFont="1" applyFill="1" applyBorder="1" applyAlignment="1" applyProtection="1">
      <alignment horizontal="center" vertical="center" wrapText="1"/>
    </xf>
    <xf numFmtId="0" fontId="2" fillId="4" borderId="3" xfId="0" applyNumberFormat="1" applyFont="1" applyFill="1" applyBorder="1" applyAlignment="1" applyProtection="1">
      <alignment horizontal="center" vertical="center" wrapText="1"/>
    </xf>
    <xf numFmtId="0" fontId="20" fillId="4" borderId="12" xfId="0" applyFont="1" applyFill="1" applyBorder="1" applyAlignment="1" applyProtection="1">
      <alignment horizontal="center" vertical="center" textRotation="90" wrapText="1"/>
    </xf>
    <xf numFmtId="0" fontId="20" fillId="4" borderId="92" xfId="0" applyFont="1" applyFill="1" applyBorder="1" applyAlignment="1" applyProtection="1">
      <alignment horizontal="center" vertical="center" textRotation="90" wrapText="1"/>
    </xf>
    <xf numFmtId="0" fontId="20" fillId="4" borderId="12" xfId="0" applyFont="1" applyFill="1" applyBorder="1" applyAlignment="1" applyProtection="1">
      <alignment horizontal="center" vertical="center" wrapText="1"/>
    </xf>
    <xf numFmtId="0" fontId="20" fillId="4" borderId="92" xfId="0" applyFont="1" applyFill="1" applyBorder="1" applyAlignment="1" applyProtection="1">
      <alignment horizontal="center" vertical="center" wrapText="1"/>
    </xf>
    <xf numFmtId="181" fontId="31" fillId="4" borderId="12" xfId="0" applyNumberFormat="1" applyFont="1" applyFill="1" applyBorder="1" applyAlignment="1" applyProtection="1">
      <alignment horizontal="center" vertical="center" wrapText="1"/>
    </xf>
    <xf numFmtId="181" fontId="31" fillId="4" borderId="92" xfId="0" applyNumberFormat="1" applyFont="1" applyFill="1" applyBorder="1" applyAlignment="1" applyProtection="1">
      <alignment horizontal="center" vertical="center" wrapText="1"/>
    </xf>
    <xf numFmtId="176" fontId="31" fillId="4" borderId="12" xfId="0" applyNumberFormat="1" applyFont="1" applyFill="1" applyBorder="1" applyAlignment="1" applyProtection="1">
      <alignment horizontal="center" vertical="center" wrapText="1"/>
    </xf>
    <xf numFmtId="176" fontId="31" fillId="4" borderId="92" xfId="0" applyNumberFormat="1" applyFont="1" applyFill="1" applyBorder="1" applyAlignment="1" applyProtection="1">
      <alignment horizontal="center" vertical="center" wrapText="1"/>
    </xf>
    <xf numFmtId="0" fontId="11" fillId="0" borderId="4" xfId="0" applyFont="1" applyFill="1" applyBorder="1" applyAlignment="1" applyProtection="1"/>
    <xf numFmtId="0" fontId="0" fillId="0" borderId="6" xfId="0" applyBorder="1" applyAlignment="1" applyProtection="1"/>
    <xf numFmtId="0" fontId="7" fillId="0" borderId="4" xfId="0" applyFont="1" applyFill="1" applyBorder="1" applyAlignment="1" applyProtection="1">
      <alignment horizontal="center"/>
    </xf>
    <xf numFmtId="0" fontId="7" fillId="0" borderId="5" xfId="0" applyFont="1" applyFill="1" applyBorder="1" applyAlignment="1" applyProtection="1">
      <alignment horizontal="center"/>
    </xf>
    <xf numFmtId="0" fontId="0" fillId="0" borderId="5" xfId="0" applyBorder="1" applyAlignment="1" applyProtection="1"/>
    <xf numFmtId="0" fontId="7" fillId="12" borderId="41" xfId="0" applyFont="1" applyFill="1" applyBorder="1" applyAlignment="1" applyProtection="1">
      <alignment horizontal="center"/>
    </xf>
    <xf numFmtId="0" fontId="7" fillId="12" borderId="42" xfId="0" applyFont="1" applyFill="1" applyBorder="1" applyAlignment="1" applyProtection="1">
      <alignment horizontal="center"/>
    </xf>
    <xf numFmtId="0" fontId="7" fillId="12" borderId="43" xfId="0" applyFont="1" applyFill="1" applyBorder="1" applyAlignment="1" applyProtection="1">
      <alignment horizontal="center"/>
    </xf>
    <xf numFmtId="0" fontId="2" fillId="0" borderId="41" xfId="0" applyFont="1" applyFill="1" applyBorder="1" applyAlignment="1" applyProtection="1">
      <alignment horizontal="center" wrapText="1"/>
    </xf>
    <xf numFmtId="0" fontId="0" fillId="0" borderId="42" xfId="0" applyBorder="1" applyAlignment="1" applyProtection="1">
      <alignment horizontal="center" wrapText="1"/>
    </xf>
    <xf numFmtId="0" fontId="2" fillId="0" borderId="42" xfId="0" applyFont="1" applyFill="1" applyBorder="1" applyAlignment="1" applyProtection="1">
      <alignment horizontal="center" wrapText="1"/>
    </xf>
    <xf numFmtId="0" fontId="0" fillId="0" borderId="43" xfId="0" applyBorder="1" applyAlignment="1" applyProtection="1">
      <alignment horizontal="center" wrapText="1"/>
    </xf>
    <xf numFmtId="0" fontId="2" fillId="0" borderId="43" xfId="0" applyFont="1" applyFill="1" applyBorder="1" applyAlignment="1" applyProtection="1">
      <alignment horizontal="center" wrapText="1"/>
    </xf>
    <xf numFmtId="0" fontId="2" fillId="0" borderId="41" xfId="0" applyFont="1" applyBorder="1" applyAlignment="1" applyProtection="1">
      <alignment horizontal="center" vertical="center"/>
    </xf>
    <xf numFmtId="0" fontId="0" fillId="0" borderId="42" xfId="0" applyBorder="1" applyAlignment="1" applyProtection="1">
      <alignment horizontal="center" vertical="center"/>
    </xf>
    <xf numFmtId="0" fontId="0" fillId="0" borderId="43" xfId="0" applyBorder="1" applyAlignment="1" applyProtection="1">
      <alignment horizontal="center" vertical="center"/>
    </xf>
    <xf numFmtId="0" fontId="2" fillId="0" borderId="42" xfId="0" applyFont="1" applyBorder="1" applyAlignment="1" applyProtection="1">
      <alignment horizontal="center" vertical="center"/>
    </xf>
    <xf numFmtId="0" fontId="2" fillId="0" borderId="41" xfId="0" applyFont="1" applyFill="1" applyBorder="1" applyAlignment="1" applyProtection="1">
      <alignment horizontal="center" vertical="center" wrapText="1"/>
    </xf>
    <xf numFmtId="0" fontId="2" fillId="0" borderId="42" xfId="0" applyFont="1" applyBorder="1" applyAlignment="1" applyProtection="1"/>
    <xf numFmtId="0" fontId="2" fillId="0" borderId="43" xfId="0" applyFont="1" applyBorder="1" applyAlignment="1" applyProtection="1"/>
    <xf numFmtId="0" fontId="2" fillId="0" borderId="41" xfId="0" applyNumberFormat="1" applyFont="1" applyFill="1" applyBorder="1" applyAlignment="1" applyProtection="1">
      <alignment horizontal="center" vertical="center" wrapText="1"/>
    </xf>
    <xf numFmtId="0" fontId="2" fillId="0" borderId="43" xfId="0" applyFont="1" applyBorder="1" applyAlignment="1" applyProtection="1">
      <alignment horizontal="center" vertical="center"/>
    </xf>
    <xf numFmtId="0" fontId="2" fillId="0" borderId="41" xfId="0" applyFont="1" applyFill="1" applyBorder="1" applyAlignment="1" applyProtection="1">
      <alignment horizontal="center" vertical="center"/>
    </xf>
    <xf numFmtId="2" fontId="21" fillId="13" borderId="7" xfId="0" applyNumberFormat="1" applyFont="1" applyFill="1" applyBorder="1" applyAlignment="1">
      <alignment horizontal="center"/>
    </xf>
    <xf numFmtId="2" fontId="21" fillId="13" borderId="8" xfId="0" applyNumberFormat="1" applyFont="1" applyFill="1" applyBorder="1" applyAlignment="1">
      <alignment horizontal="center"/>
    </xf>
    <xf numFmtId="2" fontId="21" fillId="14" borderId="7" xfId="0" applyNumberFormat="1" applyFont="1" applyFill="1" applyBorder="1" applyAlignment="1">
      <alignment horizontal="center"/>
    </xf>
    <xf numFmtId="2" fontId="21" fillId="14" borderId="8" xfId="0" applyNumberFormat="1" applyFont="1" applyFill="1" applyBorder="1" applyAlignment="1">
      <alignment horizontal="center"/>
    </xf>
    <xf numFmtId="2" fontId="21" fillId="2" borderId="7" xfId="0" applyNumberFormat="1" applyFont="1" applyFill="1" applyBorder="1" applyAlignment="1">
      <alignment horizontal="center"/>
    </xf>
    <xf numFmtId="2" fontId="21" fillId="2" borderId="8" xfId="0" applyNumberFormat="1" applyFont="1" applyFill="1" applyBorder="1" applyAlignment="1">
      <alignment horizontal="center"/>
    </xf>
    <xf numFmtId="2" fontId="21" fillId="8" borderId="7" xfId="0" applyNumberFormat="1" applyFont="1" applyFill="1" applyBorder="1" applyAlignment="1">
      <alignment horizontal="center"/>
    </xf>
    <xf numFmtId="2" fontId="21" fillId="8" borderId="8" xfId="0" applyNumberFormat="1" applyFont="1" applyFill="1" applyBorder="1" applyAlignment="1">
      <alignment horizontal="center"/>
    </xf>
    <xf numFmtId="0" fontId="0" fillId="0" borderId="80" xfId="0" applyBorder="1" applyAlignment="1">
      <alignment horizontal="center"/>
    </xf>
    <xf numFmtId="0" fontId="0" fillId="0" borderId="109" xfId="0" applyBorder="1" applyAlignment="1">
      <alignment horizontal="center"/>
    </xf>
    <xf numFmtId="0" fontId="0" fillId="0" borderId="82" xfId="0" applyBorder="1" applyAlignment="1">
      <alignment horizontal="center"/>
    </xf>
    <xf numFmtId="0" fontId="2" fillId="6" borderId="95" xfId="0" applyFont="1" applyFill="1" applyBorder="1" applyAlignment="1" applyProtection="1">
      <alignment horizontal="center" vertical="center"/>
    </xf>
    <xf numFmtId="0" fontId="2" fillId="6" borderId="96" xfId="0" applyFont="1" applyFill="1" applyBorder="1" applyAlignment="1" applyProtection="1">
      <alignment horizontal="center" vertical="center"/>
    </xf>
    <xf numFmtId="0" fontId="2" fillId="6" borderId="100" xfId="0" applyFont="1" applyFill="1" applyBorder="1" applyAlignment="1" applyProtection="1">
      <alignment horizontal="center" vertical="center"/>
    </xf>
    <xf numFmtId="0" fontId="8" fillId="6" borderId="99" xfId="0" applyFont="1" applyFill="1" applyBorder="1" applyAlignment="1" applyProtection="1">
      <alignment horizontal="center" vertical="center"/>
    </xf>
    <xf numFmtId="0" fontId="8" fillId="6" borderId="93" xfId="0" applyFont="1" applyFill="1" applyBorder="1" applyAlignment="1" applyProtection="1">
      <alignment horizontal="center" vertical="center"/>
    </xf>
    <xf numFmtId="0" fontId="8" fillId="6" borderId="94" xfId="0" applyFont="1" applyFill="1" applyBorder="1" applyAlignment="1" applyProtection="1">
      <alignment horizontal="center" vertical="center"/>
    </xf>
    <xf numFmtId="1" fontId="2" fillId="6" borderId="95" xfId="0" applyNumberFormat="1" applyFont="1" applyFill="1" applyBorder="1" applyAlignment="1" applyProtection="1">
      <alignment horizontal="center" vertical="center"/>
    </xf>
    <xf numFmtId="1" fontId="2" fillId="6" borderId="100" xfId="0" applyNumberFormat="1" applyFont="1" applyFill="1" applyBorder="1" applyAlignment="1" applyProtection="1">
      <alignment horizontal="center" vertical="center"/>
    </xf>
    <xf numFmtId="1" fontId="2" fillId="6" borderId="13" xfId="0" applyNumberFormat="1" applyFont="1" applyFill="1" applyBorder="1" applyAlignment="1" applyProtection="1">
      <alignment horizontal="center" vertical="center" textRotation="90" wrapText="1"/>
    </xf>
    <xf numFmtId="1" fontId="2" fillId="6" borderId="14" xfId="0" applyNumberFormat="1" applyFont="1" applyFill="1" applyBorder="1" applyAlignment="1" applyProtection="1">
      <alignment horizontal="center" vertical="center" textRotation="90" wrapText="1"/>
    </xf>
    <xf numFmtId="1" fontId="2" fillId="6" borderId="18" xfId="0" applyNumberFormat="1" applyFont="1" applyFill="1" applyBorder="1" applyAlignment="1" applyProtection="1">
      <alignment horizontal="center" vertical="center" textRotation="90" wrapText="1"/>
    </xf>
    <xf numFmtId="0" fontId="8" fillId="6" borderId="99" xfId="0" applyFont="1" applyFill="1" applyBorder="1" applyAlignment="1" applyProtection="1">
      <alignment horizontal="center" vertical="center" wrapText="1"/>
    </xf>
    <xf numFmtId="0" fontId="8" fillId="6" borderId="97" xfId="0" applyFont="1" applyFill="1" applyBorder="1" applyAlignment="1" applyProtection="1">
      <alignment horizontal="center" vertical="center" wrapText="1"/>
    </xf>
    <xf numFmtId="0" fontId="8" fillId="6" borderId="93" xfId="0" applyFont="1" applyFill="1" applyBorder="1" applyAlignment="1" applyProtection="1">
      <alignment horizontal="center" vertical="center" wrapText="1"/>
    </xf>
    <xf numFmtId="0" fontId="8" fillId="6" borderId="94" xfId="0" applyFont="1" applyFill="1" applyBorder="1" applyAlignment="1" applyProtection="1">
      <alignment horizontal="center" vertical="center" wrapText="1"/>
    </xf>
    <xf numFmtId="1" fontId="14" fillId="0" borderId="5" xfId="0" applyNumberFormat="1" applyFont="1" applyBorder="1" applyAlignment="1" applyProtection="1">
      <alignment horizontal="center"/>
    </xf>
    <xf numFmtId="1" fontId="2" fillId="3" borderId="41" xfId="0" applyNumberFormat="1" applyFont="1" applyFill="1" applyBorder="1" applyAlignment="1" applyProtection="1">
      <alignment horizontal="center"/>
      <protection locked="0"/>
    </xf>
    <xf numFmtId="1" fontId="2" fillId="3" borderId="42" xfId="0" applyNumberFormat="1" applyFont="1" applyFill="1" applyBorder="1" applyAlignment="1" applyProtection="1">
      <alignment horizontal="center"/>
      <protection locked="0"/>
    </xf>
    <xf numFmtId="1" fontId="2" fillId="3" borderId="43" xfId="0" applyNumberFormat="1" applyFont="1" applyFill="1" applyBorder="1" applyAlignment="1" applyProtection="1">
      <alignment horizontal="center"/>
      <protection locked="0"/>
    </xf>
    <xf numFmtId="1" fontId="13" fillId="3" borderId="103" xfId="0" applyNumberFormat="1" applyFont="1" applyFill="1" applyBorder="1" applyAlignment="1" applyProtection="1">
      <alignment horizontal="center"/>
      <protection locked="0"/>
    </xf>
    <xf numFmtId="1" fontId="13" fillId="3" borderId="53" xfId="0" applyNumberFormat="1" applyFont="1" applyFill="1" applyBorder="1" applyAlignment="1" applyProtection="1">
      <alignment horizontal="center"/>
      <protection locked="0"/>
    </xf>
    <xf numFmtId="1" fontId="13" fillId="3" borderId="104" xfId="0" applyNumberFormat="1" applyFont="1" applyFill="1" applyBorder="1" applyAlignment="1" applyProtection="1">
      <alignment horizontal="center"/>
      <protection locked="0"/>
    </xf>
    <xf numFmtId="1" fontId="13" fillId="3" borderId="105" xfId="0" applyNumberFormat="1" applyFont="1" applyFill="1" applyBorder="1" applyAlignment="1" applyProtection="1">
      <alignment horizontal="center"/>
      <protection locked="0"/>
    </xf>
    <xf numFmtId="183" fontId="12" fillId="3" borderId="41" xfId="0" applyNumberFormat="1" applyFont="1" applyFill="1" applyBorder="1" applyAlignment="1" applyProtection="1">
      <alignment horizontal="center"/>
      <protection locked="0"/>
    </xf>
    <xf numFmtId="183" fontId="12" fillId="3" borderId="42" xfId="0" applyNumberFormat="1" applyFont="1" applyFill="1" applyBorder="1" applyAlignment="1" applyProtection="1">
      <alignment horizontal="center"/>
      <protection locked="0"/>
    </xf>
    <xf numFmtId="183" fontId="12" fillId="3" borderId="43" xfId="0" applyNumberFormat="1" applyFont="1" applyFill="1" applyBorder="1" applyAlignment="1" applyProtection="1">
      <alignment horizontal="center"/>
      <protection locked="0"/>
    </xf>
    <xf numFmtId="14" fontId="11" fillId="3" borderId="106" xfId="0" applyNumberFormat="1" applyFont="1" applyFill="1" applyBorder="1" applyAlignment="1" applyProtection="1">
      <alignment horizontal="center"/>
    </xf>
    <xf numFmtId="14" fontId="11" fillId="3" borderId="107" xfId="0" applyNumberFormat="1" applyFont="1" applyFill="1" applyBorder="1" applyAlignment="1" applyProtection="1">
      <alignment horizontal="center"/>
    </xf>
    <xf numFmtId="14" fontId="11" fillId="3" borderId="108" xfId="0" applyNumberFormat="1" applyFont="1" applyFill="1" applyBorder="1" applyAlignment="1" applyProtection="1">
      <alignment horizontal="center"/>
    </xf>
    <xf numFmtId="1" fontId="12" fillId="3" borderId="106" xfId="0" applyNumberFormat="1" applyFont="1" applyFill="1" applyBorder="1" applyAlignment="1" applyProtection="1">
      <alignment horizontal="center"/>
      <protection locked="0"/>
    </xf>
    <xf numFmtId="1" fontId="12" fillId="3" borderId="107" xfId="0" applyNumberFormat="1" applyFont="1" applyFill="1" applyBorder="1" applyAlignment="1" applyProtection="1">
      <alignment horizontal="center"/>
      <protection locked="0"/>
    </xf>
    <xf numFmtId="1" fontId="12" fillId="3" borderId="108" xfId="0" applyNumberFormat="1" applyFont="1" applyFill="1" applyBorder="1" applyAlignment="1" applyProtection="1">
      <alignment horizontal="center"/>
      <protection locked="0"/>
    </xf>
    <xf numFmtId="1" fontId="14" fillId="0" borderId="10" xfId="0" applyNumberFormat="1" applyFont="1" applyBorder="1" applyAlignment="1" applyProtection="1">
      <alignment horizontal="center"/>
    </xf>
    <xf numFmtId="0" fontId="2" fillId="7" borderId="15" xfId="0" applyFont="1" applyFill="1" applyBorder="1" applyAlignment="1" applyProtection="1">
      <alignment horizontal="center" vertical="center" wrapText="1"/>
    </xf>
    <xf numFmtId="0" fontId="2" fillId="7" borderId="19" xfId="0" applyFont="1" applyFill="1" applyBorder="1" applyAlignment="1" applyProtection="1">
      <alignment horizontal="center" vertical="center" wrapText="1"/>
    </xf>
    <xf numFmtId="176" fontId="2" fillId="6" borderId="95" xfId="0" applyNumberFormat="1" applyFont="1" applyFill="1" applyBorder="1" applyAlignment="1" applyProtection="1">
      <alignment horizontal="center" vertical="center"/>
    </xf>
    <xf numFmtId="176" fontId="2" fillId="6" borderId="96" xfId="0" applyNumberFormat="1" applyFont="1" applyFill="1" applyBorder="1" applyAlignment="1" applyProtection="1">
      <alignment horizontal="center" vertical="center"/>
    </xf>
    <xf numFmtId="176" fontId="2" fillId="6" borderId="97" xfId="0" applyNumberFormat="1" applyFont="1" applyFill="1" applyBorder="1" applyAlignment="1" applyProtection="1">
      <alignment horizontal="center" vertical="center"/>
    </xf>
    <xf numFmtId="176" fontId="2" fillId="6" borderId="98" xfId="0" applyNumberFormat="1" applyFont="1" applyFill="1" applyBorder="1" applyAlignment="1" applyProtection="1">
      <alignment horizontal="center" vertical="center"/>
    </xf>
    <xf numFmtId="0" fontId="2" fillId="6" borderId="99" xfId="0" applyFont="1" applyFill="1" applyBorder="1" applyAlignment="1" applyProtection="1">
      <alignment horizontal="center" vertical="center"/>
    </xf>
    <xf numFmtId="0" fontId="2" fillId="6" borderId="97" xfId="0" applyFont="1" applyFill="1" applyBorder="1" applyAlignment="1" applyProtection="1">
      <alignment horizontal="center" vertical="center"/>
    </xf>
    <xf numFmtId="0" fontId="2" fillId="6" borderId="93" xfId="0" applyFont="1" applyFill="1" applyBorder="1" applyAlignment="1" applyProtection="1">
      <alignment horizontal="center" vertical="center"/>
    </xf>
    <xf numFmtId="0" fontId="2" fillId="6" borderId="94" xfId="0" applyFont="1" applyFill="1" applyBorder="1" applyAlignment="1" applyProtection="1">
      <alignment horizontal="center" vertical="center"/>
    </xf>
    <xf numFmtId="0" fontId="2" fillId="6" borderId="98" xfId="0" applyFont="1" applyFill="1" applyBorder="1" applyAlignment="1" applyProtection="1">
      <alignment horizontal="center" vertical="center"/>
    </xf>
    <xf numFmtId="1" fontId="2" fillId="6" borderId="101" xfId="0" applyNumberFormat="1" applyFont="1" applyFill="1" applyBorder="1" applyAlignment="1" applyProtection="1">
      <alignment horizontal="center" vertical="center"/>
    </xf>
    <xf numFmtId="1" fontId="2" fillId="6" borderId="102" xfId="0" applyNumberFormat="1" applyFont="1" applyFill="1" applyBorder="1" applyAlignment="1" applyProtection="1">
      <alignment horizontal="center" vertical="center"/>
    </xf>
  </cellXfs>
  <cellStyles count="8">
    <cellStyle name="€ / Véh" xfId="1"/>
    <cellStyle name="Euro" xfId="2"/>
    <cellStyle name="Hipervínculo" xfId="3"/>
    <cellStyle name="Hipervínculo visitado" xfId="4"/>
    <cellStyle name="M3/Véh" xfId="5"/>
    <cellStyle name="Normal" xfId="0" builtinId="0"/>
    <cellStyle name="Normal_Calcul 2002_1" xfId="6"/>
    <cellStyle name="Pourcentage" xfId="7" builtinId="5"/>
  </cellStyles>
  <dxfs count="11"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4"/>
        </patternFill>
      </fill>
    </dxf>
    <dxf>
      <fill>
        <patternFill>
          <bgColor indexed="14"/>
        </patternFill>
      </fill>
    </dxf>
    <dxf>
      <fill>
        <patternFill>
          <bgColor indexed="14"/>
        </patternFill>
      </fill>
    </dxf>
    <dxf>
      <fill>
        <patternFill>
          <bgColor indexed="14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3.emf"/><Relationship Id="rId13" Type="http://schemas.openxmlformats.org/officeDocument/2006/relationships/image" Target="../media/image8.emf"/><Relationship Id="rId18" Type="http://schemas.openxmlformats.org/officeDocument/2006/relationships/image" Target="../media/image3.emf"/><Relationship Id="rId3" Type="http://schemas.openxmlformats.org/officeDocument/2006/relationships/image" Target="../media/image18.emf"/><Relationship Id="rId7" Type="http://schemas.openxmlformats.org/officeDocument/2006/relationships/image" Target="../media/image14.emf"/><Relationship Id="rId12" Type="http://schemas.openxmlformats.org/officeDocument/2006/relationships/image" Target="../media/image9.emf"/><Relationship Id="rId17" Type="http://schemas.openxmlformats.org/officeDocument/2006/relationships/image" Target="../media/image4.emf"/><Relationship Id="rId2" Type="http://schemas.openxmlformats.org/officeDocument/2006/relationships/image" Target="../media/image19.emf"/><Relationship Id="rId16" Type="http://schemas.openxmlformats.org/officeDocument/2006/relationships/image" Target="../media/image5.emf"/><Relationship Id="rId1" Type="http://schemas.openxmlformats.org/officeDocument/2006/relationships/image" Target="../media/image20.emf"/><Relationship Id="rId6" Type="http://schemas.openxmlformats.org/officeDocument/2006/relationships/image" Target="../media/image15.emf"/><Relationship Id="rId11" Type="http://schemas.openxmlformats.org/officeDocument/2006/relationships/image" Target="../media/image10.emf"/><Relationship Id="rId5" Type="http://schemas.openxmlformats.org/officeDocument/2006/relationships/image" Target="../media/image16.emf"/><Relationship Id="rId15" Type="http://schemas.openxmlformats.org/officeDocument/2006/relationships/image" Target="../media/image6.emf"/><Relationship Id="rId10" Type="http://schemas.openxmlformats.org/officeDocument/2006/relationships/image" Target="../media/image11.emf"/><Relationship Id="rId19" Type="http://schemas.openxmlformats.org/officeDocument/2006/relationships/image" Target="../media/image2.emf"/><Relationship Id="rId4" Type="http://schemas.openxmlformats.org/officeDocument/2006/relationships/image" Target="../media/image17.emf"/><Relationship Id="rId9" Type="http://schemas.openxmlformats.org/officeDocument/2006/relationships/image" Target="../media/image12.emf"/><Relationship Id="rId14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1</xdr:row>
      <xdr:rowOff>104775</xdr:rowOff>
    </xdr:from>
    <xdr:to>
      <xdr:col>28</xdr:col>
      <xdr:colOff>285750</xdr:colOff>
      <xdr:row>6</xdr:row>
      <xdr:rowOff>9525</xdr:rowOff>
    </xdr:to>
    <xdr:pic>
      <xdr:nvPicPr>
        <xdr:cNvPr id="2049" name="Picture 1" descr="image0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64625" y="266700"/>
          <a:ext cx="1047750" cy="1066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57150</xdr:colOff>
      <xdr:row>1</xdr:row>
      <xdr:rowOff>104775</xdr:rowOff>
    </xdr:from>
    <xdr:to>
      <xdr:col>9</xdr:col>
      <xdr:colOff>0</xdr:colOff>
      <xdr:row>9</xdr:row>
      <xdr:rowOff>123825</xdr:rowOff>
    </xdr:to>
    <xdr:pic>
      <xdr:nvPicPr>
        <xdr:cNvPr id="1025" name="Picture 1" descr="image0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" y="238125"/>
          <a:ext cx="1323975" cy="1428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0</xdr:colOff>
          <xdr:row>23</xdr:row>
          <xdr:rowOff>0</xdr:rowOff>
        </xdr:from>
        <xdr:to>
          <xdr:col>19</xdr:col>
          <xdr:colOff>0</xdr:colOff>
          <xdr:row>24</xdr:row>
          <xdr:rowOff>0</xdr:rowOff>
        </xdr:to>
        <xdr:sp macro="" textlink="">
          <xdr:nvSpPr>
            <xdr:cNvPr id="1067" name="CommandButton1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23</xdr:row>
          <xdr:rowOff>0</xdr:rowOff>
        </xdr:from>
        <xdr:to>
          <xdr:col>14</xdr:col>
          <xdr:colOff>0</xdr:colOff>
          <xdr:row>24</xdr:row>
          <xdr:rowOff>0</xdr:rowOff>
        </xdr:to>
        <xdr:sp macro="" textlink="">
          <xdr:nvSpPr>
            <xdr:cNvPr id="1071" name="CommandButton3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23</xdr:row>
          <xdr:rowOff>0</xdr:rowOff>
        </xdr:from>
        <xdr:to>
          <xdr:col>9</xdr:col>
          <xdr:colOff>0</xdr:colOff>
          <xdr:row>24</xdr:row>
          <xdr:rowOff>0</xdr:rowOff>
        </xdr:to>
        <xdr:sp macro="" textlink="">
          <xdr:nvSpPr>
            <xdr:cNvPr id="1073" name="CommandButton2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66675</xdr:colOff>
          <xdr:row>8</xdr:row>
          <xdr:rowOff>114300</xdr:rowOff>
        </xdr:from>
        <xdr:to>
          <xdr:col>16</xdr:col>
          <xdr:colOff>409575</xdr:colOff>
          <xdr:row>11</xdr:row>
          <xdr:rowOff>57150</xdr:rowOff>
        </xdr:to>
        <xdr:sp macro="" textlink="">
          <xdr:nvSpPr>
            <xdr:cNvPr id="1076" name="CommandButton4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485775</xdr:colOff>
          <xdr:row>12</xdr:row>
          <xdr:rowOff>19050</xdr:rowOff>
        </xdr:from>
        <xdr:to>
          <xdr:col>16</xdr:col>
          <xdr:colOff>57150</xdr:colOff>
          <xdr:row>13</xdr:row>
          <xdr:rowOff>123825</xdr:rowOff>
        </xdr:to>
        <xdr:sp macro="" textlink="">
          <xdr:nvSpPr>
            <xdr:cNvPr id="1099" name="CommandButton6" hidden="1">
              <a:extLst>
                <a:ext uri="{63B3BB69-23CF-44E3-9099-C40C66FF867C}">
                  <a14:compatExt spid="_x0000_s1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23</xdr:row>
          <xdr:rowOff>0</xdr:rowOff>
        </xdr:from>
        <xdr:to>
          <xdr:col>12</xdr:col>
          <xdr:colOff>0</xdr:colOff>
          <xdr:row>24</xdr:row>
          <xdr:rowOff>0</xdr:rowOff>
        </xdr:to>
        <xdr:sp macro="" textlink="">
          <xdr:nvSpPr>
            <xdr:cNvPr id="1103" name="CommandButton5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23</xdr:row>
          <xdr:rowOff>0</xdr:rowOff>
        </xdr:from>
        <xdr:to>
          <xdr:col>24</xdr:col>
          <xdr:colOff>0</xdr:colOff>
          <xdr:row>24</xdr:row>
          <xdr:rowOff>0</xdr:rowOff>
        </xdr:to>
        <xdr:sp macro="" textlink="">
          <xdr:nvSpPr>
            <xdr:cNvPr id="1105" name="CommandButton7" hidden="1">
              <a:extLst>
                <a:ext uri="{63B3BB69-23CF-44E3-9099-C40C66FF867C}">
                  <a14:compatExt spid="_x0000_s1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0</xdr:colOff>
          <xdr:row>23</xdr:row>
          <xdr:rowOff>19050</xdr:rowOff>
        </xdr:from>
        <xdr:to>
          <xdr:col>27</xdr:col>
          <xdr:colOff>0</xdr:colOff>
          <xdr:row>24</xdr:row>
          <xdr:rowOff>0</xdr:rowOff>
        </xdr:to>
        <xdr:sp macro="" textlink="">
          <xdr:nvSpPr>
            <xdr:cNvPr id="1106" name="CommandButton8" hidden="1">
              <a:extLst>
                <a:ext uri="{63B3BB69-23CF-44E3-9099-C40C66FF867C}">
                  <a14:compatExt spid="_x0000_s11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0</xdr:colOff>
          <xdr:row>23</xdr:row>
          <xdr:rowOff>0</xdr:rowOff>
        </xdr:from>
        <xdr:to>
          <xdr:col>29</xdr:col>
          <xdr:colOff>0</xdr:colOff>
          <xdr:row>24</xdr:row>
          <xdr:rowOff>0</xdr:rowOff>
        </xdr:to>
        <xdr:sp macro="" textlink="">
          <xdr:nvSpPr>
            <xdr:cNvPr id="1108" name="CommandButton9" hidden="1">
              <a:extLst>
                <a:ext uri="{63B3BB69-23CF-44E3-9099-C40C66FF867C}">
                  <a14:compatExt spid="_x0000_s11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29</xdr:col>
          <xdr:colOff>0</xdr:colOff>
          <xdr:row>23</xdr:row>
          <xdr:rowOff>0</xdr:rowOff>
        </xdr:from>
        <xdr:to>
          <xdr:col>36</xdr:col>
          <xdr:colOff>0</xdr:colOff>
          <xdr:row>23</xdr:row>
          <xdr:rowOff>266700</xdr:rowOff>
        </xdr:to>
        <xdr:sp macro="" textlink="">
          <xdr:nvSpPr>
            <xdr:cNvPr id="1109" name="CommandButton10" hidden="1">
              <a:extLst>
                <a:ext uri="{63B3BB69-23CF-44E3-9099-C40C66FF867C}">
                  <a14:compatExt spid="_x0000_s1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29</xdr:col>
          <xdr:colOff>0</xdr:colOff>
          <xdr:row>23</xdr:row>
          <xdr:rowOff>276225</xdr:rowOff>
        </xdr:from>
        <xdr:to>
          <xdr:col>36</xdr:col>
          <xdr:colOff>0</xdr:colOff>
          <xdr:row>25</xdr:row>
          <xdr:rowOff>0</xdr:rowOff>
        </xdr:to>
        <xdr:sp macro="" textlink="">
          <xdr:nvSpPr>
            <xdr:cNvPr id="1110" name="CommandButton11" hidden="1">
              <a:extLst>
                <a:ext uri="{63B3BB69-23CF-44E3-9099-C40C66FF867C}">
                  <a14:compatExt spid="_x0000_s11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23</xdr:row>
          <xdr:rowOff>0</xdr:rowOff>
        </xdr:from>
        <xdr:to>
          <xdr:col>40</xdr:col>
          <xdr:colOff>0</xdr:colOff>
          <xdr:row>24</xdr:row>
          <xdr:rowOff>0</xdr:rowOff>
        </xdr:to>
        <xdr:sp macro="" textlink="">
          <xdr:nvSpPr>
            <xdr:cNvPr id="1111" name="CommandButton12" hidden="1">
              <a:extLst>
                <a:ext uri="{63B3BB69-23CF-44E3-9099-C40C66FF867C}">
                  <a14:compatExt spid="_x0000_s11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40</xdr:col>
          <xdr:colOff>0</xdr:colOff>
          <xdr:row>23</xdr:row>
          <xdr:rowOff>0</xdr:rowOff>
        </xdr:from>
        <xdr:to>
          <xdr:col>45</xdr:col>
          <xdr:colOff>0</xdr:colOff>
          <xdr:row>24</xdr:row>
          <xdr:rowOff>0</xdr:rowOff>
        </xdr:to>
        <xdr:sp macro="" textlink="">
          <xdr:nvSpPr>
            <xdr:cNvPr id="1112" name="CommandButton13" hidden="1">
              <a:extLst>
                <a:ext uri="{63B3BB69-23CF-44E3-9099-C40C66FF867C}">
                  <a14:compatExt spid="_x0000_s11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23</xdr:row>
          <xdr:rowOff>0</xdr:rowOff>
        </xdr:from>
        <xdr:to>
          <xdr:col>48</xdr:col>
          <xdr:colOff>0</xdr:colOff>
          <xdr:row>24</xdr:row>
          <xdr:rowOff>0</xdr:rowOff>
        </xdr:to>
        <xdr:sp macro="" textlink="">
          <xdr:nvSpPr>
            <xdr:cNvPr id="1113" name="CommandButton14" hidden="1">
              <a:extLst>
                <a:ext uri="{63B3BB69-23CF-44E3-9099-C40C66FF867C}">
                  <a14:compatExt spid="_x0000_s1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23</xdr:row>
          <xdr:rowOff>0</xdr:rowOff>
        </xdr:from>
        <xdr:to>
          <xdr:col>51</xdr:col>
          <xdr:colOff>0</xdr:colOff>
          <xdr:row>24</xdr:row>
          <xdr:rowOff>0</xdr:rowOff>
        </xdr:to>
        <xdr:sp macro="" textlink="">
          <xdr:nvSpPr>
            <xdr:cNvPr id="1114" name="CommandButton15" hidden="1">
              <a:extLst>
                <a:ext uri="{63B3BB69-23CF-44E3-9099-C40C66FF867C}">
                  <a14:compatExt spid="_x0000_s11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52</xdr:col>
          <xdr:colOff>0</xdr:colOff>
          <xdr:row>23</xdr:row>
          <xdr:rowOff>0</xdr:rowOff>
        </xdr:from>
        <xdr:to>
          <xdr:col>56</xdr:col>
          <xdr:colOff>0</xdr:colOff>
          <xdr:row>24</xdr:row>
          <xdr:rowOff>0</xdr:rowOff>
        </xdr:to>
        <xdr:sp macro="" textlink="">
          <xdr:nvSpPr>
            <xdr:cNvPr id="1115" name="CommandButton16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23</xdr:row>
          <xdr:rowOff>0</xdr:rowOff>
        </xdr:from>
        <xdr:to>
          <xdr:col>76</xdr:col>
          <xdr:colOff>19050</xdr:colOff>
          <xdr:row>24</xdr:row>
          <xdr:rowOff>0</xdr:rowOff>
        </xdr:to>
        <xdr:sp macro="" textlink="">
          <xdr:nvSpPr>
            <xdr:cNvPr id="1116" name="CommandButton17" hidden="1">
              <a:extLst>
                <a:ext uri="{63B3BB69-23CF-44E3-9099-C40C66FF867C}">
                  <a14:compatExt spid="_x0000_s11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495300</xdr:colOff>
          <xdr:row>15</xdr:row>
          <xdr:rowOff>0</xdr:rowOff>
        </xdr:from>
        <xdr:to>
          <xdr:col>16</xdr:col>
          <xdr:colOff>47625</xdr:colOff>
          <xdr:row>16</xdr:row>
          <xdr:rowOff>133350</xdr:rowOff>
        </xdr:to>
        <xdr:sp macro="" textlink="">
          <xdr:nvSpPr>
            <xdr:cNvPr id="1120" name="CommandButton18" hidden="1">
              <a:extLst>
                <a:ext uri="{63B3BB69-23CF-44E3-9099-C40C66FF867C}">
                  <a14:compatExt spid="_x0000_s11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23</xdr:row>
          <xdr:rowOff>19050</xdr:rowOff>
        </xdr:from>
        <xdr:to>
          <xdr:col>28</xdr:col>
          <xdr:colOff>0</xdr:colOff>
          <xdr:row>25</xdr:row>
          <xdr:rowOff>0</xdr:rowOff>
        </xdr:to>
        <xdr:sp macro="" textlink="">
          <xdr:nvSpPr>
            <xdr:cNvPr id="1122" name="CommandButton19" hidden="1">
              <a:extLst>
                <a:ext uri="{63B3BB69-23CF-44E3-9099-C40C66FF867C}">
                  <a14:compatExt spid="_x0000_s1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609600</xdr:colOff>
      <xdr:row>0</xdr:row>
      <xdr:rowOff>0</xdr:rowOff>
    </xdr:from>
    <xdr:to>
      <xdr:col>3</xdr:col>
      <xdr:colOff>752475</xdr:colOff>
      <xdr:row>0</xdr:row>
      <xdr:rowOff>266700</xdr:rowOff>
    </xdr:to>
    <xdr:sp macro="[0]!LesNoms" textlink="">
      <xdr:nvSpPr>
        <xdr:cNvPr id="2" name="Rectangle à coins arrondis 1"/>
        <xdr:cNvSpPr/>
      </xdr:nvSpPr>
      <xdr:spPr>
        <a:xfrm>
          <a:off x="3419475" y="0"/>
          <a:ext cx="904875" cy="266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400" b="1"/>
            <a:t>TEST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ebmail.renault.fr/wms21/attach/J64%20pour%20Mr%20Bodin.xls?sid=XTo9+sM5Y4E&amp;mbox=Corbeille&amp;charset=escaped_unicode&amp;uid=5947&amp;number=2&amp;filename=J64%20pour%20Mr%20Bodi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P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6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9" Type="http://schemas.openxmlformats.org/officeDocument/2006/relationships/image" Target="../media/image19.emf"/><Relationship Id="rId3" Type="http://schemas.openxmlformats.org/officeDocument/2006/relationships/vmlDrawing" Target="../drawings/vmlDrawing1.vml"/><Relationship Id="rId21" Type="http://schemas.openxmlformats.org/officeDocument/2006/relationships/image" Target="../media/image10.emf"/><Relationship Id="rId34" Type="http://schemas.openxmlformats.org/officeDocument/2006/relationships/control" Target="../activeX/activeX16.xml"/><Relationship Id="rId42" Type="http://schemas.openxmlformats.org/officeDocument/2006/relationships/comments" Target="../comments1.xml"/><Relationship Id="rId7" Type="http://schemas.openxmlformats.org/officeDocument/2006/relationships/image" Target="../media/image3.emf"/><Relationship Id="rId12" Type="http://schemas.openxmlformats.org/officeDocument/2006/relationships/control" Target="../activeX/activeX5.xml"/><Relationship Id="rId17" Type="http://schemas.openxmlformats.org/officeDocument/2006/relationships/image" Target="../media/image8.emf"/><Relationship Id="rId25" Type="http://schemas.openxmlformats.org/officeDocument/2006/relationships/image" Target="../media/image12.emf"/><Relationship Id="rId33" Type="http://schemas.openxmlformats.org/officeDocument/2006/relationships/image" Target="../media/image16.emf"/><Relationship Id="rId38" Type="http://schemas.openxmlformats.org/officeDocument/2006/relationships/control" Target="../activeX/activeX18.xml"/><Relationship Id="rId2" Type="http://schemas.openxmlformats.org/officeDocument/2006/relationships/drawing" Target="../drawings/drawing2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image" Target="../media/image14.emf"/><Relationship Id="rId41" Type="http://schemas.openxmlformats.org/officeDocument/2006/relationships/image" Target="../media/image20.emf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5.emf"/><Relationship Id="rId24" Type="http://schemas.openxmlformats.org/officeDocument/2006/relationships/control" Target="../activeX/activeX11.xml"/><Relationship Id="rId32" Type="http://schemas.openxmlformats.org/officeDocument/2006/relationships/control" Target="../activeX/activeX15.xml"/><Relationship Id="rId37" Type="http://schemas.openxmlformats.org/officeDocument/2006/relationships/image" Target="../media/image18.emf"/><Relationship Id="rId40" Type="http://schemas.openxmlformats.org/officeDocument/2006/relationships/control" Target="../activeX/activeX19.xml"/><Relationship Id="rId5" Type="http://schemas.openxmlformats.org/officeDocument/2006/relationships/image" Target="../media/image2.emf"/><Relationship Id="rId15" Type="http://schemas.openxmlformats.org/officeDocument/2006/relationships/image" Target="../media/image7.emf"/><Relationship Id="rId23" Type="http://schemas.openxmlformats.org/officeDocument/2006/relationships/image" Target="../media/image11.emf"/><Relationship Id="rId28" Type="http://schemas.openxmlformats.org/officeDocument/2006/relationships/control" Target="../activeX/activeX13.xml"/><Relationship Id="rId36" Type="http://schemas.openxmlformats.org/officeDocument/2006/relationships/control" Target="../activeX/activeX17.xml"/><Relationship Id="rId10" Type="http://schemas.openxmlformats.org/officeDocument/2006/relationships/control" Target="../activeX/activeX4.xml"/><Relationship Id="rId19" Type="http://schemas.openxmlformats.org/officeDocument/2006/relationships/image" Target="../media/image9.emf"/><Relationship Id="rId31" Type="http://schemas.openxmlformats.org/officeDocument/2006/relationships/image" Target="../media/image15.emf"/><Relationship Id="rId4" Type="http://schemas.openxmlformats.org/officeDocument/2006/relationships/control" Target="../activeX/activeX1.xml"/><Relationship Id="rId9" Type="http://schemas.openxmlformats.org/officeDocument/2006/relationships/image" Target="../media/image4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3.emf"/><Relationship Id="rId30" Type="http://schemas.openxmlformats.org/officeDocument/2006/relationships/control" Target="../activeX/activeX14.xml"/><Relationship Id="rId35" Type="http://schemas.openxmlformats.org/officeDocument/2006/relationships/image" Target="../media/image17.emf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U19"/>
  <sheetViews>
    <sheetView workbookViewId="0">
      <selection activeCell="F16" sqref="F16"/>
    </sheetView>
  </sheetViews>
  <sheetFormatPr baseColWidth="10" defaultRowHeight="12.75"/>
  <cols>
    <col min="1" max="1" width="11.42578125" style="314"/>
    <col min="2" max="2" width="16.5703125" style="314" customWidth="1"/>
    <col min="3" max="5" width="11.42578125" style="314"/>
    <col min="6" max="7" width="11.42578125" style="530"/>
    <col min="8" max="14" width="11.42578125" style="314"/>
    <col min="15" max="15" width="24.140625" style="314" bestFit="1" customWidth="1"/>
    <col min="16" max="16384" width="11.42578125" style="314"/>
  </cols>
  <sheetData>
    <row r="1" spans="1:99" customFormat="1">
      <c r="A1" s="255"/>
      <c r="B1" s="255"/>
      <c r="C1" s="255"/>
      <c r="D1" s="255"/>
      <c r="E1" s="255"/>
      <c r="F1" s="522"/>
      <c r="G1" s="522"/>
      <c r="H1" s="255"/>
      <c r="I1" s="255"/>
      <c r="J1" s="255"/>
      <c r="K1" s="255"/>
      <c r="L1" s="255"/>
      <c r="M1" s="255"/>
      <c r="N1" s="255"/>
      <c r="O1" s="255"/>
      <c r="P1" s="255"/>
      <c r="Q1" s="255"/>
      <c r="R1" s="255"/>
      <c r="S1" s="255"/>
      <c r="T1" s="255"/>
      <c r="U1" s="255"/>
      <c r="V1" s="255"/>
      <c r="W1" s="255"/>
      <c r="X1" s="255"/>
      <c r="Y1" s="255"/>
      <c r="Z1" s="255"/>
      <c r="AA1" s="255"/>
      <c r="AB1" s="255"/>
      <c r="AC1" s="255"/>
      <c r="AD1" s="255"/>
      <c r="AE1" s="255"/>
      <c r="AF1" s="255"/>
      <c r="AG1" s="255"/>
      <c r="AH1" s="255"/>
      <c r="AI1" s="255"/>
      <c r="AJ1" s="255"/>
      <c r="AK1" s="255"/>
      <c r="AL1" s="255"/>
      <c r="AM1" s="255"/>
      <c r="AN1" s="255"/>
      <c r="AO1" s="255"/>
      <c r="AP1" s="255"/>
      <c r="AQ1" s="255"/>
      <c r="AR1" s="255"/>
      <c r="AS1" s="255"/>
      <c r="AT1" s="255"/>
      <c r="AU1" s="255"/>
      <c r="AV1" s="255"/>
      <c r="AW1" s="255"/>
      <c r="AX1" s="255"/>
      <c r="AY1" s="255"/>
      <c r="AZ1" s="255"/>
      <c r="BA1" s="255"/>
      <c r="BB1" s="255"/>
      <c r="BC1" s="255"/>
      <c r="BD1" s="255"/>
      <c r="BE1" s="255"/>
      <c r="BF1" s="255"/>
      <c r="BG1" s="255"/>
      <c r="BH1" s="255"/>
      <c r="BI1" s="255"/>
      <c r="BJ1" s="255"/>
      <c r="BK1" s="255"/>
      <c r="BL1" s="255"/>
      <c r="BM1" s="255"/>
      <c r="BN1" s="255"/>
      <c r="BO1" s="255"/>
      <c r="BP1" s="255"/>
      <c r="BQ1" s="255"/>
      <c r="BR1" s="255"/>
      <c r="BS1" s="255"/>
      <c r="BT1" s="255"/>
      <c r="BU1" s="255"/>
      <c r="BV1" s="255"/>
      <c r="BW1" s="255"/>
      <c r="BX1" s="255"/>
      <c r="BY1" s="255"/>
      <c r="BZ1" s="255"/>
      <c r="CA1" s="255"/>
      <c r="CB1" s="255"/>
      <c r="CC1" s="255"/>
      <c r="CD1" s="255"/>
      <c r="CE1" s="255"/>
      <c r="CF1" s="255"/>
      <c r="CG1" s="255"/>
      <c r="CH1" s="255"/>
      <c r="CI1" s="255"/>
      <c r="CJ1" s="255"/>
      <c r="CK1" s="255"/>
      <c r="CL1" s="255"/>
      <c r="CM1" s="255"/>
      <c r="CN1" s="255"/>
      <c r="CO1" s="255"/>
      <c r="CP1" s="255"/>
      <c r="CQ1" s="255"/>
      <c r="CR1" s="255"/>
      <c r="CS1" s="255"/>
      <c r="CT1" s="255"/>
      <c r="CU1" s="255"/>
    </row>
    <row r="2" spans="1:99" s="262" customFormat="1" ht="10.5" customHeight="1" collapsed="1">
      <c r="A2" s="256"/>
      <c r="B2" s="538" t="s">
        <v>249</v>
      </c>
      <c r="C2" s="539"/>
      <c r="D2" s="539"/>
      <c r="E2" s="539"/>
      <c r="F2" s="539"/>
      <c r="G2" s="539"/>
      <c r="H2" s="539"/>
      <c r="I2" s="257"/>
      <c r="J2" s="257"/>
      <c r="K2" s="257"/>
      <c r="L2" s="258"/>
      <c r="M2" s="258"/>
      <c r="N2" s="258"/>
      <c r="O2" s="259"/>
      <c r="P2" s="257"/>
      <c r="Q2" s="258"/>
      <c r="R2" s="257"/>
      <c r="S2" s="257"/>
      <c r="T2" s="257"/>
      <c r="U2" s="257"/>
      <c r="V2" s="258"/>
      <c r="W2" s="257"/>
      <c r="X2" s="257"/>
      <c r="Y2" s="257"/>
      <c r="Z2" s="257"/>
      <c r="AA2" s="257"/>
      <c r="AB2" s="257"/>
      <c r="AC2" s="257"/>
      <c r="AD2" s="257"/>
      <c r="AE2" s="257"/>
      <c r="AF2" s="257"/>
      <c r="AG2" s="257"/>
      <c r="AH2" s="257"/>
      <c r="AI2" s="257"/>
      <c r="AJ2" s="257"/>
      <c r="AK2" s="257"/>
      <c r="AL2" s="257"/>
      <c r="AM2" s="259"/>
      <c r="AN2" s="259"/>
      <c r="AO2" s="259"/>
      <c r="AP2" s="259"/>
      <c r="AQ2" s="259"/>
      <c r="AR2" s="259"/>
      <c r="AS2" s="259"/>
      <c r="AT2" s="259"/>
      <c r="AU2" s="259"/>
      <c r="AV2" s="259"/>
      <c r="AW2" s="259"/>
      <c r="AX2" s="259"/>
      <c r="AY2" s="259"/>
      <c r="AZ2" s="260"/>
      <c r="BA2" s="259"/>
      <c r="BB2" s="260"/>
      <c r="BC2" s="259"/>
      <c r="BD2" s="259"/>
      <c r="BE2" s="259"/>
      <c r="BF2" s="259"/>
      <c r="BG2" s="259"/>
      <c r="BH2" s="259"/>
      <c r="BI2" s="259"/>
      <c r="BJ2" s="259"/>
      <c r="BK2" s="257"/>
      <c r="BL2" s="257"/>
      <c r="BM2" s="257"/>
      <c r="BN2" s="257"/>
      <c r="BO2" s="257"/>
      <c r="BP2" s="257"/>
      <c r="BQ2" s="257"/>
      <c r="BR2" s="257"/>
      <c r="BS2" s="261"/>
      <c r="BT2" s="257"/>
      <c r="BU2" s="257"/>
      <c r="BV2" s="257"/>
      <c r="BW2" s="257"/>
      <c r="BX2" s="257"/>
      <c r="BY2" s="257"/>
      <c r="BZ2" s="257"/>
      <c r="CA2" s="257"/>
      <c r="CB2" s="257"/>
      <c r="CC2" s="257"/>
      <c r="CD2" s="257"/>
      <c r="CE2" s="257"/>
      <c r="CF2" s="257"/>
      <c r="CG2" s="257"/>
      <c r="CH2" s="257"/>
      <c r="CI2" s="257"/>
      <c r="CJ2" s="257"/>
      <c r="CK2" s="257"/>
      <c r="CL2" s="257"/>
      <c r="CM2" s="257"/>
      <c r="CN2" s="257"/>
      <c r="CO2" s="257"/>
      <c r="CP2" s="257"/>
      <c r="CQ2" s="257"/>
      <c r="CR2" s="257"/>
      <c r="CS2" s="257"/>
      <c r="CT2" s="257"/>
      <c r="CU2" s="256"/>
    </row>
    <row r="3" spans="1:99" s="264" customFormat="1" ht="20.25" customHeight="1">
      <c r="A3" s="263"/>
      <c r="B3" s="539"/>
      <c r="C3" s="539"/>
      <c r="D3" s="539"/>
      <c r="E3" s="539"/>
      <c r="F3" s="539"/>
      <c r="G3" s="539"/>
      <c r="H3" s="539"/>
      <c r="I3" s="257"/>
      <c r="J3" s="257"/>
      <c r="K3" s="257"/>
      <c r="L3" s="258"/>
      <c r="M3" s="258"/>
      <c r="N3" s="258"/>
      <c r="O3" s="259"/>
      <c r="P3" s="257"/>
      <c r="Q3" s="258"/>
      <c r="R3" s="257"/>
      <c r="S3" s="257"/>
      <c r="T3" s="257"/>
      <c r="U3" s="257"/>
      <c r="V3" s="258"/>
      <c r="W3" s="257"/>
      <c r="X3" s="257"/>
      <c r="Y3" s="257"/>
      <c r="Z3" s="257"/>
      <c r="AA3" s="257"/>
      <c r="AB3" s="257"/>
      <c r="AC3" s="257"/>
      <c r="AD3" s="257"/>
      <c r="AE3" s="257"/>
      <c r="AF3" s="257"/>
      <c r="AG3" s="257"/>
      <c r="AH3" s="257"/>
      <c r="AI3" s="257"/>
      <c r="AJ3" s="257"/>
      <c r="AK3" s="257"/>
      <c r="AL3" s="257"/>
      <c r="AM3" s="259"/>
      <c r="AN3" s="259"/>
      <c r="AO3" s="259"/>
      <c r="AP3" s="259"/>
      <c r="AQ3" s="259"/>
      <c r="AR3" s="259"/>
      <c r="AS3" s="259"/>
      <c r="AT3" s="259"/>
      <c r="AU3" s="259"/>
      <c r="AV3" s="259"/>
      <c r="AW3" s="259"/>
      <c r="AX3" s="259"/>
      <c r="AY3" s="259"/>
      <c r="AZ3" s="260"/>
      <c r="BA3" s="259"/>
      <c r="BB3" s="260"/>
      <c r="BC3" s="259"/>
      <c r="BD3" s="259"/>
      <c r="BE3" s="259"/>
      <c r="BF3" s="259"/>
      <c r="BG3" s="259"/>
      <c r="BH3" s="259"/>
      <c r="BI3" s="259"/>
      <c r="BJ3" s="259"/>
      <c r="BK3" s="259"/>
      <c r="BL3" s="259"/>
      <c r="BM3" s="259"/>
      <c r="BN3" s="259"/>
      <c r="BO3" s="259"/>
      <c r="BP3" s="259"/>
      <c r="BQ3" s="259"/>
      <c r="BR3" s="259"/>
      <c r="BS3" s="261"/>
      <c r="BT3" s="259"/>
      <c r="BU3" s="259"/>
      <c r="BV3" s="259"/>
      <c r="BW3" s="259"/>
      <c r="BX3" s="259"/>
      <c r="BY3" s="259"/>
      <c r="BZ3" s="259"/>
      <c r="CA3" s="257"/>
      <c r="CB3" s="257"/>
      <c r="CC3" s="257"/>
      <c r="CD3" s="257"/>
      <c r="CE3" s="257"/>
      <c r="CF3" s="257"/>
      <c r="CG3" s="257"/>
      <c r="CH3" s="257"/>
      <c r="CI3" s="257"/>
      <c r="CJ3" s="257"/>
      <c r="CK3" s="257"/>
      <c r="CL3" s="257"/>
      <c r="CM3" s="257"/>
      <c r="CN3" s="257"/>
      <c r="CO3" s="257"/>
      <c r="CP3" s="257"/>
      <c r="CQ3" s="257"/>
      <c r="CR3" s="257"/>
      <c r="CS3" s="257"/>
      <c r="CT3" s="257"/>
      <c r="CU3" s="263"/>
    </row>
    <row r="4" spans="1:99" s="264" customFormat="1" ht="20.25" customHeight="1">
      <c r="A4" s="263"/>
      <c r="B4" s="257"/>
      <c r="C4" s="257"/>
      <c r="D4" s="257"/>
      <c r="E4" s="257"/>
      <c r="F4" s="523"/>
      <c r="G4" s="523"/>
      <c r="H4" s="257"/>
      <c r="I4" s="257"/>
      <c r="J4" s="257"/>
      <c r="K4" s="257"/>
      <c r="L4" s="258"/>
      <c r="M4" s="258"/>
      <c r="N4" s="258"/>
      <c r="O4" s="259"/>
      <c r="P4" s="257"/>
      <c r="Q4" s="258"/>
      <c r="R4" s="257"/>
      <c r="S4" s="257"/>
      <c r="T4" s="257"/>
      <c r="U4" s="257"/>
      <c r="V4" s="258"/>
      <c r="W4" s="257"/>
      <c r="X4" s="257"/>
      <c r="Y4" s="257"/>
      <c r="Z4" s="257"/>
      <c r="AA4" s="257"/>
      <c r="AB4" s="257"/>
      <c r="AC4" s="257"/>
      <c r="AD4" s="257"/>
      <c r="AE4" s="257"/>
      <c r="AF4" s="257"/>
      <c r="AG4" s="257"/>
      <c r="AH4" s="257"/>
      <c r="AI4" s="257"/>
      <c r="AJ4" s="257"/>
      <c r="AK4" s="257"/>
      <c r="AL4" s="257"/>
      <c r="AM4" s="259"/>
      <c r="AN4" s="259"/>
      <c r="AO4" s="259"/>
      <c r="AP4" s="259"/>
      <c r="AQ4" s="259"/>
      <c r="AR4" s="259"/>
      <c r="AS4" s="259"/>
      <c r="AT4" s="259"/>
      <c r="AU4" s="259"/>
      <c r="AV4" s="259"/>
      <c r="AW4" s="259"/>
      <c r="AX4" s="259"/>
      <c r="AY4" s="259"/>
      <c r="AZ4" s="260"/>
      <c r="BA4" s="259"/>
      <c r="BB4" s="260"/>
      <c r="BC4" s="259"/>
      <c r="BD4" s="259"/>
      <c r="BE4" s="259"/>
      <c r="BF4" s="259"/>
      <c r="BG4" s="259"/>
      <c r="BH4" s="259"/>
      <c r="BI4" s="259"/>
      <c r="BJ4" s="259"/>
      <c r="BK4" s="259"/>
      <c r="BL4" s="259"/>
      <c r="BM4" s="259"/>
      <c r="BN4" s="259"/>
      <c r="BO4" s="259"/>
      <c r="BP4" s="259"/>
      <c r="BQ4" s="259"/>
      <c r="BR4" s="259"/>
      <c r="BS4" s="261"/>
      <c r="BT4" s="259"/>
      <c r="BU4" s="259"/>
      <c r="BV4" s="259"/>
      <c r="BW4" s="259"/>
      <c r="BX4" s="259"/>
      <c r="BY4" s="259"/>
      <c r="BZ4" s="259"/>
      <c r="CA4" s="257"/>
      <c r="CB4" s="257"/>
      <c r="CC4" s="257"/>
      <c r="CD4" s="257"/>
      <c r="CE4" s="257"/>
      <c r="CF4" s="257"/>
      <c r="CG4" s="257"/>
      <c r="CH4" s="257"/>
      <c r="CI4" s="257"/>
      <c r="CJ4" s="257"/>
      <c r="CK4" s="257"/>
      <c r="CL4" s="257"/>
      <c r="CM4" s="257"/>
      <c r="CN4" s="257"/>
      <c r="CO4" s="257"/>
      <c r="CP4" s="257"/>
      <c r="CQ4" s="257"/>
      <c r="CR4" s="257"/>
      <c r="CS4" s="257"/>
      <c r="CT4" s="257"/>
      <c r="CU4" s="263"/>
    </row>
    <row r="5" spans="1:99" s="264" customFormat="1" ht="20.25" customHeight="1">
      <c r="A5" s="263"/>
      <c r="B5" s="257"/>
      <c r="C5" s="257"/>
      <c r="D5" s="257"/>
      <c r="E5" s="257"/>
      <c r="F5" s="523"/>
      <c r="G5" s="523"/>
      <c r="H5" s="257"/>
      <c r="I5" s="257"/>
      <c r="J5" s="257"/>
      <c r="K5" s="257"/>
      <c r="L5" s="258"/>
      <c r="M5" s="258"/>
      <c r="N5" s="258"/>
      <c r="O5" s="259"/>
      <c r="P5" s="257"/>
      <c r="Q5" s="258"/>
      <c r="R5" s="257"/>
      <c r="S5" s="257"/>
      <c r="T5" s="257"/>
      <c r="U5" s="257"/>
      <c r="V5" s="258"/>
      <c r="W5" s="257"/>
      <c r="X5" s="257"/>
      <c r="Y5" s="257"/>
      <c r="Z5" s="257"/>
      <c r="AA5" s="257"/>
      <c r="AB5" s="257"/>
      <c r="AC5" s="257"/>
      <c r="AD5" s="257"/>
      <c r="AE5" s="257"/>
      <c r="AF5" s="257"/>
      <c r="AG5" s="257"/>
      <c r="AH5" s="257"/>
      <c r="AI5" s="257"/>
      <c r="AJ5" s="257"/>
      <c r="AK5" s="257"/>
      <c r="AL5" s="257"/>
      <c r="AM5" s="259"/>
      <c r="AN5" s="259"/>
      <c r="AO5" s="259"/>
      <c r="AP5" s="259"/>
      <c r="AQ5" s="259"/>
      <c r="AR5" s="259"/>
      <c r="AS5" s="259"/>
      <c r="AT5" s="259"/>
      <c r="AU5" s="259"/>
      <c r="AV5" s="259"/>
      <c r="AW5" s="259"/>
      <c r="AX5" s="259"/>
      <c r="AY5" s="259"/>
      <c r="AZ5" s="260"/>
      <c r="BA5" s="259"/>
      <c r="BB5" s="260"/>
      <c r="BC5" s="259"/>
      <c r="BD5" s="259"/>
      <c r="BE5" s="259"/>
      <c r="BF5" s="259"/>
      <c r="BG5" s="259"/>
      <c r="BH5" s="259"/>
      <c r="BI5" s="259"/>
      <c r="BJ5" s="259"/>
      <c r="BK5" s="257"/>
      <c r="BL5" s="257"/>
      <c r="BM5" s="257"/>
      <c r="BN5" s="257"/>
      <c r="BO5" s="257"/>
      <c r="BP5" s="257"/>
      <c r="BQ5" s="257"/>
      <c r="BR5" s="257"/>
      <c r="BS5" s="261"/>
      <c r="BT5" s="257"/>
      <c r="BU5" s="257"/>
      <c r="BV5" s="257"/>
      <c r="BW5" s="257"/>
      <c r="BX5" s="257"/>
      <c r="BY5" s="257"/>
      <c r="BZ5" s="257"/>
      <c r="CA5" s="257"/>
      <c r="CB5" s="257"/>
      <c r="CC5" s="257"/>
      <c r="CD5" s="257"/>
      <c r="CE5" s="257"/>
      <c r="CF5" s="257"/>
      <c r="CG5" s="257"/>
      <c r="CH5" s="257"/>
      <c r="CI5" s="257"/>
      <c r="CJ5" s="257"/>
      <c r="CK5" s="257"/>
      <c r="CL5" s="257"/>
      <c r="CM5" s="257"/>
      <c r="CN5" s="257"/>
      <c r="CO5" s="257"/>
      <c r="CP5" s="257"/>
      <c r="CQ5" s="257"/>
      <c r="CR5" s="257"/>
      <c r="CS5" s="257"/>
      <c r="CT5" s="257"/>
      <c r="CU5" s="263"/>
    </row>
    <row r="6" spans="1:99" s="264" customFormat="1" ht="20.25" customHeight="1">
      <c r="A6" s="263"/>
      <c r="B6" s="257"/>
      <c r="C6" s="257"/>
      <c r="D6" s="257"/>
      <c r="E6" s="257"/>
      <c r="F6" s="523"/>
      <c r="G6" s="523"/>
      <c r="H6" s="257"/>
      <c r="I6" s="257"/>
      <c r="J6" s="257"/>
      <c r="K6" s="257"/>
      <c r="L6" s="258"/>
      <c r="M6" s="258"/>
      <c r="N6" s="258"/>
      <c r="O6" s="259"/>
      <c r="P6" s="257"/>
      <c r="Q6" s="258"/>
      <c r="R6" s="257"/>
      <c r="S6" s="257"/>
      <c r="T6" s="257"/>
      <c r="U6" s="257"/>
      <c r="V6" s="258"/>
      <c r="W6" s="257"/>
      <c r="X6" s="257"/>
      <c r="Y6" s="257"/>
      <c r="Z6" s="257"/>
      <c r="AA6" s="257"/>
      <c r="AB6" s="257"/>
      <c r="AC6" s="257"/>
      <c r="AD6" s="257"/>
      <c r="AE6" s="257"/>
      <c r="AF6" s="257"/>
      <c r="AG6" s="257"/>
      <c r="AH6" s="257"/>
      <c r="AI6" s="257"/>
      <c r="AJ6" s="257"/>
      <c r="AK6" s="257"/>
      <c r="AL6" s="257"/>
      <c r="AM6" s="259"/>
      <c r="AN6" s="259"/>
      <c r="AO6" s="259"/>
      <c r="AP6" s="259"/>
      <c r="AQ6" s="259"/>
      <c r="AR6" s="259"/>
      <c r="AS6" s="259"/>
      <c r="AT6" s="259"/>
      <c r="AU6" s="259"/>
      <c r="AV6" s="259"/>
      <c r="AW6" s="259"/>
      <c r="AX6" s="259"/>
      <c r="AY6" s="259"/>
      <c r="AZ6" s="260"/>
      <c r="BA6" s="259"/>
      <c r="BB6" s="260"/>
      <c r="BC6" s="259"/>
      <c r="BD6" s="259"/>
      <c r="BE6" s="259"/>
      <c r="BF6" s="259"/>
      <c r="BG6" s="259"/>
      <c r="BH6" s="259"/>
      <c r="BI6" s="259"/>
      <c r="BJ6" s="259"/>
      <c r="BK6" s="257"/>
      <c r="BL6" s="257"/>
      <c r="BM6" s="257"/>
      <c r="BN6" s="257"/>
      <c r="BO6" s="257"/>
      <c r="BP6" s="257"/>
      <c r="BQ6" s="257"/>
      <c r="BR6" s="257"/>
      <c r="BS6" s="261"/>
      <c r="BT6" s="257"/>
      <c r="BU6" s="257"/>
      <c r="BV6" s="257"/>
      <c r="BW6" s="257"/>
      <c r="BX6" s="257"/>
      <c r="BY6" s="257"/>
      <c r="BZ6" s="257"/>
      <c r="CA6" s="257"/>
      <c r="CB6" s="257"/>
      <c r="CC6" s="257"/>
      <c r="CD6" s="257"/>
      <c r="CE6" s="257"/>
      <c r="CF6" s="257"/>
      <c r="CG6" s="257"/>
      <c r="CH6" s="257"/>
      <c r="CI6" s="257"/>
      <c r="CJ6" s="257"/>
      <c r="CK6" s="257"/>
      <c r="CL6" s="257"/>
      <c r="CM6" s="257"/>
      <c r="CN6" s="257"/>
      <c r="CO6" s="257"/>
      <c r="CP6" s="257"/>
      <c r="CQ6" s="257"/>
      <c r="CR6" s="257"/>
      <c r="CS6" s="257"/>
      <c r="CT6" s="257"/>
      <c r="CU6" s="263"/>
    </row>
    <row r="7" spans="1:99" s="264" customFormat="1" ht="18" customHeight="1">
      <c r="A7" s="263"/>
      <c r="B7" s="263"/>
      <c r="C7" s="265"/>
      <c r="D7" s="265"/>
      <c r="E7" s="265"/>
      <c r="F7" s="524"/>
      <c r="G7" s="524"/>
      <c r="H7" s="266"/>
      <c r="I7" s="257"/>
      <c r="J7" s="257"/>
      <c r="K7" s="257"/>
      <c r="L7" s="258"/>
      <c r="M7" s="258"/>
      <c r="N7" s="258"/>
      <c r="O7" s="259"/>
      <c r="P7" s="257"/>
      <c r="Q7" s="258"/>
      <c r="R7" s="257"/>
      <c r="S7" s="257"/>
      <c r="T7" s="257"/>
      <c r="U7" s="257"/>
      <c r="V7" s="258"/>
      <c r="W7" s="257"/>
      <c r="X7" s="257"/>
      <c r="Y7" s="257"/>
      <c r="Z7" s="257"/>
      <c r="AA7" s="257"/>
      <c r="AB7" s="257"/>
      <c r="AC7" s="257"/>
      <c r="AD7" s="257"/>
      <c r="AE7" s="257"/>
      <c r="AF7" s="257"/>
      <c r="AG7" s="257"/>
      <c r="AH7" s="257"/>
      <c r="AI7" s="257"/>
      <c r="AJ7" s="257"/>
      <c r="AK7" s="257"/>
      <c r="AL7" s="257"/>
      <c r="AM7" s="259"/>
      <c r="AN7" s="259"/>
      <c r="AO7" s="259"/>
      <c r="AP7" s="259"/>
      <c r="AQ7" s="259"/>
      <c r="AR7" s="259"/>
      <c r="AS7" s="259"/>
      <c r="AT7" s="259"/>
      <c r="AU7" s="259"/>
      <c r="AV7" s="259"/>
      <c r="AW7" s="259"/>
      <c r="AX7" s="259"/>
      <c r="AY7" s="259"/>
      <c r="AZ7" s="260"/>
      <c r="BA7" s="259"/>
      <c r="BB7" s="260"/>
      <c r="BC7" s="259"/>
      <c r="BD7" s="259"/>
      <c r="BE7" s="259"/>
      <c r="BF7" s="259"/>
      <c r="BG7" s="259"/>
      <c r="BH7" s="259"/>
      <c r="BI7" s="259"/>
      <c r="BJ7" s="259"/>
      <c r="BK7" s="257"/>
      <c r="BL7" s="257"/>
      <c r="BM7" s="257"/>
      <c r="BN7" s="257"/>
      <c r="BO7" s="257"/>
      <c r="BP7" s="257"/>
      <c r="BQ7" s="257"/>
      <c r="BR7" s="257"/>
      <c r="BS7" s="261"/>
      <c r="BT7" s="257"/>
      <c r="BU7" s="257"/>
      <c r="BV7" s="257"/>
      <c r="BW7" s="257"/>
      <c r="BX7" s="257"/>
      <c r="BY7" s="257"/>
      <c r="BZ7" s="257"/>
      <c r="CA7" s="257"/>
      <c r="CB7" s="257"/>
      <c r="CC7" s="257"/>
      <c r="CD7" s="257"/>
      <c r="CE7" s="259"/>
      <c r="CF7" s="259"/>
      <c r="CG7" s="259"/>
      <c r="CH7" s="259"/>
      <c r="CI7" s="259"/>
      <c r="CJ7" s="259"/>
      <c r="CK7" s="259"/>
      <c r="CL7" s="259"/>
      <c r="CM7" s="259"/>
      <c r="CN7" s="259"/>
      <c r="CO7" s="259"/>
      <c r="CP7" s="259"/>
      <c r="CQ7" s="259"/>
      <c r="CR7" s="259"/>
      <c r="CS7" s="259"/>
      <c r="CT7" s="259"/>
      <c r="CU7" s="263"/>
    </row>
    <row r="8" spans="1:99" s="269" customFormat="1" ht="27.75" customHeight="1">
      <c r="A8" s="267"/>
      <c r="B8" s="540" t="s">
        <v>250</v>
      </c>
      <c r="C8" s="541"/>
      <c r="D8" s="541"/>
      <c r="E8" s="541"/>
      <c r="F8" s="541"/>
      <c r="G8" s="541"/>
      <c r="H8" s="542"/>
      <c r="I8" s="257"/>
      <c r="J8" s="540"/>
      <c r="K8" s="541"/>
      <c r="L8" s="541"/>
      <c r="M8" s="541"/>
      <c r="N8" s="542"/>
      <c r="O8" s="268"/>
      <c r="P8" s="257"/>
      <c r="Q8" s="543" t="s">
        <v>251</v>
      </c>
      <c r="R8" s="544"/>
      <c r="S8" s="544"/>
      <c r="T8" s="545"/>
      <c r="U8" s="257"/>
      <c r="V8" s="543" t="s">
        <v>252</v>
      </c>
      <c r="W8" s="544"/>
      <c r="X8" s="544"/>
      <c r="Y8" s="545"/>
      <c r="Z8" s="257"/>
      <c r="AA8" s="543" t="s">
        <v>253</v>
      </c>
      <c r="AB8" s="544"/>
      <c r="AC8" s="544"/>
      <c r="AD8" s="544"/>
      <c r="AE8" s="544"/>
      <c r="AF8" s="544"/>
      <c r="AG8" s="544"/>
      <c r="AH8" s="544"/>
      <c r="AI8" s="544"/>
      <c r="AJ8" s="544"/>
      <c r="AK8" s="544"/>
      <c r="AL8" s="544"/>
      <c r="AM8" s="544"/>
      <c r="AN8" s="544"/>
      <c r="AO8" s="544"/>
      <c r="AP8" s="544"/>
      <c r="AQ8" s="544"/>
      <c r="AR8" s="544"/>
      <c r="AS8" s="544"/>
      <c r="AT8" s="544"/>
      <c r="AU8" s="544"/>
      <c r="AV8" s="544"/>
      <c r="AW8" s="544"/>
      <c r="AX8" s="544"/>
      <c r="AY8" s="544"/>
      <c r="AZ8" s="544"/>
      <c r="BA8" s="544"/>
      <c r="BB8" s="544"/>
      <c r="BC8" s="544"/>
      <c r="BD8" s="544"/>
      <c r="BE8" s="544"/>
      <c r="BF8" s="544"/>
      <c r="BG8" s="544"/>
      <c r="BH8" s="544"/>
      <c r="BI8" s="544"/>
      <c r="BJ8" s="544"/>
      <c r="BK8" s="544"/>
      <c r="BL8" s="544"/>
      <c r="BM8" s="544"/>
      <c r="BN8" s="544"/>
      <c r="BO8" s="544"/>
      <c r="BP8" s="544"/>
      <c r="BQ8" s="544"/>
      <c r="BR8" s="544"/>
      <c r="BS8" s="544"/>
      <c r="BT8" s="544"/>
      <c r="BU8" s="544"/>
      <c r="BV8" s="544"/>
      <c r="BW8" s="544"/>
      <c r="BX8" s="544"/>
      <c r="BY8" s="544"/>
      <c r="BZ8" s="544"/>
      <c r="CA8" s="544"/>
      <c r="CB8" s="544"/>
      <c r="CC8" s="544"/>
      <c r="CD8" s="544"/>
      <c r="CE8" s="544"/>
      <c r="CF8" s="544"/>
      <c r="CG8" s="544"/>
      <c r="CH8" s="544"/>
      <c r="CI8" s="544"/>
      <c r="CJ8" s="544"/>
      <c r="CK8" s="544"/>
      <c r="CL8" s="544"/>
      <c r="CM8" s="544"/>
      <c r="CN8" s="544"/>
      <c r="CO8" s="544"/>
      <c r="CP8" s="544"/>
      <c r="CQ8" s="544"/>
      <c r="CR8" s="544"/>
      <c r="CS8" s="544"/>
      <c r="CT8" s="545"/>
      <c r="CU8" s="267"/>
    </row>
    <row r="9" spans="1:99" s="269" customFormat="1" ht="18" customHeight="1">
      <c r="A9" s="267"/>
      <c r="B9" s="549" t="s">
        <v>62</v>
      </c>
      <c r="C9" s="553" t="s">
        <v>254</v>
      </c>
      <c r="D9" s="555" t="s">
        <v>255</v>
      </c>
      <c r="E9" s="557" t="s">
        <v>256</v>
      </c>
      <c r="F9" s="559" t="s">
        <v>257</v>
      </c>
      <c r="G9" s="559" t="s">
        <v>258</v>
      </c>
      <c r="H9" s="557" t="s">
        <v>259</v>
      </c>
      <c r="I9" s="257"/>
      <c r="J9" s="549" t="s">
        <v>74</v>
      </c>
      <c r="K9" s="549" t="s">
        <v>75</v>
      </c>
      <c r="L9" s="551" t="s">
        <v>260</v>
      </c>
      <c r="M9" s="552"/>
      <c r="N9" s="552"/>
      <c r="O9" s="549" t="s">
        <v>261</v>
      </c>
      <c r="P9" s="257"/>
      <c r="Q9" s="546"/>
      <c r="R9" s="547"/>
      <c r="S9" s="547"/>
      <c r="T9" s="548"/>
      <c r="U9" s="257"/>
      <c r="V9" s="546"/>
      <c r="W9" s="547"/>
      <c r="X9" s="547"/>
      <c r="Y9" s="548"/>
      <c r="Z9" s="257"/>
      <c r="AA9" s="546"/>
      <c r="AB9" s="547"/>
      <c r="AC9" s="547"/>
      <c r="AD9" s="547"/>
      <c r="AE9" s="547"/>
      <c r="AF9" s="547"/>
      <c r="AG9" s="547"/>
      <c r="AH9" s="547"/>
      <c r="AI9" s="547"/>
      <c r="AJ9" s="547"/>
      <c r="AK9" s="547"/>
      <c r="AL9" s="547"/>
      <c r="AM9" s="547"/>
      <c r="AN9" s="547"/>
      <c r="AO9" s="547"/>
      <c r="AP9" s="547"/>
      <c r="AQ9" s="547"/>
      <c r="AR9" s="547"/>
      <c r="AS9" s="547"/>
      <c r="AT9" s="547"/>
      <c r="AU9" s="547"/>
      <c r="AV9" s="547"/>
      <c r="AW9" s="547"/>
      <c r="AX9" s="547"/>
      <c r="AY9" s="547"/>
      <c r="AZ9" s="547"/>
      <c r="BA9" s="547"/>
      <c r="BB9" s="547"/>
      <c r="BC9" s="547"/>
      <c r="BD9" s="547"/>
      <c r="BE9" s="547"/>
      <c r="BF9" s="547"/>
      <c r="BG9" s="547"/>
      <c r="BH9" s="547"/>
      <c r="BI9" s="547"/>
      <c r="BJ9" s="547"/>
      <c r="BK9" s="547"/>
      <c r="BL9" s="547"/>
      <c r="BM9" s="547"/>
      <c r="BN9" s="547"/>
      <c r="BO9" s="547"/>
      <c r="BP9" s="547"/>
      <c r="BQ9" s="547"/>
      <c r="BR9" s="547"/>
      <c r="BS9" s="547"/>
      <c r="BT9" s="547"/>
      <c r="BU9" s="547"/>
      <c r="BV9" s="547"/>
      <c r="BW9" s="547"/>
      <c r="BX9" s="547"/>
      <c r="BY9" s="547"/>
      <c r="BZ9" s="547"/>
      <c r="CA9" s="547"/>
      <c r="CB9" s="547"/>
      <c r="CC9" s="547"/>
      <c r="CD9" s="547"/>
      <c r="CE9" s="547"/>
      <c r="CF9" s="547"/>
      <c r="CG9" s="547"/>
      <c r="CH9" s="547"/>
      <c r="CI9" s="547"/>
      <c r="CJ9" s="547"/>
      <c r="CK9" s="547"/>
      <c r="CL9" s="547"/>
      <c r="CM9" s="547"/>
      <c r="CN9" s="547"/>
      <c r="CO9" s="547"/>
      <c r="CP9" s="547"/>
      <c r="CQ9" s="547"/>
      <c r="CR9" s="547"/>
      <c r="CS9" s="547"/>
      <c r="CT9" s="548"/>
      <c r="CU9" s="267"/>
    </row>
    <row r="10" spans="1:99" s="269" customFormat="1" ht="46.5" customHeight="1">
      <c r="A10" s="267"/>
      <c r="B10" s="550"/>
      <c r="C10" s="554"/>
      <c r="D10" s="556"/>
      <c r="E10" s="558"/>
      <c r="F10" s="560"/>
      <c r="G10" s="560"/>
      <c r="H10" s="558"/>
      <c r="I10" s="257"/>
      <c r="J10" s="550"/>
      <c r="K10" s="550"/>
      <c r="L10" s="270" t="s">
        <v>95</v>
      </c>
      <c r="M10" s="270" t="s">
        <v>96</v>
      </c>
      <c r="N10" s="270" t="s">
        <v>97</v>
      </c>
      <c r="O10" s="550"/>
      <c r="P10" s="271"/>
      <c r="Q10" s="272" t="s">
        <v>262</v>
      </c>
      <c r="R10" s="273" t="s">
        <v>263</v>
      </c>
      <c r="S10" s="274" t="s">
        <v>264</v>
      </c>
      <c r="T10" s="275" t="s">
        <v>265</v>
      </c>
      <c r="U10" s="276"/>
      <c r="V10" s="272" t="s">
        <v>262</v>
      </c>
      <c r="W10" s="273" t="s">
        <v>263</v>
      </c>
      <c r="X10" s="274" t="s">
        <v>264</v>
      </c>
      <c r="Y10" s="275" t="s">
        <v>265</v>
      </c>
      <c r="Z10" s="276"/>
      <c r="AA10" s="277" t="s">
        <v>262</v>
      </c>
      <c r="AB10" s="277" t="s">
        <v>263</v>
      </c>
      <c r="AC10" s="278" t="s">
        <v>264</v>
      </c>
      <c r="AD10" s="275" t="s">
        <v>265</v>
      </c>
      <c r="AE10" s="277" t="s">
        <v>262</v>
      </c>
      <c r="AF10" s="277" t="s">
        <v>263</v>
      </c>
      <c r="AG10" s="278" t="s">
        <v>264</v>
      </c>
      <c r="AH10" s="275" t="s">
        <v>265</v>
      </c>
      <c r="AI10" s="277" t="s">
        <v>262</v>
      </c>
      <c r="AJ10" s="277" t="s">
        <v>263</v>
      </c>
      <c r="AK10" s="278" t="s">
        <v>264</v>
      </c>
      <c r="AL10" s="275" t="s">
        <v>265</v>
      </c>
      <c r="AM10" s="277" t="s">
        <v>262</v>
      </c>
      <c r="AN10" s="277" t="s">
        <v>263</v>
      </c>
      <c r="AO10" s="278" t="s">
        <v>264</v>
      </c>
      <c r="AP10" s="275" t="s">
        <v>265</v>
      </c>
      <c r="AQ10" s="277" t="s">
        <v>262</v>
      </c>
      <c r="AR10" s="277" t="s">
        <v>263</v>
      </c>
      <c r="AS10" s="278" t="s">
        <v>264</v>
      </c>
      <c r="AT10" s="275" t="s">
        <v>265</v>
      </c>
      <c r="AU10" s="277" t="s">
        <v>262</v>
      </c>
      <c r="AV10" s="277" t="s">
        <v>263</v>
      </c>
      <c r="AW10" s="278" t="s">
        <v>264</v>
      </c>
      <c r="AX10" s="275" t="s">
        <v>265</v>
      </c>
      <c r="AY10" s="277" t="s">
        <v>262</v>
      </c>
      <c r="AZ10" s="279" t="s">
        <v>263</v>
      </c>
      <c r="BA10" s="278" t="s">
        <v>264</v>
      </c>
      <c r="BB10" s="280" t="s">
        <v>265</v>
      </c>
      <c r="BC10" s="277" t="s">
        <v>262</v>
      </c>
      <c r="BD10" s="277" t="s">
        <v>263</v>
      </c>
      <c r="BE10" s="278" t="s">
        <v>264</v>
      </c>
      <c r="BF10" s="275" t="s">
        <v>265</v>
      </c>
      <c r="BG10" s="277" t="s">
        <v>262</v>
      </c>
      <c r="BH10" s="277" t="s">
        <v>263</v>
      </c>
      <c r="BI10" s="278" t="s">
        <v>264</v>
      </c>
      <c r="BJ10" s="275" t="s">
        <v>265</v>
      </c>
      <c r="BK10" s="277" t="s">
        <v>262</v>
      </c>
      <c r="BL10" s="277" t="s">
        <v>263</v>
      </c>
      <c r="BM10" s="278" t="s">
        <v>264</v>
      </c>
      <c r="BN10" s="275" t="s">
        <v>265</v>
      </c>
      <c r="BO10" s="277" t="s">
        <v>262</v>
      </c>
      <c r="BP10" s="277" t="s">
        <v>263</v>
      </c>
      <c r="BQ10" s="278" t="s">
        <v>264</v>
      </c>
      <c r="BR10" s="275" t="s">
        <v>265</v>
      </c>
      <c r="BS10" s="277" t="s">
        <v>262</v>
      </c>
      <c r="BT10" s="277" t="s">
        <v>263</v>
      </c>
      <c r="BU10" s="278" t="s">
        <v>264</v>
      </c>
      <c r="BV10" s="275" t="s">
        <v>265</v>
      </c>
      <c r="BW10" s="277" t="s">
        <v>262</v>
      </c>
      <c r="BX10" s="277" t="s">
        <v>263</v>
      </c>
      <c r="BY10" s="278" t="s">
        <v>264</v>
      </c>
      <c r="BZ10" s="275" t="s">
        <v>265</v>
      </c>
      <c r="CA10" s="277" t="s">
        <v>262</v>
      </c>
      <c r="CB10" s="277" t="s">
        <v>263</v>
      </c>
      <c r="CC10" s="278" t="s">
        <v>264</v>
      </c>
      <c r="CD10" s="275" t="s">
        <v>265</v>
      </c>
      <c r="CE10" s="277" t="s">
        <v>262</v>
      </c>
      <c r="CF10" s="277" t="s">
        <v>263</v>
      </c>
      <c r="CG10" s="278" t="s">
        <v>264</v>
      </c>
      <c r="CH10" s="275" t="s">
        <v>265</v>
      </c>
      <c r="CI10" s="277" t="s">
        <v>262</v>
      </c>
      <c r="CJ10" s="277" t="s">
        <v>263</v>
      </c>
      <c r="CK10" s="278" t="s">
        <v>264</v>
      </c>
      <c r="CL10" s="275" t="s">
        <v>265</v>
      </c>
      <c r="CM10" s="277" t="s">
        <v>262</v>
      </c>
      <c r="CN10" s="277" t="s">
        <v>263</v>
      </c>
      <c r="CO10" s="278" t="s">
        <v>264</v>
      </c>
      <c r="CP10" s="275" t="s">
        <v>265</v>
      </c>
      <c r="CQ10" s="277" t="s">
        <v>262</v>
      </c>
      <c r="CR10" s="277" t="s">
        <v>263</v>
      </c>
      <c r="CS10" s="278" t="s">
        <v>264</v>
      </c>
      <c r="CT10" s="275" t="s">
        <v>265</v>
      </c>
      <c r="CU10" s="267"/>
    </row>
    <row r="11" spans="1:99" s="286" customFormat="1" ht="18" customHeight="1">
      <c r="A11" s="281"/>
      <c r="B11" s="561"/>
      <c r="C11" s="562"/>
      <c r="D11" s="282"/>
      <c r="E11" s="282"/>
      <c r="F11" s="525"/>
      <c r="G11" s="525"/>
      <c r="H11" s="283"/>
      <c r="I11" s="257"/>
      <c r="J11" s="563"/>
      <c r="K11" s="564"/>
      <c r="L11" s="565"/>
      <c r="M11" s="565"/>
      <c r="N11" s="562"/>
      <c r="O11" s="284"/>
      <c r="P11" s="257"/>
      <c r="Q11" s="566"/>
      <c r="R11" s="567"/>
      <c r="S11" s="567"/>
      <c r="T11" s="568"/>
      <c r="U11" s="257"/>
      <c r="V11" s="566"/>
      <c r="W11" s="567"/>
      <c r="X11" s="567"/>
      <c r="Y11" s="568"/>
      <c r="Z11" s="257"/>
      <c r="AA11" s="569" t="s">
        <v>266</v>
      </c>
      <c r="AB11" s="570"/>
      <c r="AC11" s="570"/>
      <c r="AD11" s="570"/>
      <c r="AE11" s="571" t="s">
        <v>267</v>
      </c>
      <c r="AF11" s="570"/>
      <c r="AG11" s="570"/>
      <c r="AH11" s="570"/>
      <c r="AI11" s="570"/>
      <c r="AJ11" s="570"/>
      <c r="AK11" s="570"/>
      <c r="AL11" s="572"/>
      <c r="AM11" s="569" t="s">
        <v>268</v>
      </c>
      <c r="AN11" s="571"/>
      <c r="AO11" s="571"/>
      <c r="AP11" s="571"/>
      <c r="AQ11" s="571"/>
      <c r="AR11" s="571"/>
      <c r="AS11" s="571"/>
      <c r="AT11" s="571"/>
      <c r="AU11" s="570"/>
      <c r="AV11" s="570"/>
      <c r="AW11" s="570"/>
      <c r="AX11" s="572"/>
      <c r="AY11" s="569" t="s">
        <v>269</v>
      </c>
      <c r="AZ11" s="571"/>
      <c r="BA11" s="571"/>
      <c r="BB11" s="573"/>
      <c r="BC11" s="569" t="s">
        <v>270</v>
      </c>
      <c r="BD11" s="571"/>
      <c r="BE11" s="571"/>
      <c r="BF11" s="571"/>
      <c r="BG11" s="571"/>
      <c r="BH11" s="571"/>
      <c r="BI11" s="571"/>
      <c r="BJ11" s="573"/>
      <c r="BK11" s="578" t="s">
        <v>271</v>
      </c>
      <c r="BL11" s="579"/>
      <c r="BM11" s="579"/>
      <c r="BN11" s="580"/>
      <c r="BO11" s="581" t="s">
        <v>272</v>
      </c>
      <c r="BP11" s="577"/>
      <c r="BQ11" s="577"/>
      <c r="BR11" s="582"/>
      <c r="BS11" s="583" t="s">
        <v>273</v>
      </c>
      <c r="BT11" s="575"/>
      <c r="BU11" s="575"/>
      <c r="BV11" s="575"/>
      <c r="BW11" s="575"/>
      <c r="BX11" s="575"/>
      <c r="BY11" s="575"/>
      <c r="BZ11" s="575"/>
      <c r="CA11" s="575"/>
      <c r="CB11" s="575"/>
      <c r="CC11" s="575"/>
      <c r="CD11" s="575"/>
      <c r="CE11" s="575"/>
      <c r="CF11" s="575"/>
      <c r="CG11" s="575"/>
      <c r="CH11" s="575"/>
      <c r="CI11" s="575"/>
      <c r="CJ11" s="575"/>
      <c r="CK11" s="575"/>
      <c r="CL11" s="575"/>
      <c r="CM11" s="574" t="s">
        <v>274</v>
      </c>
      <c r="CN11" s="575"/>
      <c r="CO11" s="575"/>
      <c r="CP11" s="576"/>
      <c r="CQ11" s="577" t="s">
        <v>275</v>
      </c>
      <c r="CR11" s="575"/>
      <c r="CS11" s="575"/>
      <c r="CT11" s="576"/>
      <c r="CU11" s="285"/>
    </row>
    <row r="12" spans="1:99" s="264" customFormat="1">
      <c r="A12" s="281"/>
      <c r="B12" s="287"/>
      <c r="C12" s="288"/>
      <c r="D12" s="289"/>
      <c r="E12" s="287"/>
      <c r="F12" s="526"/>
      <c r="G12" s="526"/>
      <c r="H12" s="290"/>
      <c r="I12" s="257"/>
      <c r="J12" s="291"/>
      <c r="K12" s="287"/>
      <c r="L12" s="287"/>
      <c r="M12" s="287"/>
      <c r="N12" s="287"/>
      <c r="O12" s="289"/>
      <c r="P12" s="257"/>
      <c r="Q12" s="292"/>
      <c r="R12" s="293"/>
      <c r="S12" s="294"/>
      <c r="T12" s="295"/>
      <c r="U12" s="257"/>
      <c r="V12" s="292"/>
      <c r="W12" s="293"/>
      <c r="X12" s="294"/>
      <c r="Y12" s="295"/>
      <c r="Z12" s="257"/>
      <c r="AA12" s="291"/>
      <c r="AB12" s="293"/>
      <c r="AC12" s="294"/>
      <c r="AD12" s="296"/>
      <c r="AE12" s="287"/>
      <c r="AF12" s="293"/>
      <c r="AG12" s="294"/>
      <c r="AH12" s="296"/>
      <c r="AI12" s="287"/>
      <c r="AJ12" s="293"/>
      <c r="AK12" s="294"/>
      <c r="AL12" s="295"/>
      <c r="AM12" s="291"/>
      <c r="AN12" s="293"/>
      <c r="AO12" s="294"/>
      <c r="AP12" s="295"/>
      <c r="AQ12" s="287"/>
      <c r="AR12" s="293"/>
      <c r="AS12" s="294"/>
      <c r="AT12" s="295"/>
      <c r="AU12" s="287"/>
      <c r="AV12" s="293"/>
      <c r="AW12" s="294"/>
      <c r="AX12" s="295"/>
      <c r="AY12" s="287"/>
      <c r="AZ12" s="297"/>
      <c r="BA12" s="294"/>
      <c r="BB12" s="298"/>
      <c r="BC12" s="287"/>
      <c r="BD12" s="293"/>
      <c r="BE12" s="294"/>
      <c r="BF12" s="295"/>
      <c r="BG12" s="287"/>
      <c r="BH12" s="293"/>
      <c r="BI12" s="294"/>
      <c r="BJ12" s="295"/>
      <c r="BK12" s="287"/>
      <c r="BL12" s="293"/>
      <c r="BM12" s="294"/>
      <c r="BN12" s="295"/>
      <c r="BO12" s="287"/>
      <c r="BP12" s="293"/>
      <c r="BQ12" s="294"/>
      <c r="BR12" s="295"/>
      <c r="BS12" s="287"/>
      <c r="BT12" s="293"/>
      <c r="BU12" s="294"/>
      <c r="BV12" s="295"/>
      <c r="BW12" s="287"/>
      <c r="BX12" s="293"/>
      <c r="BY12" s="294"/>
      <c r="BZ12" s="295"/>
      <c r="CA12" s="287"/>
      <c r="CB12" s="293"/>
      <c r="CC12" s="294"/>
      <c r="CD12" s="295"/>
      <c r="CE12" s="287"/>
      <c r="CF12" s="293"/>
      <c r="CG12" s="294"/>
      <c r="CH12" s="295"/>
      <c r="CI12" s="287"/>
      <c r="CJ12" s="293"/>
      <c r="CK12" s="294"/>
      <c r="CL12" s="295"/>
      <c r="CM12" s="287"/>
      <c r="CN12" s="293"/>
      <c r="CO12" s="294"/>
      <c r="CP12" s="295"/>
      <c r="CQ12" s="287"/>
      <c r="CR12" s="293"/>
      <c r="CS12" s="294"/>
      <c r="CT12" s="295"/>
      <c r="CU12" s="263"/>
    </row>
    <row r="13" spans="1:99" s="264" customFormat="1" ht="8.25" customHeight="1">
      <c r="A13" s="281"/>
      <c r="B13" s="299"/>
      <c r="C13" s="300"/>
      <c r="D13" s="301"/>
      <c r="E13" s="299"/>
      <c r="F13" s="527"/>
      <c r="G13" s="527"/>
      <c r="H13" s="302"/>
      <c r="I13" s="257"/>
      <c r="J13" s="303"/>
      <c r="K13" s="299"/>
      <c r="L13" s="304"/>
      <c r="M13" s="304"/>
      <c r="N13" s="304"/>
      <c r="O13" s="301"/>
      <c r="P13" s="257"/>
      <c r="Q13" s="305"/>
      <c r="R13" s="306"/>
      <c r="S13" s="306"/>
      <c r="T13" s="306"/>
      <c r="U13" s="257"/>
      <c r="V13" s="305"/>
      <c r="W13" s="306"/>
      <c r="X13" s="306"/>
      <c r="Y13" s="306"/>
      <c r="Z13" s="257"/>
      <c r="AA13" s="307"/>
      <c r="AB13" s="306"/>
      <c r="AC13" s="306"/>
      <c r="AD13" s="306"/>
      <c r="AE13" s="308"/>
      <c r="AF13" s="306"/>
      <c r="AG13" s="306"/>
      <c r="AH13" s="306"/>
      <c r="AI13" s="308"/>
      <c r="AJ13" s="306"/>
      <c r="AK13" s="306"/>
      <c r="AL13" s="306"/>
      <c r="AM13" s="307"/>
      <c r="AN13" s="306"/>
      <c r="AO13" s="306"/>
      <c r="AP13" s="306"/>
      <c r="AQ13" s="308"/>
      <c r="AR13" s="306"/>
      <c r="AS13" s="306"/>
      <c r="AT13" s="309"/>
      <c r="AU13" s="308"/>
      <c r="AV13" s="306"/>
      <c r="AW13" s="306"/>
      <c r="AX13" s="309"/>
      <c r="AY13" s="308"/>
      <c r="AZ13" s="310"/>
      <c r="BA13" s="306"/>
      <c r="BB13" s="311"/>
      <c r="BC13" s="308"/>
      <c r="BD13" s="306"/>
      <c r="BE13" s="306"/>
      <c r="BF13" s="306"/>
      <c r="BG13" s="308"/>
      <c r="BH13" s="306"/>
      <c r="BI13" s="306"/>
      <c r="BJ13" s="309"/>
      <c r="BK13" s="308"/>
      <c r="BL13" s="306"/>
      <c r="BM13" s="306"/>
      <c r="BN13" s="309"/>
      <c r="BO13" s="308"/>
      <c r="BP13" s="306"/>
      <c r="BQ13" s="306"/>
      <c r="BR13" s="309"/>
      <c r="BS13" s="299"/>
      <c r="BT13" s="306"/>
      <c r="BU13" s="306"/>
      <c r="BV13" s="306"/>
      <c r="BW13" s="308"/>
      <c r="BX13" s="306"/>
      <c r="BY13" s="306"/>
      <c r="BZ13" s="306"/>
      <c r="CA13" s="308"/>
      <c r="CB13" s="306"/>
      <c r="CC13" s="306"/>
      <c r="CD13" s="306"/>
      <c r="CE13" s="308"/>
      <c r="CF13" s="306"/>
      <c r="CG13" s="306"/>
      <c r="CH13" s="306"/>
      <c r="CI13" s="308"/>
      <c r="CJ13" s="306"/>
      <c r="CK13" s="306"/>
      <c r="CL13" s="306"/>
      <c r="CM13" s="308"/>
      <c r="CN13" s="306"/>
      <c r="CO13" s="306"/>
      <c r="CP13" s="309"/>
      <c r="CQ13" s="308"/>
      <c r="CR13" s="306"/>
      <c r="CS13" s="306"/>
      <c r="CT13" s="312"/>
      <c r="CU13" s="263"/>
    </row>
    <row r="14" spans="1:99" s="313" customFormat="1">
      <c r="A14" s="319"/>
      <c r="B14" s="320" t="s">
        <v>554</v>
      </c>
      <c r="C14" s="321"/>
      <c r="D14" s="322" t="s">
        <v>286</v>
      </c>
      <c r="E14" s="323">
        <v>0</v>
      </c>
      <c r="F14" s="528">
        <v>0.47879999999999995</v>
      </c>
      <c r="G14" s="529">
        <v>0.47879999999999995</v>
      </c>
      <c r="H14" s="324">
        <v>38469</v>
      </c>
      <c r="I14" s="325"/>
      <c r="J14" s="326"/>
      <c r="K14" s="326"/>
      <c r="L14" s="327"/>
      <c r="M14" s="327"/>
      <c r="N14" s="327"/>
      <c r="O14" s="322" t="s">
        <v>276</v>
      </c>
      <c r="P14" s="328"/>
      <c r="Q14" s="320"/>
      <c r="R14" s="321"/>
      <c r="S14" s="329">
        <v>0</v>
      </c>
      <c r="T14" s="330">
        <v>0</v>
      </c>
      <c r="U14" s="331"/>
      <c r="V14" s="320"/>
      <c r="W14" s="321"/>
      <c r="X14" s="329">
        <v>0</v>
      </c>
      <c r="Y14" s="330">
        <v>0</v>
      </c>
      <c r="Z14" s="331"/>
      <c r="AA14" s="332"/>
      <c r="AC14" s="329">
        <v>0</v>
      </c>
      <c r="AD14" s="330">
        <v>0</v>
      </c>
      <c r="AE14" s="332"/>
      <c r="AF14" s="321"/>
      <c r="AG14" s="329">
        <v>0</v>
      </c>
      <c r="AH14" s="330">
        <v>0</v>
      </c>
      <c r="AI14" s="332"/>
      <c r="AJ14" s="321"/>
      <c r="AK14" s="329">
        <v>0</v>
      </c>
      <c r="AL14" s="330">
        <v>0</v>
      </c>
      <c r="AM14" s="332"/>
      <c r="AN14" s="321"/>
      <c r="AO14" s="329">
        <v>0</v>
      </c>
      <c r="AP14" s="330">
        <v>0</v>
      </c>
      <c r="AQ14" s="332"/>
      <c r="AR14" s="321"/>
      <c r="AS14" s="329">
        <v>0</v>
      </c>
      <c r="AT14" s="330">
        <v>0</v>
      </c>
      <c r="AU14" s="332"/>
      <c r="AV14" s="321"/>
      <c r="AW14" s="329">
        <v>0</v>
      </c>
      <c r="AX14" s="330">
        <v>0</v>
      </c>
      <c r="AY14" s="332" t="s">
        <v>277</v>
      </c>
      <c r="AZ14" s="333">
        <v>30</v>
      </c>
      <c r="BA14" s="329">
        <v>1.0999999999999999E-2</v>
      </c>
      <c r="BB14" s="330">
        <v>0.33</v>
      </c>
      <c r="BC14" s="332" t="s">
        <v>278</v>
      </c>
      <c r="BD14" s="321">
        <v>8</v>
      </c>
      <c r="BE14" s="329">
        <v>1.285E-2</v>
      </c>
      <c r="BF14" s="330">
        <v>0.1028</v>
      </c>
      <c r="BG14" s="332" t="s">
        <v>279</v>
      </c>
      <c r="BH14" s="321">
        <v>2</v>
      </c>
      <c r="BI14" s="329">
        <v>2.3E-2</v>
      </c>
      <c r="BJ14" s="330">
        <v>4.5999999999999999E-2</v>
      </c>
      <c r="BK14" s="332"/>
      <c r="BL14" s="321"/>
      <c r="BM14" s="329">
        <v>0</v>
      </c>
      <c r="BN14" s="330">
        <v>0</v>
      </c>
      <c r="BO14" s="332"/>
      <c r="BP14" s="321"/>
      <c r="BQ14" s="329">
        <v>0</v>
      </c>
      <c r="BR14" s="330">
        <v>0</v>
      </c>
      <c r="BS14" s="332"/>
      <c r="BT14" s="321"/>
      <c r="BU14" s="329">
        <v>0</v>
      </c>
      <c r="BV14" s="330">
        <v>0</v>
      </c>
      <c r="BW14" s="332"/>
      <c r="BX14" s="321"/>
      <c r="BY14" s="329">
        <v>0</v>
      </c>
      <c r="BZ14" s="330">
        <v>0</v>
      </c>
      <c r="CA14" s="332"/>
      <c r="CB14" s="321"/>
      <c r="CC14" s="329">
        <v>0</v>
      </c>
      <c r="CD14" s="330">
        <v>0</v>
      </c>
      <c r="CE14" s="332"/>
      <c r="CF14" s="321"/>
      <c r="CG14" s="329">
        <v>0</v>
      </c>
      <c r="CH14" s="330">
        <v>0</v>
      </c>
      <c r="CI14" s="332"/>
      <c r="CJ14" s="321"/>
      <c r="CK14" s="329">
        <v>0</v>
      </c>
      <c r="CL14" s="330">
        <v>0</v>
      </c>
      <c r="CM14" s="332"/>
      <c r="CN14" s="321"/>
      <c r="CO14" s="329">
        <v>0</v>
      </c>
      <c r="CP14" s="330">
        <v>0</v>
      </c>
      <c r="CQ14" s="332"/>
      <c r="CR14" s="321"/>
      <c r="CS14" s="329">
        <v>0</v>
      </c>
      <c r="CT14" s="330">
        <v>0</v>
      </c>
    </row>
    <row r="15" spans="1:99" s="173" customFormat="1">
      <c r="A15" s="319"/>
      <c r="B15" s="334" t="s">
        <v>280</v>
      </c>
      <c r="C15" s="335"/>
      <c r="D15" s="322" t="s">
        <v>280</v>
      </c>
      <c r="E15" s="323">
        <v>0</v>
      </c>
      <c r="F15" s="528">
        <v>0</v>
      </c>
      <c r="G15" s="529">
        <v>0</v>
      </c>
      <c r="H15" s="324">
        <v>38560</v>
      </c>
      <c r="I15" s="325"/>
      <c r="J15" s="326"/>
      <c r="K15" s="326"/>
      <c r="L15" s="327"/>
      <c r="M15" s="327"/>
      <c r="N15" s="327"/>
      <c r="O15" s="322" t="s">
        <v>280</v>
      </c>
      <c r="P15" s="328"/>
      <c r="Q15" s="320"/>
      <c r="R15" s="321"/>
      <c r="S15" s="329">
        <v>0</v>
      </c>
      <c r="T15" s="330">
        <v>0</v>
      </c>
      <c r="U15" s="331"/>
      <c r="V15" s="320"/>
      <c r="W15" s="321"/>
      <c r="X15" s="329">
        <v>0</v>
      </c>
      <c r="Y15" s="330">
        <v>0</v>
      </c>
      <c r="Z15" s="331"/>
      <c r="AA15" s="332"/>
      <c r="AB15" s="336"/>
      <c r="AC15" s="329">
        <v>0</v>
      </c>
      <c r="AD15" s="330">
        <v>0</v>
      </c>
      <c r="AE15" s="332"/>
      <c r="AF15" s="321"/>
      <c r="AG15" s="329">
        <v>0</v>
      </c>
      <c r="AH15" s="330">
        <v>0</v>
      </c>
      <c r="AI15" s="332"/>
      <c r="AJ15" s="171"/>
      <c r="AK15" s="329">
        <v>0</v>
      </c>
      <c r="AL15" s="330">
        <v>0</v>
      </c>
      <c r="AM15" s="332"/>
      <c r="AN15" s="321"/>
      <c r="AO15" s="329">
        <v>0</v>
      </c>
      <c r="AP15" s="330">
        <v>0</v>
      </c>
      <c r="AQ15" s="332"/>
      <c r="AR15" s="321"/>
      <c r="AS15" s="329">
        <v>0</v>
      </c>
      <c r="AT15" s="330">
        <v>0</v>
      </c>
      <c r="AU15" s="332"/>
      <c r="AV15" s="321"/>
      <c r="AW15" s="329">
        <v>0</v>
      </c>
      <c r="AX15" s="330">
        <v>0</v>
      </c>
      <c r="AY15" s="332"/>
      <c r="AZ15" s="333"/>
      <c r="BA15" s="329">
        <v>0</v>
      </c>
      <c r="BB15" s="330">
        <v>0</v>
      </c>
      <c r="BC15" s="332"/>
      <c r="BD15" s="321"/>
      <c r="BE15" s="329">
        <v>0</v>
      </c>
      <c r="BF15" s="330">
        <v>0</v>
      </c>
      <c r="BG15" s="332"/>
      <c r="BH15" s="321"/>
      <c r="BI15" s="329">
        <v>0</v>
      </c>
      <c r="BJ15" s="330">
        <v>0</v>
      </c>
      <c r="BK15" s="332"/>
      <c r="BL15" s="321"/>
      <c r="BM15" s="329">
        <v>0</v>
      </c>
      <c r="BN15" s="330">
        <v>0</v>
      </c>
      <c r="BO15" s="332"/>
      <c r="BP15" s="183"/>
      <c r="BQ15" s="329">
        <v>0</v>
      </c>
      <c r="BR15" s="330">
        <v>0</v>
      </c>
      <c r="BS15" s="332"/>
      <c r="BT15" s="321"/>
      <c r="BU15" s="329">
        <v>0</v>
      </c>
      <c r="BV15" s="330">
        <v>0</v>
      </c>
      <c r="BW15" s="332"/>
      <c r="BX15" s="321"/>
      <c r="BY15" s="329">
        <v>0</v>
      </c>
      <c r="BZ15" s="330">
        <v>0</v>
      </c>
      <c r="CA15" s="332"/>
      <c r="CB15" s="321"/>
      <c r="CC15" s="329">
        <v>0</v>
      </c>
      <c r="CD15" s="330">
        <v>0</v>
      </c>
      <c r="CE15" s="332"/>
      <c r="CF15" s="321"/>
      <c r="CG15" s="329">
        <v>0</v>
      </c>
      <c r="CH15" s="330">
        <v>0</v>
      </c>
      <c r="CI15" s="332"/>
      <c r="CJ15" s="321"/>
      <c r="CK15" s="329">
        <v>0</v>
      </c>
      <c r="CL15" s="330">
        <v>0</v>
      </c>
      <c r="CM15" s="332"/>
      <c r="CN15" s="321"/>
      <c r="CO15" s="329">
        <v>0</v>
      </c>
      <c r="CP15" s="330">
        <v>0</v>
      </c>
      <c r="CQ15" s="332"/>
      <c r="CR15" s="321"/>
      <c r="CS15" s="329">
        <v>0</v>
      </c>
      <c r="CT15" s="330">
        <v>0</v>
      </c>
    </row>
    <row r="16" spans="1:99" s="313" customFormat="1">
      <c r="A16" s="319"/>
      <c r="B16" s="320" t="s">
        <v>281</v>
      </c>
      <c r="C16" s="321"/>
      <c r="D16" s="322" t="s">
        <v>281</v>
      </c>
      <c r="E16" s="323">
        <v>25.45</v>
      </c>
      <c r="F16" s="528">
        <v>2.1215999999999999E-2</v>
      </c>
      <c r="G16" s="529">
        <v>25.471215999999998</v>
      </c>
      <c r="H16" s="324">
        <v>38469</v>
      </c>
      <c r="I16" s="337"/>
      <c r="J16" s="326" t="s">
        <v>282</v>
      </c>
      <c r="K16" s="326"/>
      <c r="L16" s="327"/>
      <c r="M16" s="327"/>
      <c r="N16" s="327"/>
      <c r="O16" s="322" t="s">
        <v>283</v>
      </c>
      <c r="P16" s="331"/>
      <c r="Q16" s="320" t="s">
        <v>284</v>
      </c>
      <c r="R16" s="321">
        <v>1</v>
      </c>
      <c r="S16" s="329">
        <v>25.45</v>
      </c>
      <c r="T16" s="330">
        <v>25.45</v>
      </c>
      <c r="U16" s="331"/>
      <c r="V16" s="320"/>
      <c r="W16" s="321"/>
      <c r="X16" s="329">
        <v>0</v>
      </c>
      <c r="Y16" s="330">
        <v>0</v>
      </c>
      <c r="Z16" s="331"/>
      <c r="AA16" s="332"/>
      <c r="AC16" s="329">
        <v>0</v>
      </c>
      <c r="AD16" s="330">
        <v>0</v>
      </c>
      <c r="AE16" s="332"/>
      <c r="AF16" s="321"/>
      <c r="AG16" s="329">
        <v>0</v>
      </c>
      <c r="AH16" s="330">
        <v>0</v>
      </c>
      <c r="AI16" s="332"/>
      <c r="AJ16" s="321"/>
      <c r="AK16" s="329">
        <v>0</v>
      </c>
      <c r="AL16" s="330">
        <v>0</v>
      </c>
      <c r="AM16" s="332" t="s">
        <v>285</v>
      </c>
      <c r="AN16" s="321">
        <v>12</v>
      </c>
      <c r="AO16" s="329">
        <v>1.768E-3</v>
      </c>
      <c r="AP16" s="330">
        <v>2.1215999999999999E-2</v>
      </c>
      <c r="AQ16" s="332"/>
      <c r="AR16" s="321"/>
      <c r="AS16" s="329">
        <v>0</v>
      </c>
      <c r="AT16" s="330">
        <v>0</v>
      </c>
      <c r="AU16" s="332"/>
      <c r="AV16" s="321"/>
      <c r="AW16" s="329">
        <v>0</v>
      </c>
      <c r="AX16" s="330">
        <v>0</v>
      </c>
      <c r="AY16" s="332"/>
      <c r="AZ16" s="333"/>
      <c r="BA16" s="329">
        <v>0</v>
      </c>
      <c r="BB16" s="330">
        <v>0</v>
      </c>
      <c r="BC16" s="332"/>
      <c r="BD16" s="321"/>
      <c r="BE16" s="329">
        <v>0</v>
      </c>
      <c r="BF16" s="330">
        <v>0</v>
      </c>
      <c r="BG16" s="332"/>
      <c r="BH16" s="321"/>
      <c r="BI16" s="329">
        <v>0</v>
      </c>
      <c r="BJ16" s="330">
        <v>0</v>
      </c>
      <c r="BK16" s="332"/>
      <c r="BL16" s="321"/>
      <c r="BM16" s="329">
        <v>0</v>
      </c>
      <c r="BN16" s="330">
        <v>0</v>
      </c>
      <c r="BO16" s="332"/>
      <c r="BP16" s="321"/>
      <c r="BQ16" s="329">
        <v>0</v>
      </c>
      <c r="BR16" s="330">
        <v>0</v>
      </c>
      <c r="BS16" s="332"/>
      <c r="BT16" s="321"/>
      <c r="BU16" s="329">
        <v>0</v>
      </c>
      <c r="BV16" s="330">
        <v>0</v>
      </c>
      <c r="BW16" s="332"/>
      <c r="BX16" s="321"/>
      <c r="BY16" s="329">
        <v>0</v>
      </c>
      <c r="BZ16" s="330">
        <v>0</v>
      </c>
      <c r="CA16" s="332"/>
      <c r="CB16" s="321"/>
      <c r="CC16" s="329">
        <v>0</v>
      </c>
      <c r="CD16" s="330">
        <v>0</v>
      </c>
      <c r="CE16" s="332"/>
      <c r="CF16" s="321"/>
      <c r="CG16" s="329">
        <v>0</v>
      </c>
      <c r="CH16" s="330">
        <v>0</v>
      </c>
      <c r="CI16" s="332"/>
      <c r="CJ16" s="321"/>
      <c r="CK16" s="329">
        <v>0</v>
      </c>
      <c r="CL16" s="330">
        <v>0</v>
      </c>
      <c r="CM16" s="332"/>
      <c r="CN16" s="321"/>
      <c r="CO16" s="329">
        <v>0</v>
      </c>
      <c r="CP16" s="330">
        <v>0</v>
      </c>
      <c r="CQ16" s="332"/>
      <c r="CR16" s="321"/>
      <c r="CS16" s="329">
        <v>0</v>
      </c>
      <c r="CT16" s="330">
        <v>0</v>
      </c>
    </row>
    <row r="17" spans="1:98" s="313" customFormat="1">
      <c r="A17" s="319"/>
      <c r="B17" s="320" t="s">
        <v>550</v>
      </c>
      <c r="C17" s="321"/>
      <c r="D17" s="322" t="s">
        <v>551</v>
      </c>
      <c r="E17" s="323">
        <v>0</v>
      </c>
      <c r="F17" s="528">
        <v>5.1999999999999998E-2</v>
      </c>
      <c r="G17" s="529">
        <v>0.05</v>
      </c>
      <c r="H17" s="324">
        <v>38663</v>
      </c>
      <c r="I17" s="337"/>
      <c r="J17" s="326"/>
      <c r="K17" s="326"/>
      <c r="L17" s="327"/>
      <c r="M17" s="327"/>
      <c r="N17" s="327"/>
      <c r="O17" s="322" t="s">
        <v>276</v>
      </c>
      <c r="P17" s="331"/>
      <c r="Q17" s="320"/>
      <c r="R17" s="321"/>
      <c r="S17" s="329">
        <v>0</v>
      </c>
      <c r="T17" s="330">
        <v>0</v>
      </c>
      <c r="U17" s="331"/>
      <c r="V17" s="320"/>
      <c r="W17" s="321"/>
      <c r="X17" s="329">
        <v>0</v>
      </c>
      <c r="Y17" s="330">
        <v>0</v>
      </c>
      <c r="Z17" s="331"/>
      <c r="AA17" s="332"/>
      <c r="AC17" s="329">
        <v>0</v>
      </c>
      <c r="AD17" s="330">
        <v>0</v>
      </c>
      <c r="AE17" s="332"/>
      <c r="AF17" s="321"/>
      <c r="AG17" s="329">
        <v>0</v>
      </c>
      <c r="AH17" s="330">
        <v>0</v>
      </c>
      <c r="AI17" s="332"/>
      <c r="AJ17" s="321"/>
      <c r="AK17" s="329">
        <v>0</v>
      </c>
      <c r="AL17" s="330">
        <v>0</v>
      </c>
      <c r="AM17" s="332"/>
      <c r="AN17" s="321"/>
      <c r="AO17" s="329">
        <v>0</v>
      </c>
      <c r="AP17" s="330">
        <v>0</v>
      </c>
      <c r="AQ17" s="332"/>
      <c r="AR17" s="321"/>
      <c r="AS17" s="329">
        <v>0</v>
      </c>
      <c r="AT17" s="330">
        <v>0</v>
      </c>
      <c r="AU17" s="332"/>
      <c r="AV17" s="321"/>
      <c r="AW17" s="329">
        <v>0</v>
      </c>
      <c r="AX17" s="330">
        <v>0</v>
      </c>
      <c r="AY17" s="332"/>
      <c r="AZ17" s="333"/>
      <c r="BA17" s="329">
        <v>0</v>
      </c>
      <c r="BB17" s="330">
        <v>0</v>
      </c>
      <c r="BC17" s="332" t="s">
        <v>278</v>
      </c>
      <c r="BD17" s="321">
        <v>3.8</v>
      </c>
      <c r="BE17" s="329">
        <v>0</v>
      </c>
      <c r="BF17" s="330">
        <v>0</v>
      </c>
      <c r="BG17" s="332" t="s">
        <v>279</v>
      </c>
      <c r="BH17" s="321">
        <v>0.13194444399999999</v>
      </c>
      <c r="BI17" s="329">
        <v>0</v>
      </c>
      <c r="BJ17" s="330">
        <v>0</v>
      </c>
      <c r="BK17" s="332"/>
      <c r="BL17" s="321"/>
      <c r="BM17" s="329">
        <v>0</v>
      </c>
      <c r="BN17" s="330">
        <v>0</v>
      </c>
      <c r="BO17" s="332"/>
      <c r="BP17" s="321"/>
      <c r="BQ17" s="329">
        <v>0</v>
      </c>
      <c r="BR17" s="330">
        <v>0</v>
      </c>
      <c r="BS17" s="332"/>
      <c r="BT17" s="321"/>
      <c r="BU17" s="329">
        <v>0</v>
      </c>
      <c r="BV17" s="330">
        <v>0</v>
      </c>
      <c r="BW17" s="332"/>
      <c r="BX17" s="321"/>
      <c r="BY17" s="329">
        <v>0</v>
      </c>
      <c r="BZ17" s="330">
        <v>0</v>
      </c>
      <c r="CA17" s="332"/>
      <c r="CB17" s="321"/>
      <c r="CC17" s="329">
        <v>0</v>
      </c>
      <c r="CD17" s="330">
        <v>0</v>
      </c>
      <c r="CE17" s="332"/>
      <c r="CF17" s="321"/>
      <c r="CG17" s="329">
        <v>0</v>
      </c>
      <c r="CH17" s="330">
        <v>0</v>
      </c>
      <c r="CI17" s="332"/>
      <c r="CJ17" s="321"/>
      <c r="CK17" s="329">
        <v>0</v>
      </c>
      <c r="CL17" s="330">
        <v>0</v>
      </c>
      <c r="CM17" s="332"/>
      <c r="CN17" s="321"/>
      <c r="CO17" s="329">
        <v>0</v>
      </c>
      <c r="CP17" s="330">
        <v>0</v>
      </c>
      <c r="CQ17" s="332"/>
      <c r="CR17" s="321"/>
      <c r="CS17" s="329">
        <v>0</v>
      </c>
      <c r="CT17" s="330">
        <v>0</v>
      </c>
    </row>
    <row r="18" spans="1:98" s="313" customFormat="1">
      <c r="A18" s="319"/>
      <c r="B18" s="320" t="s">
        <v>552</v>
      </c>
      <c r="C18" s="321"/>
      <c r="D18" s="322" t="s">
        <v>551</v>
      </c>
      <c r="E18" s="323">
        <v>0</v>
      </c>
      <c r="F18" s="528">
        <v>0.05</v>
      </c>
      <c r="G18" s="529">
        <v>0.05</v>
      </c>
      <c r="H18" s="324">
        <v>38663</v>
      </c>
      <c r="I18" s="337"/>
      <c r="J18" s="326"/>
      <c r="K18" s="326"/>
      <c r="L18" s="327"/>
      <c r="M18" s="327"/>
      <c r="N18" s="327"/>
      <c r="O18" s="322" t="s">
        <v>276</v>
      </c>
      <c r="P18" s="331"/>
      <c r="Q18" s="320"/>
      <c r="R18" s="321"/>
      <c r="S18" s="329">
        <v>0</v>
      </c>
      <c r="T18" s="330">
        <v>0</v>
      </c>
      <c r="U18" s="331"/>
      <c r="V18" s="320"/>
      <c r="W18" s="321"/>
      <c r="X18" s="329">
        <v>0</v>
      </c>
      <c r="Y18" s="330">
        <v>0</v>
      </c>
      <c r="Z18" s="331"/>
      <c r="AA18" s="332"/>
      <c r="AC18" s="329">
        <v>0</v>
      </c>
      <c r="AD18" s="330">
        <v>0</v>
      </c>
      <c r="AE18" s="332"/>
      <c r="AF18" s="321"/>
      <c r="AG18" s="329">
        <v>0</v>
      </c>
      <c r="AH18" s="330">
        <v>0</v>
      </c>
      <c r="AI18" s="332"/>
      <c r="AJ18" s="321"/>
      <c r="AK18" s="329">
        <v>0</v>
      </c>
      <c r="AL18" s="330">
        <v>0</v>
      </c>
      <c r="AM18" s="332"/>
      <c r="AN18" s="321"/>
      <c r="AO18" s="329">
        <v>0</v>
      </c>
      <c r="AP18" s="330">
        <v>0</v>
      </c>
      <c r="AQ18" s="332"/>
      <c r="AR18" s="321"/>
      <c r="AS18" s="329">
        <v>0</v>
      </c>
      <c r="AT18" s="330">
        <v>0</v>
      </c>
      <c r="AU18" s="332"/>
      <c r="AV18" s="321"/>
      <c r="AW18" s="329">
        <v>0</v>
      </c>
      <c r="AX18" s="330">
        <v>0</v>
      </c>
      <c r="AY18" s="332"/>
      <c r="AZ18" s="333"/>
      <c r="BA18" s="329">
        <v>0</v>
      </c>
      <c r="BB18" s="330">
        <v>0</v>
      </c>
      <c r="BC18" s="332" t="s">
        <v>278</v>
      </c>
      <c r="BD18" s="321">
        <v>3.8</v>
      </c>
      <c r="BE18" s="329">
        <v>0</v>
      </c>
      <c r="BF18" s="330">
        <v>0</v>
      </c>
      <c r="BG18" s="332" t="s">
        <v>279</v>
      </c>
      <c r="BH18" s="321">
        <v>6.5972221999999997E-2</v>
      </c>
      <c r="BI18" s="329">
        <v>0</v>
      </c>
      <c r="BJ18" s="330">
        <v>0</v>
      </c>
      <c r="BK18" s="332"/>
      <c r="BL18" s="321"/>
      <c r="BM18" s="329">
        <v>0</v>
      </c>
      <c r="BN18" s="330">
        <v>0</v>
      </c>
      <c r="BO18" s="332"/>
      <c r="BP18" s="321"/>
      <c r="BQ18" s="329">
        <v>0</v>
      </c>
      <c r="BR18" s="330">
        <v>0</v>
      </c>
      <c r="BS18" s="332"/>
      <c r="BT18" s="321"/>
      <c r="BU18" s="329">
        <v>0</v>
      </c>
      <c r="BV18" s="330">
        <v>0</v>
      </c>
      <c r="BW18" s="332"/>
      <c r="BX18" s="321"/>
      <c r="BY18" s="329">
        <v>0</v>
      </c>
      <c r="BZ18" s="330">
        <v>0</v>
      </c>
      <c r="CA18" s="332"/>
      <c r="CB18" s="321"/>
      <c r="CC18" s="329">
        <v>0</v>
      </c>
      <c r="CD18" s="330">
        <v>0</v>
      </c>
      <c r="CE18" s="332"/>
      <c r="CF18" s="321"/>
      <c r="CG18" s="329">
        <v>0</v>
      </c>
      <c r="CH18" s="330">
        <v>0</v>
      </c>
      <c r="CI18" s="332"/>
      <c r="CJ18" s="321"/>
      <c r="CK18" s="329">
        <v>0</v>
      </c>
      <c r="CL18" s="330">
        <v>0</v>
      </c>
      <c r="CM18" s="332"/>
      <c r="CN18" s="321"/>
      <c r="CO18" s="329">
        <v>0</v>
      </c>
      <c r="CP18" s="330">
        <v>0</v>
      </c>
      <c r="CQ18" s="332"/>
      <c r="CR18" s="321"/>
      <c r="CS18" s="329">
        <v>0</v>
      </c>
      <c r="CT18" s="330">
        <v>0</v>
      </c>
    </row>
    <row r="19" spans="1:98" s="313" customFormat="1">
      <c r="A19" s="319"/>
      <c r="B19" s="320" t="s">
        <v>553</v>
      </c>
      <c r="C19" s="321"/>
      <c r="D19" s="322" t="s">
        <v>551</v>
      </c>
      <c r="E19" s="323">
        <v>0</v>
      </c>
      <c r="F19" s="528">
        <v>2.8000000000000001E-2</v>
      </c>
      <c r="G19" s="529">
        <v>0.03</v>
      </c>
      <c r="H19" s="324">
        <v>38663</v>
      </c>
      <c r="I19" s="337"/>
      <c r="J19" s="326"/>
      <c r="K19" s="326"/>
      <c r="L19" s="327"/>
      <c r="M19" s="327"/>
      <c r="N19" s="327"/>
      <c r="O19" s="322" t="s">
        <v>276</v>
      </c>
      <c r="P19" s="331"/>
      <c r="Q19" s="320"/>
      <c r="R19" s="321"/>
      <c r="S19" s="329">
        <v>0</v>
      </c>
      <c r="T19" s="330">
        <v>0</v>
      </c>
      <c r="U19" s="331"/>
      <c r="V19" s="320"/>
      <c r="W19" s="321"/>
      <c r="X19" s="329">
        <v>0</v>
      </c>
      <c r="Y19" s="330">
        <v>0</v>
      </c>
      <c r="Z19" s="331"/>
      <c r="AA19" s="332"/>
      <c r="AC19" s="329">
        <v>0</v>
      </c>
      <c r="AD19" s="330">
        <v>0</v>
      </c>
      <c r="AE19" s="332"/>
      <c r="AF19" s="321"/>
      <c r="AG19" s="329">
        <v>0</v>
      </c>
      <c r="AH19" s="330">
        <v>0</v>
      </c>
      <c r="AI19" s="332"/>
      <c r="AJ19" s="321"/>
      <c r="AK19" s="329">
        <v>0</v>
      </c>
      <c r="AL19" s="330">
        <v>0</v>
      </c>
      <c r="AM19" s="332"/>
      <c r="AN19" s="321"/>
      <c r="AO19" s="329">
        <v>0</v>
      </c>
      <c r="AP19" s="330">
        <v>0</v>
      </c>
      <c r="AQ19" s="332"/>
      <c r="AR19" s="321"/>
      <c r="AS19" s="329">
        <v>0</v>
      </c>
      <c r="AT19" s="330">
        <v>0</v>
      </c>
      <c r="AU19" s="332"/>
      <c r="AV19" s="321"/>
      <c r="AW19" s="329">
        <v>0</v>
      </c>
      <c r="AX19" s="330">
        <v>0</v>
      </c>
      <c r="AY19" s="332"/>
      <c r="AZ19" s="333"/>
      <c r="BA19" s="329">
        <v>0</v>
      </c>
      <c r="BB19" s="330">
        <v>0</v>
      </c>
      <c r="BC19" s="332" t="s">
        <v>278</v>
      </c>
      <c r="BD19" s="321">
        <v>2.08</v>
      </c>
      <c r="BE19" s="329">
        <v>0</v>
      </c>
      <c r="BF19" s="330">
        <v>0</v>
      </c>
      <c r="BG19" s="332" t="s">
        <v>279</v>
      </c>
      <c r="BH19" s="321">
        <v>7.2222222000000003E-2</v>
      </c>
      <c r="BI19" s="329">
        <v>0</v>
      </c>
      <c r="BJ19" s="330">
        <v>0</v>
      </c>
      <c r="BK19" s="332"/>
      <c r="BL19" s="321"/>
      <c r="BM19" s="329">
        <v>0</v>
      </c>
      <c r="BN19" s="330">
        <v>0</v>
      </c>
      <c r="BO19" s="332"/>
      <c r="BP19" s="321"/>
      <c r="BQ19" s="329">
        <v>0</v>
      </c>
      <c r="BR19" s="330">
        <v>0</v>
      </c>
      <c r="BS19" s="332"/>
      <c r="BT19" s="321"/>
      <c r="BU19" s="329">
        <v>0</v>
      </c>
      <c r="BV19" s="330">
        <v>0</v>
      </c>
      <c r="BW19" s="332"/>
      <c r="BX19" s="321"/>
      <c r="BY19" s="329">
        <v>0</v>
      </c>
      <c r="BZ19" s="330">
        <v>0</v>
      </c>
      <c r="CA19" s="332"/>
      <c r="CB19" s="321"/>
      <c r="CC19" s="329">
        <v>0</v>
      </c>
      <c r="CD19" s="330">
        <v>0</v>
      </c>
      <c r="CE19" s="332"/>
      <c r="CF19" s="321"/>
      <c r="CG19" s="329">
        <v>0</v>
      </c>
      <c r="CH19" s="330">
        <v>0</v>
      </c>
      <c r="CI19" s="332"/>
      <c r="CJ19" s="321"/>
      <c r="CK19" s="329">
        <v>0</v>
      </c>
      <c r="CL19" s="330">
        <v>0</v>
      </c>
      <c r="CM19" s="332"/>
      <c r="CN19" s="321"/>
      <c r="CO19" s="329">
        <v>0</v>
      </c>
      <c r="CP19" s="330">
        <v>0</v>
      </c>
      <c r="CQ19" s="332"/>
      <c r="CR19" s="321"/>
      <c r="CS19" s="329">
        <v>0</v>
      </c>
      <c r="CT19" s="330">
        <v>0</v>
      </c>
    </row>
  </sheetData>
  <sheetProtection formatCells="0" formatColumns="0" formatRows="0" insertColumns="0" insertRows="0" insertHyperlinks="0" deleteColumns="0" deleteRows="0" selectLockedCells="1" sort="0" autoFilter="0" pivotTables="0"/>
  <mergeCells count="31">
    <mergeCell ref="AM11:AX11"/>
    <mergeCell ref="AY11:BB11"/>
    <mergeCell ref="CM11:CP11"/>
    <mergeCell ref="CQ11:CT11"/>
    <mergeCell ref="BC11:BJ11"/>
    <mergeCell ref="BK11:BN11"/>
    <mergeCell ref="BO11:BR11"/>
    <mergeCell ref="BS11:CL11"/>
    <mergeCell ref="B11:C11"/>
    <mergeCell ref="J11:N11"/>
    <mergeCell ref="Q11:T11"/>
    <mergeCell ref="V11:Y11"/>
    <mergeCell ref="AA11:AD11"/>
    <mergeCell ref="AE11:AL11"/>
    <mergeCell ref="V8:Y9"/>
    <mergeCell ref="AA8:CT9"/>
    <mergeCell ref="B9:B10"/>
    <mergeCell ref="C9:C10"/>
    <mergeCell ref="D9:D10"/>
    <mergeCell ref="E9:E10"/>
    <mergeCell ref="F9:F10"/>
    <mergeCell ref="G9:G10"/>
    <mergeCell ref="H9:H10"/>
    <mergeCell ref="J9:J10"/>
    <mergeCell ref="B2:H3"/>
    <mergeCell ref="B8:H8"/>
    <mergeCell ref="J8:N8"/>
    <mergeCell ref="Q8:T9"/>
    <mergeCell ref="K9:K10"/>
    <mergeCell ref="L9:N9"/>
    <mergeCell ref="O9:O10"/>
  </mergeCells>
  <phoneticPr fontId="18" type="noConversion"/>
  <conditionalFormatting sqref="L9:L10 L2:L7 L13 L14:N19">
    <cfRule type="cellIs" dxfId="10" priority="1" stopIfTrue="1" operator="equal">
      <formula>#N/A</formula>
    </cfRule>
  </conditionalFormatting>
  <pageMargins left="0.78740157499999996" right="0.78740157499999996" top="0.984251969" bottom="0.984251969" header="0.4921259845" footer="0.4921259845"/>
  <headerFooter alignWithMargins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M155"/>
  <sheetViews>
    <sheetView topLeftCell="X1" zoomScaleNormal="100" workbookViewId="0">
      <selection activeCell="AG29" sqref="AG29"/>
    </sheetView>
  </sheetViews>
  <sheetFormatPr baseColWidth="10" defaultRowHeight="11.25"/>
  <cols>
    <col min="1" max="1" width="11.42578125" style="185"/>
    <col min="2" max="2" width="10.85546875" style="185" customWidth="1"/>
    <col min="3" max="3" width="11.42578125" style="185"/>
    <col min="4" max="4" width="10.5703125" style="185" customWidth="1"/>
    <col min="5" max="8" width="11.42578125" style="185"/>
    <col min="9" max="9" width="9.28515625" style="185" customWidth="1"/>
    <col min="10" max="33" width="11.42578125" style="185"/>
    <col min="34" max="34" width="9.42578125" style="185" customWidth="1"/>
    <col min="35" max="35" width="11.42578125" style="185"/>
    <col min="36" max="36" width="11.28515625" style="185" bestFit="1" customWidth="1"/>
    <col min="37" max="39" width="7.5703125" style="185" customWidth="1"/>
    <col min="40" max="16384" width="11.42578125" style="185"/>
  </cols>
  <sheetData>
    <row r="1" spans="1:39" ht="39" thickTop="1">
      <c r="B1" s="413" t="s">
        <v>102</v>
      </c>
      <c r="C1" s="414"/>
      <c r="D1" s="405" t="s">
        <v>103</v>
      </c>
      <c r="E1" s="341" t="s">
        <v>104</v>
      </c>
      <c r="F1" s="341"/>
      <c r="G1" s="342"/>
      <c r="H1" s="343" t="s">
        <v>105</v>
      </c>
      <c r="I1" s="344" t="s">
        <v>106</v>
      </c>
      <c r="J1" s="345"/>
      <c r="K1" s="346" t="s">
        <v>107</v>
      </c>
      <c r="L1" s="344" t="s">
        <v>108</v>
      </c>
      <c r="M1" s="346" t="s">
        <v>109</v>
      </c>
      <c r="N1" s="346" t="s">
        <v>110</v>
      </c>
      <c r="O1" s="346" t="s">
        <v>111</v>
      </c>
      <c r="P1" s="346" t="s">
        <v>112</v>
      </c>
      <c r="Q1" s="346" t="s">
        <v>110</v>
      </c>
      <c r="R1" s="346" t="s">
        <v>112</v>
      </c>
      <c r="S1" s="346" t="s">
        <v>113</v>
      </c>
      <c r="T1" s="344" t="s">
        <v>114</v>
      </c>
      <c r="U1" s="347"/>
      <c r="V1" s="344" t="s">
        <v>114</v>
      </c>
      <c r="W1" s="347"/>
      <c r="X1" s="344" t="s">
        <v>118</v>
      </c>
      <c r="Y1" s="346" t="s">
        <v>115</v>
      </c>
      <c r="Z1" s="348" t="s">
        <v>116</v>
      </c>
      <c r="AA1" s="349"/>
      <c r="AD1" s="483" t="s">
        <v>308</v>
      </c>
      <c r="AE1" s="483" t="s">
        <v>309</v>
      </c>
    </row>
    <row r="2" spans="1:39" ht="25.5">
      <c r="A2" s="500"/>
      <c r="B2" s="415"/>
      <c r="C2" s="416"/>
      <c r="D2" s="406"/>
      <c r="E2" s="350"/>
      <c r="F2" s="351"/>
      <c r="G2" s="352"/>
      <c r="H2" s="353"/>
      <c r="I2" s="354"/>
      <c r="J2" s="355"/>
      <c r="K2" s="356"/>
      <c r="L2" s="357"/>
      <c r="M2" s="358"/>
      <c r="N2" s="358"/>
      <c r="O2" s="358"/>
      <c r="P2" s="358"/>
      <c r="Q2" s="358"/>
      <c r="R2" s="358"/>
      <c r="S2" s="358"/>
      <c r="T2" s="354"/>
      <c r="U2" s="359"/>
      <c r="V2" s="354"/>
      <c r="W2" s="359"/>
      <c r="X2" s="359"/>
      <c r="Y2" s="358"/>
      <c r="Z2" s="360" t="s">
        <v>117</v>
      </c>
      <c r="AA2" s="361" t="s">
        <v>118</v>
      </c>
      <c r="AD2" s="484" t="s">
        <v>310</v>
      </c>
      <c r="AE2" s="485">
        <v>2.5263200000000001</v>
      </c>
    </row>
    <row r="3" spans="1:39" ht="14.25" thickBot="1">
      <c r="B3" s="417" t="s">
        <v>101</v>
      </c>
      <c r="C3" s="418"/>
      <c r="D3" s="407" t="s">
        <v>119</v>
      </c>
      <c r="E3" s="362"/>
      <c r="F3" s="362"/>
      <c r="G3" s="363"/>
      <c r="H3" s="364"/>
      <c r="I3" s="189" t="s">
        <v>120</v>
      </c>
      <c r="J3" s="190" t="s">
        <v>120</v>
      </c>
      <c r="K3" s="191" t="s">
        <v>120</v>
      </c>
      <c r="L3" s="192" t="s">
        <v>119</v>
      </c>
      <c r="M3" s="192" t="s">
        <v>121</v>
      </c>
      <c r="N3" s="192" t="s">
        <v>122</v>
      </c>
      <c r="O3" s="192" t="s">
        <v>123</v>
      </c>
      <c r="P3" s="192" t="s">
        <v>124</v>
      </c>
      <c r="Q3" s="192" t="s">
        <v>125</v>
      </c>
      <c r="R3" s="192" t="s">
        <v>126</v>
      </c>
      <c r="S3" s="192" t="s">
        <v>125</v>
      </c>
      <c r="T3" s="189" t="s">
        <v>127</v>
      </c>
      <c r="U3" s="190" t="s">
        <v>127</v>
      </c>
      <c r="V3" s="189" t="s">
        <v>128</v>
      </c>
      <c r="W3" s="190" t="s">
        <v>128</v>
      </c>
      <c r="X3" s="365" t="s">
        <v>292</v>
      </c>
      <c r="Y3" s="192" t="s">
        <v>129</v>
      </c>
      <c r="Z3" s="193" t="s">
        <v>130</v>
      </c>
      <c r="AA3" s="366" t="s">
        <v>130</v>
      </c>
      <c r="AD3" s="486" t="s">
        <v>311</v>
      </c>
      <c r="AE3" s="487">
        <v>4.1456200000000001</v>
      </c>
      <c r="AH3" s="226"/>
      <c r="AI3" s="226"/>
      <c r="AJ3" s="226"/>
      <c r="AK3" s="226"/>
      <c r="AL3" s="226"/>
      <c r="AM3" s="226"/>
    </row>
    <row r="4" spans="1:39" ht="14.25" thickBot="1">
      <c r="B4" s="419" t="s">
        <v>131</v>
      </c>
      <c r="C4" s="420"/>
      <c r="D4" s="408" t="s">
        <v>132</v>
      </c>
      <c r="E4" s="367" t="s">
        <v>293</v>
      </c>
      <c r="F4" s="368" t="s">
        <v>294</v>
      </c>
      <c r="G4" s="367" t="s">
        <v>133</v>
      </c>
      <c r="H4" s="369" t="s">
        <v>134</v>
      </c>
      <c r="I4" s="195" t="s">
        <v>135</v>
      </c>
      <c r="J4" s="196" t="s">
        <v>136</v>
      </c>
      <c r="K4" s="194" t="s">
        <v>137</v>
      </c>
      <c r="L4" s="194" t="s">
        <v>138</v>
      </c>
      <c r="M4" s="197" t="s">
        <v>139</v>
      </c>
      <c r="N4" s="194" t="s">
        <v>140</v>
      </c>
      <c r="O4" s="194" t="s">
        <v>141</v>
      </c>
      <c r="P4" s="194" t="s">
        <v>142</v>
      </c>
      <c r="Q4" s="194" t="s">
        <v>143</v>
      </c>
      <c r="R4" s="194" t="s">
        <v>144</v>
      </c>
      <c r="S4" s="194" t="s">
        <v>145</v>
      </c>
      <c r="T4" s="198" t="s">
        <v>146</v>
      </c>
      <c r="U4" s="199" t="s">
        <v>147</v>
      </c>
      <c r="V4" s="198" t="s">
        <v>148</v>
      </c>
      <c r="W4" s="199" t="s">
        <v>149</v>
      </c>
      <c r="X4" s="370" t="s">
        <v>306</v>
      </c>
      <c r="Y4" s="197" t="s">
        <v>150</v>
      </c>
      <c r="Z4" s="193" t="s">
        <v>151</v>
      </c>
      <c r="AA4" s="366" t="s">
        <v>307</v>
      </c>
      <c r="AD4" s="486" t="s">
        <v>312</v>
      </c>
      <c r="AE4" s="487">
        <v>71.506140000000002</v>
      </c>
      <c r="AH4" s="504" t="s">
        <v>472</v>
      </c>
      <c r="AI4" s="505" t="s">
        <v>473</v>
      </c>
      <c r="AJ4" s="505" t="s">
        <v>70</v>
      </c>
      <c r="AK4" s="505" t="s">
        <v>474</v>
      </c>
      <c r="AL4" s="505" t="s">
        <v>475</v>
      </c>
      <c r="AM4" s="506" t="s">
        <v>476</v>
      </c>
    </row>
    <row r="5" spans="1:39" s="444" customFormat="1" ht="13.5">
      <c r="B5" s="445"/>
      <c r="C5" s="446"/>
      <c r="D5" s="447" t="s">
        <v>152</v>
      </c>
      <c r="E5" s="448" t="s">
        <v>296</v>
      </c>
      <c r="F5" s="449" t="s">
        <v>297</v>
      </c>
      <c r="G5" s="448" t="s">
        <v>153</v>
      </c>
      <c r="H5" s="450" t="s">
        <v>154</v>
      </c>
      <c r="I5" s="451" t="s">
        <v>155</v>
      </c>
      <c r="J5" s="452" t="s">
        <v>156</v>
      </c>
      <c r="K5" s="371" t="s">
        <v>157</v>
      </c>
      <c r="L5" s="371" t="s">
        <v>158</v>
      </c>
      <c r="M5" s="371" t="s">
        <v>167</v>
      </c>
      <c r="N5" s="371" t="s">
        <v>155</v>
      </c>
      <c r="O5" s="372" t="s">
        <v>163</v>
      </c>
      <c r="P5" s="373" t="s">
        <v>159</v>
      </c>
      <c r="Q5" s="371" t="s">
        <v>160</v>
      </c>
      <c r="R5" s="371" t="s">
        <v>161</v>
      </c>
      <c r="S5" s="371" t="s">
        <v>162</v>
      </c>
      <c r="T5" s="374" t="s">
        <v>163</v>
      </c>
      <c r="U5" s="375" t="s">
        <v>164</v>
      </c>
      <c r="V5" s="374" t="s">
        <v>165</v>
      </c>
      <c r="W5" s="375" t="s">
        <v>166</v>
      </c>
      <c r="X5" s="376" t="s">
        <v>165</v>
      </c>
      <c r="Y5" s="377" t="s">
        <v>167</v>
      </c>
      <c r="Z5" s="374" t="s">
        <v>299</v>
      </c>
      <c r="AA5" s="453" t="s">
        <v>298</v>
      </c>
      <c r="AD5" s="486" t="s">
        <v>313</v>
      </c>
      <c r="AE5" s="487">
        <v>44.033200000000001</v>
      </c>
      <c r="AH5" s="507" t="s">
        <v>311</v>
      </c>
      <c r="AI5" s="508" t="s">
        <v>477</v>
      </c>
      <c r="AJ5" s="509" t="s">
        <v>478</v>
      </c>
      <c r="AK5" s="510">
        <v>1000</v>
      </c>
      <c r="AL5" s="510">
        <v>400</v>
      </c>
      <c r="AM5" s="511">
        <v>300</v>
      </c>
    </row>
    <row r="6" spans="1:39" ht="13.5">
      <c r="B6" s="421" t="s">
        <v>168</v>
      </c>
      <c r="C6" s="422"/>
      <c r="D6" s="409">
        <v>30.281799999999997</v>
      </c>
      <c r="E6" s="378">
        <v>0</v>
      </c>
      <c r="F6" s="379">
        <v>0</v>
      </c>
      <c r="G6" s="378">
        <v>26.413399999999999</v>
      </c>
      <c r="H6" s="380">
        <v>32.3797</v>
      </c>
      <c r="I6" s="381">
        <v>6.0805999999999996</v>
      </c>
      <c r="J6" s="382">
        <v>7.3760000000000012</v>
      </c>
      <c r="K6" s="383">
        <v>8.5759999999999987</v>
      </c>
      <c r="L6" s="384">
        <v>22.063800000000001</v>
      </c>
      <c r="M6" s="384">
        <v>2.4129999999999998</v>
      </c>
      <c r="N6" s="384">
        <v>6.0805999999999996</v>
      </c>
      <c r="O6" s="384">
        <v>2.1656</v>
      </c>
      <c r="P6" s="384">
        <v>2.11</v>
      </c>
      <c r="Q6" s="384">
        <v>22.640400000000003</v>
      </c>
      <c r="R6" s="384">
        <v>1.6141999999999999</v>
      </c>
      <c r="S6" s="384">
        <v>32.524000000000001</v>
      </c>
      <c r="T6" s="385">
        <v>2.1661999999999999</v>
      </c>
      <c r="U6" s="386">
        <v>2.2031999999999994</v>
      </c>
      <c r="V6" s="385">
        <v>1.6529999999999994</v>
      </c>
      <c r="W6" s="386">
        <v>1.69</v>
      </c>
      <c r="X6" s="387">
        <v>1.6529999999999994</v>
      </c>
      <c r="Y6" s="384">
        <v>2.4129999999999998</v>
      </c>
      <c r="Z6" s="388">
        <v>2.1019999999999999</v>
      </c>
      <c r="AA6" s="389">
        <v>5.9370000000000003</v>
      </c>
      <c r="AD6" s="486" t="s">
        <v>314</v>
      </c>
      <c r="AE6" s="487">
        <v>61.94603</v>
      </c>
      <c r="AH6" s="512" t="s">
        <v>312</v>
      </c>
      <c r="AI6" s="513" t="s">
        <v>479</v>
      </c>
      <c r="AJ6" s="286" t="s">
        <v>480</v>
      </c>
      <c r="AK6" s="514">
        <v>600</v>
      </c>
      <c r="AL6" s="514">
        <v>400</v>
      </c>
      <c r="AM6" s="515">
        <v>300</v>
      </c>
    </row>
    <row r="7" spans="1:39" ht="13.5">
      <c r="B7" s="584" t="s">
        <v>303</v>
      </c>
      <c r="C7" s="585"/>
      <c r="D7" s="410">
        <v>31.959799999999998</v>
      </c>
      <c r="E7" s="390">
        <v>22.280999999999999</v>
      </c>
      <c r="F7" s="391">
        <v>26.332799999999999</v>
      </c>
      <c r="G7" s="390">
        <v>28.310399999999998</v>
      </c>
      <c r="H7" s="392">
        <v>34.177700000000002</v>
      </c>
      <c r="I7" s="201">
        <v>6.1055999999999999</v>
      </c>
      <c r="J7" s="202">
        <v>7.8120000000000012</v>
      </c>
      <c r="K7" s="200">
        <v>8.618999999999998</v>
      </c>
      <c r="L7" s="200">
        <v>23.741799999999998</v>
      </c>
      <c r="M7" s="200">
        <v>2.4570000000000003</v>
      </c>
      <c r="N7" s="200">
        <v>6.1055999999999999</v>
      </c>
      <c r="O7" s="200">
        <v>2.1996000000000002</v>
      </c>
      <c r="P7" s="200">
        <v>2.1440000000000001</v>
      </c>
      <c r="Q7" s="200">
        <v>24.3184</v>
      </c>
      <c r="R7" s="200">
        <v>1.9232000000000005</v>
      </c>
      <c r="S7" s="200">
        <v>34.322000000000003</v>
      </c>
      <c r="T7" s="203">
        <v>2.2002000000000002</v>
      </c>
      <c r="U7" s="204">
        <v>2.2532000000000001</v>
      </c>
      <c r="V7" s="203">
        <v>1.9480000000000002</v>
      </c>
      <c r="W7" s="204">
        <v>2.0009999999999999</v>
      </c>
      <c r="X7" s="393">
        <v>1.9480000000000002</v>
      </c>
      <c r="Y7" s="200">
        <v>2.4570000000000003</v>
      </c>
      <c r="Z7" s="205">
        <v>2.1019999999999999</v>
      </c>
      <c r="AA7" s="394">
        <v>6.7040000000000015</v>
      </c>
      <c r="AD7" s="486" t="s">
        <v>315</v>
      </c>
      <c r="AE7" s="487">
        <v>63.529330000000002</v>
      </c>
      <c r="AH7" s="512" t="s">
        <v>313</v>
      </c>
      <c r="AI7" s="513" t="s">
        <v>481</v>
      </c>
      <c r="AJ7" s="286" t="s">
        <v>482</v>
      </c>
      <c r="AK7" s="514">
        <v>600</v>
      </c>
      <c r="AL7" s="514">
        <v>400</v>
      </c>
      <c r="AM7" s="515">
        <v>250</v>
      </c>
    </row>
    <row r="8" spans="1:39" ht="13.5">
      <c r="B8" s="586" t="s">
        <v>304</v>
      </c>
      <c r="C8" s="587"/>
      <c r="D8" s="410">
        <v>31.364999999999998</v>
      </c>
      <c r="E8" s="475">
        <f>FLL2TA</f>
        <v>22.280999999999999</v>
      </c>
      <c r="F8" s="476">
        <f>FLL6TA</f>
        <v>26.332799999999999</v>
      </c>
      <c r="G8" s="475">
        <f>FLL7TA</f>
        <v>28.310399999999998</v>
      </c>
      <c r="H8" s="392">
        <v>38.433999999999997</v>
      </c>
      <c r="I8" s="201">
        <v>7.8319999999999999</v>
      </c>
      <c r="J8" s="474">
        <f>FLM5TA</f>
        <v>7.8120000000000012</v>
      </c>
      <c r="K8" s="200">
        <v>10.48</v>
      </c>
      <c r="L8" s="200">
        <v>29.817</v>
      </c>
      <c r="M8" s="471">
        <f>M7</f>
        <v>2.4570000000000003</v>
      </c>
      <c r="N8" s="471">
        <f>N7</f>
        <v>6.1055999999999999</v>
      </c>
      <c r="O8" s="471">
        <f>O7</f>
        <v>2.1996000000000002</v>
      </c>
      <c r="P8" s="471">
        <f>P7</f>
        <v>2.1440000000000001</v>
      </c>
      <c r="Q8" s="471">
        <f>FLN4TA</f>
        <v>24.3184</v>
      </c>
      <c r="R8" s="471">
        <f>FLN5TA</f>
        <v>1.9232000000000005</v>
      </c>
      <c r="S8" s="471">
        <f>FLN6TA</f>
        <v>34.322000000000003</v>
      </c>
      <c r="T8" s="203">
        <v>2.04</v>
      </c>
      <c r="U8" s="472">
        <f>FLS2TA</f>
        <v>2.2532000000000001</v>
      </c>
      <c r="V8" s="203">
        <v>1.72</v>
      </c>
      <c r="W8" s="472">
        <f>FLS3TA</f>
        <v>2.0009999999999999</v>
      </c>
      <c r="X8" s="473">
        <f>X7</f>
        <v>1.9480000000000002</v>
      </c>
      <c r="Y8" s="471">
        <f>FLS5TA</f>
        <v>2.4570000000000003</v>
      </c>
      <c r="Z8" s="469">
        <v>2.04</v>
      </c>
      <c r="AA8" s="470">
        <v>7.8319999999999999</v>
      </c>
      <c r="AD8" s="486" t="s">
        <v>316</v>
      </c>
      <c r="AE8" s="487">
        <v>75.198170000000005</v>
      </c>
      <c r="AH8" s="512" t="s">
        <v>314</v>
      </c>
      <c r="AI8" s="513" t="s">
        <v>483</v>
      </c>
      <c r="AJ8" s="286" t="s">
        <v>484</v>
      </c>
      <c r="AK8" s="514">
        <v>600</v>
      </c>
      <c r="AL8" s="514">
        <v>400</v>
      </c>
      <c r="AM8" s="515">
        <v>200</v>
      </c>
    </row>
    <row r="9" spans="1:39" ht="13.5">
      <c r="B9" s="588" t="s">
        <v>288</v>
      </c>
      <c r="C9" s="589"/>
      <c r="D9" s="477">
        <f>FLL1TA</f>
        <v>31.959799999999998</v>
      </c>
      <c r="E9" s="475">
        <f>FLL2TA</f>
        <v>22.280999999999999</v>
      </c>
      <c r="F9" s="476">
        <f>FLL6TA</f>
        <v>26.332799999999999</v>
      </c>
      <c r="G9" s="475">
        <f>FLL7TA</f>
        <v>28.310399999999998</v>
      </c>
      <c r="H9" s="478">
        <f>FLL8TA</f>
        <v>34.177700000000002</v>
      </c>
      <c r="I9" s="479">
        <f>FLM3TA</f>
        <v>6.1055999999999999</v>
      </c>
      <c r="J9" s="474">
        <f>FLM5TA</f>
        <v>7.8120000000000012</v>
      </c>
      <c r="K9" s="471">
        <f>FLM4TA</f>
        <v>8.618999999999998</v>
      </c>
      <c r="L9" s="471">
        <f>FLM6TA</f>
        <v>23.741799999999998</v>
      </c>
      <c r="M9" s="471">
        <f>M7</f>
        <v>2.4570000000000003</v>
      </c>
      <c r="N9" s="471">
        <f>N7</f>
        <v>6.1055999999999999</v>
      </c>
      <c r="O9" s="471">
        <f>O7</f>
        <v>2.1996000000000002</v>
      </c>
      <c r="P9" s="471">
        <f>P7</f>
        <v>2.1440000000000001</v>
      </c>
      <c r="Q9" s="471">
        <f>FLN4TA</f>
        <v>24.3184</v>
      </c>
      <c r="R9" s="471">
        <f>FLN5TA</f>
        <v>1.9232000000000005</v>
      </c>
      <c r="S9" s="471">
        <f>FLN6TA</f>
        <v>34.322000000000003</v>
      </c>
      <c r="T9" s="480">
        <f>FLS1TA</f>
        <v>2.2002000000000002</v>
      </c>
      <c r="U9" s="472">
        <f>FLS2TA</f>
        <v>2.2532000000000001</v>
      </c>
      <c r="V9" s="480">
        <f>FLS4TA</f>
        <v>1.9480000000000002</v>
      </c>
      <c r="W9" s="472">
        <f>FLS3TA</f>
        <v>2.0009999999999999</v>
      </c>
      <c r="X9" s="473">
        <f>X7</f>
        <v>1.9480000000000002</v>
      </c>
      <c r="Y9" s="471">
        <f>FLS5TA</f>
        <v>2.4570000000000003</v>
      </c>
      <c r="Z9" s="481">
        <f>FLSM7TA</f>
        <v>2.1019999999999999</v>
      </c>
      <c r="AA9" s="482">
        <f>FLM7TA</f>
        <v>6.7040000000000015</v>
      </c>
      <c r="AD9" s="486" t="s">
        <v>317</v>
      </c>
      <c r="AE9" s="487">
        <v>362.09796</v>
      </c>
      <c r="AH9" s="512" t="s">
        <v>315</v>
      </c>
      <c r="AI9" s="513" t="s">
        <v>485</v>
      </c>
      <c r="AJ9" s="286" t="s">
        <v>486</v>
      </c>
      <c r="AK9" s="514">
        <v>400</v>
      </c>
      <c r="AL9" s="514">
        <v>300</v>
      </c>
      <c r="AM9" s="515">
        <v>300</v>
      </c>
    </row>
    <row r="10" spans="1:39" ht="13.5">
      <c r="B10" s="590" t="s">
        <v>305</v>
      </c>
      <c r="C10" s="591"/>
      <c r="D10" s="477">
        <f>FLL1TA</f>
        <v>31.959799999999998</v>
      </c>
      <c r="E10" s="475">
        <f>FLL2TA</f>
        <v>22.280999999999999</v>
      </c>
      <c r="F10" s="476">
        <f>FLL6TA</f>
        <v>26.332799999999999</v>
      </c>
      <c r="G10" s="475">
        <f>FLL7TA</f>
        <v>28.310399999999998</v>
      </c>
      <c r="H10" s="478">
        <f>FLL8TA</f>
        <v>34.177700000000002</v>
      </c>
      <c r="I10" s="479">
        <f>FLM3TA</f>
        <v>6.1055999999999999</v>
      </c>
      <c r="J10" s="474">
        <f>FLM5TA</f>
        <v>7.8120000000000012</v>
      </c>
      <c r="K10" s="471">
        <f>FLM4TA</f>
        <v>8.618999999999998</v>
      </c>
      <c r="L10" s="471">
        <f>FLM6TA</f>
        <v>23.741799999999998</v>
      </c>
      <c r="M10" s="471">
        <f>M7</f>
        <v>2.4570000000000003</v>
      </c>
      <c r="N10" s="471">
        <f>N7</f>
        <v>6.1055999999999999</v>
      </c>
      <c r="O10" s="471">
        <f>O7</f>
        <v>2.1996000000000002</v>
      </c>
      <c r="P10" s="471">
        <f>P7</f>
        <v>2.1440000000000001</v>
      </c>
      <c r="Q10" s="471">
        <f>FLN4TA</f>
        <v>24.3184</v>
      </c>
      <c r="R10" s="471">
        <f>FLN5TA</f>
        <v>1.9232000000000005</v>
      </c>
      <c r="S10" s="471">
        <f>FLN6TA</f>
        <v>34.322000000000003</v>
      </c>
      <c r="T10" s="480">
        <f>FLS1TA</f>
        <v>2.2002000000000002</v>
      </c>
      <c r="U10" s="472">
        <f>FLS2TA</f>
        <v>2.2532000000000001</v>
      </c>
      <c r="V10" s="480">
        <f>FLS4TA</f>
        <v>1.9480000000000002</v>
      </c>
      <c r="W10" s="472">
        <f>FLS3TA</f>
        <v>2.0009999999999999</v>
      </c>
      <c r="X10" s="473">
        <f>X7</f>
        <v>1.9480000000000002</v>
      </c>
      <c r="Y10" s="471">
        <f>FLS5TA</f>
        <v>2.4570000000000003</v>
      </c>
      <c r="Z10" s="481">
        <f>FLSM7TA</f>
        <v>2.1019999999999999</v>
      </c>
      <c r="AA10" s="482">
        <f>FLM7TA</f>
        <v>6.7040000000000015</v>
      </c>
      <c r="AD10" s="486" t="s">
        <v>318</v>
      </c>
      <c r="AE10" s="487">
        <v>142.21055000000001</v>
      </c>
      <c r="AH10" s="512" t="s">
        <v>316</v>
      </c>
      <c r="AI10" s="513" t="s">
        <v>487</v>
      </c>
      <c r="AJ10" s="286" t="s">
        <v>488</v>
      </c>
      <c r="AK10" s="514">
        <v>400</v>
      </c>
      <c r="AL10" s="514">
        <v>300</v>
      </c>
      <c r="AM10" s="515">
        <v>200</v>
      </c>
    </row>
    <row r="11" spans="1:39" ht="13.5">
      <c r="B11" s="423"/>
      <c r="C11" s="424"/>
      <c r="D11" s="410"/>
      <c r="E11" s="390"/>
      <c r="F11" s="391"/>
      <c r="G11" s="390"/>
      <c r="H11" s="392"/>
      <c r="I11" s="201"/>
      <c r="J11" s="202"/>
      <c r="K11" s="200"/>
      <c r="L11" s="200"/>
      <c r="M11" s="200"/>
      <c r="N11" s="200"/>
      <c r="O11" s="200"/>
      <c r="P11" s="200"/>
      <c r="Q11" s="200"/>
      <c r="R11" s="200"/>
      <c r="S11" s="200"/>
      <c r="T11" s="203"/>
      <c r="U11" s="204"/>
      <c r="V11" s="203"/>
      <c r="W11" s="204"/>
      <c r="X11" s="393"/>
      <c r="Y11" s="200"/>
      <c r="Z11" s="469"/>
      <c r="AA11" s="470"/>
      <c r="AD11" s="486" t="s">
        <v>319</v>
      </c>
      <c r="AE11" s="487">
        <v>1012.48214</v>
      </c>
      <c r="AH11" s="512" t="s">
        <v>317</v>
      </c>
      <c r="AI11" s="513" t="s">
        <v>489</v>
      </c>
      <c r="AJ11" s="286" t="s">
        <v>490</v>
      </c>
      <c r="AK11" s="514">
        <v>400</v>
      </c>
      <c r="AL11" s="514">
        <v>300</v>
      </c>
      <c r="AM11" s="515">
        <v>150</v>
      </c>
    </row>
    <row r="12" spans="1:39" ht="13.5">
      <c r="B12" s="425"/>
      <c r="C12" s="420" t="s">
        <v>169</v>
      </c>
      <c r="D12" s="411" t="s">
        <v>170</v>
      </c>
      <c r="E12" s="395" t="s">
        <v>170</v>
      </c>
      <c r="F12" s="396" t="s">
        <v>170</v>
      </c>
      <c r="G12" s="397" t="s">
        <v>170</v>
      </c>
      <c r="H12" s="398" t="s">
        <v>170</v>
      </c>
      <c r="I12" s="207" t="s">
        <v>171</v>
      </c>
      <c r="J12" s="208" t="s">
        <v>171</v>
      </c>
      <c r="K12" s="209" t="s">
        <v>171</v>
      </c>
      <c r="L12" s="209" t="s">
        <v>170</v>
      </c>
      <c r="M12" s="209" t="s">
        <v>171</v>
      </c>
      <c r="N12" s="209" t="s">
        <v>171</v>
      </c>
      <c r="O12" s="209" t="s">
        <v>171</v>
      </c>
      <c r="P12" s="209" t="s">
        <v>171</v>
      </c>
      <c r="Q12" s="209" t="s">
        <v>170</v>
      </c>
      <c r="R12" s="209" t="s">
        <v>170</v>
      </c>
      <c r="S12" s="209" t="s">
        <v>170</v>
      </c>
      <c r="T12" s="210" t="s">
        <v>171</v>
      </c>
      <c r="U12" s="211" t="s">
        <v>171</v>
      </c>
      <c r="V12" s="210" t="s">
        <v>170</v>
      </c>
      <c r="W12" s="211" t="s">
        <v>170</v>
      </c>
      <c r="X12" s="399" t="s">
        <v>170</v>
      </c>
      <c r="Y12" s="206" t="s">
        <v>171</v>
      </c>
      <c r="Z12" s="193" t="s">
        <v>171</v>
      </c>
      <c r="AA12" s="366" t="s">
        <v>171</v>
      </c>
      <c r="AD12" s="486" t="s">
        <v>320</v>
      </c>
      <c r="AE12" s="487">
        <v>44.168999999999997</v>
      </c>
      <c r="AH12" s="512" t="s">
        <v>318</v>
      </c>
      <c r="AI12" s="513" t="s">
        <v>491</v>
      </c>
      <c r="AJ12" s="286" t="s">
        <v>492</v>
      </c>
      <c r="AK12" s="514">
        <v>300</v>
      </c>
      <c r="AL12" s="514">
        <v>200</v>
      </c>
      <c r="AM12" s="515">
        <v>200</v>
      </c>
    </row>
    <row r="13" spans="1:39" ht="12.75">
      <c r="B13" s="426"/>
      <c r="C13" s="427"/>
      <c r="D13" s="412" t="s">
        <v>172</v>
      </c>
      <c r="E13" s="220" t="s">
        <v>172</v>
      </c>
      <c r="F13" s="400" t="s">
        <v>172</v>
      </c>
      <c r="G13" s="221" t="s">
        <v>172</v>
      </c>
      <c r="H13" s="401" t="s">
        <v>172</v>
      </c>
      <c r="I13" s="212" t="s">
        <v>172</v>
      </c>
      <c r="J13" s="213" t="s">
        <v>173</v>
      </c>
      <c r="K13" s="214" t="s">
        <v>172</v>
      </c>
      <c r="L13" s="214" t="s">
        <v>172</v>
      </c>
      <c r="M13" s="214" t="s">
        <v>172</v>
      </c>
      <c r="N13" s="212" t="s">
        <v>172</v>
      </c>
      <c r="O13" s="212" t="s">
        <v>172</v>
      </c>
      <c r="P13" s="212" t="s">
        <v>172</v>
      </c>
      <c r="Q13" s="212" t="s">
        <v>172</v>
      </c>
      <c r="R13" s="212" t="s">
        <v>172</v>
      </c>
      <c r="S13" s="212" t="s">
        <v>172</v>
      </c>
      <c r="T13" s="212" t="s">
        <v>172</v>
      </c>
      <c r="U13" s="213" t="s">
        <v>173</v>
      </c>
      <c r="V13" s="215" t="s">
        <v>172</v>
      </c>
      <c r="W13" s="216" t="s">
        <v>173</v>
      </c>
      <c r="X13" s="402" t="s">
        <v>172</v>
      </c>
      <c r="Y13" s="214" t="s">
        <v>172</v>
      </c>
      <c r="Z13" s="403" t="s">
        <v>172</v>
      </c>
      <c r="AA13" s="404" t="s">
        <v>172</v>
      </c>
      <c r="AD13" s="486" t="s">
        <v>321</v>
      </c>
      <c r="AE13" s="489" t="s">
        <v>462</v>
      </c>
      <c r="AH13" s="512" t="s">
        <v>319</v>
      </c>
      <c r="AI13" s="513" t="s">
        <v>493</v>
      </c>
      <c r="AJ13" s="286" t="s">
        <v>494</v>
      </c>
      <c r="AK13" s="514">
        <v>300</v>
      </c>
      <c r="AL13" s="514">
        <v>200</v>
      </c>
      <c r="AM13" s="515">
        <v>125</v>
      </c>
    </row>
    <row r="14" spans="1:39" ht="12.75">
      <c r="B14" s="426"/>
      <c r="C14" s="427"/>
      <c r="D14" s="412"/>
      <c r="E14" s="220"/>
      <c r="F14" s="400"/>
      <c r="G14" s="221"/>
      <c r="H14" s="401"/>
      <c r="I14" s="212"/>
      <c r="J14" s="213" t="s">
        <v>174</v>
      </c>
      <c r="K14" s="214"/>
      <c r="L14" s="214"/>
      <c r="M14" s="218"/>
      <c r="N14" s="214"/>
      <c r="O14" s="214"/>
      <c r="P14" s="214"/>
      <c r="Q14" s="214"/>
      <c r="R14" s="214"/>
      <c r="S14" s="214"/>
      <c r="T14" s="212"/>
      <c r="U14" s="213" t="s">
        <v>174</v>
      </c>
      <c r="V14" s="215"/>
      <c r="W14" s="216" t="s">
        <v>174</v>
      </c>
      <c r="X14" s="213"/>
      <c r="Y14" s="218"/>
      <c r="Z14" s="403"/>
      <c r="AA14" s="404"/>
      <c r="AD14" s="486" t="s">
        <v>322</v>
      </c>
      <c r="AE14" s="487">
        <v>1.2854399999999999</v>
      </c>
      <c r="AH14" s="512" t="s">
        <v>325</v>
      </c>
      <c r="AI14" s="513" t="s">
        <v>495</v>
      </c>
      <c r="AJ14" s="286" t="s">
        <v>496</v>
      </c>
      <c r="AK14" s="514">
        <v>300</v>
      </c>
      <c r="AL14" s="514">
        <v>200</v>
      </c>
      <c r="AM14" s="515">
        <v>90</v>
      </c>
    </row>
    <row r="15" spans="1:39" ht="12.75">
      <c r="B15" s="428" t="s">
        <v>175</v>
      </c>
      <c r="C15" s="427"/>
      <c r="D15" s="412"/>
      <c r="E15" s="220"/>
      <c r="F15" s="400"/>
      <c r="G15" s="221"/>
      <c r="H15" s="401"/>
      <c r="I15" s="212"/>
      <c r="J15" s="213" t="s">
        <v>176</v>
      </c>
      <c r="K15" s="214"/>
      <c r="L15" s="214"/>
      <c r="M15" s="218"/>
      <c r="N15" s="214"/>
      <c r="O15" s="214"/>
      <c r="P15" s="214"/>
      <c r="Q15" s="214"/>
      <c r="R15" s="214"/>
      <c r="S15" s="214"/>
      <c r="T15" s="212"/>
      <c r="U15" s="213" t="s">
        <v>176</v>
      </c>
      <c r="V15" s="215"/>
      <c r="W15" s="216" t="s">
        <v>176</v>
      </c>
      <c r="X15" s="213"/>
      <c r="Y15" s="218"/>
      <c r="Z15" s="403"/>
      <c r="AA15" s="404"/>
      <c r="AD15" s="486" t="s">
        <v>282</v>
      </c>
      <c r="AE15" s="487">
        <v>25.492149999999999</v>
      </c>
      <c r="AH15" s="512" t="s">
        <v>320</v>
      </c>
      <c r="AI15" s="514" t="s">
        <v>497</v>
      </c>
      <c r="AJ15" s="286" t="s">
        <v>498</v>
      </c>
      <c r="AK15" s="514">
        <v>1740</v>
      </c>
      <c r="AL15" s="514">
        <v>1140</v>
      </c>
      <c r="AM15" s="515">
        <v>1260</v>
      </c>
    </row>
    <row r="16" spans="1:39" ht="12.75">
      <c r="B16" s="426"/>
      <c r="C16" s="427"/>
      <c r="D16" s="412"/>
      <c r="E16" s="220"/>
      <c r="F16" s="400"/>
      <c r="G16" s="221"/>
      <c r="H16" s="401"/>
      <c r="I16" s="212"/>
      <c r="J16" s="213" t="s">
        <v>177</v>
      </c>
      <c r="K16" s="214"/>
      <c r="L16" s="214"/>
      <c r="M16" s="218"/>
      <c r="N16" s="214"/>
      <c r="O16" s="214"/>
      <c r="P16" s="214"/>
      <c r="Q16" s="214"/>
      <c r="R16" s="214"/>
      <c r="S16" s="214"/>
      <c r="T16" s="212"/>
      <c r="U16" s="213" t="s">
        <v>177</v>
      </c>
      <c r="V16" s="215"/>
      <c r="W16" s="216" t="s">
        <v>177</v>
      </c>
      <c r="X16" s="213"/>
      <c r="Y16" s="218"/>
      <c r="Z16" s="403"/>
      <c r="AA16" s="404"/>
      <c r="AD16" s="486" t="s">
        <v>323</v>
      </c>
      <c r="AE16" s="489" t="s">
        <v>462</v>
      </c>
      <c r="AH16" s="512" t="s">
        <v>322</v>
      </c>
      <c r="AI16" s="514" t="s">
        <v>499</v>
      </c>
      <c r="AJ16" s="286" t="s">
        <v>500</v>
      </c>
      <c r="AK16" s="514">
        <v>1740</v>
      </c>
      <c r="AL16" s="514">
        <v>1140</v>
      </c>
      <c r="AM16" s="515">
        <v>850</v>
      </c>
    </row>
    <row r="17" spans="1:39" ht="12.75">
      <c r="B17" s="429"/>
      <c r="C17" s="430"/>
      <c r="D17" s="431"/>
      <c r="E17" s="432"/>
      <c r="F17" s="433"/>
      <c r="G17" s="434"/>
      <c r="H17" s="435"/>
      <c r="I17" s="436"/>
      <c r="J17" s="437" t="s">
        <v>295</v>
      </c>
      <c r="K17" s="438"/>
      <c r="L17" s="438"/>
      <c r="M17" s="439"/>
      <c r="N17" s="438"/>
      <c r="O17" s="438"/>
      <c r="P17" s="438"/>
      <c r="Q17" s="438"/>
      <c r="R17" s="438"/>
      <c r="S17" s="438"/>
      <c r="T17" s="436"/>
      <c r="U17" s="437" t="s">
        <v>295</v>
      </c>
      <c r="V17" s="440"/>
      <c r="W17" s="441" t="s">
        <v>295</v>
      </c>
      <c r="X17" s="437"/>
      <c r="Y17" s="439"/>
      <c r="Z17" s="442"/>
      <c r="AA17" s="443"/>
      <c r="AD17" s="486" t="s">
        <v>324</v>
      </c>
      <c r="AE17" s="487">
        <v>54.039160000000003</v>
      </c>
      <c r="AH17" s="512" t="s">
        <v>282</v>
      </c>
      <c r="AI17" s="514" t="s">
        <v>501</v>
      </c>
      <c r="AJ17" s="286" t="s">
        <v>284</v>
      </c>
      <c r="AK17" s="514">
        <v>1450</v>
      </c>
      <c r="AL17" s="514">
        <v>1140</v>
      </c>
      <c r="AM17" s="515">
        <v>850</v>
      </c>
    </row>
    <row r="18" spans="1:39" ht="12.75">
      <c r="AD18" s="486" t="s">
        <v>325</v>
      </c>
      <c r="AE18" s="487">
        <v>45.625219999999999</v>
      </c>
      <c r="AH18" s="512" t="s">
        <v>324</v>
      </c>
      <c r="AI18" s="514" t="s">
        <v>502</v>
      </c>
      <c r="AJ18" s="286" t="s">
        <v>503</v>
      </c>
      <c r="AK18" s="514">
        <v>1140</v>
      </c>
      <c r="AL18" s="514">
        <v>1140</v>
      </c>
      <c r="AM18" s="515">
        <v>850</v>
      </c>
    </row>
    <row r="19" spans="1:39" customFormat="1" ht="12.75">
      <c r="B19" s="219"/>
      <c r="C19" s="219"/>
      <c r="D19" s="220"/>
      <c r="E19" s="221"/>
      <c r="F19" s="221"/>
      <c r="G19" s="221"/>
      <c r="H19" s="222"/>
      <c r="I19" s="221"/>
      <c r="J19" s="221"/>
      <c r="K19" s="223"/>
      <c r="L19" s="221"/>
      <c r="M19" s="221"/>
      <c r="N19" s="221"/>
      <c r="O19" s="221"/>
      <c r="P19" s="221"/>
      <c r="Q19" s="221"/>
      <c r="R19" s="221"/>
      <c r="S19" s="222"/>
      <c r="T19" s="221"/>
      <c r="U19" s="222"/>
      <c r="V19" s="223"/>
      <c r="W19" s="217"/>
      <c r="X19" s="217"/>
      <c r="AD19" s="486" t="s">
        <v>326</v>
      </c>
      <c r="AE19" s="487">
        <v>45.625219999999999</v>
      </c>
      <c r="AH19" s="512" t="s">
        <v>326</v>
      </c>
      <c r="AI19" s="514" t="s">
        <v>504</v>
      </c>
      <c r="AJ19" s="286" t="s">
        <v>505</v>
      </c>
      <c r="AK19" s="514">
        <v>1140</v>
      </c>
      <c r="AL19" s="514">
        <v>475</v>
      </c>
      <c r="AM19" s="515">
        <v>640</v>
      </c>
    </row>
    <row r="20" spans="1:39" ht="12.75">
      <c r="A20" s="224" t="s">
        <v>178</v>
      </c>
      <c r="D20" s="224" t="s">
        <v>179</v>
      </c>
      <c r="L20" s="224" t="s">
        <v>180</v>
      </c>
      <c r="AD20" s="486" t="s">
        <v>327</v>
      </c>
      <c r="AE20" s="487">
        <v>6.7975700000000003</v>
      </c>
      <c r="AH20" s="512" t="s">
        <v>327</v>
      </c>
      <c r="AI20" s="514" t="s">
        <v>506</v>
      </c>
      <c r="AJ20" s="286" t="s">
        <v>507</v>
      </c>
      <c r="AK20" s="514">
        <v>1450</v>
      </c>
      <c r="AL20" s="514">
        <v>1140</v>
      </c>
      <c r="AM20" s="515">
        <v>640</v>
      </c>
    </row>
    <row r="21" spans="1:39" ht="12.75">
      <c r="AD21" s="486" t="s">
        <v>328</v>
      </c>
      <c r="AE21" s="487">
        <v>92.915080000000003</v>
      </c>
      <c r="AH21" s="512" t="s">
        <v>328</v>
      </c>
      <c r="AI21" s="514" t="s">
        <v>508</v>
      </c>
      <c r="AJ21" s="286" t="s">
        <v>509</v>
      </c>
      <c r="AK21" s="514">
        <v>1140</v>
      </c>
      <c r="AL21" s="514">
        <v>950</v>
      </c>
      <c r="AM21" s="515">
        <v>640</v>
      </c>
    </row>
    <row r="22" spans="1:39" s="226" customFormat="1" ht="36.75" customHeight="1">
      <c r="A22" s="225" t="s">
        <v>181</v>
      </c>
      <c r="B22" s="225" t="s">
        <v>182</v>
      </c>
      <c r="C22" s="185"/>
      <c r="D22" s="225" t="s">
        <v>181</v>
      </c>
      <c r="E22" s="225" t="s">
        <v>183</v>
      </c>
      <c r="F22" s="225" t="s">
        <v>184</v>
      </c>
      <c r="G22" s="225" t="s">
        <v>183</v>
      </c>
      <c r="H22" s="225" t="s">
        <v>184</v>
      </c>
      <c r="I22" s="225" t="s">
        <v>184</v>
      </c>
      <c r="L22" s="225" t="s">
        <v>185</v>
      </c>
      <c r="M22" s="225" t="s">
        <v>186</v>
      </c>
      <c r="N22" s="225" t="s">
        <v>187</v>
      </c>
      <c r="O22" s="225" t="s">
        <v>186</v>
      </c>
      <c r="AD22" s="486" t="s">
        <v>329</v>
      </c>
      <c r="AE22" s="489" t="s">
        <v>462</v>
      </c>
      <c r="AH22" s="512" t="s">
        <v>330</v>
      </c>
      <c r="AI22" s="513" t="s">
        <v>510</v>
      </c>
      <c r="AJ22" s="286" t="s">
        <v>511</v>
      </c>
      <c r="AK22" s="514">
        <v>1140</v>
      </c>
      <c r="AL22" s="514">
        <v>950</v>
      </c>
      <c r="AM22" s="515">
        <v>740</v>
      </c>
    </row>
    <row r="23" spans="1:39" ht="12.75">
      <c r="A23" s="188" t="s">
        <v>188</v>
      </c>
      <c r="B23" s="227">
        <v>2.2000000000000002</v>
      </c>
      <c r="D23" s="228" t="s">
        <v>189</v>
      </c>
      <c r="E23" s="186" t="s">
        <v>190</v>
      </c>
      <c r="F23" s="228"/>
      <c r="G23" s="228"/>
      <c r="H23" s="228"/>
      <c r="I23" s="228"/>
      <c r="L23" s="186" t="s">
        <v>191</v>
      </c>
      <c r="M23" s="229">
        <v>17.18</v>
      </c>
      <c r="N23" s="230" t="s">
        <v>192</v>
      </c>
      <c r="O23" s="229">
        <v>1.23</v>
      </c>
      <c r="AD23" s="486" t="s">
        <v>330</v>
      </c>
      <c r="AE23" s="487">
        <v>59.040640000000003</v>
      </c>
      <c r="AH23" s="512" t="s">
        <v>334</v>
      </c>
      <c r="AI23" s="513" t="s">
        <v>512</v>
      </c>
      <c r="AJ23" s="286" t="s">
        <v>513</v>
      </c>
      <c r="AK23" s="514">
        <v>1140</v>
      </c>
      <c r="AL23" s="514">
        <v>950</v>
      </c>
      <c r="AM23" s="515">
        <v>550</v>
      </c>
    </row>
    <row r="24" spans="1:39" ht="12.75">
      <c r="A24" s="188" t="s">
        <v>193</v>
      </c>
      <c r="B24" s="227">
        <v>6.1059999999999999</v>
      </c>
      <c r="D24" s="231" t="s">
        <v>194</v>
      </c>
      <c r="E24" s="232">
        <v>27.58</v>
      </c>
      <c r="F24" s="231"/>
      <c r="G24" s="233"/>
      <c r="H24" s="233"/>
      <c r="I24" s="233"/>
      <c r="L24" s="186" t="s">
        <v>195</v>
      </c>
      <c r="M24" s="229">
        <v>19.940000000000001</v>
      </c>
      <c r="N24" s="230" t="s">
        <v>196</v>
      </c>
      <c r="O24" s="229">
        <v>0.62</v>
      </c>
      <c r="AD24" s="486" t="s">
        <v>331</v>
      </c>
      <c r="AE24" s="487">
        <v>54.968200000000003</v>
      </c>
      <c r="AH24" s="512" t="s">
        <v>338</v>
      </c>
      <c r="AI24" s="513" t="s">
        <v>514</v>
      </c>
      <c r="AJ24" s="286" t="s">
        <v>515</v>
      </c>
      <c r="AK24" s="514">
        <v>1140</v>
      </c>
      <c r="AL24" s="514">
        <v>470</v>
      </c>
      <c r="AM24" s="515">
        <v>555</v>
      </c>
    </row>
    <row r="25" spans="1:39" ht="12.75">
      <c r="A25" s="234"/>
      <c r="B25" s="235"/>
      <c r="C25" s="234"/>
      <c r="D25" s="188" t="s">
        <v>39</v>
      </c>
      <c r="E25" s="232">
        <v>84.17</v>
      </c>
      <c r="F25" s="236"/>
      <c r="G25" s="233"/>
      <c r="H25" s="233"/>
      <c r="I25" s="233"/>
      <c r="L25" s="186" t="s">
        <v>197</v>
      </c>
      <c r="M25" s="229">
        <v>12.73</v>
      </c>
      <c r="N25" s="237" t="s">
        <v>198</v>
      </c>
      <c r="O25" s="229">
        <v>1.1200000000000001</v>
      </c>
      <c r="AD25" s="486" t="s">
        <v>332</v>
      </c>
      <c r="AE25" s="487">
        <v>11.948790000000001</v>
      </c>
      <c r="AH25" s="512" t="s">
        <v>340</v>
      </c>
      <c r="AI25" s="513" t="s">
        <v>516</v>
      </c>
      <c r="AJ25" s="286" t="s">
        <v>517</v>
      </c>
      <c r="AK25" s="514">
        <v>2260</v>
      </c>
      <c r="AL25" s="514">
        <v>950</v>
      </c>
      <c r="AM25" s="515">
        <v>270</v>
      </c>
    </row>
    <row r="26" spans="1:39" ht="12.75">
      <c r="A26" s="188"/>
      <c r="B26" s="236"/>
      <c r="C26" s="188"/>
      <c r="D26" s="188" t="s">
        <v>199</v>
      </c>
      <c r="E26" s="232">
        <v>34.68</v>
      </c>
      <c r="F26" s="236"/>
      <c r="G26" s="233"/>
      <c r="H26" s="233"/>
      <c r="I26" s="233"/>
      <c r="L26" s="238" t="s">
        <v>200</v>
      </c>
      <c r="M26" s="229">
        <v>26.04</v>
      </c>
      <c r="N26" s="237" t="s">
        <v>201</v>
      </c>
      <c r="O26" s="229">
        <v>0.629</v>
      </c>
      <c r="AD26" s="486" t="s">
        <v>333</v>
      </c>
      <c r="AE26" s="489" t="s">
        <v>462</v>
      </c>
      <c r="AH26" s="512" t="s">
        <v>341</v>
      </c>
      <c r="AI26" s="513" t="s">
        <v>518</v>
      </c>
      <c r="AJ26" s="286" t="s">
        <v>519</v>
      </c>
      <c r="AK26" s="514">
        <v>2260</v>
      </c>
      <c r="AL26" s="514">
        <v>950</v>
      </c>
      <c r="AM26" s="515">
        <v>550</v>
      </c>
    </row>
    <row r="27" spans="1:39" ht="12.75">
      <c r="A27" s="188"/>
      <c r="B27" s="239"/>
      <c r="C27" s="188"/>
      <c r="D27" s="188" t="s">
        <v>202</v>
      </c>
      <c r="E27" s="240">
        <v>30.6</v>
      </c>
      <c r="G27" s="233"/>
      <c r="H27" s="233"/>
      <c r="I27" s="233"/>
      <c r="L27" s="238" t="s">
        <v>203</v>
      </c>
      <c r="M27" s="229">
        <v>30.46</v>
      </c>
      <c r="N27" s="241" t="s">
        <v>204</v>
      </c>
      <c r="O27" s="229">
        <v>0.41499999999999998</v>
      </c>
      <c r="AD27" s="486" t="s">
        <v>334</v>
      </c>
      <c r="AE27" s="487">
        <v>89.306330000000003</v>
      </c>
      <c r="AH27" s="512" t="s">
        <v>344</v>
      </c>
      <c r="AI27" s="514" t="s">
        <v>520</v>
      </c>
      <c r="AJ27" s="286" t="s">
        <v>521</v>
      </c>
      <c r="AK27" s="514">
        <v>1450</v>
      </c>
      <c r="AL27" s="514">
        <v>1140</v>
      </c>
      <c r="AM27" s="515">
        <v>740</v>
      </c>
    </row>
    <row r="28" spans="1:39" ht="12.75">
      <c r="A28" s="234"/>
      <c r="B28" s="242"/>
      <c r="C28" s="234"/>
      <c r="D28" s="188" t="s">
        <v>41</v>
      </c>
      <c r="E28" s="240">
        <v>25</v>
      </c>
      <c r="F28" s="236"/>
      <c r="G28" s="233"/>
      <c r="H28" s="233"/>
      <c r="I28" s="233"/>
      <c r="L28" s="186" t="s">
        <v>205</v>
      </c>
      <c r="M28" s="229">
        <v>25.07</v>
      </c>
      <c r="N28" s="186" t="s">
        <v>206</v>
      </c>
      <c r="O28" s="229">
        <v>0.63500000000000001</v>
      </c>
      <c r="AD28" s="486" t="s">
        <v>335</v>
      </c>
      <c r="AE28" s="487">
        <v>37.666179999999997</v>
      </c>
      <c r="AH28" s="512" t="s">
        <v>347</v>
      </c>
      <c r="AI28" s="514" t="s">
        <v>522</v>
      </c>
      <c r="AJ28" s="286" t="s">
        <v>523</v>
      </c>
      <c r="AK28" s="514">
        <v>1450</v>
      </c>
      <c r="AL28" s="514">
        <v>1140</v>
      </c>
      <c r="AM28" s="515">
        <v>555</v>
      </c>
    </row>
    <row r="29" spans="1:39" ht="12.75">
      <c r="A29" s="188"/>
      <c r="B29" s="239"/>
      <c r="C29" s="188"/>
      <c r="D29" s="188" t="s">
        <v>207</v>
      </c>
      <c r="E29" s="232" t="b">
        <f>IF(Calcul_2005!$D$4=2004,INFOS!F29,IF(Calcul_2005!$D$4=2005,INFOS!G29,IF(Calcul_2005!$D$4=2006,INFOS!H29,IF(Calcul_2005!$D$4=2007,INFOS!I29))))</f>
        <v>0</v>
      </c>
      <c r="G29" s="186">
        <f>x_FLM6 Mioveni</f>
        <v>29.817</v>
      </c>
      <c r="H29" s="186"/>
      <c r="I29" s="186"/>
      <c r="J29" s="185" t="s">
        <v>208</v>
      </c>
      <c r="L29" s="186" t="s">
        <v>209</v>
      </c>
      <c r="M29" s="229">
        <v>25.51</v>
      </c>
      <c r="N29" s="241" t="s">
        <v>210</v>
      </c>
      <c r="O29" s="229">
        <v>0.29899999999999999</v>
      </c>
      <c r="AD29" s="486" t="s">
        <v>336</v>
      </c>
      <c r="AE29" s="487">
        <v>140.48276000000001</v>
      </c>
      <c r="AH29" s="512" t="s">
        <v>353</v>
      </c>
      <c r="AI29" s="514" t="s">
        <v>524</v>
      </c>
      <c r="AJ29" s="286" t="s">
        <v>525</v>
      </c>
      <c r="AK29" s="514">
        <v>1740</v>
      </c>
      <c r="AL29" s="514">
        <v>1140</v>
      </c>
      <c r="AM29" s="515">
        <v>740</v>
      </c>
    </row>
    <row r="30" spans="1:39" ht="12.75">
      <c r="A30" s="188"/>
      <c r="B30" s="236"/>
      <c r="C30" s="188"/>
      <c r="D30" s="236"/>
      <c r="L30" s="186" t="s">
        <v>211</v>
      </c>
      <c r="M30" s="229">
        <v>38.96</v>
      </c>
      <c r="N30" s="186" t="s">
        <v>212</v>
      </c>
      <c r="O30" s="229">
        <v>0.33</v>
      </c>
      <c r="AD30" s="486" t="s">
        <v>337</v>
      </c>
      <c r="AE30" s="487">
        <v>476.37930999999998</v>
      </c>
      <c r="AH30" s="512" t="s">
        <v>354</v>
      </c>
      <c r="AI30" s="514" t="s">
        <v>526</v>
      </c>
      <c r="AJ30" s="286" t="s">
        <v>527</v>
      </c>
      <c r="AK30" s="514">
        <v>1740</v>
      </c>
      <c r="AL30" s="514">
        <v>1140</v>
      </c>
      <c r="AM30" s="515">
        <v>1100</v>
      </c>
    </row>
    <row r="31" spans="1:39" ht="12.75">
      <c r="A31" s="188"/>
      <c r="B31" s="236"/>
      <c r="C31" s="188"/>
      <c r="D31" s="236"/>
      <c r="L31" s="237" t="s">
        <v>213</v>
      </c>
      <c r="M31" s="229">
        <v>30.63</v>
      </c>
      <c r="N31" s="241" t="s">
        <v>214</v>
      </c>
      <c r="O31" s="229">
        <v>0.315</v>
      </c>
      <c r="AD31" s="486" t="s">
        <v>338</v>
      </c>
      <c r="AE31" s="487">
        <v>233.51165</v>
      </c>
      <c r="AH31" s="512" t="s">
        <v>545</v>
      </c>
      <c r="AI31" s="514" t="s">
        <v>528</v>
      </c>
      <c r="AJ31" s="286" t="s">
        <v>529</v>
      </c>
      <c r="AK31" s="514">
        <v>2280</v>
      </c>
      <c r="AL31" s="514">
        <v>1170</v>
      </c>
      <c r="AM31" s="515">
        <v>1270</v>
      </c>
    </row>
    <row r="32" spans="1:39" ht="12.75">
      <c r="A32" s="234"/>
      <c r="B32" s="235"/>
      <c r="C32" s="234"/>
      <c r="D32" s="235"/>
      <c r="L32" s="186" t="s">
        <v>215</v>
      </c>
      <c r="M32" s="229">
        <v>29.2</v>
      </c>
      <c r="N32" s="241"/>
      <c r="O32" s="229"/>
      <c r="AD32" s="486" t="s">
        <v>339</v>
      </c>
      <c r="AE32" s="487">
        <v>112.74208</v>
      </c>
      <c r="AH32" s="512" t="s">
        <v>546</v>
      </c>
      <c r="AI32" s="514" t="s">
        <v>530</v>
      </c>
      <c r="AJ32" s="286" t="s">
        <v>531</v>
      </c>
      <c r="AK32" s="514">
        <v>2280</v>
      </c>
      <c r="AL32" s="514">
        <v>1170</v>
      </c>
      <c r="AM32" s="515">
        <v>1125</v>
      </c>
    </row>
    <row r="33" spans="1:39" ht="12.75">
      <c r="A33" s="243"/>
      <c r="B33" s="235"/>
      <c r="C33" s="243"/>
      <c r="D33" s="235"/>
      <c r="L33" s="186" t="s">
        <v>216</v>
      </c>
      <c r="M33" s="229">
        <v>25.45</v>
      </c>
      <c r="AD33" s="486" t="s">
        <v>340</v>
      </c>
      <c r="AE33" s="487">
        <v>3.5474999999999999</v>
      </c>
      <c r="AH33" s="512" t="s">
        <v>547</v>
      </c>
      <c r="AI33" s="514" t="s">
        <v>532</v>
      </c>
      <c r="AJ33" s="286" t="s">
        <v>533</v>
      </c>
      <c r="AK33" s="514">
        <v>2270</v>
      </c>
      <c r="AL33" s="514">
        <v>1169</v>
      </c>
      <c r="AM33" s="515">
        <v>1090</v>
      </c>
    </row>
    <row r="34" spans="1:39" ht="12.75">
      <c r="A34" s="188"/>
      <c r="B34" s="236"/>
      <c r="C34" s="188"/>
      <c r="D34" s="235"/>
      <c r="L34" s="186" t="s">
        <v>217</v>
      </c>
      <c r="M34" s="229">
        <v>17.27</v>
      </c>
      <c r="AD34" s="486" t="s">
        <v>341</v>
      </c>
      <c r="AE34" s="489" t="s">
        <v>462</v>
      </c>
      <c r="AH34" s="512" t="s">
        <v>548</v>
      </c>
      <c r="AI34" s="514"/>
      <c r="AJ34" s="286" t="s">
        <v>534</v>
      </c>
      <c r="AK34" s="514"/>
      <c r="AL34" s="514"/>
      <c r="AM34" s="515"/>
    </row>
    <row r="35" spans="1:39" ht="13.5" thickBot="1">
      <c r="A35" s="188"/>
      <c r="B35" s="236"/>
      <c r="C35" s="188"/>
      <c r="D35" s="235"/>
      <c r="L35" s="186" t="s">
        <v>218</v>
      </c>
      <c r="M35" s="229">
        <v>15.77</v>
      </c>
      <c r="AD35" s="486" t="s">
        <v>342</v>
      </c>
      <c r="AE35" s="487">
        <v>30.335899999999999</v>
      </c>
      <c r="AH35" s="516" t="s">
        <v>352</v>
      </c>
      <c r="AI35" s="517" t="s">
        <v>535</v>
      </c>
      <c r="AJ35" s="518" t="s">
        <v>536</v>
      </c>
      <c r="AK35" s="517">
        <v>1850</v>
      </c>
      <c r="AL35" s="517">
        <v>1140</v>
      </c>
      <c r="AM35" s="519">
        <v>1140</v>
      </c>
    </row>
    <row r="36" spans="1:39">
      <c r="A36" s="224" t="s">
        <v>219</v>
      </c>
      <c r="L36" s="186" t="s">
        <v>220</v>
      </c>
      <c r="M36" s="244">
        <v>31.41</v>
      </c>
      <c r="AD36" s="486" t="s">
        <v>343</v>
      </c>
      <c r="AE36" s="489" t="s">
        <v>462</v>
      </c>
    </row>
    <row r="37" spans="1:39">
      <c r="L37" s="186" t="s">
        <v>221</v>
      </c>
      <c r="M37" s="244">
        <v>29.77</v>
      </c>
      <c r="AD37" s="486" t="s">
        <v>344</v>
      </c>
      <c r="AE37" s="487">
        <v>58.780450000000002</v>
      </c>
    </row>
    <row r="38" spans="1:39">
      <c r="A38" s="185" t="s">
        <v>222</v>
      </c>
      <c r="B38" s="186" t="s">
        <v>223</v>
      </c>
      <c r="C38" s="245">
        <v>23</v>
      </c>
      <c r="D38" s="185" t="s">
        <v>224</v>
      </c>
      <c r="L38" s="186" t="s">
        <v>225</v>
      </c>
      <c r="M38" s="244">
        <v>24.42</v>
      </c>
      <c r="AD38" s="486" t="s">
        <v>345</v>
      </c>
      <c r="AE38" s="487">
        <v>53.342039999999997</v>
      </c>
    </row>
    <row r="39" spans="1:39">
      <c r="L39" s="186" t="s">
        <v>226</v>
      </c>
      <c r="M39" s="244">
        <v>12.49</v>
      </c>
      <c r="AD39" s="486" t="s">
        <v>346</v>
      </c>
      <c r="AE39" s="489" t="s">
        <v>462</v>
      </c>
    </row>
    <row r="40" spans="1:39">
      <c r="A40" s="246" t="s">
        <v>227</v>
      </c>
      <c r="B40" s="247"/>
      <c r="C40" s="248"/>
      <c r="E40" s="246" t="s">
        <v>227</v>
      </c>
      <c r="F40" s="247"/>
      <c r="G40" s="248"/>
      <c r="AD40" s="486" t="s">
        <v>347</v>
      </c>
      <c r="AE40" s="487">
        <v>76.624679999999998</v>
      </c>
    </row>
    <row r="41" spans="1:39" ht="12.75">
      <c r="A41" s="249" t="s">
        <v>228</v>
      </c>
      <c r="B41" s="250"/>
      <c r="C41" s="251"/>
      <c r="E41" s="252" t="s">
        <v>229</v>
      </c>
      <c r="F41" s="250"/>
      <c r="G41" s="251"/>
      <c r="AD41" s="486" t="s">
        <v>348</v>
      </c>
      <c r="AE41" s="487">
        <v>39.179490000000001</v>
      </c>
    </row>
    <row r="42" spans="1:39">
      <c r="A42" s="253" t="s">
        <v>181</v>
      </c>
      <c r="B42" s="253" t="s">
        <v>230</v>
      </c>
      <c r="C42" s="253" t="s">
        <v>231</v>
      </c>
      <c r="D42" s="187"/>
      <c r="E42" s="253" t="s">
        <v>181</v>
      </c>
      <c r="F42" s="253" t="s">
        <v>230</v>
      </c>
      <c r="G42" s="253" t="s">
        <v>231</v>
      </c>
      <c r="AD42" s="486" t="s">
        <v>349</v>
      </c>
      <c r="AE42" s="487">
        <v>28.63636</v>
      </c>
    </row>
    <row r="43" spans="1:39">
      <c r="A43" s="188" t="s">
        <v>232</v>
      </c>
      <c r="B43" s="227">
        <f t="shared" ref="B43:B50" si="0">C43/J</f>
        <v>5.7956521739130434E-2</v>
      </c>
      <c r="C43" s="254">
        <f>(0.96+0.373)</f>
        <v>1.333</v>
      </c>
      <c r="E43" s="188" t="s">
        <v>234</v>
      </c>
      <c r="F43" s="227">
        <f t="shared" ref="F43:F50" si="1">G43/J</f>
        <v>6.3217391304347823E-2</v>
      </c>
      <c r="G43" s="254">
        <f>(0.96+0.373+0.121)</f>
        <v>1.454</v>
      </c>
      <c r="H43" s="185" t="s">
        <v>233</v>
      </c>
      <c r="AD43" s="486" t="s">
        <v>350</v>
      </c>
      <c r="AE43" s="487">
        <v>0.57894999999999996</v>
      </c>
    </row>
    <row r="44" spans="1:39">
      <c r="A44" s="188" t="s">
        <v>235</v>
      </c>
      <c r="B44" s="227">
        <f t="shared" si="0"/>
        <v>4.1521739130434783E-2</v>
      </c>
      <c r="C44" s="254">
        <f>0.768+0.187</f>
        <v>0.95500000000000007</v>
      </c>
      <c r="D44" s="185" t="s">
        <v>233</v>
      </c>
      <c r="E44" s="188" t="s">
        <v>236</v>
      </c>
      <c r="F44" s="227">
        <f t="shared" si="1"/>
        <v>4.4608695652173916E-2</v>
      </c>
      <c r="G44" s="254">
        <f>0.768+0.187+0.071</f>
        <v>1.026</v>
      </c>
      <c r="H44" s="185" t="s">
        <v>233</v>
      </c>
      <c r="AD44" s="486" t="s">
        <v>351</v>
      </c>
      <c r="AE44" s="489" t="s">
        <v>462</v>
      </c>
    </row>
    <row r="45" spans="1:39">
      <c r="A45" s="188" t="s">
        <v>237</v>
      </c>
      <c r="B45" s="227">
        <f t="shared" si="0"/>
        <v>4.1521739130434783E-2</v>
      </c>
      <c r="C45" s="254">
        <f>0.768+0.187</f>
        <v>0.95500000000000007</v>
      </c>
      <c r="D45" s="185" t="s">
        <v>233</v>
      </c>
      <c r="E45" s="188" t="s">
        <v>238</v>
      </c>
      <c r="F45" s="227">
        <f t="shared" si="1"/>
        <v>4.5956521739130445E-2</v>
      </c>
      <c r="G45" s="254">
        <f>0.768+0.187+0.102</f>
        <v>1.0570000000000002</v>
      </c>
      <c r="H45" s="185" t="s">
        <v>233</v>
      </c>
      <c r="AD45" s="486" t="s">
        <v>352</v>
      </c>
      <c r="AE45" s="487">
        <v>177.42377999999999</v>
      </c>
    </row>
    <row r="46" spans="1:39">
      <c r="A46" s="188" t="s">
        <v>239</v>
      </c>
      <c r="B46" s="227">
        <f t="shared" si="0"/>
        <v>2.9086956521739128E-2</v>
      </c>
      <c r="C46" s="254">
        <f>0.576+0.093</f>
        <v>0.66899999999999993</v>
      </c>
      <c r="D46" s="185" t="s">
        <v>233</v>
      </c>
      <c r="E46" s="188" t="s">
        <v>240</v>
      </c>
      <c r="F46" s="227">
        <f t="shared" si="1"/>
        <v>3.1304347826086952E-2</v>
      </c>
      <c r="G46" s="254">
        <f>0.576+0.093+0.051</f>
        <v>0.72</v>
      </c>
      <c r="H46" s="185" t="s">
        <v>233</v>
      </c>
      <c r="AD46" s="486" t="s">
        <v>353</v>
      </c>
      <c r="AE46" s="487">
        <v>35.70102</v>
      </c>
    </row>
    <row r="47" spans="1:39">
      <c r="A47" s="188" t="s">
        <v>241</v>
      </c>
      <c r="B47" s="227">
        <f t="shared" si="0"/>
        <v>0.70543478260869574</v>
      </c>
      <c r="C47" s="254">
        <f>16.126+0.099</f>
        <v>16.225000000000001</v>
      </c>
      <c r="E47" s="188" t="s">
        <v>242</v>
      </c>
      <c r="F47" s="227">
        <f t="shared" si="1"/>
        <v>0.85356521739130442</v>
      </c>
      <c r="G47" s="254">
        <f>16.126+0.199+3.307</f>
        <v>19.632000000000001</v>
      </c>
      <c r="AD47" s="486" t="s">
        <v>354</v>
      </c>
      <c r="AE47" s="487">
        <v>30.39189</v>
      </c>
    </row>
    <row r="48" spans="1:39">
      <c r="A48" s="188" t="s">
        <v>243</v>
      </c>
      <c r="B48" s="227">
        <f t="shared" si="0"/>
        <v>0.56265217391304356</v>
      </c>
      <c r="C48" s="254">
        <f>12.862+0.079</f>
        <v>12.941000000000001</v>
      </c>
      <c r="E48" s="188" t="s">
        <v>244</v>
      </c>
      <c r="F48" s="227">
        <f t="shared" si="1"/>
        <v>0.67895652173913046</v>
      </c>
      <c r="G48" s="254">
        <f>12.862+0.159+2.595</f>
        <v>15.616000000000001</v>
      </c>
      <c r="AD48" s="486" t="s">
        <v>355</v>
      </c>
      <c r="AE48" s="489" t="s">
        <v>462</v>
      </c>
    </row>
    <row r="49" spans="1:31">
      <c r="A49" s="188" t="s">
        <v>245</v>
      </c>
      <c r="B49" s="227">
        <f t="shared" si="0"/>
        <v>0.93078260869565221</v>
      </c>
      <c r="C49" s="254">
        <f>21.309+0.099</f>
        <v>21.408000000000001</v>
      </c>
      <c r="E49" s="188" t="s">
        <v>246</v>
      </c>
      <c r="F49" s="227">
        <f t="shared" si="1"/>
        <v>1.1076521739130436</v>
      </c>
      <c r="G49" s="254">
        <f>21.309+0.199+3.968</f>
        <v>25.476000000000003</v>
      </c>
      <c r="AD49" s="486" t="s">
        <v>356</v>
      </c>
      <c r="AE49" s="489" t="s">
        <v>462</v>
      </c>
    </row>
    <row r="50" spans="1:31">
      <c r="A50" s="188" t="s">
        <v>247</v>
      </c>
      <c r="B50" s="227">
        <f t="shared" si="0"/>
        <v>0.90526086956521745</v>
      </c>
      <c r="C50" s="254">
        <f>20.733+0.088</f>
        <v>20.821000000000002</v>
      </c>
      <c r="E50" s="188" t="s">
        <v>248</v>
      </c>
      <c r="F50" s="227">
        <f t="shared" si="1"/>
        <v>1.049391304347826</v>
      </c>
      <c r="G50" s="254">
        <f>20.733+0.177+3.226</f>
        <v>24.135999999999999</v>
      </c>
      <c r="AD50" s="486" t="s">
        <v>357</v>
      </c>
      <c r="AE50" s="487">
        <v>62.743760000000002</v>
      </c>
    </row>
    <row r="51" spans="1:31">
      <c r="AD51" s="486" t="s">
        <v>358</v>
      </c>
      <c r="AE51" s="487">
        <v>27.85793</v>
      </c>
    </row>
    <row r="52" spans="1:31">
      <c r="AD52" s="486" t="s">
        <v>359</v>
      </c>
      <c r="AE52" s="487">
        <v>18.819279999999999</v>
      </c>
    </row>
    <row r="53" spans="1:31">
      <c r="AD53" s="486" t="s">
        <v>360</v>
      </c>
      <c r="AE53" s="487">
        <v>521.69158000000004</v>
      </c>
    </row>
    <row r="54" spans="1:31">
      <c r="AD54" s="486" t="s">
        <v>361</v>
      </c>
      <c r="AE54" s="487">
        <v>479.21408000000002</v>
      </c>
    </row>
    <row r="55" spans="1:31">
      <c r="AD55" s="486" t="s">
        <v>362</v>
      </c>
      <c r="AE55" s="489" t="s">
        <v>462</v>
      </c>
    </row>
    <row r="56" spans="1:31">
      <c r="AD56" s="486" t="s">
        <v>363</v>
      </c>
      <c r="AE56" s="489" t="s">
        <v>462</v>
      </c>
    </row>
    <row r="57" spans="1:31" ht="14.25" customHeight="1">
      <c r="AD57" s="486" t="s">
        <v>364</v>
      </c>
      <c r="AE57" s="489" t="s">
        <v>462</v>
      </c>
    </row>
    <row r="58" spans="1:31">
      <c r="AD58" s="486" t="s">
        <v>365</v>
      </c>
      <c r="AE58" s="489" t="s">
        <v>462</v>
      </c>
    </row>
    <row r="59" spans="1:31">
      <c r="AD59" s="486" t="s">
        <v>366</v>
      </c>
      <c r="AE59" s="487">
        <v>34.580939999999998</v>
      </c>
    </row>
    <row r="60" spans="1:31">
      <c r="AD60" s="486" t="s">
        <v>367</v>
      </c>
      <c r="AE60" s="487">
        <v>36.722200000000001</v>
      </c>
    </row>
    <row r="61" spans="1:31">
      <c r="AD61" s="486" t="s">
        <v>368</v>
      </c>
      <c r="AE61" s="487">
        <v>35.899810000000002</v>
      </c>
    </row>
    <row r="62" spans="1:31">
      <c r="AD62" s="486" t="s">
        <v>369</v>
      </c>
      <c r="AE62" s="489" t="s">
        <v>462</v>
      </c>
    </row>
    <row r="63" spans="1:31">
      <c r="AD63" s="486" t="s">
        <v>370</v>
      </c>
      <c r="AE63" s="487">
        <v>53.333333000000003</v>
      </c>
    </row>
    <row r="64" spans="1:31">
      <c r="AD64" s="486" t="s">
        <v>371</v>
      </c>
      <c r="AE64" s="487">
        <v>37.211539999999999</v>
      </c>
    </row>
    <row r="65" spans="1:31">
      <c r="A65" s="188"/>
      <c r="B65" s="236"/>
      <c r="AD65" s="486" t="s">
        <v>372</v>
      </c>
      <c r="AE65" s="487">
        <v>38.888890000000004</v>
      </c>
    </row>
    <row r="66" spans="1:31">
      <c r="AD66" s="486" t="s">
        <v>373</v>
      </c>
      <c r="AE66" s="487">
        <v>39.106189999999998</v>
      </c>
    </row>
    <row r="67" spans="1:31">
      <c r="AD67" s="486" t="s">
        <v>374</v>
      </c>
      <c r="AE67" s="489" t="s">
        <v>462</v>
      </c>
    </row>
    <row r="68" spans="1:31">
      <c r="AD68" s="486" t="s">
        <v>375</v>
      </c>
      <c r="AE68" s="487">
        <v>69.526660000000007</v>
      </c>
    </row>
    <row r="69" spans="1:31">
      <c r="AD69" s="486" t="s">
        <v>376</v>
      </c>
      <c r="AE69" s="487">
        <v>41.947940000000003</v>
      </c>
    </row>
    <row r="70" spans="1:31">
      <c r="AD70" s="486" t="s">
        <v>377</v>
      </c>
      <c r="AE70" s="487">
        <v>12.33333</v>
      </c>
    </row>
    <row r="71" spans="1:31">
      <c r="AD71" s="486" t="s">
        <v>378</v>
      </c>
      <c r="AE71" s="487">
        <v>51.093139999999998</v>
      </c>
    </row>
    <row r="72" spans="1:31">
      <c r="AD72" s="486" t="s">
        <v>379</v>
      </c>
      <c r="AE72" s="489" t="s">
        <v>462</v>
      </c>
    </row>
    <row r="73" spans="1:31">
      <c r="AD73" s="486" t="s">
        <v>380</v>
      </c>
      <c r="AE73" s="487">
        <v>0.13636000000000001</v>
      </c>
    </row>
    <row r="74" spans="1:31">
      <c r="AD74" s="486" t="s">
        <v>381</v>
      </c>
      <c r="AE74" s="489" t="s">
        <v>462</v>
      </c>
    </row>
    <row r="75" spans="1:31">
      <c r="AD75" s="486" t="s">
        <v>382</v>
      </c>
      <c r="AE75" s="489" t="s">
        <v>462</v>
      </c>
    </row>
    <row r="76" spans="1:31">
      <c r="AD76" s="486" t="s">
        <v>383</v>
      </c>
      <c r="AE76" s="487">
        <v>36.72551</v>
      </c>
    </row>
    <row r="77" spans="1:31">
      <c r="AD77" s="486" t="s">
        <v>384</v>
      </c>
      <c r="AE77" s="489" t="s">
        <v>462</v>
      </c>
    </row>
    <row r="78" spans="1:31">
      <c r="AD78" s="486" t="s">
        <v>385</v>
      </c>
      <c r="AE78" s="487">
        <v>34.77366</v>
      </c>
    </row>
    <row r="79" spans="1:31">
      <c r="AD79" s="486" t="s">
        <v>386</v>
      </c>
      <c r="AE79" s="489" t="s">
        <v>462</v>
      </c>
    </row>
    <row r="80" spans="1:31">
      <c r="AD80" s="486" t="s">
        <v>387</v>
      </c>
      <c r="AE80" s="487">
        <v>40.982349999999997</v>
      </c>
    </row>
    <row r="81" spans="30:31">
      <c r="AD81" s="486" t="s">
        <v>388</v>
      </c>
      <c r="AE81" s="487">
        <v>36.464500000000001</v>
      </c>
    </row>
    <row r="82" spans="30:31">
      <c r="AD82" s="486" t="s">
        <v>389</v>
      </c>
      <c r="AE82" s="487">
        <v>12.84961</v>
      </c>
    </row>
    <row r="83" spans="30:31">
      <c r="AD83" s="486" t="s">
        <v>390</v>
      </c>
      <c r="AE83" s="487">
        <v>34.403199999999998</v>
      </c>
    </row>
    <row r="84" spans="30:31">
      <c r="AD84" s="486" t="s">
        <v>391</v>
      </c>
      <c r="AE84" s="487">
        <v>65.743409999999997</v>
      </c>
    </row>
    <row r="85" spans="30:31">
      <c r="AD85" s="486" t="s">
        <v>392</v>
      </c>
      <c r="AE85" s="487">
        <v>45.633499999999998</v>
      </c>
    </row>
    <row r="86" spans="30:31">
      <c r="AD86" s="486" t="s">
        <v>393</v>
      </c>
      <c r="AE86" s="489" t="s">
        <v>462</v>
      </c>
    </row>
    <row r="87" spans="30:31">
      <c r="AD87" s="486" t="s">
        <v>394</v>
      </c>
      <c r="AE87" s="489" t="s">
        <v>462</v>
      </c>
    </row>
    <row r="88" spans="30:31">
      <c r="AD88" s="486" t="s">
        <v>395</v>
      </c>
      <c r="AE88" s="489" t="s">
        <v>462</v>
      </c>
    </row>
    <row r="89" spans="30:31">
      <c r="AD89" s="486" t="s">
        <v>396</v>
      </c>
      <c r="AE89" s="489" t="s">
        <v>462</v>
      </c>
    </row>
    <row r="90" spans="30:31">
      <c r="AD90" s="486" t="s">
        <v>397</v>
      </c>
      <c r="AE90" s="489" t="s">
        <v>462</v>
      </c>
    </row>
    <row r="91" spans="30:31">
      <c r="AD91" s="486" t="s">
        <v>398</v>
      </c>
      <c r="AE91" s="487">
        <v>21.355429999999998</v>
      </c>
    </row>
    <row r="92" spans="30:31">
      <c r="AD92" s="486" t="s">
        <v>399</v>
      </c>
      <c r="AE92" s="487">
        <v>48.318550000000002</v>
      </c>
    </row>
    <row r="93" spans="30:31">
      <c r="AD93" s="486" t="s">
        <v>400</v>
      </c>
      <c r="AE93" s="487">
        <v>41.072330000000001</v>
      </c>
    </row>
    <row r="94" spans="30:31">
      <c r="AD94" s="486" t="s">
        <v>401</v>
      </c>
      <c r="AE94" s="487">
        <v>6.3654700000000002</v>
      </c>
    </row>
    <row r="95" spans="30:31">
      <c r="AD95" s="486" t="s">
        <v>402</v>
      </c>
      <c r="AE95" s="487">
        <v>17.506689999999999</v>
      </c>
    </row>
    <row r="96" spans="30:31">
      <c r="AD96" s="486" t="s">
        <v>403</v>
      </c>
      <c r="AE96" s="489" t="s">
        <v>462</v>
      </c>
    </row>
    <row r="97" spans="30:31">
      <c r="AD97" s="486" t="s">
        <v>293</v>
      </c>
      <c r="AE97" s="489" t="s">
        <v>462</v>
      </c>
    </row>
    <row r="98" spans="30:31">
      <c r="AD98" s="486" t="s">
        <v>404</v>
      </c>
      <c r="AE98" s="489" t="s">
        <v>462</v>
      </c>
    </row>
    <row r="99" spans="30:31">
      <c r="AD99" s="486" t="s">
        <v>405</v>
      </c>
      <c r="AE99" s="489" t="s">
        <v>462</v>
      </c>
    </row>
    <row r="100" spans="30:31">
      <c r="AD100" s="486" t="s">
        <v>406</v>
      </c>
      <c r="AE100" s="489" t="s">
        <v>462</v>
      </c>
    </row>
    <row r="101" spans="30:31">
      <c r="AD101" s="486" t="s">
        <v>407</v>
      </c>
      <c r="AE101" s="489" t="s">
        <v>462</v>
      </c>
    </row>
    <row r="102" spans="30:31">
      <c r="AD102" s="486" t="s">
        <v>408</v>
      </c>
      <c r="AE102" s="489" t="s">
        <v>462</v>
      </c>
    </row>
    <row r="103" spans="30:31">
      <c r="AD103" s="486" t="s">
        <v>409</v>
      </c>
      <c r="AE103" s="489" t="s">
        <v>462</v>
      </c>
    </row>
    <row r="104" spans="30:31">
      <c r="AD104" s="486" t="s">
        <v>410</v>
      </c>
      <c r="AE104" s="489" t="s">
        <v>462</v>
      </c>
    </row>
    <row r="105" spans="30:31">
      <c r="AD105" s="486" t="s">
        <v>411</v>
      </c>
      <c r="AE105" s="489" t="s">
        <v>462</v>
      </c>
    </row>
    <row r="106" spans="30:31">
      <c r="AD106" s="486" t="s">
        <v>412</v>
      </c>
      <c r="AE106" s="489" t="s">
        <v>462</v>
      </c>
    </row>
    <row r="107" spans="30:31">
      <c r="AD107" s="486" t="s">
        <v>413</v>
      </c>
      <c r="AE107" s="489" t="s">
        <v>462</v>
      </c>
    </row>
    <row r="108" spans="30:31">
      <c r="AD108" s="486" t="s">
        <v>414</v>
      </c>
      <c r="AE108" s="489" t="s">
        <v>462</v>
      </c>
    </row>
    <row r="109" spans="30:31">
      <c r="AD109" s="486" t="s">
        <v>415</v>
      </c>
      <c r="AE109" s="489" t="s">
        <v>462</v>
      </c>
    </row>
    <row r="110" spans="30:31">
      <c r="AD110" s="486" t="s">
        <v>416</v>
      </c>
      <c r="AE110" s="489" t="s">
        <v>462</v>
      </c>
    </row>
    <row r="111" spans="30:31">
      <c r="AD111" s="486" t="s">
        <v>417</v>
      </c>
      <c r="AE111" s="489" t="s">
        <v>462</v>
      </c>
    </row>
    <row r="112" spans="30:31">
      <c r="AD112" s="486" t="s">
        <v>418</v>
      </c>
      <c r="AE112" s="489" t="s">
        <v>462</v>
      </c>
    </row>
    <row r="113" spans="30:31">
      <c r="AD113" s="486" t="s">
        <v>419</v>
      </c>
      <c r="AE113" s="489" t="s">
        <v>462</v>
      </c>
    </row>
    <row r="114" spans="30:31">
      <c r="AD114" s="486" t="s">
        <v>420</v>
      </c>
      <c r="AE114" s="487">
        <v>68.79607</v>
      </c>
    </row>
    <row r="115" spans="30:31">
      <c r="AD115" s="486" t="s">
        <v>421</v>
      </c>
      <c r="AE115" s="487">
        <v>0.57979000000000003</v>
      </c>
    </row>
    <row r="116" spans="30:31">
      <c r="AD116" s="486" t="s">
        <v>422</v>
      </c>
      <c r="AE116" s="489" t="s">
        <v>462</v>
      </c>
    </row>
    <row r="117" spans="30:31">
      <c r="AD117" s="486" t="s">
        <v>423</v>
      </c>
      <c r="AE117" s="489" t="s">
        <v>462</v>
      </c>
    </row>
    <row r="118" spans="30:31">
      <c r="AD118" s="486" t="s">
        <v>424</v>
      </c>
      <c r="AE118" s="489" t="s">
        <v>462</v>
      </c>
    </row>
    <row r="119" spans="30:31">
      <c r="AD119" s="486" t="s">
        <v>425</v>
      </c>
      <c r="AE119" s="489" t="s">
        <v>462</v>
      </c>
    </row>
    <row r="120" spans="30:31">
      <c r="AD120" s="486" t="s">
        <v>426</v>
      </c>
      <c r="AE120" s="489" t="s">
        <v>462</v>
      </c>
    </row>
    <row r="121" spans="30:31">
      <c r="AD121" s="486" t="s">
        <v>427</v>
      </c>
      <c r="AE121" s="489" t="s">
        <v>462</v>
      </c>
    </row>
    <row r="122" spans="30:31">
      <c r="AD122" s="486" t="s">
        <v>428</v>
      </c>
      <c r="AE122" s="489" t="s">
        <v>462</v>
      </c>
    </row>
    <row r="123" spans="30:31">
      <c r="AD123" s="486" t="s">
        <v>429</v>
      </c>
      <c r="AE123" s="489" t="s">
        <v>462</v>
      </c>
    </row>
    <row r="124" spans="30:31">
      <c r="AD124" s="486" t="s">
        <v>430</v>
      </c>
      <c r="AE124" s="487">
        <v>74.806079999999994</v>
      </c>
    </row>
    <row r="125" spans="30:31">
      <c r="AD125" s="486" t="s">
        <v>431</v>
      </c>
      <c r="AE125" s="489" t="s">
        <v>462</v>
      </c>
    </row>
    <row r="126" spans="30:31">
      <c r="AD126" s="486" t="s">
        <v>432</v>
      </c>
      <c r="AE126" s="489" t="s">
        <v>462</v>
      </c>
    </row>
    <row r="127" spans="30:31">
      <c r="AD127" s="486" t="s">
        <v>433</v>
      </c>
      <c r="AE127" s="489" t="s">
        <v>462</v>
      </c>
    </row>
    <row r="128" spans="30:31">
      <c r="AD128" s="486" t="s">
        <v>434</v>
      </c>
      <c r="AE128" s="487">
        <v>77.546099999999996</v>
      </c>
    </row>
    <row r="129" spans="30:31">
      <c r="AD129" s="486" t="s">
        <v>435</v>
      </c>
      <c r="AE129" s="489" t="s">
        <v>462</v>
      </c>
    </row>
    <row r="130" spans="30:31">
      <c r="AD130" s="486" t="s">
        <v>436</v>
      </c>
      <c r="AE130" s="489" t="s">
        <v>462</v>
      </c>
    </row>
    <row r="131" spans="30:31">
      <c r="AD131" s="486" t="s">
        <v>437</v>
      </c>
      <c r="AE131" s="489" t="s">
        <v>462</v>
      </c>
    </row>
    <row r="132" spans="30:31">
      <c r="AD132" s="486" t="s">
        <v>438</v>
      </c>
      <c r="AE132" s="487">
        <v>2.3273199999999998</v>
      </c>
    </row>
    <row r="133" spans="30:31">
      <c r="AD133" s="486" t="s">
        <v>439</v>
      </c>
      <c r="AE133" s="487">
        <v>55.613869999999999</v>
      </c>
    </row>
    <row r="134" spans="30:31">
      <c r="AD134" s="486" t="s">
        <v>440</v>
      </c>
      <c r="AE134" s="487">
        <v>1.7612399999999999</v>
      </c>
    </row>
    <row r="135" spans="30:31">
      <c r="AD135" s="486" t="s">
        <v>441</v>
      </c>
      <c r="AE135" s="487">
        <v>81.350300000000004</v>
      </c>
    </row>
    <row r="136" spans="30:31">
      <c r="AD136" s="486" t="s">
        <v>442</v>
      </c>
      <c r="AE136" s="487">
        <v>64.371409999999997</v>
      </c>
    </row>
    <row r="137" spans="30:31">
      <c r="AD137" s="486" t="s">
        <v>443</v>
      </c>
      <c r="AE137" s="489" t="s">
        <v>462</v>
      </c>
    </row>
    <row r="138" spans="30:31">
      <c r="AD138" s="486" t="s">
        <v>444</v>
      </c>
      <c r="AE138" s="489" t="s">
        <v>462</v>
      </c>
    </row>
    <row r="139" spans="30:31">
      <c r="AD139" s="486" t="s">
        <v>445</v>
      </c>
      <c r="AE139" s="489" t="s">
        <v>462</v>
      </c>
    </row>
    <row r="140" spans="30:31">
      <c r="AD140" s="486" t="s">
        <v>446</v>
      </c>
      <c r="AE140" s="489" t="s">
        <v>462</v>
      </c>
    </row>
    <row r="141" spans="30:31">
      <c r="AD141" s="486" t="s">
        <v>447</v>
      </c>
      <c r="AE141" s="489" t="s">
        <v>462</v>
      </c>
    </row>
    <row r="142" spans="30:31">
      <c r="AD142" s="486" t="s">
        <v>448</v>
      </c>
      <c r="AE142" s="487">
        <v>5.5090399999999997</v>
      </c>
    </row>
    <row r="143" spans="30:31">
      <c r="AD143" s="486" t="s">
        <v>449</v>
      </c>
      <c r="AE143" s="487">
        <v>20.84967</v>
      </c>
    </row>
    <row r="144" spans="30:31">
      <c r="AD144" s="486" t="s">
        <v>450</v>
      </c>
      <c r="AE144" s="489" t="s">
        <v>462</v>
      </c>
    </row>
    <row r="145" spans="30:31">
      <c r="AD145" s="486" t="s">
        <v>451</v>
      </c>
      <c r="AE145" s="489" t="s">
        <v>462</v>
      </c>
    </row>
    <row r="146" spans="30:31">
      <c r="AD146" s="486" t="s">
        <v>452</v>
      </c>
      <c r="AE146" s="489" t="s">
        <v>462</v>
      </c>
    </row>
    <row r="147" spans="30:31">
      <c r="AD147" s="486" t="s">
        <v>453</v>
      </c>
      <c r="AE147" s="489" t="s">
        <v>462</v>
      </c>
    </row>
    <row r="148" spans="30:31">
      <c r="AD148" s="486" t="s">
        <v>454</v>
      </c>
      <c r="AE148" s="489" t="s">
        <v>462</v>
      </c>
    </row>
    <row r="149" spans="30:31">
      <c r="AD149" s="486" t="s">
        <v>455</v>
      </c>
      <c r="AE149" s="489" t="s">
        <v>462</v>
      </c>
    </row>
    <row r="150" spans="30:31">
      <c r="AD150" s="486" t="s">
        <v>456</v>
      </c>
      <c r="AE150" s="489" t="s">
        <v>462</v>
      </c>
    </row>
    <row r="151" spans="30:31">
      <c r="AD151" s="486" t="s">
        <v>457</v>
      </c>
      <c r="AE151" s="489" t="s">
        <v>462</v>
      </c>
    </row>
    <row r="152" spans="30:31">
      <c r="AD152" s="486" t="s">
        <v>458</v>
      </c>
      <c r="AE152" s="489" t="s">
        <v>462</v>
      </c>
    </row>
    <row r="153" spans="30:31">
      <c r="AD153" s="486" t="s">
        <v>459</v>
      </c>
      <c r="AE153" s="489" t="s">
        <v>462</v>
      </c>
    </row>
    <row r="154" spans="30:31">
      <c r="AD154" s="486" t="s">
        <v>460</v>
      </c>
      <c r="AE154" s="489" t="s">
        <v>462</v>
      </c>
    </row>
    <row r="155" spans="30:31">
      <c r="AD155" s="488" t="s">
        <v>461</v>
      </c>
      <c r="AE155" s="489" t="s">
        <v>462</v>
      </c>
    </row>
  </sheetData>
  <sheetProtection selectLockedCells="1" selectUnlockedCells="1"/>
  <mergeCells count="4">
    <mergeCell ref="B7:C7"/>
    <mergeCell ref="B8:C8"/>
    <mergeCell ref="B9:C9"/>
    <mergeCell ref="B10:C10"/>
  </mergeCells>
  <phoneticPr fontId="2" type="noConversion"/>
  <conditionalFormatting sqref="J53">
    <cfRule type="cellIs" dxfId="9" priority="1" stopIfTrue="1" operator="equal">
      <formula>#N/A</formula>
    </cfRule>
  </conditionalFormatting>
  <conditionalFormatting sqref="AI5:AI6">
    <cfRule type="cellIs" dxfId="8" priority="2" stopIfTrue="1" operator="equal">
      <formula>0</formula>
    </cfRule>
  </conditionalFormatting>
  <pageMargins left="0.18" right="0.22" top="0.984251969" bottom="0.984251969" header="0.4921259845" footer="0.4921259845"/>
  <pageSetup paperSize="9" scale="53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K14"/>
  <sheetViews>
    <sheetView workbookViewId="0">
      <selection activeCell="K26" sqref="K26"/>
    </sheetView>
  </sheetViews>
  <sheetFormatPr baseColWidth="10" defaultRowHeight="12.75"/>
  <cols>
    <col min="1" max="1" width="13.140625" customWidth="1"/>
    <col min="2" max="2" width="18.85546875" customWidth="1"/>
    <col min="3" max="3" width="5.28515625" customWidth="1"/>
    <col min="6" max="6" width="5" customWidth="1"/>
    <col min="11" max="11" width="17" customWidth="1"/>
  </cols>
  <sheetData>
    <row r="3" spans="1:11" ht="15.75">
      <c r="A3" s="534" t="s">
        <v>557</v>
      </c>
    </row>
    <row r="4" spans="1:11" ht="13.5" thickBot="1"/>
    <row r="5" spans="1:11" ht="13.5" thickBot="1">
      <c r="A5" s="592" t="s">
        <v>568</v>
      </c>
      <c r="B5" s="593"/>
      <c r="C5" s="594"/>
      <c r="D5" s="592" t="s">
        <v>560</v>
      </c>
      <c r="E5" s="593"/>
      <c r="F5" s="594"/>
      <c r="G5" s="592" t="s">
        <v>569</v>
      </c>
      <c r="H5" s="593"/>
      <c r="I5" s="593"/>
      <c r="J5" s="594"/>
    </row>
    <row r="6" spans="1:11" ht="13.5" thickBot="1">
      <c r="A6" s="535" t="s">
        <v>558</v>
      </c>
      <c r="B6" s="535" t="s">
        <v>71</v>
      </c>
      <c r="C6" s="535" t="s">
        <v>559</v>
      </c>
      <c r="D6" s="535" t="s">
        <v>561</v>
      </c>
      <c r="E6" s="535" t="s">
        <v>562</v>
      </c>
      <c r="F6" s="535" t="s">
        <v>563</v>
      </c>
      <c r="G6" s="535" t="s">
        <v>564</v>
      </c>
      <c r="H6" s="535" t="s">
        <v>565</v>
      </c>
      <c r="I6" s="535" t="s">
        <v>566</v>
      </c>
      <c r="J6" s="535" t="s">
        <v>567</v>
      </c>
      <c r="K6" s="535" t="s">
        <v>562</v>
      </c>
    </row>
    <row r="7" spans="1:11">
      <c r="A7" s="536">
        <v>77003233560</v>
      </c>
      <c r="B7" s="536" t="s">
        <v>465</v>
      </c>
      <c r="C7" s="536">
        <v>1</v>
      </c>
      <c r="D7" s="536" t="s">
        <v>495</v>
      </c>
      <c r="E7" s="536" t="s">
        <v>325</v>
      </c>
      <c r="F7" s="536">
        <v>100</v>
      </c>
      <c r="G7" s="536">
        <v>5.3999999999999991E-5</v>
      </c>
      <c r="H7" s="536">
        <v>3.4905787712740215E-2</v>
      </c>
      <c r="I7" s="536"/>
      <c r="J7" s="536"/>
      <c r="K7" s="536" t="s">
        <v>289</v>
      </c>
    </row>
    <row r="8" spans="1:11">
      <c r="A8" s="537">
        <v>77003233560</v>
      </c>
      <c r="B8" s="537" t="s">
        <v>465</v>
      </c>
      <c r="C8" s="537">
        <v>1</v>
      </c>
      <c r="D8" s="537" t="s">
        <v>495</v>
      </c>
      <c r="E8" s="537" t="s">
        <v>325</v>
      </c>
      <c r="F8" s="537">
        <v>100</v>
      </c>
      <c r="G8" s="537">
        <v>5.3999999999999991E-5</v>
      </c>
      <c r="H8" s="537">
        <v>3.4905787712740215E-2</v>
      </c>
      <c r="I8" s="537"/>
      <c r="J8" s="537"/>
      <c r="K8" s="537" t="s">
        <v>289</v>
      </c>
    </row>
    <row r="9" spans="1:11">
      <c r="A9">
        <v>77003233560</v>
      </c>
      <c r="B9" t="s">
        <v>465</v>
      </c>
      <c r="C9">
        <v>1</v>
      </c>
      <c r="D9" t="s">
        <v>495</v>
      </c>
      <c r="E9" t="s">
        <v>325</v>
      </c>
      <c r="F9">
        <v>100</v>
      </c>
      <c r="G9">
        <v>5.3999999999999991E-5</v>
      </c>
      <c r="H9">
        <v>3.4905787712740215E-2</v>
      </c>
      <c r="K9" t="s">
        <v>289</v>
      </c>
    </row>
    <row r="10" spans="1:11">
      <c r="A10">
        <v>77003233560</v>
      </c>
      <c r="B10" t="s">
        <v>465</v>
      </c>
      <c r="C10">
        <v>1</v>
      </c>
      <c r="D10" t="s">
        <v>495</v>
      </c>
      <c r="E10" t="s">
        <v>325</v>
      </c>
      <c r="F10">
        <v>100</v>
      </c>
      <c r="G10">
        <v>5.3999999999999991E-5</v>
      </c>
      <c r="H10">
        <v>3.4905787712740215E-2</v>
      </c>
      <c r="K10" t="s">
        <v>289</v>
      </c>
    </row>
    <row r="11" spans="1:11">
      <c r="A11">
        <v>77003233560</v>
      </c>
      <c r="B11" t="s">
        <v>465</v>
      </c>
      <c r="C11">
        <v>1</v>
      </c>
      <c r="D11" t="s">
        <v>495</v>
      </c>
      <c r="E11" t="s">
        <v>325</v>
      </c>
      <c r="F11">
        <v>100</v>
      </c>
      <c r="G11">
        <v>5.3999999999999991E-5</v>
      </c>
      <c r="H11">
        <v>3.4905787712740215E-2</v>
      </c>
      <c r="K11" t="s">
        <v>289</v>
      </c>
    </row>
    <row r="12" spans="1:11">
      <c r="A12">
        <v>77003233560</v>
      </c>
      <c r="B12" t="s">
        <v>465</v>
      </c>
      <c r="C12">
        <v>1</v>
      </c>
      <c r="D12" t="s">
        <v>495</v>
      </c>
      <c r="E12" t="s">
        <v>325</v>
      </c>
      <c r="F12">
        <v>100</v>
      </c>
      <c r="G12">
        <v>5.3999999999999991E-5</v>
      </c>
      <c r="H12">
        <v>3.4905787712740215E-2</v>
      </c>
      <c r="K12" t="s">
        <v>289</v>
      </c>
    </row>
    <row r="13" spans="1:11">
      <c r="A13">
        <v>77003233560</v>
      </c>
      <c r="B13" t="s">
        <v>465</v>
      </c>
      <c r="C13">
        <v>1</v>
      </c>
      <c r="D13" t="s">
        <v>495</v>
      </c>
      <c r="E13" t="s">
        <v>325</v>
      </c>
      <c r="F13">
        <v>100</v>
      </c>
      <c r="G13">
        <v>5.3999999999999991E-5</v>
      </c>
      <c r="H13">
        <v>3.4905787712740215E-2</v>
      </c>
      <c r="K13" t="s">
        <v>289</v>
      </c>
    </row>
    <row r="14" spans="1:11">
      <c r="A14">
        <v>77003233560</v>
      </c>
      <c r="B14" t="s">
        <v>465</v>
      </c>
      <c r="C14">
        <v>1</v>
      </c>
      <c r="D14" t="s">
        <v>495</v>
      </c>
      <c r="E14" t="s">
        <v>325</v>
      </c>
      <c r="F14">
        <v>100</v>
      </c>
      <c r="G14">
        <v>5.3999999999999991E-5</v>
      </c>
      <c r="H14">
        <v>3.4905787712740215E-2</v>
      </c>
      <c r="K14" t="s">
        <v>289</v>
      </c>
    </row>
  </sheetData>
  <mergeCells count="3">
    <mergeCell ref="D5:F5"/>
    <mergeCell ref="A5:C5"/>
    <mergeCell ref="G5:J5"/>
  </mergeCells>
  <phoneticPr fontId="18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pageSetUpPr fitToPage="1"/>
  </sheetPr>
  <dimension ref="A1:IV1498"/>
  <sheetViews>
    <sheetView tabSelected="1" topLeftCell="B1" zoomScale="85" workbookViewId="0">
      <selection activeCell="B28" sqref="B28:B35"/>
    </sheetView>
  </sheetViews>
  <sheetFormatPr baseColWidth="10" defaultRowHeight="12.75"/>
  <cols>
    <col min="1" max="1" width="8.7109375" style="173" customWidth="1"/>
    <col min="2" max="2" width="23" style="183" customWidth="1"/>
    <col min="3" max="3" width="13.42578125" style="181" customWidth="1"/>
    <col min="4" max="4" width="17" style="182" customWidth="1"/>
    <col min="5" max="5" width="6.5703125" style="183" customWidth="1"/>
    <col min="6" max="8" width="7.5703125" style="183" customWidth="1"/>
    <col min="9" max="9" width="13.140625" style="181" customWidth="1"/>
    <col min="10" max="10" width="36.85546875" style="183" customWidth="1"/>
    <col min="11" max="12" width="6.85546875" style="181" customWidth="1"/>
    <col min="13" max="13" width="9.7109375" style="181" customWidth="1"/>
    <col min="14" max="14" width="12.7109375" style="181" customWidth="1"/>
    <col min="15" max="16" width="12" style="181" customWidth="1"/>
    <col min="17" max="22" width="9.5703125" style="183" customWidth="1"/>
    <col min="23" max="24" width="15.140625" style="183" customWidth="1"/>
    <col min="25" max="27" width="10.85546875" style="183" customWidth="1"/>
    <col min="28" max="28" width="10.85546875" style="184" customWidth="1"/>
    <col min="29" max="29" width="14.42578125" style="184" customWidth="1"/>
    <col min="30" max="30" width="15.85546875" style="183" customWidth="1"/>
    <col min="31" max="31" width="14.5703125" style="183" hidden="1" customWidth="1"/>
    <col min="32" max="32" width="12.42578125" style="183" customWidth="1"/>
    <col min="33" max="33" width="13.85546875" style="183" customWidth="1"/>
    <col min="34" max="34" width="14" style="183" hidden="1" customWidth="1"/>
    <col min="35" max="35" width="13.7109375" style="183" customWidth="1"/>
    <col min="36" max="36" width="9.5703125" style="183" customWidth="1"/>
    <col min="37" max="38" width="15.28515625" style="183" customWidth="1"/>
    <col min="39" max="39" width="12.42578125" style="183" customWidth="1"/>
    <col min="40" max="40" width="10.5703125" style="183" customWidth="1"/>
    <col min="41" max="41" width="14" style="183" customWidth="1"/>
    <col min="42" max="43" width="13.42578125" style="183" customWidth="1"/>
    <col min="44" max="44" width="11.140625" style="183" customWidth="1"/>
    <col min="45" max="45" width="12.5703125" style="183" customWidth="1"/>
    <col min="46" max="48" width="12.5703125" style="498" customWidth="1"/>
    <col min="49" max="49" width="14.28515625" style="183" customWidth="1"/>
    <col min="50" max="50" width="13.5703125" style="183" customWidth="1"/>
    <col min="51" max="51" width="10" style="183" customWidth="1"/>
    <col min="52" max="52" width="5.140625" style="183" customWidth="1"/>
    <col min="53" max="53" width="13.7109375" style="183" customWidth="1"/>
    <col min="54" max="54" width="12.28515625" style="183" customWidth="1"/>
    <col min="55" max="56" width="14.42578125" style="183" customWidth="1"/>
    <col min="57" max="57" width="2.85546875" style="183" customWidth="1"/>
    <col min="58" max="61" width="14.28515625" style="173" customWidth="1"/>
    <col min="62" max="62" width="2.7109375" style="173" customWidth="1"/>
    <col min="63" max="66" width="14.28515625" style="173" customWidth="1"/>
    <col min="67" max="67" width="2.7109375" style="173" customWidth="1"/>
    <col min="68" max="71" width="14.28515625" style="173" customWidth="1"/>
    <col min="72" max="72" width="2.7109375" style="173" customWidth="1"/>
    <col min="73" max="76" width="14.28515625" style="173" customWidth="1"/>
    <col min="77" max="16384" width="11.42578125" style="173"/>
  </cols>
  <sheetData>
    <row r="1" spans="1:76" s="503" customFormat="1" ht="10.5" customHeight="1">
      <c r="A1" s="503">
        <v>1</v>
      </c>
      <c r="B1" s="2">
        <v>2</v>
      </c>
      <c r="C1" s="2">
        <v>3</v>
      </c>
      <c r="D1" s="503">
        <v>4</v>
      </c>
      <c r="E1" s="2">
        <v>5</v>
      </c>
      <c r="F1" s="2">
        <v>6</v>
      </c>
      <c r="G1" s="503">
        <v>7</v>
      </c>
      <c r="H1" s="2">
        <v>8</v>
      </c>
      <c r="I1" s="2">
        <v>9</v>
      </c>
      <c r="J1" s="503">
        <v>10</v>
      </c>
      <c r="K1" s="2">
        <v>11</v>
      </c>
      <c r="L1" s="2">
        <v>12</v>
      </c>
      <c r="M1" s="503">
        <v>13</v>
      </c>
      <c r="N1" s="2">
        <v>14</v>
      </c>
      <c r="O1" s="2">
        <v>15</v>
      </c>
      <c r="P1" s="503">
        <v>16</v>
      </c>
      <c r="Q1" s="2">
        <v>17</v>
      </c>
      <c r="R1" s="2">
        <v>18</v>
      </c>
      <c r="S1" s="503">
        <v>19</v>
      </c>
      <c r="T1" s="2">
        <v>20</v>
      </c>
      <c r="U1" s="2">
        <v>21</v>
      </c>
      <c r="V1" s="503">
        <v>22</v>
      </c>
      <c r="W1" s="2">
        <v>23</v>
      </c>
      <c r="X1" s="2">
        <v>24</v>
      </c>
      <c r="Y1" s="503">
        <v>25</v>
      </c>
      <c r="Z1" s="2">
        <v>26</v>
      </c>
      <c r="AA1" s="2">
        <v>27</v>
      </c>
      <c r="AB1" s="503">
        <v>28</v>
      </c>
      <c r="AC1" s="2">
        <v>29</v>
      </c>
      <c r="AD1" s="2">
        <v>30</v>
      </c>
      <c r="AE1" s="503">
        <v>31</v>
      </c>
      <c r="AF1" s="2">
        <v>32</v>
      </c>
      <c r="AG1" s="2">
        <v>33</v>
      </c>
      <c r="AH1" s="503">
        <v>34</v>
      </c>
      <c r="AI1" s="2">
        <v>35</v>
      </c>
      <c r="AJ1" s="2">
        <v>36</v>
      </c>
      <c r="AK1" s="503">
        <v>37</v>
      </c>
      <c r="AL1" s="2">
        <v>38</v>
      </c>
      <c r="AM1" s="2">
        <v>39</v>
      </c>
      <c r="AN1" s="503">
        <v>40</v>
      </c>
      <c r="AO1" s="2">
        <v>41</v>
      </c>
      <c r="AP1" s="2">
        <v>42</v>
      </c>
      <c r="AQ1" s="503">
        <v>43</v>
      </c>
      <c r="AR1" s="2">
        <v>44</v>
      </c>
      <c r="AS1" s="2">
        <v>45</v>
      </c>
      <c r="AT1" s="503">
        <v>46</v>
      </c>
      <c r="AU1" s="2">
        <v>47</v>
      </c>
      <c r="AV1" s="2">
        <v>48</v>
      </c>
      <c r="AW1" s="503">
        <v>49</v>
      </c>
      <c r="AX1" s="2">
        <v>50</v>
      </c>
      <c r="AY1" s="2">
        <v>51</v>
      </c>
      <c r="AZ1" s="503">
        <v>52</v>
      </c>
      <c r="BA1" s="2">
        <v>53</v>
      </c>
      <c r="BB1" s="2">
        <v>54</v>
      </c>
      <c r="BC1" s="503">
        <v>55</v>
      </c>
      <c r="BD1" s="2">
        <v>56</v>
      </c>
      <c r="BE1" s="503">
        <v>57</v>
      </c>
      <c r="BF1" s="2">
        <v>58</v>
      </c>
      <c r="BG1" s="503">
        <v>59</v>
      </c>
      <c r="BH1" s="2">
        <v>60</v>
      </c>
      <c r="BI1" s="503">
        <v>61</v>
      </c>
      <c r="BJ1" s="2">
        <v>62</v>
      </c>
      <c r="BK1" s="503">
        <v>63</v>
      </c>
      <c r="BL1" s="2">
        <v>64</v>
      </c>
      <c r="BM1" s="503">
        <v>65</v>
      </c>
      <c r="BN1" s="2">
        <v>66</v>
      </c>
      <c r="BO1" s="503">
        <v>67</v>
      </c>
      <c r="BP1" s="2">
        <v>68</v>
      </c>
      <c r="BQ1" s="503">
        <v>69</v>
      </c>
      <c r="BR1" s="2">
        <v>70</v>
      </c>
      <c r="BS1" s="503">
        <v>71</v>
      </c>
      <c r="BT1" s="2">
        <v>72</v>
      </c>
      <c r="BU1" s="503">
        <v>73</v>
      </c>
      <c r="BV1" s="2">
        <v>74</v>
      </c>
      <c r="BW1" s="503">
        <v>75</v>
      </c>
      <c r="BX1" s="2">
        <v>76</v>
      </c>
    </row>
    <row r="2" spans="1:76" s="3" customFormat="1" ht="20.25" customHeight="1">
      <c r="B2" s="1"/>
      <c r="C2" s="2"/>
      <c r="D2" s="1"/>
      <c r="E2" s="2"/>
      <c r="F2" s="2"/>
      <c r="G2" s="2"/>
      <c r="H2" s="2"/>
      <c r="I2" s="2"/>
      <c r="J2" s="7" t="s">
        <v>0</v>
      </c>
      <c r="K2" s="611"/>
      <c r="L2" s="612"/>
      <c r="M2" s="612"/>
      <c r="N2" s="612"/>
      <c r="O2" s="612"/>
      <c r="P2" s="612"/>
      <c r="Q2" s="613"/>
      <c r="R2" s="2"/>
      <c r="S2" s="4"/>
      <c r="T2" s="8" t="s">
        <v>1</v>
      </c>
      <c r="U2" s="2"/>
      <c r="V2" s="2"/>
      <c r="W2" s="2"/>
      <c r="X2" s="9"/>
      <c r="Y2" s="2"/>
      <c r="Z2" s="2"/>
      <c r="AA2" s="2"/>
      <c r="AB2" s="5"/>
      <c r="AC2" s="5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6"/>
    </row>
    <row r="3" spans="1:76" s="16" customFormat="1" ht="10.5" customHeight="1">
      <c r="B3" s="10"/>
      <c r="C3" s="11"/>
      <c r="D3" s="10"/>
      <c r="E3" s="11"/>
      <c r="F3" s="11"/>
      <c r="G3" s="11"/>
      <c r="H3" s="11"/>
      <c r="I3" s="11"/>
      <c r="J3" s="12"/>
      <c r="K3" s="13"/>
      <c r="L3" s="13"/>
      <c r="M3" s="13"/>
      <c r="N3" s="13"/>
      <c r="O3" s="13"/>
      <c r="P3" s="13"/>
      <c r="Q3" s="13"/>
      <c r="R3" s="11"/>
      <c r="S3" s="14"/>
      <c r="T3" s="8" t="s">
        <v>2</v>
      </c>
      <c r="U3" s="2"/>
      <c r="V3" s="2"/>
      <c r="W3" s="2"/>
      <c r="X3" s="13"/>
      <c r="Y3" s="11"/>
      <c r="Z3" s="11"/>
      <c r="AA3" s="11"/>
      <c r="AB3" s="15"/>
      <c r="AC3" s="15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</row>
    <row r="4" spans="1:76" s="3" customFormat="1" ht="20.25" customHeight="1">
      <c r="B4" s="1" t="s">
        <v>3</v>
      </c>
      <c r="C4" s="2"/>
      <c r="D4" s="17"/>
      <c r="E4" s="2"/>
      <c r="F4" s="2"/>
      <c r="G4" s="2"/>
      <c r="H4" s="2"/>
      <c r="I4" s="2"/>
      <c r="J4" s="7" t="s">
        <v>4</v>
      </c>
      <c r="K4" s="611"/>
      <c r="L4" s="612"/>
      <c r="M4" s="612"/>
      <c r="N4" s="612"/>
      <c r="O4" s="612"/>
      <c r="P4" s="612"/>
      <c r="Q4" s="613"/>
      <c r="R4" s="2"/>
      <c r="S4" s="4"/>
      <c r="T4" s="8" t="s">
        <v>5</v>
      </c>
      <c r="U4" s="2"/>
      <c r="V4" s="2"/>
      <c r="W4" s="2"/>
      <c r="X4" s="8" t="s">
        <v>6</v>
      </c>
      <c r="Y4" s="2"/>
      <c r="Z4" s="2"/>
      <c r="AA4" s="2"/>
      <c r="AB4" s="5"/>
      <c r="AC4" s="5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6"/>
    </row>
    <row r="5" spans="1:76" s="3" customFormat="1" ht="7.5" customHeight="1">
      <c r="B5" s="1"/>
      <c r="C5" s="2"/>
      <c r="D5" s="1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4"/>
      <c r="T5" s="8" t="s">
        <v>7</v>
      </c>
      <c r="U5" s="2"/>
      <c r="V5" s="2"/>
      <c r="W5" s="2"/>
      <c r="X5" s="8" t="s">
        <v>8</v>
      </c>
      <c r="Y5" s="2"/>
      <c r="Z5" s="2"/>
      <c r="AA5" s="2"/>
      <c r="AB5" s="5"/>
      <c r="AC5" s="5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6"/>
    </row>
    <row r="6" spans="1:76" s="3" customFormat="1" ht="5.25" customHeight="1">
      <c r="C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4"/>
      <c r="T6" s="8" t="s">
        <v>9</v>
      </c>
      <c r="U6" s="2"/>
      <c r="V6" s="2"/>
      <c r="W6" s="2"/>
      <c r="X6" s="8" t="s">
        <v>10</v>
      </c>
      <c r="Y6" s="2"/>
      <c r="Z6" s="2"/>
      <c r="AA6" s="2"/>
      <c r="AB6" s="5"/>
      <c r="AC6" s="5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6"/>
    </row>
    <row r="7" spans="1:76" s="3" customFormat="1" ht="18" customHeight="1">
      <c r="B7" s="18" t="s">
        <v>11</v>
      </c>
      <c r="C7" s="2"/>
      <c r="D7" s="624"/>
      <c r="E7" s="625"/>
      <c r="F7" s="626"/>
      <c r="G7" s="19"/>
      <c r="H7" s="19"/>
      <c r="I7" s="2"/>
      <c r="J7" s="7" t="s">
        <v>12</v>
      </c>
      <c r="K7" s="614"/>
      <c r="L7" s="615"/>
      <c r="M7" s="615"/>
      <c r="N7" s="616"/>
      <c r="O7" s="617"/>
      <c r="P7" s="2"/>
      <c r="Q7" s="2"/>
      <c r="R7" s="2"/>
      <c r="S7" s="4"/>
      <c r="T7" s="8" t="s">
        <v>13</v>
      </c>
      <c r="U7" s="2"/>
      <c r="V7" s="2"/>
      <c r="W7" s="2"/>
      <c r="X7" s="20" t="s">
        <v>14</v>
      </c>
      <c r="Y7" s="2"/>
      <c r="Z7" s="2"/>
      <c r="AA7" s="2"/>
      <c r="AB7" s="5"/>
      <c r="AC7" s="5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6"/>
    </row>
    <row r="8" spans="1:76" s="3" customFormat="1" ht="16.5" customHeight="1">
      <c r="B8" s="18" t="s">
        <v>15</v>
      </c>
      <c r="C8" s="2"/>
      <c r="D8" s="621"/>
      <c r="E8" s="622"/>
      <c r="F8" s="623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1"/>
      <c r="T8" s="8" t="s">
        <v>16</v>
      </c>
      <c r="U8" s="2"/>
      <c r="V8" s="2"/>
      <c r="W8" s="2"/>
      <c r="Y8" s="22"/>
      <c r="Z8" s="22"/>
      <c r="AA8" s="22"/>
      <c r="AB8" s="23"/>
      <c r="AC8" s="23"/>
      <c r="AD8" s="22"/>
      <c r="AE8" s="22"/>
      <c r="AF8" s="22"/>
      <c r="AG8" s="24" t="s">
        <v>17</v>
      </c>
      <c r="AH8" s="24"/>
      <c r="AI8" s="25">
        <f>SUM(AI27:AI4924)</f>
        <v>0</v>
      </c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6"/>
    </row>
    <row r="9" spans="1:76" s="18" customFormat="1">
      <c r="B9" s="26"/>
      <c r="C9" s="27"/>
      <c r="D9" s="28"/>
      <c r="E9" s="29"/>
      <c r="F9" s="29"/>
      <c r="G9" s="29"/>
      <c r="H9" s="29"/>
      <c r="I9" s="27"/>
      <c r="J9" s="29"/>
      <c r="K9" s="27" t="s">
        <v>470</v>
      </c>
      <c r="L9" s="29"/>
      <c r="M9" s="29"/>
      <c r="N9" s="29"/>
      <c r="O9" s="29"/>
      <c r="P9" s="29"/>
      <c r="Q9" s="2"/>
      <c r="R9" s="2"/>
      <c r="S9" s="30"/>
      <c r="T9" s="8" t="s">
        <v>18</v>
      </c>
      <c r="U9" s="2"/>
      <c r="V9" s="2"/>
      <c r="W9" s="2"/>
      <c r="X9" s="24"/>
      <c r="Y9" s="31"/>
      <c r="Z9" s="32"/>
      <c r="AA9" s="32"/>
      <c r="AB9" s="33"/>
      <c r="AC9" s="33"/>
      <c r="AD9" s="32"/>
      <c r="AE9" s="32"/>
      <c r="AF9" s="34"/>
      <c r="AG9" s="35"/>
      <c r="AH9" s="35"/>
      <c r="AI9" s="36"/>
      <c r="AJ9" s="37"/>
      <c r="AK9" s="38"/>
      <c r="AL9" s="38"/>
      <c r="AM9" s="38"/>
      <c r="AN9" s="26"/>
      <c r="AO9" s="26"/>
      <c r="AP9" s="26"/>
      <c r="AQ9" s="26"/>
      <c r="AR9" s="26"/>
      <c r="AS9" s="26"/>
      <c r="AT9" s="50"/>
      <c r="AU9" s="50"/>
      <c r="AV9" s="50"/>
      <c r="AW9" s="26"/>
      <c r="AX9" s="26"/>
      <c r="AY9" s="26"/>
      <c r="AZ9" s="26"/>
      <c r="BA9" s="26"/>
    </row>
    <row r="10" spans="1:76" s="18" customFormat="1" ht="15" customHeight="1">
      <c r="B10" s="26"/>
      <c r="C10" s="627" t="s">
        <v>19</v>
      </c>
      <c r="D10" s="627"/>
      <c r="E10" s="627"/>
      <c r="F10" s="627"/>
      <c r="G10" s="29"/>
      <c r="H10" s="29"/>
      <c r="I10" s="27"/>
      <c r="J10" s="29"/>
      <c r="K10" s="29"/>
      <c r="L10" s="29"/>
      <c r="M10" s="29"/>
      <c r="N10" s="29"/>
      <c r="O10" s="29"/>
      <c r="P10" s="29"/>
      <c r="Q10" s="2"/>
      <c r="R10" s="2"/>
      <c r="S10" s="39"/>
      <c r="T10" s="8" t="s">
        <v>20</v>
      </c>
      <c r="U10" s="40"/>
      <c r="V10" s="26"/>
      <c r="W10" s="26"/>
      <c r="X10" s="40"/>
      <c r="Y10" s="39"/>
      <c r="Z10" s="39"/>
      <c r="AA10" s="39"/>
      <c r="AB10" s="41"/>
      <c r="AC10" s="41"/>
      <c r="AD10" s="35"/>
      <c r="AE10" s="35"/>
      <c r="AF10" s="35"/>
      <c r="AG10" s="35"/>
      <c r="AH10" s="35"/>
      <c r="AI10" s="42"/>
      <c r="AJ10" s="40"/>
      <c r="AK10" s="40"/>
      <c r="AL10" s="40"/>
      <c r="AM10" s="26"/>
      <c r="AN10" s="26"/>
      <c r="AO10" s="26"/>
      <c r="AP10" s="26"/>
      <c r="AQ10" s="26"/>
      <c r="AR10" s="26"/>
      <c r="AS10" s="26"/>
      <c r="AT10" s="50"/>
      <c r="AU10" s="50"/>
      <c r="AV10" s="50"/>
      <c r="AW10" s="26"/>
      <c r="AX10" s="26"/>
      <c r="AY10" s="26"/>
      <c r="AZ10" s="26"/>
      <c r="BA10" s="26"/>
    </row>
    <row r="11" spans="1:76" s="18" customFormat="1" ht="15.75" customHeight="1">
      <c r="B11" s="26"/>
      <c r="C11" s="43" t="s">
        <v>21</v>
      </c>
      <c r="D11" s="44">
        <v>1</v>
      </c>
      <c r="E11" s="45"/>
      <c r="F11" s="46"/>
      <c r="G11" s="47"/>
      <c r="H11" s="48"/>
      <c r="I11" s="49"/>
      <c r="J11" s="29"/>
      <c r="K11" s="29"/>
      <c r="L11" s="29"/>
      <c r="M11" s="29"/>
      <c r="N11" s="29"/>
      <c r="O11" s="29"/>
      <c r="P11" s="29"/>
      <c r="Q11" s="2"/>
      <c r="R11" s="2"/>
      <c r="S11" s="39"/>
      <c r="T11" s="8" t="s">
        <v>22</v>
      </c>
      <c r="U11" s="40"/>
      <c r="V11" s="50"/>
      <c r="W11" s="26"/>
      <c r="X11" s="40"/>
      <c r="Y11" s="39"/>
      <c r="Z11" s="39"/>
      <c r="AA11" s="39"/>
      <c r="AB11" s="41"/>
      <c r="AC11" s="41"/>
      <c r="AD11" s="24" t="s">
        <v>23</v>
      </c>
      <c r="AE11" s="24"/>
      <c r="AF11" s="25">
        <f>SUM(AF27:AF4924)</f>
        <v>0.24692111199999994</v>
      </c>
      <c r="AG11" s="26"/>
      <c r="AH11" s="26"/>
      <c r="AI11" s="26"/>
      <c r="AJ11" s="40"/>
      <c r="AK11" s="51"/>
      <c r="AL11" s="51"/>
      <c r="AM11" s="52"/>
      <c r="AN11" s="26"/>
      <c r="AO11" s="26"/>
      <c r="AP11" s="26"/>
      <c r="AQ11" s="26"/>
      <c r="AR11" s="26"/>
      <c r="AS11" s="26"/>
      <c r="AT11" s="50"/>
      <c r="AU11" s="50"/>
      <c r="AV11" s="50"/>
      <c r="AW11" s="26"/>
      <c r="AX11" s="26"/>
      <c r="AY11" s="26"/>
      <c r="AZ11" s="26"/>
      <c r="BA11" s="26"/>
    </row>
    <row r="12" spans="1:76" s="18" customFormat="1" ht="18" customHeight="1">
      <c r="B12" s="26"/>
      <c r="C12" s="53" t="s">
        <v>24</v>
      </c>
      <c r="D12" s="54">
        <v>0</v>
      </c>
      <c r="E12" s="55"/>
      <c r="F12" s="56"/>
      <c r="H12" s="29"/>
      <c r="I12" s="27"/>
      <c r="J12" s="26"/>
      <c r="K12" s="2"/>
      <c r="L12" s="32"/>
      <c r="O12" s="32"/>
      <c r="P12" s="2"/>
      <c r="Q12" s="2"/>
      <c r="R12" s="2"/>
      <c r="S12" s="39"/>
      <c r="T12" s="26"/>
      <c r="U12" s="40"/>
      <c r="V12" s="57"/>
      <c r="W12" s="26"/>
      <c r="X12" s="58"/>
      <c r="Y12" s="39"/>
      <c r="Z12" s="39"/>
      <c r="AA12" s="39"/>
      <c r="AB12" s="39"/>
      <c r="AC12" s="39"/>
      <c r="AD12" s="39"/>
      <c r="AE12" s="39"/>
      <c r="AF12" s="39"/>
      <c r="AG12" s="39"/>
      <c r="AH12" s="39"/>
      <c r="AI12" s="39"/>
      <c r="AJ12" s="39"/>
      <c r="AK12" s="51"/>
      <c r="AL12" s="51"/>
      <c r="AM12" s="52"/>
      <c r="AN12" s="26"/>
      <c r="AO12" s="26"/>
      <c r="AP12" s="26"/>
      <c r="AQ12" s="26"/>
      <c r="AR12" s="26"/>
      <c r="AS12" s="59"/>
      <c r="AT12" s="50"/>
      <c r="AU12" s="50"/>
      <c r="AV12" s="50"/>
      <c r="AW12" s="59"/>
      <c r="AX12" s="59"/>
      <c r="AY12" s="60"/>
      <c r="AZ12" s="61"/>
      <c r="BA12" s="26"/>
    </row>
    <row r="13" spans="1:76" s="18" customFormat="1" ht="18" customHeight="1">
      <c r="B13" s="26"/>
      <c r="C13" s="53" t="s">
        <v>25</v>
      </c>
      <c r="D13" s="54">
        <v>0</v>
      </c>
      <c r="E13" s="55"/>
      <c r="F13" s="62"/>
      <c r="H13" s="29"/>
      <c r="I13" s="27"/>
      <c r="J13" s="26"/>
      <c r="K13" s="39"/>
      <c r="L13" s="32"/>
      <c r="O13" s="32"/>
      <c r="P13" s="32"/>
      <c r="Q13" s="26"/>
      <c r="R13" s="40"/>
      <c r="S13" s="26"/>
      <c r="U13" s="63"/>
      <c r="V13" s="24"/>
      <c r="W13" s="64"/>
      <c r="X13" s="65"/>
      <c r="Y13" s="39"/>
      <c r="Z13" s="39"/>
      <c r="AA13" s="39"/>
      <c r="AC13" s="42" t="s">
        <v>26</v>
      </c>
      <c r="AD13" s="25">
        <f>SUM(AD27:AD4924)+SUM(AG27:AG4924)</f>
        <v>0.17601599999999998</v>
      </c>
      <c r="AE13" s="39"/>
      <c r="AF13" s="66"/>
      <c r="AG13" s="67"/>
      <c r="AH13" s="67"/>
      <c r="AI13" s="68"/>
      <c r="AJ13" s="26"/>
      <c r="AK13" s="26"/>
      <c r="AL13" s="26"/>
      <c r="AM13" s="26"/>
      <c r="AN13" s="26"/>
      <c r="AO13" s="26"/>
      <c r="AP13" s="38"/>
      <c r="AQ13" s="38"/>
      <c r="AR13" s="26"/>
      <c r="AS13" s="38"/>
      <c r="AT13" s="490"/>
      <c r="AU13" s="490"/>
      <c r="AV13" s="490"/>
      <c r="AW13" s="61"/>
      <c r="AX13" s="61"/>
      <c r="AY13" s="26"/>
      <c r="AZ13" s="61"/>
      <c r="BA13" s="69"/>
    </row>
    <row r="14" spans="1:76" s="18" customFormat="1" ht="18" customHeight="1">
      <c r="B14" s="26"/>
      <c r="C14" s="70" t="s">
        <v>27</v>
      </c>
      <c r="D14" s="71">
        <v>0</v>
      </c>
      <c r="E14" s="72"/>
      <c r="F14" s="73"/>
      <c r="H14" s="74"/>
      <c r="I14" s="75"/>
      <c r="J14" s="76" t="s">
        <v>28</v>
      </c>
      <c r="K14" s="618"/>
      <c r="L14" s="619"/>
      <c r="M14" s="620"/>
      <c r="O14" s="32"/>
      <c r="P14" s="32"/>
      <c r="Q14" s="26"/>
      <c r="R14" s="40"/>
      <c r="S14" s="26"/>
      <c r="U14" s="24"/>
      <c r="V14" s="24"/>
      <c r="W14" s="64"/>
      <c r="X14" s="77"/>
      <c r="Y14" s="39"/>
      <c r="Z14" s="39"/>
      <c r="AA14" s="39"/>
      <c r="AB14" s="41"/>
      <c r="AC14" s="41"/>
      <c r="AD14" s="35"/>
      <c r="AE14" s="39"/>
      <c r="AF14" s="26"/>
      <c r="AG14" s="78"/>
      <c r="AH14" s="78"/>
      <c r="AI14" s="24" t="s">
        <v>29</v>
      </c>
      <c r="AJ14" s="316">
        <f>SUM(aedebut:aefin)</f>
        <v>0.24692111199999994</v>
      </c>
      <c r="AK14" s="35"/>
      <c r="AL14" s="35"/>
      <c r="AM14" s="24" t="s">
        <v>30</v>
      </c>
      <c r="AN14" s="316">
        <f>SUM(AN27:AN4924)</f>
        <v>1.3415094661921704E-2</v>
      </c>
      <c r="AO14" s="26"/>
      <c r="AP14" s="26"/>
      <c r="AQ14" s="26"/>
      <c r="AR14" s="24" t="s">
        <v>31</v>
      </c>
      <c r="AS14" s="316">
        <f>SUM(AS27:AS4924)</f>
        <v>0</v>
      </c>
      <c r="AT14" s="50"/>
      <c r="AU14" s="50"/>
      <c r="AV14" s="50"/>
      <c r="AW14" s="26"/>
      <c r="AX14" s="61"/>
      <c r="AY14" s="79"/>
      <c r="AZ14" s="26"/>
      <c r="BA14" s="26"/>
    </row>
    <row r="15" spans="1:76" s="18" customFormat="1">
      <c r="B15" s="26"/>
      <c r="C15" s="610" t="s">
        <v>32</v>
      </c>
      <c r="D15" s="610"/>
      <c r="E15" s="610"/>
      <c r="F15" s="610"/>
      <c r="G15" s="29"/>
      <c r="H15" s="29"/>
      <c r="I15" s="27"/>
      <c r="L15" s="32"/>
      <c r="O15" s="32"/>
      <c r="P15" s="32"/>
      <c r="Q15" s="26"/>
      <c r="R15" s="26"/>
      <c r="S15" s="26"/>
      <c r="T15" s="61"/>
      <c r="U15" s="61"/>
      <c r="V15" s="61"/>
      <c r="W15" s="64"/>
      <c r="X15" s="80"/>
      <c r="Y15" s="39"/>
      <c r="Z15" s="32"/>
      <c r="AA15" s="32"/>
      <c r="AB15" s="81"/>
      <c r="AC15" s="81"/>
      <c r="AD15" s="34"/>
      <c r="AE15" s="39"/>
      <c r="AF15" s="82"/>
      <c r="AG15" s="34"/>
      <c r="AH15" s="34"/>
      <c r="AI15" s="82"/>
      <c r="AJ15" s="33"/>
      <c r="AK15" s="82"/>
      <c r="AL15" s="82"/>
      <c r="AM15" s="33"/>
      <c r="AN15" s="82"/>
      <c r="AO15" s="82"/>
      <c r="AP15" s="82"/>
      <c r="AQ15" s="82"/>
      <c r="AR15" s="82"/>
      <c r="AS15" s="82"/>
      <c r="AT15" s="82"/>
      <c r="AU15" s="82"/>
      <c r="AV15" s="82"/>
      <c r="AW15" s="82"/>
      <c r="AX15" s="61"/>
      <c r="AY15" s="83"/>
      <c r="AZ15" s="79"/>
      <c r="BA15" s="26"/>
    </row>
    <row r="16" spans="1:76" s="18" customFormat="1" ht="20.25" customHeight="1">
      <c r="B16" s="26"/>
      <c r="C16" s="84"/>
      <c r="D16" s="84" t="s">
        <v>291</v>
      </c>
      <c r="E16" s="84"/>
      <c r="F16" s="84"/>
      <c r="G16" s="29"/>
      <c r="H16" s="29"/>
      <c r="I16" s="27"/>
      <c r="L16" s="32"/>
      <c r="O16" s="32"/>
      <c r="P16" s="32"/>
      <c r="Q16" s="40"/>
      <c r="R16" s="26"/>
      <c r="S16" s="26"/>
      <c r="T16" s="61"/>
      <c r="U16" s="61"/>
      <c r="V16" s="61" t="s">
        <v>33</v>
      </c>
      <c r="W16" s="316" t="e">
        <f>SUM(W27:W4924)</f>
        <v>#VALUE!</v>
      </c>
      <c r="X16" s="80"/>
      <c r="Y16" s="39"/>
      <c r="Z16" s="32"/>
      <c r="AA16" s="24" t="s">
        <v>34</v>
      </c>
      <c r="AB16" s="85">
        <f>COUNT(AB27:AB4924)</f>
        <v>0</v>
      </c>
      <c r="AC16" s="13"/>
      <c r="AD16" s="34"/>
      <c r="AE16" s="34"/>
      <c r="AF16" s="34"/>
      <c r="AG16" s="34"/>
      <c r="AH16" s="34"/>
      <c r="AI16" s="34"/>
      <c r="AJ16" s="33"/>
      <c r="AK16" s="82"/>
      <c r="AL16" s="82"/>
      <c r="AM16" s="33"/>
      <c r="AN16" s="26"/>
      <c r="AO16" s="26"/>
      <c r="AP16" s="82"/>
      <c r="AQ16" s="82"/>
      <c r="AR16" s="82"/>
      <c r="AS16" s="82"/>
      <c r="AT16" s="82"/>
      <c r="AU16" s="82"/>
      <c r="AV16" s="82"/>
      <c r="AW16" s="82"/>
      <c r="AX16" s="82"/>
      <c r="AY16" s="83"/>
      <c r="AZ16" s="79"/>
      <c r="BA16" s="26"/>
    </row>
    <row r="17" spans="1:256" s="18" customFormat="1" ht="20.25" customHeight="1">
      <c r="B17" s="501" t="s">
        <v>471</v>
      </c>
      <c r="C17" s="84"/>
      <c r="D17" s="84" t="s">
        <v>288</v>
      </c>
      <c r="E17" s="84"/>
      <c r="F17" s="84"/>
      <c r="G17" s="29"/>
      <c r="H17" s="29"/>
      <c r="I17" s="27"/>
      <c r="J17" s="63" t="s">
        <v>35</v>
      </c>
      <c r="K17" s="85">
        <f>SUM(L27:L4924)</f>
        <v>8</v>
      </c>
      <c r="L17" s="32"/>
      <c r="O17" s="32"/>
      <c r="P17" s="32"/>
      <c r="Q17" s="40"/>
      <c r="R17" s="26"/>
      <c r="S17" s="26"/>
      <c r="T17" s="61"/>
      <c r="U17" s="61" t="s">
        <v>36</v>
      </c>
      <c r="V17" s="25" t="e">
        <f>SUM(V27:V4924)</f>
        <v>#VALUE!</v>
      </c>
      <c r="W17" s="86"/>
      <c r="X17" s="80"/>
      <c r="Y17" s="39"/>
      <c r="Z17" s="32"/>
      <c r="AA17" s="24"/>
      <c r="AB17" s="81"/>
      <c r="AC17" s="81"/>
      <c r="AD17" s="34"/>
      <c r="AE17" s="34"/>
      <c r="AF17" s="34"/>
      <c r="AG17" s="34"/>
      <c r="AH17" s="34"/>
      <c r="AI17" s="34"/>
      <c r="AJ17" s="33"/>
      <c r="AK17" s="82"/>
      <c r="AL17" s="82"/>
      <c r="AM17" s="33"/>
      <c r="AN17" s="24"/>
      <c r="AO17" s="81"/>
      <c r="AP17" s="82"/>
      <c r="AQ17" s="82"/>
      <c r="AR17" s="82"/>
      <c r="AS17" s="82"/>
      <c r="AT17" s="82"/>
      <c r="AU17" s="82"/>
      <c r="AV17" s="82"/>
      <c r="AW17" s="82"/>
      <c r="AX17" s="82"/>
      <c r="AY17" s="83"/>
      <c r="AZ17" s="79"/>
      <c r="BA17" s="26"/>
    </row>
    <row r="18" spans="1:256" s="18" customFormat="1" ht="20.25" customHeight="1">
      <c r="B18" s="502">
        <v>38665.703240740739</v>
      </c>
      <c r="C18" s="84"/>
      <c r="D18" s="84" t="s">
        <v>289</v>
      </c>
      <c r="E18" s="84"/>
      <c r="F18" s="84"/>
      <c r="G18" s="29"/>
      <c r="H18" s="29"/>
      <c r="I18" s="27"/>
      <c r="J18" s="27"/>
      <c r="K18" s="27"/>
      <c r="L18" s="27"/>
      <c r="M18" s="27"/>
      <c r="N18" s="27"/>
      <c r="O18" s="32"/>
      <c r="P18" s="32"/>
      <c r="Q18" s="40"/>
      <c r="R18" s="26"/>
      <c r="S18" s="26"/>
      <c r="T18" s="61" t="s">
        <v>37</v>
      </c>
      <c r="U18" s="25" t="e">
        <f>SUM(U27:U4924)</f>
        <v>#VALUE!</v>
      </c>
      <c r="V18" s="26"/>
      <c r="W18" s="86"/>
      <c r="X18" s="80"/>
      <c r="Y18" s="39"/>
      <c r="Z18" s="32"/>
      <c r="AA18" s="24" t="s">
        <v>38</v>
      </c>
      <c r="AB18" s="85">
        <f>$K$17-$AB$16</f>
        <v>8</v>
      </c>
      <c r="AC18" s="13"/>
      <c r="AD18" s="34"/>
      <c r="AE18" s="34"/>
      <c r="AF18" s="34"/>
      <c r="AG18" s="34"/>
      <c r="AH18" s="34"/>
      <c r="AI18" s="34"/>
      <c r="AJ18" s="33"/>
      <c r="AK18" s="82"/>
      <c r="AL18" s="82"/>
      <c r="AM18" s="33"/>
      <c r="AN18" s="26"/>
      <c r="AO18" s="26"/>
      <c r="AP18" s="82"/>
      <c r="AQ18" s="82"/>
      <c r="AR18" s="82"/>
      <c r="AS18" s="82"/>
      <c r="AT18" s="82"/>
      <c r="AU18" s="82"/>
      <c r="AV18" s="82"/>
      <c r="AW18" s="82"/>
      <c r="AX18" s="82"/>
      <c r="AY18" s="26"/>
      <c r="AZ18" s="79"/>
      <c r="BA18" s="26"/>
    </row>
    <row r="19" spans="1:256" s="18" customFormat="1" ht="20.25" customHeight="1">
      <c r="B19" s="26"/>
      <c r="C19" s="27"/>
      <c r="D19" s="27" t="s">
        <v>290</v>
      </c>
      <c r="E19" s="29"/>
      <c r="F19" s="29"/>
      <c r="G19" s="29"/>
      <c r="H19" s="29"/>
      <c r="I19" s="27"/>
      <c r="J19" s="29"/>
      <c r="K19" s="83"/>
      <c r="L19" s="83"/>
      <c r="O19" s="39"/>
      <c r="P19" s="39"/>
      <c r="Q19" s="26"/>
      <c r="R19" s="26"/>
      <c r="S19" s="61" t="s">
        <v>40</v>
      </c>
      <c r="T19" s="25">
        <f>SUM(T27:T4924)</f>
        <v>1.9710095039999997E-2</v>
      </c>
      <c r="U19" s="87"/>
      <c r="V19" s="26"/>
      <c r="W19" s="88"/>
      <c r="X19" s="88"/>
      <c r="Y19" s="39"/>
      <c r="Z19" s="39"/>
      <c r="AA19" s="39"/>
      <c r="AB19" s="41"/>
      <c r="AC19" s="41"/>
      <c r="AD19" s="35"/>
      <c r="AE19" s="35"/>
      <c r="AF19" s="35"/>
      <c r="AG19" s="35"/>
      <c r="AH19" s="35"/>
      <c r="AI19" s="35"/>
      <c r="AJ19" s="35"/>
      <c r="AK19" s="88"/>
      <c r="AL19" s="88"/>
      <c r="AM19" s="88"/>
      <c r="AN19" s="88"/>
      <c r="AO19" s="88"/>
      <c r="AP19" s="88"/>
      <c r="AQ19" s="88"/>
      <c r="AR19" s="88"/>
      <c r="AS19" s="88"/>
      <c r="AT19" s="83"/>
      <c r="AU19" s="83"/>
      <c r="AV19" s="491" t="s">
        <v>42</v>
      </c>
      <c r="AW19" s="317">
        <f>SUM(AW27:AW4924)</f>
        <v>4.3199999999999998E-4</v>
      </c>
      <c r="AX19" s="315" t="e">
        <f>SUM(AX27:AX4924)</f>
        <v>#VALUE!</v>
      </c>
      <c r="AY19" s="88"/>
      <c r="AZ19" s="81"/>
      <c r="BF19" s="317">
        <f>SUM(BF27:BF4924)</f>
        <v>4.3199999999999998E-4</v>
      </c>
      <c r="BG19" s="317">
        <f>SUM(BG27:BG4924)</f>
        <v>0</v>
      </c>
      <c r="BH19" s="315" t="e">
        <f>SUM(BH27:BH4924)</f>
        <v>#VALUE!</v>
      </c>
      <c r="BI19" s="315">
        <f>SUM(BI27:BI4924)</f>
        <v>0</v>
      </c>
      <c r="BK19" s="317">
        <f>SUM(BK27:BK4924)</f>
        <v>0</v>
      </c>
      <c r="BL19" s="317">
        <f>SUM(BL27:BL4924)</f>
        <v>0</v>
      </c>
      <c r="BM19" s="315">
        <f>SUM(BM27:BM4924)</f>
        <v>0</v>
      </c>
      <c r="BN19" s="315">
        <f>SUM(BN27:BN4924)</f>
        <v>0</v>
      </c>
      <c r="BP19" s="317">
        <f>SUM(BP27:BP4924)</f>
        <v>0</v>
      </c>
      <c r="BQ19" s="317">
        <f>SUM(BQ27:BQ4924)</f>
        <v>0</v>
      </c>
      <c r="BR19" s="315">
        <f>SUM(BR27:BR4924)</f>
        <v>0</v>
      </c>
      <c r="BS19" s="315">
        <f>SUM(BS27:BS4924)</f>
        <v>0</v>
      </c>
      <c r="BU19" s="317">
        <f>SUM(BU27:BU4924)</f>
        <v>0</v>
      </c>
      <c r="BV19" s="317">
        <f>SUM(BV27:BV4924)</f>
        <v>0</v>
      </c>
      <c r="BW19" s="315">
        <f>SUM(BW27:BW4924)</f>
        <v>0</v>
      </c>
      <c r="BX19" s="315">
        <f>SUM(BX27:BX4924)</f>
        <v>0</v>
      </c>
    </row>
    <row r="20" spans="1:256" s="18" customFormat="1" ht="18" customHeight="1" thickBot="1">
      <c r="B20" s="26"/>
      <c r="C20" s="84"/>
      <c r="D20" s="89"/>
      <c r="E20" s="90"/>
      <c r="F20" s="90"/>
      <c r="G20" s="90"/>
      <c r="H20" s="90"/>
      <c r="I20" s="75"/>
      <c r="J20" s="74"/>
      <c r="K20" s="83"/>
      <c r="L20" s="83"/>
      <c r="M20" s="83"/>
      <c r="N20" s="83"/>
      <c r="O20" s="39"/>
      <c r="P20" s="39"/>
      <c r="Q20" s="26"/>
      <c r="S20" s="26"/>
      <c r="T20" s="26"/>
      <c r="U20" s="26"/>
      <c r="V20" s="91"/>
      <c r="W20" s="92"/>
      <c r="X20" s="93"/>
      <c r="Y20" s="39"/>
      <c r="Z20" s="39"/>
      <c r="AA20" s="39"/>
      <c r="AB20" s="23"/>
      <c r="AC20" s="23"/>
      <c r="AD20" s="35"/>
      <c r="AE20" s="35"/>
      <c r="AF20" s="35"/>
      <c r="AG20" s="35"/>
      <c r="AH20" s="34"/>
      <c r="AI20" s="35"/>
      <c r="AJ20" s="35"/>
      <c r="AK20" s="35"/>
      <c r="AL20" s="35"/>
      <c r="AM20" s="35"/>
      <c r="AN20" s="35"/>
      <c r="AO20" s="35"/>
      <c r="AP20" s="26"/>
      <c r="AQ20" s="26"/>
      <c r="AR20" s="35"/>
      <c r="AS20" s="26"/>
      <c r="AT20" s="50"/>
      <c r="AU20" s="50"/>
      <c r="AV20" s="50"/>
      <c r="AW20" s="94"/>
      <c r="AX20" s="50"/>
      <c r="AY20" s="95">
        <f>SUM(BC28:BC2771)</f>
        <v>203.59999999999997</v>
      </c>
    </row>
    <row r="21" spans="1:256" s="99" customFormat="1" ht="27.75" customHeight="1" thickTop="1" thickBot="1">
      <c r="A21" s="96" t="s">
        <v>302</v>
      </c>
      <c r="B21" s="96" t="s">
        <v>43</v>
      </c>
      <c r="C21" s="598" t="s">
        <v>44</v>
      </c>
      <c r="D21" s="599"/>
      <c r="E21" s="600"/>
      <c r="F21" s="606" t="s">
        <v>45</v>
      </c>
      <c r="G21" s="607"/>
      <c r="H21" s="607"/>
      <c r="I21" s="608"/>
      <c r="J21" s="609"/>
      <c r="K21" s="601" t="s">
        <v>46</v>
      </c>
      <c r="L21" s="602"/>
      <c r="M21" s="603" t="s">
        <v>47</v>
      </c>
      <c r="N21" s="595" t="s">
        <v>48</v>
      </c>
      <c r="O21" s="596"/>
      <c r="P21" s="597"/>
      <c r="Q21" s="595" t="s">
        <v>49</v>
      </c>
      <c r="R21" s="596"/>
      <c r="S21" s="635"/>
      <c r="T21" s="638" t="s">
        <v>50</v>
      </c>
      <c r="U21" s="596"/>
      <c r="V21" s="635"/>
      <c r="W21" s="636" t="s">
        <v>51</v>
      </c>
      <c r="X21" s="637"/>
      <c r="Y21" s="595" t="s">
        <v>52</v>
      </c>
      <c r="Z21" s="596"/>
      <c r="AA21" s="596"/>
      <c r="AB21" s="596"/>
      <c r="AC21" s="597"/>
      <c r="AD21" s="630" t="s">
        <v>53</v>
      </c>
      <c r="AE21" s="631"/>
      <c r="AF21" s="632"/>
      <c r="AG21" s="633" t="s">
        <v>54</v>
      </c>
      <c r="AH21" s="631"/>
      <c r="AI21" s="632"/>
      <c r="AJ21" s="455" t="s">
        <v>55</v>
      </c>
      <c r="AK21" s="634" t="s">
        <v>56</v>
      </c>
      <c r="AL21" s="635"/>
      <c r="AM21" s="636"/>
      <c r="AN21" s="455" t="s">
        <v>55</v>
      </c>
      <c r="AO21" s="595" t="s">
        <v>57</v>
      </c>
      <c r="AP21" s="596"/>
      <c r="AQ21" s="596"/>
      <c r="AR21" s="635"/>
      <c r="AS21" s="455" t="s">
        <v>55</v>
      </c>
      <c r="AT21" s="639" t="s">
        <v>58</v>
      </c>
      <c r="AU21" s="640"/>
      <c r="AV21" s="640"/>
      <c r="AW21" s="458" t="s">
        <v>59</v>
      </c>
      <c r="AX21" s="460" t="s">
        <v>60</v>
      </c>
      <c r="AY21" s="97" t="s">
        <v>61</v>
      </c>
      <c r="AZ21" s="98"/>
      <c r="BA21" s="595" t="s">
        <v>48</v>
      </c>
      <c r="BB21" s="597"/>
      <c r="BC21" s="634" t="s">
        <v>56</v>
      </c>
      <c r="BD21" s="637"/>
      <c r="BE21" s="18"/>
      <c r="BF21" s="595" t="s">
        <v>537</v>
      </c>
      <c r="BG21" s="596"/>
      <c r="BH21" s="596"/>
      <c r="BI21" s="597"/>
      <c r="BK21" s="595" t="s">
        <v>538</v>
      </c>
      <c r="BL21" s="596"/>
      <c r="BM21" s="596"/>
      <c r="BN21" s="597"/>
      <c r="BP21" s="595" t="s">
        <v>539</v>
      </c>
      <c r="BQ21" s="596"/>
      <c r="BR21" s="596"/>
      <c r="BS21" s="597"/>
      <c r="BU21" s="595" t="s">
        <v>540</v>
      </c>
      <c r="BV21" s="596"/>
      <c r="BW21" s="596"/>
      <c r="BX21" s="597"/>
    </row>
    <row r="22" spans="1:256" s="99" customFormat="1" ht="18" customHeight="1" thickTop="1">
      <c r="A22" s="100"/>
      <c r="B22" s="100"/>
      <c r="C22" s="101"/>
      <c r="D22" s="102"/>
      <c r="E22" s="103"/>
      <c r="F22" s="104"/>
      <c r="G22" s="105"/>
      <c r="H22" s="105"/>
      <c r="I22" s="105"/>
      <c r="J22" s="106"/>
      <c r="K22" s="107"/>
      <c r="L22" s="108"/>
      <c r="M22" s="604"/>
      <c r="N22" s="109"/>
      <c r="O22" s="109"/>
      <c r="P22" s="110"/>
      <c r="Q22" s="111"/>
      <c r="R22" s="112"/>
      <c r="S22" s="113"/>
      <c r="T22" s="114"/>
      <c r="U22" s="114"/>
      <c r="V22" s="115"/>
      <c r="W22" s="463"/>
      <c r="X22" s="116"/>
      <c r="Y22" s="109"/>
      <c r="Z22" s="113"/>
      <c r="AA22" s="117"/>
      <c r="AB22" s="113"/>
      <c r="AC22" s="338"/>
      <c r="AD22" s="119"/>
      <c r="AE22" s="120"/>
      <c r="AF22" s="120"/>
      <c r="AG22" s="119"/>
      <c r="AH22" s="120"/>
      <c r="AI22" s="120"/>
      <c r="AJ22" s="456"/>
      <c r="AK22" s="121"/>
      <c r="AL22" s="115"/>
      <c r="AM22" s="114"/>
      <c r="AN22" s="456"/>
      <c r="AO22" s="121"/>
      <c r="AP22" s="114"/>
      <c r="AQ22" s="114"/>
      <c r="AR22" s="122"/>
      <c r="AS22" s="456"/>
      <c r="AT22" s="492"/>
      <c r="AU22" s="493"/>
      <c r="AV22" s="493"/>
      <c r="AW22" s="459"/>
      <c r="AX22" s="461"/>
      <c r="AY22" s="123"/>
      <c r="AZ22" s="98"/>
      <c r="BA22" s="628" t="s">
        <v>555</v>
      </c>
      <c r="BB22" s="118"/>
      <c r="BC22" s="121"/>
      <c r="BD22" s="116"/>
      <c r="BE22" s="18"/>
      <c r="BF22" s="520" t="s">
        <v>59</v>
      </c>
      <c r="BG22" s="458" t="s">
        <v>59</v>
      </c>
      <c r="BH22" s="460" t="s">
        <v>60</v>
      </c>
      <c r="BI22" s="460" t="s">
        <v>60</v>
      </c>
      <c r="BK22" s="520" t="s">
        <v>59</v>
      </c>
      <c r="BL22" s="458" t="s">
        <v>59</v>
      </c>
      <c r="BM22" s="460" t="s">
        <v>60</v>
      </c>
      <c r="BN22" s="460" t="s">
        <v>60</v>
      </c>
      <c r="BP22" s="520" t="s">
        <v>59</v>
      </c>
      <c r="BQ22" s="458" t="s">
        <v>59</v>
      </c>
      <c r="BR22" s="460" t="s">
        <v>60</v>
      </c>
      <c r="BS22" s="460" t="s">
        <v>60</v>
      </c>
      <c r="BU22" s="520" t="s">
        <v>59</v>
      </c>
      <c r="BV22" s="458" t="s">
        <v>59</v>
      </c>
      <c r="BW22" s="460" t="s">
        <v>60</v>
      </c>
      <c r="BX22" s="460" t="s">
        <v>60</v>
      </c>
    </row>
    <row r="23" spans="1:256" s="99" customFormat="1" ht="42" customHeight="1" thickBot="1">
      <c r="A23" s="124" t="s">
        <v>63</v>
      </c>
      <c r="B23" s="124" t="s">
        <v>63</v>
      </c>
      <c r="C23" s="125" t="s">
        <v>64</v>
      </c>
      <c r="D23" s="126" t="s">
        <v>65</v>
      </c>
      <c r="E23" s="127" t="s">
        <v>66</v>
      </c>
      <c r="F23" s="128" t="s">
        <v>67</v>
      </c>
      <c r="G23" s="129" t="s">
        <v>68</v>
      </c>
      <c r="H23" s="130" t="s">
        <v>69</v>
      </c>
      <c r="I23" s="531" t="s">
        <v>70</v>
      </c>
      <c r="J23" s="131" t="s">
        <v>71</v>
      </c>
      <c r="K23" s="132" t="s">
        <v>72</v>
      </c>
      <c r="L23" s="133" t="s">
        <v>73</v>
      </c>
      <c r="M23" s="605"/>
      <c r="N23" s="499" t="s">
        <v>469</v>
      </c>
      <c r="O23" s="134" t="s">
        <v>468</v>
      </c>
      <c r="P23" s="135" t="s">
        <v>75</v>
      </c>
      <c r="Q23" s="136" t="s">
        <v>76</v>
      </c>
      <c r="R23" s="137" t="s">
        <v>77</v>
      </c>
      <c r="S23" s="138" t="s">
        <v>78</v>
      </c>
      <c r="T23" s="139" t="s">
        <v>76</v>
      </c>
      <c r="U23" s="139" t="s">
        <v>77</v>
      </c>
      <c r="V23" s="139" t="s">
        <v>78</v>
      </c>
      <c r="W23" s="464" t="s">
        <v>79</v>
      </c>
      <c r="X23" s="140" t="s">
        <v>80</v>
      </c>
      <c r="Y23" s="141" t="s">
        <v>81</v>
      </c>
      <c r="Z23" s="138" t="s">
        <v>82</v>
      </c>
      <c r="AA23" s="142" t="s">
        <v>555</v>
      </c>
      <c r="AB23" s="138" t="s">
        <v>83</v>
      </c>
      <c r="AC23" s="339" t="s">
        <v>300</v>
      </c>
      <c r="AD23" s="143" t="s">
        <v>84</v>
      </c>
      <c r="AE23" s="466" t="s">
        <v>301</v>
      </c>
      <c r="AF23" s="143" t="s">
        <v>85</v>
      </c>
      <c r="AG23" s="143" t="s">
        <v>84</v>
      </c>
      <c r="AH23" s="466" t="s">
        <v>301</v>
      </c>
      <c r="AI23" s="143" t="s">
        <v>85</v>
      </c>
      <c r="AJ23" s="457" t="s">
        <v>86</v>
      </c>
      <c r="AK23" s="144" t="s">
        <v>87</v>
      </c>
      <c r="AL23" s="145" t="s">
        <v>287</v>
      </c>
      <c r="AM23" s="139" t="s">
        <v>88</v>
      </c>
      <c r="AN23" s="457" t="s">
        <v>89</v>
      </c>
      <c r="AO23" s="144" t="s">
        <v>90</v>
      </c>
      <c r="AP23" s="139" t="s">
        <v>91</v>
      </c>
      <c r="AQ23" s="139" t="s">
        <v>92</v>
      </c>
      <c r="AR23" s="145" t="s">
        <v>93</v>
      </c>
      <c r="AS23" s="457" t="s">
        <v>94</v>
      </c>
      <c r="AT23" s="494" t="s">
        <v>95</v>
      </c>
      <c r="AU23" s="495" t="s">
        <v>96</v>
      </c>
      <c r="AV23" s="495" t="s">
        <v>97</v>
      </c>
      <c r="AW23" s="457" t="s">
        <v>98</v>
      </c>
      <c r="AX23" s="462" t="s">
        <v>99</v>
      </c>
      <c r="AY23" s="146" t="s">
        <v>100</v>
      </c>
      <c r="AZ23" s="98"/>
      <c r="BA23" s="629"/>
      <c r="BB23" s="135" t="s">
        <v>74</v>
      </c>
      <c r="BC23" s="144" t="s">
        <v>87</v>
      </c>
      <c r="BD23" s="140" t="s">
        <v>88</v>
      </c>
      <c r="BE23" s="18"/>
      <c r="BF23" s="521" t="s">
        <v>541</v>
      </c>
      <c r="BG23" s="457" t="s">
        <v>542</v>
      </c>
      <c r="BH23" s="462" t="s">
        <v>543</v>
      </c>
      <c r="BI23" s="462" t="s">
        <v>544</v>
      </c>
      <c r="BK23" s="521" t="s">
        <v>541</v>
      </c>
      <c r="BL23" s="457" t="s">
        <v>542</v>
      </c>
      <c r="BM23" s="462" t="s">
        <v>543</v>
      </c>
      <c r="BN23" s="462" t="s">
        <v>544</v>
      </c>
      <c r="BP23" s="521" t="s">
        <v>541</v>
      </c>
      <c r="BQ23" s="457" t="s">
        <v>542</v>
      </c>
      <c r="BR23" s="462" t="s">
        <v>543</v>
      </c>
      <c r="BS23" s="462" t="s">
        <v>544</v>
      </c>
      <c r="BU23" s="521" t="s">
        <v>541</v>
      </c>
      <c r="BV23" s="457" t="s">
        <v>542</v>
      </c>
      <c r="BW23" s="462" t="s">
        <v>543</v>
      </c>
      <c r="BX23" s="462" t="s">
        <v>544</v>
      </c>
    </row>
    <row r="24" spans="1:256" s="159" customFormat="1" ht="42.75" customHeight="1" thickTop="1">
      <c r="B24" s="147"/>
      <c r="C24" s="148"/>
      <c r="D24" s="149"/>
      <c r="E24" s="148"/>
      <c r="F24" s="150"/>
      <c r="G24" s="150"/>
      <c r="H24" s="150"/>
      <c r="I24" s="150"/>
      <c r="J24" s="151"/>
      <c r="K24" s="151"/>
      <c r="L24" s="152"/>
      <c r="M24" s="152"/>
      <c r="N24" s="152"/>
      <c r="O24" s="153"/>
      <c r="P24" s="153"/>
      <c r="Q24" s="98"/>
      <c r="R24" s="98"/>
      <c r="S24" s="98"/>
      <c r="T24" s="98"/>
      <c r="U24" s="98"/>
      <c r="V24" s="98"/>
      <c r="W24" s="154"/>
      <c r="X24" s="154"/>
      <c r="Y24" s="154"/>
      <c r="Z24" s="154"/>
      <c r="AA24" s="154"/>
      <c r="AB24" s="155"/>
      <c r="AC24" s="155"/>
      <c r="AD24" s="155"/>
      <c r="AE24" s="155"/>
      <c r="AF24" s="166"/>
      <c r="AG24" s="166"/>
      <c r="AH24" s="166"/>
      <c r="AI24" s="166"/>
      <c r="AJ24" s="454"/>
      <c r="AK24" s="154"/>
      <c r="AL24" s="154"/>
      <c r="AM24" s="154"/>
      <c r="AN24" s="156"/>
      <c r="AO24" s="157"/>
      <c r="AP24" s="157"/>
      <c r="AQ24" s="157"/>
      <c r="AR24" s="157"/>
      <c r="AS24" s="154"/>
      <c r="AT24" s="19"/>
      <c r="AU24" s="19"/>
      <c r="AV24" s="19"/>
      <c r="AW24" s="154"/>
      <c r="AX24" s="158"/>
      <c r="AY24" s="154"/>
      <c r="BA24" s="18"/>
      <c r="BB24" s="18"/>
      <c r="BC24" s="18"/>
      <c r="BD24" s="18"/>
      <c r="BE24" s="18"/>
    </row>
    <row r="25" spans="1:256" s="159" customFormat="1" ht="18" hidden="1" customHeight="1">
      <c r="B25" s="147"/>
      <c r="C25" s="148"/>
      <c r="D25" s="149"/>
      <c r="E25" s="148"/>
      <c r="F25" s="150"/>
      <c r="G25" s="150"/>
      <c r="H25" s="150"/>
      <c r="I25" s="151"/>
      <c r="J25" s="151"/>
      <c r="K25" s="151"/>
      <c r="L25" s="152"/>
      <c r="M25" s="152"/>
      <c r="N25" s="152"/>
      <c r="O25" s="153"/>
      <c r="P25" s="153"/>
      <c r="Q25" s="98"/>
      <c r="R25" s="98"/>
      <c r="S25" s="98"/>
      <c r="T25" s="98"/>
      <c r="U25" s="98"/>
      <c r="V25" s="98"/>
      <c r="W25" s="154"/>
      <c r="X25" s="154"/>
      <c r="Y25" s="154"/>
      <c r="Z25" s="154"/>
      <c r="AA25" s="154"/>
      <c r="AB25" s="155"/>
      <c r="AC25" s="155"/>
      <c r="AD25" s="167" t="str">
        <f>IF(AND(OR(Y25="2M",Y25="2N"),OR(Z25="N2",Z25="S1")),(x_FLS1 Mioveni+AC25)/P25*K25,IF(AND(OR(Y25="1M",Y25="1N"),OR(Z25="N1",Z25="M3")),(x_FLM3 Mioveni+AC25)/P25*K25,IF(AND(Y25="M1",Y25="M5"),(x_FLM5 Mioveni+AC25)/P25*K25,IF(AND(Y25="0M",Y25="0N"),(x_FLS5 Mioveni+AC25)/P25*K25,IF(AND(Y25="2M",Z25="S2"),(x_FLS2 Mioveni+AC25)/P25*K25,IF(AND(Y25="3N",Z25="N3"),(x_FLN3 Mioveni+AC25)/P25*K25,AE25))))))</f>
        <v xml:space="preserve">Pas de temps ! </v>
      </c>
      <c r="AE25" s="465" t="str">
        <f>IF(AND($Y25="1M",$Z25="M4"),(x_FLM4 Mioveni+$AC25)/$P26*$K25,"Pas de temps ! ")</f>
        <v xml:space="preserve">Pas de temps ! </v>
      </c>
      <c r="AF25" s="167">
        <f>IF(OR(AD25="Pas de temps ! ",AD25=0),0,IF($B25="CKD Grd-Couronne",(AD25*TXMOD/60),IF($B25="CKD Bursa",(AD25*TXBur/60),IF($B25="CKD Valla",(AD25*TXEsp/60),IF(B25="CKD Mioveni",(AD25*TXROU/60),"Cf le sourcing")))))</f>
        <v>0</v>
      </c>
      <c r="AG25" s="167" t="str">
        <f>IF(AND(Z25="S4",OR(Y25="9M",Y25="8M")),(x_FLS4 Mioveni+AB25+AC25)/P25*K25,IF(AND(Y25="8M",Z25="S3"),(x_FLS3 Mioveni+AB25+AC25)/P25*K25,IF(AND(Y25="3M",Z25="M6"),(x_FLM6 Mioveni+AB25+AC25)/P25*K25,IF(AND(Y25="3M",Z25="L8"),(x_FLL8 Mioveni+AB25+AC25)/P25*K25,IF(AND(Y25="3M",Z25="L6"),(x_FLL6 Mioveni+AB25+AC25)/P25*K25,IF(AND(OR(Y25="3M",Y25="4N",Y25="5N"),OR(Z25="L1",Z25="L2",Z25="L7",Z25="N4",Z25="N5",Z25="N6")),AH25,AH25))))))</f>
        <v xml:space="preserve">Pas de temps ! </v>
      </c>
      <c r="AH25" s="465" t="str">
        <f>IF(AND($Y25="4N",$Z25="N4"),(x_FLN4 Mioveni+$AB25+$AC25)/$P25*$K25,IF(AND($Y25="5N",$Z25="N5"),(x_FLN5 Mioveni+$AB25+$AC25)/$P25*$K25,IF(AND($Y25="4N",$Z25="N6"),(x_FLN6 Mioveni+$AB25+$AC25)/$P25*$K25,IF(AND($Y25="3M",$Z25="L7"),(x_FLL7 Mioveni+$AB25+$AC25)/$P25*$K25,IF(AND($Y25="3M",$Z25="L2"),(x_FLL2 Mioveni+$AB25+$AC25)/$P25*$K25,IF(AND($Y25="3M",$Z25="L1"),(x_FLL1 Mioveni+$AB25+$AC25)/$P25*$K25,"Pas de temps ! "))))))</f>
        <v xml:space="preserve">Pas de temps ! </v>
      </c>
      <c r="AI25" s="167">
        <f>IF(OR(AG25=0,AG25="Pas de temps ! "),0,IF($B25="CKD Grd-Couronne",(AG25*TXMOD/60),IF($B25="CKD Bursa",(AG25*TXBur/60),IF($B25="CKD Valla",(AG25*TXEsp/60),IF(B25="CKD Mioveni",(AG25*TXROU/60),"Cf le sourcing")))))</f>
        <v>0</v>
      </c>
      <c r="AJ25" s="168">
        <f>IF(K25=0,0,AF25+AI25)</f>
        <v>0</v>
      </c>
      <c r="AK25" s="154"/>
      <c r="AL25" s="154"/>
      <c r="AM25" s="154"/>
      <c r="AN25" s="156"/>
      <c r="AO25" s="157"/>
      <c r="AP25" s="157"/>
      <c r="AQ25" s="157"/>
      <c r="AR25" s="157"/>
      <c r="AS25" s="154"/>
      <c r="AT25" s="19"/>
      <c r="AU25" s="19"/>
      <c r="AV25" s="19"/>
      <c r="AW25" s="154"/>
      <c r="AX25" s="158"/>
      <c r="AY25" s="154"/>
      <c r="BA25" s="18"/>
      <c r="BB25" s="18"/>
      <c r="BC25" s="18"/>
      <c r="BD25" s="18"/>
      <c r="BE25" s="18"/>
    </row>
    <row r="26" spans="1:256" s="172" customFormat="1">
      <c r="A26" s="340" t="s">
        <v>549</v>
      </c>
      <c r="B26" s="467" t="s">
        <v>289</v>
      </c>
      <c r="C26" s="161">
        <v>906106</v>
      </c>
      <c r="D26" s="161" t="s">
        <v>463</v>
      </c>
      <c r="E26" s="161" t="s">
        <v>464</v>
      </c>
      <c r="F26" s="160">
        <v>1</v>
      </c>
      <c r="G26" s="160"/>
      <c r="H26" s="160"/>
      <c r="I26" s="162">
        <v>77003233560</v>
      </c>
      <c r="J26" s="163" t="s">
        <v>465</v>
      </c>
      <c r="K26" s="164">
        <f>IF(D$11=1,F26,IF(D$12=1,G26,IF(D$13=1,H26,IF(D$14=1,1,0))))</f>
        <v>1</v>
      </c>
      <c r="L26" s="165">
        <f>IF($K26&gt;0,1,0)</f>
        <v>1</v>
      </c>
      <c r="M26" s="161"/>
      <c r="N26" s="161" t="str">
        <f>VLOOKUP(O26,INFOS!AH:AI,2,FALSE)</f>
        <v>CAR-G*40--</v>
      </c>
      <c r="O26" s="161" t="s">
        <v>325</v>
      </c>
      <c r="P26" s="169">
        <v>500</v>
      </c>
      <c r="Q26" s="167">
        <f>VLOOKUP(O26,INFOS!AD:AE,2,FALSE)*Volume</f>
        <v>9.1250440000000002E-2</v>
      </c>
      <c r="R26" s="167">
        <f>S26</f>
        <v>1E-4</v>
      </c>
      <c r="S26" s="167">
        <v>1E-4</v>
      </c>
      <c r="T26" s="167">
        <f>Q26*K26</f>
        <v>9.1250440000000002E-2</v>
      </c>
      <c r="U26" s="167">
        <f>R26*K26</f>
        <v>1E-4</v>
      </c>
      <c r="V26" s="167">
        <f>S26*K26</f>
        <v>1E-4</v>
      </c>
      <c r="W26" s="168">
        <f>IF(K26=0,0,IF(U26&gt;0,(T26-U26),"*"))</f>
        <v>9.1150439999999999E-2</v>
      </c>
      <c r="X26" s="167" t="str">
        <f>IF(U26=0,(T26-V26),"*")</f>
        <v>*</v>
      </c>
      <c r="Y26" s="169" t="s">
        <v>466</v>
      </c>
      <c r="Z26" s="169" t="s">
        <v>467</v>
      </c>
      <c r="AA26" s="169"/>
      <c r="AB26" s="169"/>
      <c r="AC26" s="468">
        <f>IF(AND(OR(Z26="M6",Z26="N4"),OR(O26="2E",O26="3E",O26="E1",O26="E3")),0.384,IF(AND(OR(Z26="M6",Z26="N4"),OR(O26="3G",O26="3G",O26="4C",O26="4G",O26="4H",O26="A0",O26="B0",O26="C0",O26="D0",O26="D1",O26="D4")),0.25,IF(AND(Y26="3N",O26="K1"),0.796,IF(AND(O26="K3",OR(Y26="2N",Y26="3N")),0.785,IF(AND(Y26="3N",O26="K4"),0.798,IF(OR(Y26="1N",Y26="5N"),"Attention si bac plastique",0))))))</f>
        <v>0</v>
      </c>
      <c r="AD26" s="167">
        <f>IF(AND(OR(Y26="2M",Y26="2N"),OR(Z26="N2",Z26="S1")),(FLS1TA+AC26)/P26*K26,IF(AND(OR(Y26="1M",Y26="1N"),OR(Z26="N1",Z26="M3")),(FLM3TA+AC26)/P26*K26,IF(AND(Y26="M1",Y26="M5"),(FLM5TA+AC26)/P26*K26,IF(AND(Y26="0M",Y26="0N"),(FLS5TA+AC26)/P26*K26,IF(AND(Y26="2M",Z26="S2"),(FLS2TA+AC26)/P26*K26,IF(AND(Y26="3N",Z26="N3"),(FLN3TA+AC26)/P26*K26,AE26))))))</f>
        <v>4.4004000000000005E-3</v>
      </c>
      <c r="AE26" s="465" t="str">
        <f>IF(AND($Y26="1M",$Z26="M4"),(FLM4TA+$AC26)/$P27*$K26,"Pas de temps ! ")</f>
        <v xml:space="preserve">Pas de temps ! </v>
      </c>
      <c r="AF26" s="167">
        <f>IF(OR(AD26="Pas de temps ! ",AD26=0),0,IF($B26="CKD Grd-Couronne",(AD26*TXMOD/60),IF($B26="CKD Bursa",(AD26*TXBur/60),IF($B26="CKD Valla",(AD26*TXEsp/60),IF(B26="CKD Mioveni",(AD26*TXROU/60),"Cf le sourcing")))))</f>
        <v>6.1730278000000005E-3</v>
      </c>
      <c r="AG26" s="167" t="str">
        <f>IF(AND(Z26="S4",OR(Y26="9M",Y26="8M")),(FLS4TA+AB26+AC26)/P26*K26,IF(AND(Y26="8M",Z26="S3"),(FLS3TA+AB26+AC26)/P26*K26,IF(AND(Y26="3M",Z26="M6"),(FLM6TA+AB26+AC26)/P26*K26,IF(AND(Y26="3M",Z26="L8"),(FLL8TA+AB26+AC26)/P26*K26,IF(AND(Y26="3M",Z26="L6"),(FLL6TA+AB26+AC26)/P26*K26,IF(AND(OR(Y26="3M",Y26="4N",Y26="5N"),OR(Z26="L1",Z26="L2",Z26="L7",Z26="N4",Z26="N5",Z26="N6")),AH26,AH26))))))</f>
        <v xml:space="preserve">Pas de temps ! </v>
      </c>
      <c r="AH26" s="465" t="str">
        <f>IF(AND($Y26="4N",$Z26="N4"),(FLN4TA+$AB26+$AC26)/$P26*$K26,IF(AND($Y26="5N",$Z26="N5"),(FLN5TA+$AB26+$AC26)/$P26*$K26,IF(AND($Y26="4N",$Z26="N6"),(FLN6TA+$AB26+$AC26)/$P26*$K26,IF(AND($Y26="3M",$Z26="L7"),(FLL7TA+$AB26+$AC26)/$P26*$K26,IF(AND($Y26="3M",$Z26="L2"),(FLL2TA+$AB26+$AC26)/$P26*$K26,IF(AND($Y26="3M",$Z26="L1"),(FLL1TA+$AB26+$AC26)/$P26*$K26,"Pas de temps ! "))))))</f>
        <v xml:space="preserve">Pas de temps ! </v>
      </c>
      <c r="AI26" s="167">
        <f>IF(OR(AG26=0,AG26="Pas de temps ! "),0,IF($B26="CKD Grd-Couronne",(AG26*TXMOD/60),IF($B26="CKD Bursa",(AG26*TXBur/60),IF($B26="CKD Valla",(AG26*TXEsp/60),IF(B26="CKD Mioveni",(AG26*TXROU/60),"Cf le sourcing")))))</f>
        <v>0</v>
      </c>
      <c r="AJ26" s="168">
        <f>IF(K26=0,0,AF26+AI26)</f>
        <v>6.1730278000000005E-3</v>
      </c>
      <c r="AK26" s="167" t="e">
        <f>IF(BC26="",0,IF(AL26=0,(BC26*K26/P26),0))</f>
        <v>#N/A</v>
      </c>
      <c r="AL26" s="167">
        <f>IF(AA26="RGT",((AW26*BC26)/1.124),0)</f>
        <v>0</v>
      </c>
      <c r="AM26" s="167" t="e">
        <f>IF(BD26="",0,BD26*K26/P26)</f>
        <v>#N/A</v>
      </c>
      <c r="AN26" s="168" t="e">
        <f>IF(K26=0,0,AK26+AM26+AL26)</f>
        <v>#N/A</v>
      </c>
      <c r="AO26" s="167">
        <f>IF(AND($O26="K1",$Y26="3N"),((x_PK1F*J)/$P26*$K26),IF(AND($O26="K2",$Y26="3N"),((x_PK2F*J)/$P26*$K26),IF(AND($O26="K3",$Y26="3N"),((x_PK3F*J)/$P26*$K26),IF(AND($O26="K4",$Y26="3N"),((x_PK4F*J)/$P26*$K26),0))))</f>
        <v>0</v>
      </c>
      <c r="AP26" s="167">
        <f>IF(AND($O26="K1",$Y26="5N"),((PK1CKD*J)/$P26*$K26),IF(AND($O26="K2",$Y26="5N"),((PK2CKD*J)/$P26*$K26),IF(AND($O26="K3",$Y26="5N"),((PK3CKD*J)/$P26*$K26),IF(AND($O26="K4",$Y26="5N"),((PK4CKD*J)/$P26*$K26),0))))</f>
        <v>0</v>
      </c>
      <c r="AQ26" s="167">
        <f>IF(AND($O26="K7",$Y26="1N"),((x_PK7F*J)/$P26*$K26),IF(AND($O26="K8",$Y26="1N"),((x_PK8F*J)/$P26*$K26),IF(AND($O26="KA",$Y26="1N"),((x_PRAF*J)/$P26*$K26),IF(AND($O26="KB",$Y26="1N"),((x_PRBF*J)/$P26*$K26),0))))</f>
        <v>0</v>
      </c>
      <c r="AR26" s="167">
        <f>IF(AND($O26="K7",$Y26="4N"),((PK7CKD*J)/$P26*$K26),IF(AND($O26="K8",$Y26="4N"),((PK8CKD*J)/$P26*$K26),IF(AND($O26="KA",$Y26="4N"),((PRACKD*J)/$P26*$K26),IF(AND($O26="KB",$Y26="4N"),((PRBCKD*J)/$P26*$K26),0))))</f>
        <v>0</v>
      </c>
      <c r="AS26" s="168">
        <f>IF(K26=0,0,SUM(AO26:AR26))</f>
        <v>0</v>
      </c>
      <c r="AT26" s="496">
        <v>1000</v>
      </c>
      <c r="AU26" s="496">
        <v>1000</v>
      </c>
      <c r="AV26" s="496">
        <v>1000</v>
      </c>
      <c r="AW26" s="168">
        <f>IF(K26=0,0,(((AT26/1000)*(AU26/1000)*(AV26/1000))/P26*K26))</f>
        <v>2E-3</v>
      </c>
      <c r="AX26" s="318" t="e">
        <f>W26+AJ26+AN26+AS26</f>
        <v>#N/A</v>
      </c>
      <c r="AY26" s="170" t="str">
        <f>IF(AW26=0,1," ")</f>
        <v xml:space="preserve"> </v>
      </c>
      <c r="AZ26" s="171"/>
      <c r="BA26" s="340">
        <f>IF(AA26="",0,AA26)</f>
        <v>0</v>
      </c>
      <c r="BB26" s="340" t="str">
        <f>IF(O26="","",O26)</f>
        <v>G40</v>
      </c>
      <c r="BC26" s="169" t="e">
        <f>VLOOKUP($BA26,Matière_Fiche_Cond.!$B$14:$F$1000,4,FALSE)</f>
        <v>#N/A</v>
      </c>
      <c r="BD26" s="169" t="e">
        <f>IF(AA26="RGT",((((0.002*Larg)+(0.002*Haut)+(0.04))*0.041)+0.02),VLOOKUP($BA26,Matière_Fiche_Cond.!$B$14:$F$1000,5,FALSE))</f>
        <v>#N/A</v>
      </c>
      <c r="BE26" s="173"/>
      <c r="BF26" s="168">
        <f>IF(AND($A26="Montage",$B26="CKD Grd-Couronne"),$AW26,0)</f>
        <v>2E-3</v>
      </c>
      <c r="BG26" s="168">
        <f>IF(AND($A26="Tôle",$B26="CKD Grd-Couronne"),$AW26,0)</f>
        <v>0</v>
      </c>
      <c r="BH26" s="318" t="e">
        <f>IF(AND($A26="Montage",$B26="CKD Grd-Couronne"),$AX26,0)</f>
        <v>#N/A</v>
      </c>
      <c r="BI26" s="318">
        <f>IF(AND($A26="Tôle",$B26="CKD Grd-Couronne"),$AX26,0)</f>
        <v>0</v>
      </c>
      <c r="BJ26" s="171"/>
      <c r="BK26" s="168">
        <f>IF(AND($A26="Montage",$B26="CKD Mioveni"),$AW26,0)</f>
        <v>0</v>
      </c>
      <c r="BL26" s="168">
        <f>IF(AND($A26="Tôle",$B26="CKD Mioveni"),$AW26,0)</f>
        <v>0</v>
      </c>
      <c r="BM26" s="318">
        <f>IF(AND($A26="Montage",$B26="CKD Mioveni"),$AX26,0)</f>
        <v>0</v>
      </c>
      <c r="BN26" s="318">
        <f>IF(AND($A26="Tôle",$B26="CKD Mioveni"),$AX26,0)</f>
        <v>0</v>
      </c>
      <c r="BO26" s="171"/>
      <c r="BP26" s="168">
        <f>IF(AND($A26="Montage",$B26="CKD Bursa"),$AW26,0)</f>
        <v>0</v>
      </c>
      <c r="BQ26" s="168">
        <f>IF(AND($A26="Tôle",$B26="CKD Bursa"),$AW26,0)</f>
        <v>0</v>
      </c>
      <c r="BR26" s="318">
        <f>IF(AND($A26="Montage",$B26="CKD Bursa"),$AX26,0)</f>
        <v>0</v>
      </c>
      <c r="BS26" s="318">
        <f>IF(AND($A26="Tôle",$B26="CKD Bursa"),$AX26,0)</f>
        <v>0</v>
      </c>
      <c r="BT26" s="171"/>
      <c r="BU26" s="168">
        <f>IF(AND($A26="Montage",$B26="CKD Valla"),$AW26,0)</f>
        <v>0</v>
      </c>
      <c r="BV26" s="168">
        <f>IF(AND($A26="Tôle",$B26="CKD Valla"),$AW26,0)</f>
        <v>0</v>
      </c>
      <c r="BW26" s="318">
        <f>IF(AND($A26="Montage",$B26="CKD Valla"),$AX26,0)</f>
        <v>0</v>
      </c>
      <c r="BX26" s="318">
        <f>IF(AND($A26="Tôle",$B26="CKD Valla"),$AX26,0)</f>
        <v>0</v>
      </c>
      <c r="BY26" s="173"/>
      <c r="BZ26" s="173"/>
      <c r="CA26" s="173"/>
      <c r="CB26" s="173"/>
      <c r="CC26" s="173"/>
      <c r="CD26" s="173"/>
      <c r="CE26" s="173"/>
      <c r="CF26" s="173"/>
      <c r="CG26" s="173"/>
      <c r="CH26" s="173"/>
      <c r="CI26" s="173"/>
      <c r="CJ26" s="173"/>
      <c r="CK26" s="173"/>
      <c r="CL26" s="173"/>
      <c r="CM26" s="173"/>
      <c r="CN26" s="173"/>
      <c r="CO26" s="173"/>
      <c r="CP26" s="173"/>
      <c r="CQ26" s="173"/>
      <c r="CR26" s="173"/>
      <c r="CS26" s="173"/>
      <c r="CT26" s="173"/>
      <c r="CU26" s="173"/>
      <c r="CV26" s="173"/>
      <c r="CW26" s="173"/>
      <c r="CX26" s="173"/>
      <c r="CY26" s="173"/>
      <c r="CZ26" s="173"/>
      <c r="DA26" s="173"/>
      <c r="DB26" s="173"/>
      <c r="DC26" s="173"/>
      <c r="DD26" s="173"/>
      <c r="DE26" s="173"/>
      <c r="DF26" s="173"/>
      <c r="DG26" s="173"/>
      <c r="DH26" s="173"/>
      <c r="DI26" s="173"/>
      <c r="DJ26" s="173"/>
      <c r="DK26" s="173"/>
      <c r="DL26" s="173"/>
      <c r="DM26" s="173"/>
      <c r="DN26" s="173"/>
      <c r="DO26" s="173"/>
      <c r="DP26" s="173"/>
      <c r="DQ26" s="173"/>
      <c r="DR26" s="173"/>
      <c r="DS26" s="173"/>
      <c r="DT26" s="173"/>
      <c r="DU26" s="173"/>
      <c r="DV26" s="173"/>
      <c r="DW26" s="173"/>
      <c r="DX26" s="173"/>
      <c r="DY26" s="173"/>
      <c r="DZ26" s="173"/>
      <c r="EA26" s="173"/>
      <c r="EB26" s="173"/>
      <c r="EC26" s="173"/>
      <c r="ED26" s="173"/>
      <c r="EE26" s="173"/>
      <c r="EF26" s="173"/>
      <c r="EG26" s="173"/>
      <c r="EH26" s="173"/>
      <c r="EI26" s="173"/>
      <c r="EJ26" s="173"/>
      <c r="EK26" s="173"/>
      <c r="EL26" s="173"/>
      <c r="EM26" s="173"/>
      <c r="EN26" s="173"/>
      <c r="EO26" s="173"/>
      <c r="EP26" s="173"/>
      <c r="EQ26" s="173"/>
      <c r="ER26" s="173"/>
      <c r="ES26" s="173"/>
      <c r="ET26" s="173"/>
      <c r="EU26" s="173"/>
      <c r="EV26" s="173"/>
      <c r="EW26" s="173"/>
      <c r="EX26" s="173"/>
      <c r="EY26" s="173"/>
      <c r="EZ26" s="173"/>
      <c r="FA26" s="173"/>
      <c r="FB26" s="173"/>
      <c r="FC26" s="173"/>
      <c r="FD26" s="173"/>
      <c r="FE26" s="173"/>
      <c r="FF26" s="173"/>
      <c r="FG26" s="173"/>
      <c r="FH26" s="173"/>
      <c r="FI26" s="173"/>
      <c r="FJ26" s="173"/>
      <c r="FK26" s="173"/>
      <c r="FL26" s="173"/>
      <c r="FM26" s="173"/>
      <c r="FN26" s="173"/>
      <c r="FO26" s="173"/>
      <c r="FP26" s="173"/>
      <c r="FQ26" s="173"/>
      <c r="FR26" s="173"/>
      <c r="FS26" s="173"/>
      <c r="FT26" s="173"/>
      <c r="FU26" s="173"/>
      <c r="FV26" s="173"/>
      <c r="FW26" s="173"/>
      <c r="FX26" s="173"/>
      <c r="FY26" s="173"/>
      <c r="FZ26" s="173"/>
      <c r="GA26" s="173"/>
      <c r="GB26" s="173"/>
      <c r="GC26" s="173"/>
      <c r="GD26" s="173"/>
      <c r="GE26" s="173"/>
      <c r="GF26" s="173"/>
      <c r="GG26" s="173"/>
      <c r="GH26" s="173"/>
      <c r="GI26" s="173"/>
      <c r="GJ26" s="173"/>
      <c r="GK26" s="173"/>
      <c r="GL26" s="173"/>
      <c r="GM26" s="173"/>
      <c r="GN26" s="173"/>
      <c r="GO26" s="173"/>
      <c r="GP26" s="173"/>
      <c r="GQ26" s="173"/>
      <c r="GR26" s="173"/>
      <c r="GS26" s="173"/>
      <c r="GT26" s="173"/>
      <c r="GU26" s="173"/>
      <c r="GV26" s="173"/>
      <c r="GW26" s="173"/>
      <c r="GX26" s="173"/>
      <c r="GY26" s="173"/>
      <c r="GZ26" s="173"/>
      <c r="HA26" s="173"/>
      <c r="HB26" s="173"/>
      <c r="HC26" s="173"/>
      <c r="HD26" s="173"/>
      <c r="HE26" s="173"/>
      <c r="HF26" s="173"/>
      <c r="HG26" s="173"/>
      <c r="HH26" s="173"/>
      <c r="HI26" s="173"/>
      <c r="HJ26" s="173"/>
      <c r="HK26" s="173"/>
      <c r="HL26" s="173"/>
      <c r="HM26" s="173"/>
      <c r="HN26" s="173"/>
      <c r="HO26" s="173"/>
      <c r="HP26" s="173"/>
      <c r="HQ26" s="173"/>
      <c r="HR26" s="173"/>
      <c r="HS26" s="173"/>
      <c r="HT26" s="173"/>
      <c r="HU26" s="173"/>
      <c r="HV26" s="173"/>
      <c r="HW26" s="173"/>
      <c r="HX26" s="173"/>
      <c r="HY26" s="173"/>
      <c r="HZ26" s="173"/>
      <c r="IA26" s="173"/>
      <c r="IB26" s="173"/>
      <c r="IC26" s="173"/>
      <c r="ID26" s="173"/>
      <c r="IE26" s="173"/>
      <c r="IF26" s="173"/>
      <c r="IG26" s="173"/>
      <c r="IH26" s="173"/>
      <c r="II26" s="173"/>
      <c r="IJ26" s="173"/>
      <c r="IK26" s="173"/>
      <c r="IL26" s="173"/>
      <c r="IM26" s="173"/>
      <c r="IN26" s="173"/>
      <c r="IO26" s="173"/>
      <c r="IP26" s="173"/>
      <c r="IQ26" s="173"/>
      <c r="IR26" s="173"/>
      <c r="IS26" s="173"/>
      <c r="IT26" s="173"/>
      <c r="IU26" s="173"/>
    </row>
    <row r="27" spans="1:256" s="174" customFormat="1" ht="5.25" customHeight="1">
      <c r="C27" s="175"/>
      <c r="D27" s="176"/>
      <c r="I27" s="175"/>
      <c r="K27" s="175"/>
      <c r="L27" s="175"/>
      <c r="M27" s="175"/>
      <c r="N27" s="175"/>
      <c r="O27" s="175"/>
      <c r="P27" s="175"/>
      <c r="AB27" s="177"/>
      <c r="AC27" s="177"/>
      <c r="AJ27" s="178"/>
      <c r="AN27" s="178"/>
      <c r="AT27" s="497"/>
      <c r="AU27" s="497"/>
      <c r="AV27" s="497"/>
      <c r="AY27" s="179"/>
      <c r="AZ27" s="171"/>
      <c r="BB27" s="180"/>
      <c r="BC27" s="180"/>
      <c r="BD27" s="180"/>
      <c r="BE27" s="173"/>
      <c r="BF27" s="180"/>
      <c r="BG27" s="180"/>
      <c r="BH27" s="180"/>
      <c r="BI27" s="180"/>
      <c r="BJ27" s="171"/>
      <c r="BK27" s="180"/>
      <c r="BL27" s="180"/>
      <c r="BM27" s="180"/>
      <c r="BN27" s="180"/>
      <c r="BO27" s="171"/>
      <c r="BP27" s="180"/>
      <c r="BQ27" s="180"/>
      <c r="BR27" s="180"/>
      <c r="BS27" s="180"/>
      <c r="BT27" s="171"/>
      <c r="BU27" s="180"/>
      <c r="BV27" s="180"/>
      <c r="BW27" s="180"/>
      <c r="BX27" s="180"/>
      <c r="BY27" s="173"/>
      <c r="BZ27" s="173"/>
      <c r="CA27" s="173"/>
      <c r="CB27" s="173"/>
      <c r="CC27" s="173"/>
      <c r="CD27" s="173"/>
      <c r="CE27" s="173"/>
      <c r="CF27" s="173"/>
      <c r="CG27" s="173"/>
      <c r="CH27" s="173"/>
      <c r="CI27" s="173"/>
      <c r="CJ27" s="173"/>
      <c r="CK27" s="173"/>
      <c r="CL27" s="173"/>
      <c r="CM27" s="173"/>
      <c r="CN27" s="173"/>
      <c r="CO27" s="173"/>
      <c r="CP27" s="173"/>
      <c r="CQ27" s="173"/>
      <c r="CR27" s="173"/>
      <c r="CS27" s="173"/>
      <c r="CT27" s="173"/>
      <c r="CU27" s="173"/>
      <c r="CV27" s="173"/>
      <c r="CW27" s="173"/>
      <c r="CX27" s="173"/>
      <c r="CY27" s="173"/>
      <c r="CZ27" s="173"/>
      <c r="DA27" s="173"/>
      <c r="DB27" s="173"/>
      <c r="DC27" s="173"/>
      <c r="DD27" s="173"/>
      <c r="DE27" s="173"/>
      <c r="DF27" s="173"/>
      <c r="DG27" s="173"/>
      <c r="DH27" s="173"/>
      <c r="DI27" s="173"/>
      <c r="DJ27" s="173"/>
      <c r="DK27" s="173"/>
      <c r="DL27" s="173"/>
      <c r="DM27" s="173"/>
      <c r="DN27" s="173"/>
      <c r="DO27" s="173"/>
      <c r="DP27" s="173"/>
      <c r="DQ27" s="173"/>
      <c r="DR27" s="173"/>
      <c r="DS27" s="173"/>
      <c r="DT27" s="173"/>
      <c r="DU27" s="173"/>
      <c r="DV27" s="173"/>
      <c r="DW27" s="173"/>
      <c r="DX27" s="173"/>
      <c r="DY27" s="173"/>
      <c r="DZ27" s="173"/>
      <c r="EA27" s="173"/>
      <c r="EB27" s="173"/>
      <c r="EC27" s="173"/>
      <c r="ED27" s="173"/>
      <c r="EE27" s="173"/>
      <c r="EF27" s="173"/>
      <c r="EG27" s="173"/>
      <c r="EH27" s="173"/>
      <c r="EI27" s="173"/>
      <c r="EJ27" s="173"/>
      <c r="EK27" s="173"/>
      <c r="EL27" s="173"/>
      <c r="EM27" s="173"/>
      <c r="EN27" s="173"/>
      <c r="EO27" s="173"/>
      <c r="EP27" s="173"/>
      <c r="EQ27" s="173"/>
      <c r="ER27" s="173"/>
      <c r="ES27" s="173"/>
      <c r="ET27" s="173"/>
      <c r="EU27" s="173"/>
      <c r="EV27" s="173"/>
      <c r="EW27" s="173"/>
      <c r="EX27" s="173"/>
      <c r="EY27" s="173"/>
      <c r="EZ27" s="173"/>
      <c r="FA27" s="173"/>
      <c r="FB27" s="173"/>
      <c r="FC27" s="173"/>
      <c r="FD27" s="173"/>
      <c r="FE27" s="173"/>
      <c r="FF27" s="173"/>
      <c r="FG27" s="173"/>
      <c r="FH27" s="173"/>
      <c r="FI27" s="173"/>
      <c r="FJ27" s="173"/>
      <c r="FK27" s="173"/>
      <c r="FL27" s="173"/>
      <c r="FM27" s="173"/>
      <c r="FN27" s="173"/>
      <c r="FO27" s="173"/>
      <c r="FP27" s="173"/>
      <c r="FQ27" s="173"/>
      <c r="FR27" s="173"/>
      <c r="FS27" s="173"/>
      <c r="FT27" s="173"/>
      <c r="FU27" s="173"/>
      <c r="FV27" s="173"/>
      <c r="FW27" s="173"/>
      <c r="FX27" s="173"/>
      <c r="FY27" s="173"/>
      <c r="FZ27" s="173"/>
      <c r="GA27" s="173"/>
      <c r="GB27" s="173"/>
      <c r="GC27" s="173"/>
      <c r="GD27" s="173"/>
      <c r="GE27" s="173"/>
      <c r="GF27" s="173"/>
      <c r="GG27" s="173"/>
      <c r="GH27" s="173"/>
      <c r="GI27" s="173"/>
      <c r="GJ27" s="173"/>
      <c r="GK27" s="173"/>
      <c r="GL27" s="173"/>
      <c r="GM27" s="173"/>
      <c r="GN27" s="173"/>
      <c r="GO27" s="173"/>
      <c r="GP27" s="173"/>
      <c r="GQ27" s="173"/>
      <c r="GR27" s="173"/>
      <c r="GS27" s="173"/>
      <c r="GT27" s="173"/>
      <c r="GU27" s="173"/>
      <c r="GV27" s="173"/>
      <c r="GW27" s="173"/>
      <c r="GX27" s="173"/>
      <c r="GY27" s="173"/>
      <c r="GZ27" s="173"/>
      <c r="HA27" s="173"/>
      <c r="HB27" s="173"/>
      <c r="HC27" s="173"/>
      <c r="HD27" s="173"/>
      <c r="HE27" s="173"/>
      <c r="HF27" s="173"/>
      <c r="HG27" s="173"/>
      <c r="HH27" s="173"/>
      <c r="HI27" s="173"/>
      <c r="HJ27" s="173"/>
      <c r="HK27" s="173"/>
      <c r="HL27" s="173"/>
      <c r="HM27" s="173"/>
      <c r="HN27" s="173"/>
      <c r="HO27" s="173"/>
      <c r="HP27" s="173"/>
      <c r="HQ27" s="173"/>
      <c r="HR27" s="173"/>
      <c r="HS27" s="173"/>
      <c r="HT27" s="173"/>
      <c r="HU27" s="173"/>
      <c r="HV27" s="173"/>
      <c r="HW27" s="173"/>
      <c r="HX27" s="173"/>
      <c r="HY27" s="173"/>
      <c r="HZ27" s="173"/>
      <c r="IA27" s="173"/>
      <c r="IB27" s="173"/>
      <c r="IC27" s="173"/>
      <c r="ID27" s="173"/>
      <c r="IE27" s="173"/>
      <c r="IF27" s="173"/>
      <c r="IG27" s="173"/>
      <c r="IH27" s="173"/>
      <c r="II27" s="173"/>
      <c r="IJ27" s="173"/>
      <c r="IK27" s="173"/>
      <c r="IL27" s="173"/>
      <c r="IM27" s="173"/>
      <c r="IN27" s="173"/>
      <c r="IO27" s="173"/>
      <c r="IP27" s="173"/>
      <c r="IQ27" s="173"/>
      <c r="IR27" s="173"/>
      <c r="IS27" s="173"/>
      <c r="IT27" s="173"/>
      <c r="IU27" s="173"/>
      <c r="IV27" s="173"/>
    </row>
    <row r="28" spans="1:256">
      <c r="A28" s="340" t="s">
        <v>549</v>
      </c>
      <c r="B28" s="467" t="s">
        <v>289</v>
      </c>
      <c r="F28" s="181">
        <v>1</v>
      </c>
      <c r="G28" s="181"/>
      <c r="H28" s="181"/>
      <c r="I28" s="162">
        <v>77003233560</v>
      </c>
      <c r="J28" s="163" t="s">
        <v>465</v>
      </c>
      <c r="K28" s="164">
        <f t="shared" ref="K28:K35" si="0">IF(D$11=1,F28,IF(D$12=1,G28,IF(D$13=1,H28,IF(D$14=1,1,0))))</f>
        <v>1</v>
      </c>
      <c r="L28" s="165">
        <f t="shared" ref="L28:L35" si="1">IF($K28&gt;0,1,0)</f>
        <v>1</v>
      </c>
      <c r="M28"/>
      <c r="N28" s="161" t="s">
        <v>495</v>
      </c>
      <c r="O28" s="161" t="s">
        <v>325</v>
      </c>
      <c r="P28">
        <v>100</v>
      </c>
      <c r="Q28">
        <f>VLOOKUP(O28,INFOS!AD:AE,2,FALSE)*Volume</f>
        <v>2.4637618799999996E-3</v>
      </c>
      <c r="R28" t="s">
        <v>556</v>
      </c>
      <c r="S28" t="s">
        <v>556</v>
      </c>
      <c r="T28" s="167">
        <f t="shared" ref="T28:T35" si="2">Q28*K28</f>
        <v>2.4637618799999996E-3</v>
      </c>
      <c r="U28" s="167" t="e">
        <f t="shared" ref="U28:U35" si="3">R28*K28</f>
        <v>#VALUE!</v>
      </c>
      <c r="V28" s="167" t="e">
        <f t="shared" ref="V28:V35" si="4">S28*K28</f>
        <v>#VALUE!</v>
      </c>
      <c r="W28" s="168" t="e">
        <f t="shared" ref="W28:W35" si="5">IF(K28=0,0,IF(U28&gt;0,(T28-U28),"*"))</f>
        <v>#VALUE!</v>
      </c>
      <c r="X28" s="167" t="e">
        <f t="shared" ref="X28:X35" si="6">IF(U28=0,(T28-V28),"*")</f>
        <v>#VALUE!</v>
      </c>
      <c r="Y28" s="169" t="s">
        <v>466</v>
      </c>
      <c r="Z28" s="169" t="s">
        <v>467</v>
      </c>
      <c r="AA28" s="533" t="s">
        <v>281</v>
      </c>
      <c r="AB28"/>
      <c r="AC28" s="468">
        <f t="shared" ref="AC28:AC35" si="7">IF(AND(OR(Z28="M6",Z28="N4"),OR(O28="2E",O28="3E",O28="E1",O28="E3")),0.384,IF(AND(OR(Z28="M6",Z28="N4"),OR(O28="3G",O28="3G",O28="4C",O28="4G",O28="4H",O28="A0",O28="B0",O28="C0",O28="D0",O28="D1",O28="D4")),0.25,IF(AND(Y28="3N",O28="K1"),0.796,IF(AND(O28="K3",OR(Y28="2N",Y28="3N")),0.785,IF(AND(Y28="3N",O28="K4"),0.798,IF(OR(Y28="1N",Y28="5N"),"Attention si bac plastique",0))))))</f>
        <v>0</v>
      </c>
      <c r="AD28" s="167">
        <f t="shared" ref="AD28:AD35" si="8">IF(AND(OR(Y28="2M",Y28="2N"),OR(Z28="N2",Z28="S1")),(FLS1TA+AC28)/P28*K28,IF(AND(OR(Y28="1M",Y28="1N"),OR(Z28="N1",Z28="M3")),(FLM3TA+AC28)/P28*K28,IF(AND(Y28="M1",Y28="M5"),(FLM5TA+AC28)/P28*K28,IF(AND(Y28="0M",Y28="0N"),(FLS5TA+AC28)/P28*K28,IF(AND(Y28="2M",Z28="S2"),(FLS2TA+AC28)/P28*K28,IF(AND(Y28="3N",Z28="N3"),(FLN3TA+AC28)/P28*K28,AE28))))))</f>
        <v>2.2002000000000001E-2</v>
      </c>
      <c r="AE28" s="465" t="str">
        <f t="shared" ref="AE28:AE35" si="9">IF(AND($Y28="1M",$Z28="M4"),(FLM4TA+$AC28)/$P29*$K28,"Pas de temps ! ")</f>
        <v xml:space="preserve">Pas de temps ! </v>
      </c>
      <c r="AF28" s="167">
        <f t="shared" ref="AF28:AF35" si="10">IF(OR(AD28="Pas de temps ! ",AD28=0),0,IF($B28="CKD Grd-Couronne",(AD28*TXMOD/60),IF($B28="CKD Bursa",(AD28*TXBur/60),IF($B28="CKD Valla",(AD28*TXEsp/60),IF(B28="CKD Mioveni",(AD28*TXROU/60),"Cf le sourcing")))))</f>
        <v>3.0865139E-2</v>
      </c>
      <c r="AG28" s="167" t="str">
        <f>IF(AND(Z28="S4",OR(Y28="9M",Y28="8M")),(FLS4TA+AB28+AC28)/P28*K28,IF(AND(Y28="8M",Z28="S3"),(FLS3TA+AB28+AC28)/P28*K28,IF(AND(Y28="3M",Z28="M6"),(FLM6TA+AB28+AC28)/P28*K28,IF(AND(Y28="3M",Z28="L8"),(FLL8TA+AB28+AC28)/P28*K28,IF(AND(Y28="3M",Z28="L6"),(FLL6TA+AB28+AC28)/P28*K28,IF(AND(OR(Y28="3M",Y28="4N",Y28="5N"),OR(Z28="L1",Z28="L2",Z28="L7",Z28="N4",Z28="N5",Z28="N6")),AH28,AH28))))))</f>
        <v xml:space="preserve">Pas de temps ! </v>
      </c>
      <c r="AH28" s="465" t="str">
        <f>IF(AND($Y28="4N",$Z28="N4"),(FLN4TA+$AB28+$AC28)/$P28*$K28,IF(AND($Y28="5N",$Z28="N5"),(FLN5TA+$AB28+$AC28)/$P28*$K28,IF(AND($Y28="4N",$Z28="N6"),(FLN6TA+$AB28+$AC28)/$P28*$K28,IF(AND($Y28="3M",$Z28="L7"),(FLL7TA+$AB28+$AC28)/$P28*$K28,IF(AND($Y28="3M",$Z28="L2"),(FLL2TA+$AB28+$AC28)/$P28*$K28,IF(AND($Y28="3M",$Z28="L1"),(FLL1TA+$AB28+$AC28)/$P28*$K28,"Pas de temps ! "))))))</f>
        <v xml:space="preserve">Pas de temps ! </v>
      </c>
      <c r="AI28" s="167">
        <f t="shared" ref="AI28:AI35" si="11">IF(OR(AG28=0,AG28="Pas de temps ! "),0,IF($B28="CKD Grd-Couronne",(AG28*TXMOD/60),IF($B28="CKD Bursa",(AG28*TXBur/60),IF($B28="CKD Valla",(AG28*TXEsp/60),IF(B28="CKD Mioveni",(AG28*TXROU/60),"Cf le sourcing")))))</f>
        <v>0</v>
      </c>
      <c r="AJ28" s="168">
        <f t="shared" ref="AJ28:AJ35" si="12">IF(K28=0,0,AF28+AI28)</f>
        <v>3.0865139E-2</v>
      </c>
      <c r="AK28" s="167">
        <f t="shared" ref="AK28:AK35" si="13">IF(BC28="",0,IF(AL28=0,(BC28*K28/P28),0))</f>
        <v>0</v>
      </c>
      <c r="AL28" s="167">
        <f t="shared" ref="AL28:AL35" si="14">IF(AA28="RGT",((AW28*BC28)/1.124),0)</f>
        <v>1.2226868327402131E-3</v>
      </c>
      <c r="AM28" s="167">
        <f t="shared" ref="AM28:AM35" si="15">IF(BD28="",0,BD28*K28/P28)</f>
        <v>4.5420000000000004E-4</v>
      </c>
      <c r="AN28" s="168">
        <f t="shared" ref="AN28:AN35" si="16">IF(K28=0,0,AK28+AM28+AL28)</f>
        <v>1.6768868327402132E-3</v>
      </c>
      <c r="AO28" s="167">
        <f t="shared" ref="AO28:AO35" si="17">IF(AND($O28="K1",$Y28="3N"),((x_PK1F*J)/$P28*$K28),IF(AND($O28="K2",$Y28="3N"),((x_PK2F*J)/$P28*$K28),IF(AND($O28="K3",$Y28="3N"),((x_PK3F*J)/$P28*$K28),IF(AND($O28="K4",$Y28="3N"),((x_PK4F*J)/$P28*$K28),0))))</f>
        <v>0</v>
      </c>
      <c r="AP28" s="167">
        <f t="shared" ref="AP28:AP35" si="18">IF(AND($O28="K1",$Y28="5N"),((PK1CKD*J)/$P28*$K28),IF(AND($O28="K2",$Y28="5N"),((PK2CKD*J)/$P28*$K28),IF(AND($O28="K3",$Y28="5N"),((PK3CKD*J)/$P28*$K28),IF(AND($O28="K4",$Y28="5N"),((PK4CKD*J)/$P28*$K28),0))))</f>
        <v>0</v>
      </c>
      <c r="AQ28" s="167">
        <f t="shared" ref="AQ28:AQ35" si="19">IF(AND($O28="K7",$Y28="1N"),((x_PK7F*J)/$P28*$K28),IF(AND($O28="K8",$Y28="1N"),((x_PK8F*J)/$P28*$K28),IF(AND($O28="KA",$Y28="1N"),((x_PRAF*J)/$P28*$K28),IF(AND($O28="KB",$Y28="1N"),((x_PRBF*J)/$P28*$K28),0))))</f>
        <v>0</v>
      </c>
      <c r="AR28" s="167">
        <f t="shared" ref="AR28:AR35" si="20">IF(AND($O28="K7",$Y28="4N"),((PK7CKD*J)/$P28*$K28),IF(AND($O28="K8",$Y28="4N"),((PK8CKD*J)/$P28*$K28),IF(AND($O28="KA",$Y28="4N"),((PRACKD*J)/$P28*$K28),IF(AND($O28="KB",$Y28="4N"),((PRBCKD*J)/$P28*$K28),0))))</f>
        <v>0</v>
      </c>
      <c r="AS28" s="168">
        <f t="shared" ref="AS28:AS35" si="21">IF(K28=0,0,SUM(AO28:AR28))</f>
        <v>0</v>
      </c>
      <c r="AT28">
        <v>300</v>
      </c>
      <c r="AU28">
        <v>200</v>
      </c>
      <c r="AV28">
        <v>90</v>
      </c>
      <c r="AW28" s="168">
        <f t="shared" ref="AW28:AW35" si="22">IF(K28=0,0,(((AT28/1000)*(AU28/1000)*(AV28/1000))/P28*K28))</f>
        <v>5.3999999999999991E-5</v>
      </c>
      <c r="AX28" s="318" t="e">
        <f t="shared" ref="AX28:AX35" si="23">W28+AJ28+AN28+AS28</f>
        <v>#VALUE!</v>
      </c>
      <c r="AY28" s="170" t="str">
        <f t="shared" ref="AY28:AY35" si="24">IF(AW28=0,1," ")</f>
        <v xml:space="preserve"> </v>
      </c>
      <c r="AZ28"/>
      <c r="BA28" s="340" t="str">
        <f t="shared" ref="BA28:BA35" si="25">IF(AA28="",0,AA28)</f>
        <v>RGT</v>
      </c>
      <c r="BB28" s="340" t="str">
        <f t="shared" ref="BB28:BB35" si="26">IF(O28="","",O28)</f>
        <v>G40</v>
      </c>
      <c r="BC28" s="169">
        <f>VLOOKUP($BA28,Matière_Fiche_Cond.!$B$14:$F$1000,4,FALSE)</f>
        <v>25.45</v>
      </c>
      <c r="BD28" s="169">
        <f>IF(AA28="RGT",((((0.002*Larg)+(0.002*Haut)+(0.04))*0.041)+0.02),VLOOKUP($BA28,Matière_Fiche_Cond.!$B$14:$F$1000,5,FALSE))</f>
        <v>4.5420000000000002E-2</v>
      </c>
      <c r="BF28" s="168">
        <f t="shared" ref="BF28:BF35" si="27">IF(AND($A28="Montage",$B28="CKD Grd-Couronne"),$AW28,0)</f>
        <v>5.3999999999999991E-5</v>
      </c>
      <c r="BG28" s="168">
        <f t="shared" ref="BG28:BG35" si="28">IF(AND($A28="Tôle",$B28="CKD Grd-Couronne"),$AW28,0)</f>
        <v>0</v>
      </c>
      <c r="BH28" s="318" t="e">
        <f t="shared" ref="BH28:BH35" si="29">IF(AND($A28="Montage",$B28="CKD Grd-Couronne"),$AX28,0)</f>
        <v>#VALUE!</v>
      </c>
      <c r="BI28" s="318">
        <f t="shared" ref="BI28:BI35" si="30">IF(AND($A28="Tôle",$B28="CKD Grd-Couronne"),$AX28,0)</f>
        <v>0</v>
      </c>
      <c r="BJ28" s="171"/>
      <c r="BK28" s="168">
        <f t="shared" ref="BK28:BK35" si="31">IF(AND($A28="Montage",$B28="CKD Mioveni"),$AW28,0)</f>
        <v>0</v>
      </c>
      <c r="BL28" s="168">
        <f t="shared" ref="BL28:BL35" si="32">IF(AND($A28="Tôle",$B28="CKD Mioveni"),$AW28,0)</f>
        <v>0</v>
      </c>
      <c r="BM28" s="318">
        <f t="shared" ref="BM28:BM35" si="33">IF(AND($A28="Montage",$B28="CKD Mioveni"),$AX28,0)</f>
        <v>0</v>
      </c>
      <c r="BN28" s="318">
        <f t="shared" ref="BN28:BN35" si="34">IF(AND($A28="Tôle",$B28="CKD Mioveni"),$AX28,0)</f>
        <v>0</v>
      </c>
      <c r="BO28" s="171"/>
      <c r="BP28" s="168">
        <f t="shared" ref="BP28:BP35" si="35">IF(AND($A28="Montage",$B28="CKD Bursa"),$AW28,0)</f>
        <v>0</v>
      </c>
      <c r="BQ28" s="168">
        <f t="shared" ref="BQ28:BQ35" si="36">IF(AND($A28="Tôle",$B28="CKD Bursa"),$AW28,0)</f>
        <v>0</v>
      </c>
      <c r="BR28" s="318">
        <f t="shared" ref="BR28:BR35" si="37">IF(AND($A28="Montage",$B28="CKD Bursa"),$AX28,0)</f>
        <v>0</v>
      </c>
      <c r="BS28" s="318">
        <f t="shared" ref="BS28:BS35" si="38">IF(AND($A28="Tôle",$B28="CKD Bursa"),$AX28,0)</f>
        <v>0</v>
      </c>
      <c r="BT28" s="171"/>
      <c r="BU28" s="168">
        <f t="shared" ref="BU28:BU35" si="39">IF(AND($A28="Montage",$B28="CKD Valla"),$AW28,0)</f>
        <v>0</v>
      </c>
      <c r="BV28" s="168">
        <f t="shared" ref="BV28:BV35" si="40">IF(AND($A28="Tôle",$B28="CKD Valla"),$AW28,0)</f>
        <v>0</v>
      </c>
      <c r="BW28" s="318">
        <f t="shared" ref="BW28:BW35" si="41">IF(AND($A28="Montage",$B28="CKD Valla"),$AX28,0)</f>
        <v>0</v>
      </c>
      <c r="BX28" s="318">
        <f t="shared" ref="BX28:BX35" si="42">IF(AND($A28="Tôle",$B28="CKD Valla"),$AX28,0)</f>
        <v>0</v>
      </c>
    </row>
    <row r="29" spans="1:256">
      <c r="A29" s="340" t="s">
        <v>549</v>
      </c>
      <c r="B29" s="467" t="s">
        <v>289</v>
      </c>
      <c r="F29" s="181">
        <v>1</v>
      </c>
      <c r="G29" s="181"/>
      <c r="H29" s="181"/>
      <c r="I29" s="162">
        <v>77003233560</v>
      </c>
      <c r="J29" s="163" t="s">
        <v>465</v>
      </c>
      <c r="K29" s="164">
        <f t="shared" si="0"/>
        <v>1</v>
      </c>
      <c r="L29" s="165">
        <f t="shared" si="1"/>
        <v>1</v>
      </c>
      <c r="N29" s="161" t="s">
        <v>495</v>
      </c>
      <c r="O29" s="161" t="s">
        <v>325</v>
      </c>
      <c r="P29">
        <v>100</v>
      </c>
      <c r="Q29" s="183">
        <f>VLOOKUP(O29,INFOS!AD:AE,2,FALSE)*Volume</f>
        <v>2.4637618799999996E-3</v>
      </c>
      <c r="R29" s="183" t="s">
        <v>556</v>
      </c>
      <c r="S29" s="183" t="s">
        <v>556</v>
      </c>
      <c r="T29" s="167">
        <f t="shared" si="2"/>
        <v>2.4637618799999996E-3</v>
      </c>
      <c r="U29" s="167" t="e">
        <f t="shared" si="3"/>
        <v>#VALUE!</v>
      </c>
      <c r="V29" s="167" t="e">
        <f t="shared" si="4"/>
        <v>#VALUE!</v>
      </c>
      <c r="W29" s="168" t="e">
        <f t="shared" si="5"/>
        <v>#VALUE!</v>
      </c>
      <c r="X29" s="167" t="e">
        <f t="shared" si="6"/>
        <v>#VALUE!</v>
      </c>
      <c r="Y29" s="169" t="s">
        <v>466</v>
      </c>
      <c r="Z29" s="169" t="s">
        <v>467</v>
      </c>
      <c r="AA29" s="181" t="s">
        <v>281</v>
      </c>
      <c r="AC29" s="468">
        <f t="shared" si="7"/>
        <v>0</v>
      </c>
      <c r="AD29" s="167">
        <f t="shared" si="8"/>
        <v>2.2002000000000001E-2</v>
      </c>
      <c r="AE29" s="465" t="str">
        <f t="shared" si="9"/>
        <v xml:space="preserve">Pas de temps ! </v>
      </c>
      <c r="AF29" s="167">
        <f t="shared" si="10"/>
        <v>3.0865139E-2</v>
      </c>
      <c r="AG29" s="167" t="str">
        <f>IF(AND(Z29="S4",OR(Y29="9M",Y29="8M")),(FLS4TA+AB29+AC29)/P29*K29,IF(AND(Y29="8M",Z29="S3"),(FLS3TA+AB29+AC29)/P29*K29,IF(AND(Y29="3M",Z29="M6"),(FLM6TA+AB29+AC29)/P29*K29,IF(AND(Y29="3M",Z29="L8"),(FLL8TA+AB29+AC29)/P29*K29,IF(AND(Y29="3M",Z29="L6"),(FLL6TA+AB29+AC29)/P29*K29,IF(AND(OR(Y29="3M",Y29="4N",Y29="5N"),OR(Z29="L1",Z29="L2",Z29="L7",Z29="N4",Z29="N5",Z29="N6")),AH29,AH29))))))</f>
        <v xml:space="preserve">Pas de temps ! </v>
      </c>
      <c r="AH29" s="465" t="str">
        <f>IF(AND($Y29="4N",$Z29="N4"),(FLN4TA+$AB29+$AC29)/$P29*$K29,IF(AND($Y29="5N",$Z29="N5"),(FLN5TA+$AB29+$AC29)/$P29*$K29,IF(AND($Y29="4N",$Z29="N6"),(FLN6TA+$AB29+$AC29)/$P29*$K29,IF(AND($Y29="3M",$Z29="L7"),(FLL7TA+$AB29+$AC29)/$P29*$K29,IF(AND($Y29="3M",$Z29="L2"),(FLL2TA+$AB29+$AC29)/$P29*$K29,IF(AND($Y29="3M",$Z29="L1"),(FLL1TA+$AB29+$AC29)/$P29*$K29,"Pas de temps ! "))))))</f>
        <v xml:space="preserve">Pas de temps ! </v>
      </c>
      <c r="AI29" s="167">
        <f t="shared" si="11"/>
        <v>0</v>
      </c>
      <c r="AJ29" s="168">
        <f t="shared" si="12"/>
        <v>3.0865139E-2</v>
      </c>
      <c r="AK29" s="167">
        <f t="shared" si="13"/>
        <v>0</v>
      </c>
      <c r="AL29" s="167">
        <f t="shared" si="14"/>
        <v>1.2226868327402131E-3</v>
      </c>
      <c r="AM29" s="167">
        <f t="shared" si="15"/>
        <v>4.5420000000000004E-4</v>
      </c>
      <c r="AN29" s="168">
        <f t="shared" si="16"/>
        <v>1.6768868327402132E-3</v>
      </c>
      <c r="AO29" s="167">
        <f t="shared" si="17"/>
        <v>0</v>
      </c>
      <c r="AP29" s="167">
        <f t="shared" si="18"/>
        <v>0</v>
      </c>
      <c r="AQ29" s="167">
        <f t="shared" si="19"/>
        <v>0</v>
      </c>
      <c r="AR29" s="167">
        <f t="shared" si="20"/>
        <v>0</v>
      </c>
      <c r="AS29" s="168">
        <f t="shared" si="21"/>
        <v>0</v>
      </c>
      <c r="AT29" s="498">
        <v>300</v>
      </c>
      <c r="AU29" s="498">
        <v>200</v>
      </c>
      <c r="AV29" s="498">
        <v>90</v>
      </c>
      <c r="AW29" s="168">
        <f t="shared" si="22"/>
        <v>5.3999999999999991E-5</v>
      </c>
      <c r="AX29" s="318" t="e">
        <f t="shared" si="23"/>
        <v>#VALUE!</v>
      </c>
      <c r="AY29" s="170" t="str">
        <f t="shared" si="24"/>
        <v xml:space="preserve"> </v>
      </c>
      <c r="BA29" s="340" t="str">
        <f t="shared" si="25"/>
        <v>RGT</v>
      </c>
      <c r="BB29" s="340" t="str">
        <f t="shared" si="26"/>
        <v>G40</v>
      </c>
      <c r="BC29" s="169">
        <f>VLOOKUP($BA29,Matière_Fiche_Cond.!$B$14:$F$1000,4,FALSE)</f>
        <v>25.45</v>
      </c>
      <c r="BD29" s="169">
        <f>IF(AA29="RGT",((((0.002*Larg)+(0.002*Haut)+(0.04))*0.041)+0.02),VLOOKUP($BA29,Matière_Fiche_Cond.!$B$14:$F$1000,5,FALSE))</f>
        <v>4.5420000000000002E-2</v>
      </c>
      <c r="BF29" s="168">
        <f t="shared" si="27"/>
        <v>5.3999999999999991E-5</v>
      </c>
      <c r="BG29" s="168">
        <f t="shared" si="28"/>
        <v>0</v>
      </c>
      <c r="BH29" s="318" t="e">
        <f t="shared" si="29"/>
        <v>#VALUE!</v>
      </c>
      <c r="BI29" s="318">
        <f t="shared" si="30"/>
        <v>0</v>
      </c>
      <c r="BJ29" s="171"/>
      <c r="BK29" s="168">
        <f t="shared" si="31"/>
        <v>0</v>
      </c>
      <c r="BL29" s="168">
        <f t="shared" si="32"/>
        <v>0</v>
      </c>
      <c r="BM29" s="318">
        <f t="shared" si="33"/>
        <v>0</v>
      </c>
      <c r="BN29" s="318">
        <f t="shared" si="34"/>
        <v>0</v>
      </c>
      <c r="BO29" s="171"/>
      <c r="BP29" s="168">
        <f t="shared" si="35"/>
        <v>0</v>
      </c>
      <c r="BQ29" s="168">
        <f t="shared" si="36"/>
        <v>0</v>
      </c>
      <c r="BR29" s="318">
        <f t="shared" si="37"/>
        <v>0</v>
      </c>
      <c r="BS29" s="318">
        <f t="shared" si="38"/>
        <v>0</v>
      </c>
      <c r="BT29" s="171"/>
      <c r="BU29" s="168">
        <f t="shared" si="39"/>
        <v>0</v>
      </c>
      <c r="BV29" s="168">
        <f t="shared" si="40"/>
        <v>0</v>
      </c>
      <c r="BW29" s="318">
        <f t="shared" si="41"/>
        <v>0</v>
      </c>
      <c r="BX29" s="318">
        <f t="shared" si="42"/>
        <v>0</v>
      </c>
    </row>
    <row r="30" spans="1:256">
      <c r="A30" s="340" t="s">
        <v>549</v>
      </c>
      <c r="B30" s="467" t="s">
        <v>289</v>
      </c>
      <c r="F30" s="181">
        <v>1</v>
      </c>
      <c r="G30" s="181"/>
      <c r="H30" s="181"/>
      <c r="I30" s="162">
        <v>77003233560</v>
      </c>
      <c r="J30" s="163" t="s">
        <v>465</v>
      </c>
      <c r="K30" s="164">
        <f t="shared" si="0"/>
        <v>1</v>
      </c>
      <c r="L30" s="165">
        <f t="shared" si="1"/>
        <v>1</v>
      </c>
      <c r="N30" s="161" t="s">
        <v>495</v>
      </c>
      <c r="O30" s="161" t="s">
        <v>325</v>
      </c>
      <c r="P30">
        <v>100</v>
      </c>
      <c r="Q30" s="183">
        <f>VLOOKUP(O30,INFOS!AD:AE,2,FALSE)*Volume</f>
        <v>2.4637618799999996E-3</v>
      </c>
      <c r="R30" s="183" t="s">
        <v>556</v>
      </c>
      <c r="S30" s="183" t="s">
        <v>556</v>
      </c>
      <c r="T30" s="167">
        <f t="shared" si="2"/>
        <v>2.4637618799999996E-3</v>
      </c>
      <c r="U30" s="167" t="e">
        <f t="shared" si="3"/>
        <v>#VALUE!</v>
      </c>
      <c r="V30" s="167" t="e">
        <f t="shared" si="4"/>
        <v>#VALUE!</v>
      </c>
      <c r="W30" s="168" t="e">
        <f t="shared" si="5"/>
        <v>#VALUE!</v>
      </c>
      <c r="X30" s="167" t="e">
        <f t="shared" si="6"/>
        <v>#VALUE!</v>
      </c>
      <c r="Y30" s="169" t="s">
        <v>466</v>
      </c>
      <c r="Z30" s="169" t="s">
        <v>467</v>
      </c>
      <c r="AA30" s="181" t="s">
        <v>281</v>
      </c>
      <c r="AC30" s="468">
        <f t="shared" si="7"/>
        <v>0</v>
      </c>
      <c r="AD30" s="167">
        <f t="shared" si="8"/>
        <v>2.2002000000000001E-2</v>
      </c>
      <c r="AE30" s="465" t="str">
        <f t="shared" si="9"/>
        <v xml:space="preserve">Pas de temps ! </v>
      </c>
      <c r="AF30" s="167">
        <f t="shared" si="10"/>
        <v>3.0865139E-2</v>
      </c>
      <c r="AG30" s="167" t="str">
        <f>IF(AND(Z30="S4",OR(Y30="9M",Y30="8M")),(FLS4TA+AB30+AC30)/P30*K30,IF(AND(Y30="8M",Z30="S3"),(FLS3TA+AB30+AC30)/P30*K30,IF(AND(Y30="3M",Z30="M6"),(FLM6TA+AB30+AC30)/P30*K30,IF(AND(Y30="3M",Z30="L8"),(FLL8TA+AB30+AC30)/P30*K30,IF(AND(Y30="3M",Z30="L6"),(FLL6TA+AB30+AC30)/P30*K30,IF(AND(OR(Y30="3M",Y30="4N",Y30="5N"),OR(Z30="L1",Z30="L2",Z30="L7",Z30="N4",Z30="N5",Z30="N6")),AH30,AH30))))))</f>
        <v xml:space="preserve">Pas de temps ! </v>
      </c>
      <c r="AH30" s="465" t="str">
        <f>IF(AND($Y30="4N",$Z30="N4"),(FLN4TA+$AB30+$AC30)/$P30*$K30,IF(AND($Y30="5N",$Z30="N5"),(FLN5TA+$AB30+$AC30)/$P30*$K30,IF(AND($Y30="4N",$Z30="N6"),(FLN6TA+$AB30+$AC30)/$P30*$K30,IF(AND($Y30="3M",$Z30="L7"),(FLL7TA+$AB30+$AC30)/$P30*$K30,IF(AND($Y30="3M",$Z30="L2"),(FLL2TA+$AB30+$AC30)/$P30*$K30,IF(AND($Y30="3M",$Z30="L1"),(FLL1TA+$AB30+$AC30)/$P30*$K30,"Pas de temps ! "))))))</f>
        <v xml:space="preserve">Pas de temps ! </v>
      </c>
      <c r="AI30" s="167">
        <f t="shared" si="11"/>
        <v>0</v>
      </c>
      <c r="AJ30" s="168">
        <f t="shared" si="12"/>
        <v>3.0865139E-2</v>
      </c>
      <c r="AK30" s="167">
        <f t="shared" si="13"/>
        <v>0</v>
      </c>
      <c r="AL30" s="167">
        <f t="shared" si="14"/>
        <v>1.2226868327402131E-3</v>
      </c>
      <c r="AM30" s="167">
        <f t="shared" si="15"/>
        <v>4.5420000000000004E-4</v>
      </c>
      <c r="AN30" s="168">
        <f t="shared" si="16"/>
        <v>1.6768868327402132E-3</v>
      </c>
      <c r="AO30" s="167">
        <f t="shared" si="17"/>
        <v>0</v>
      </c>
      <c r="AP30" s="167">
        <f t="shared" si="18"/>
        <v>0</v>
      </c>
      <c r="AQ30" s="167">
        <f t="shared" si="19"/>
        <v>0</v>
      </c>
      <c r="AR30" s="167">
        <f t="shared" si="20"/>
        <v>0</v>
      </c>
      <c r="AS30" s="168">
        <f t="shared" si="21"/>
        <v>0</v>
      </c>
      <c r="AT30" s="498">
        <v>300</v>
      </c>
      <c r="AU30" s="498">
        <v>200</v>
      </c>
      <c r="AV30" s="498">
        <v>90</v>
      </c>
      <c r="AW30" s="168">
        <f t="shared" si="22"/>
        <v>5.3999999999999991E-5</v>
      </c>
      <c r="AX30" s="318" t="e">
        <f t="shared" si="23"/>
        <v>#VALUE!</v>
      </c>
      <c r="AY30" s="170" t="str">
        <f t="shared" si="24"/>
        <v xml:space="preserve"> </v>
      </c>
      <c r="BA30" s="340" t="str">
        <f t="shared" si="25"/>
        <v>RGT</v>
      </c>
      <c r="BB30" s="340" t="str">
        <f t="shared" si="26"/>
        <v>G40</v>
      </c>
      <c r="BC30" s="169">
        <f>VLOOKUP($BA30,Matière_Fiche_Cond.!$B$14:$F$1000,4,FALSE)</f>
        <v>25.45</v>
      </c>
      <c r="BD30" s="169">
        <f>IF(AA30="RGT",((((0.002*Larg)+(0.002*Haut)+(0.04))*0.041)+0.02),VLOOKUP($BA30,Matière_Fiche_Cond.!$B$14:$F$1000,5,FALSE))</f>
        <v>4.5420000000000002E-2</v>
      </c>
      <c r="BF30" s="168">
        <f t="shared" si="27"/>
        <v>5.3999999999999991E-5</v>
      </c>
      <c r="BG30" s="168">
        <f t="shared" si="28"/>
        <v>0</v>
      </c>
      <c r="BH30" s="318" t="e">
        <f t="shared" si="29"/>
        <v>#VALUE!</v>
      </c>
      <c r="BI30" s="318">
        <f t="shared" si="30"/>
        <v>0</v>
      </c>
      <c r="BJ30" s="171"/>
      <c r="BK30" s="168">
        <f t="shared" si="31"/>
        <v>0</v>
      </c>
      <c r="BL30" s="168">
        <f t="shared" si="32"/>
        <v>0</v>
      </c>
      <c r="BM30" s="318">
        <f t="shared" si="33"/>
        <v>0</v>
      </c>
      <c r="BN30" s="318">
        <f t="shared" si="34"/>
        <v>0</v>
      </c>
      <c r="BO30" s="171"/>
      <c r="BP30" s="168">
        <f t="shared" si="35"/>
        <v>0</v>
      </c>
      <c r="BQ30" s="168">
        <f t="shared" si="36"/>
        <v>0</v>
      </c>
      <c r="BR30" s="318">
        <f t="shared" si="37"/>
        <v>0</v>
      </c>
      <c r="BS30" s="318">
        <f t="shared" si="38"/>
        <v>0</v>
      </c>
      <c r="BT30" s="171"/>
      <c r="BU30" s="168">
        <f t="shared" si="39"/>
        <v>0</v>
      </c>
      <c r="BV30" s="168">
        <f t="shared" si="40"/>
        <v>0</v>
      </c>
      <c r="BW30" s="318">
        <f t="shared" si="41"/>
        <v>0</v>
      </c>
      <c r="BX30" s="318">
        <f t="shared" si="42"/>
        <v>0</v>
      </c>
    </row>
    <row r="31" spans="1:256">
      <c r="A31" s="340" t="s">
        <v>549</v>
      </c>
      <c r="B31" s="467" t="s">
        <v>289</v>
      </c>
      <c r="F31" s="181">
        <v>1</v>
      </c>
      <c r="G31" s="181"/>
      <c r="H31" s="181"/>
      <c r="I31" s="162">
        <v>77003233560</v>
      </c>
      <c r="J31" s="163" t="s">
        <v>465</v>
      </c>
      <c r="K31" s="164">
        <f t="shared" si="0"/>
        <v>1</v>
      </c>
      <c r="L31" s="165">
        <f t="shared" si="1"/>
        <v>1</v>
      </c>
      <c r="N31" s="161" t="s">
        <v>495</v>
      </c>
      <c r="O31" s="161" t="s">
        <v>325</v>
      </c>
      <c r="P31">
        <v>100</v>
      </c>
      <c r="Q31" s="183">
        <f>VLOOKUP(O31,INFOS!AD:AE,2,FALSE)*Volume</f>
        <v>2.4637618799999996E-3</v>
      </c>
      <c r="R31" s="183" t="s">
        <v>556</v>
      </c>
      <c r="S31" s="183" t="s">
        <v>556</v>
      </c>
      <c r="T31" s="167">
        <f t="shared" si="2"/>
        <v>2.4637618799999996E-3</v>
      </c>
      <c r="U31" s="167" t="e">
        <f t="shared" si="3"/>
        <v>#VALUE!</v>
      </c>
      <c r="V31" s="167" t="e">
        <f t="shared" si="4"/>
        <v>#VALUE!</v>
      </c>
      <c r="W31" s="168" t="e">
        <f t="shared" si="5"/>
        <v>#VALUE!</v>
      </c>
      <c r="X31" s="167" t="e">
        <f t="shared" si="6"/>
        <v>#VALUE!</v>
      </c>
      <c r="Y31" s="169" t="s">
        <v>466</v>
      </c>
      <c r="Z31" s="169" t="s">
        <v>467</v>
      </c>
      <c r="AA31" s="181" t="s">
        <v>281</v>
      </c>
      <c r="AC31" s="468">
        <f t="shared" si="7"/>
        <v>0</v>
      </c>
      <c r="AD31" s="167">
        <f t="shared" si="8"/>
        <v>2.2002000000000001E-2</v>
      </c>
      <c r="AE31" s="465" t="str">
        <f t="shared" si="9"/>
        <v xml:space="preserve">Pas de temps ! </v>
      </c>
      <c r="AF31" s="167">
        <f t="shared" si="10"/>
        <v>3.0865139E-2</v>
      </c>
      <c r="AG31" s="167" t="str">
        <f>IF(AND(Z31="S4",OR(Y31="9M",Y31="8M")),(FLS4TA+AB31+AC31)/P31*K31,IF(AND(Y31="8M",Z31="S3"),(FLS3TA+AB31+AC31)/P31*K31,IF(AND(Y31="3M",Z31="M6"),(FLM6TA+AB31+AC31)/P31*K31,IF(AND(Y31="3M",Z31="L8"),(FLL8TA+AB31+AC31)/P31*K31,IF(AND(Y31="3M",Z31="L6"),(FLL6TA+AB31+AC31)/P31*K31,IF(AND(OR(Y31="3M",Y31="4N",Y31="5N"),OR(Z31="L1",Z31="L2",Z31="L7",Z31="N4",Z31="N5",Z31="N6")),AH31,AH31))))))</f>
        <v xml:space="preserve">Pas de temps ! </v>
      </c>
      <c r="AH31" s="465" t="str">
        <f>IF(AND($Y31="4N",$Z31="N4"),(FLN4TA+$AB31+$AC31)/$P31*$K31,IF(AND($Y31="5N",$Z31="N5"),(FLN5TA+$AB31+$AC31)/$P31*$K31,IF(AND($Y31="4N",$Z31="N6"),(FLN6TA+$AB31+$AC31)/$P31*$K31,IF(AND($Y31="3M",$Z31="L7"),(FLL7TA+$AB31+$AC31)/$P31*$K31,IF(AND($Y31="3M",$Z31="L2"),(FLL2TA+$AB31+$AC31)/$P31*$K31,IF(AND($Y31="3M",$Z31="L1"),(FLL1TA+$AB31+$AC31)/$P31*$K31,"Pas de temps ! "))))))</f>
        <v xml:space="preserve">Pas de temps ! </v>
      </c>
      <c r="AI31" s="167">
        <f t="shared" si="11"/>
        <v>0</v>
      </c>
      <c r="AJ31" s="168">
        <f t="shared" si="12"/>
        <v>3.0865139E-2</v>
      </c>
      <c r="AK31" s="167">
        <f t="shared" si="13"/>
        <v>0</v>
      </c>
      <c r="AL31" s="167">
        <f t="shared" si="14"/>
        <v>1.2226868327402131E-3</v>
      </c>
      <c r="AM31" s="167">
        <f t="shared" si="15"/>
        <v>4.5420000000000004E-4</v>
      </c>
      <c r="AN31" s="168">
        <f t="shared" si="16"/>
        <v>1.6768868327402132E-3</v>
      </c>
      <c r="AO31" s="167">
        <f t="shared" si="17"/>
        <v>0</v>
      </c>
      <c r="AP31" s="167">
        <f t="shared" si="18"/>
        <v>0</v>
      </c>
      <c r="AQ31" s="167">
        <f t="shared" si="19"/>
        <v>0</v>
      </c>
      <c r="AR31" s="167">
        <f t="shared" si="20"/>
        <v>0</v>
      </c>
      <c r="AS31" s="168">
        <f t="shared" si="21"/>
        <v>0</v>
      </c>
      <c r="AT31" s="498">
        <v>300</v>
      </c>
      <c r="AU31" s="498">
        <v>200</v>
      </c>
      <c r="AV31" s="498">
        <v>90</v>
      </c>
      <c r="AW31" s="168">
        <f t="shared" si="22"/>
        <v>5.3999999999999991E-5</v>
      </c>
      <c r="AX31" s="318" t="e">
        <f t="shared" si="23"/>
        <v>#VALUE!</v>
      </c>
      <c r="AY31" s="170" t="str">
        <f t="shared" si="24"/>
        <v xml:space="preserve"> </v>
      </c>
      <c r="BA31" s="340" t="str">
        <f t="shared" si="25"/>
        <v>RGT</v>
      </c>
      <c r="BB31" s="340" t="str">
        <f t="shared" si="26"/>
        <v>G40</v>
      </c>
      <c r="BC31" s="169">
        <f>VLOOKUP($BA31,Matière_Fiche_Cond.!$B$14:$F$1000,4,FALSE)</f>
        <v>25.45</v>
      </c>
      <c r="BD31" s="169">
        <f>IF(AA31="RGT",((((0.002*Larg)+(0.002*Haut)+(0.04))*0.041)+0.02),VLOOKUP($BA31,Matière_Fiche_Cond.!$B$14:$F$1000,5,FALSE))</f>
        <v>4.5420000000000002E-2</v>
      </c>
      <c r="BF31" s="168">
        <f t="shared" si="27"/>
        <v>5.3999999999999991E-5</v>
      </c>
      <c r="BG31" s="168">
        <f t="shared" si="28"/>
        <v>0</v>
      </c>
      <c r="BH31" s="318" t="e">
        <f t="shared" si="29"/>
        <v>#VALUE!</v>
      </c>
      <c r="BI31" s="318">
        <f t="shared" si="30"/>
        <v>0</v>
      </c>
      <c r="BJ31" s="171"/>
      <c r="BK31" s="168">
        <f t="shared" si="31"/>
        <v>0</v>
      </c>
      <c r="BL31" s="168">
        <f t="shared" si="32"/>
        <v>0</v>
      </c>
      <c r="BM31" s="318">
        <f t="shared" si="33"/>
        <v>0</v>
      </c>
      <c r="BN31" s="318">
        <f t="shared" si="34"/>
        <v>0</v>
      </c>
      <c r="BO31" s="171"/>
      <c r="BP31" s="168">
        <f t="shared" si="35"/>
        <v>0</v>
      </c>
      <c r="BQ31" s="168">
        <f t="shared" si="36"/>
        <v>0</v>
      </c>
      <c r="BR31" s="318">
        <f t="shared" si="37"/>
        <v>0</v>
      </c>
      <c r="BS31" s="318">
        <f t="shared" si="38"/>
        <v>0</v>
      </c>
      <c r="BT31" s="171"/>
      <c r="BU31" s="168">
        <f t="shared" si="39"/>
        <v>0</v>
      </c>
      <c r="BV31" s="168">
        <f t="shared" si="40"/>
        <v>0</v>
      </c>
      <c r="BW31" s="318">
        <f t="shared" si="41"/>
        <v>0</v>
      </c>
      <c r="BX31" s="318">
        <f t="shared" si="42"/>
        <v>0</v>
      </c>
    </row>
    <row r="32" spans="1:256">
      <c r="A32" s="340" t="s">
        <v>549</v>
      </c>
      <c r="B32" s="467" t="s">
        <v>289</v>
      </c>
      <c r="F32" s="181">
        <v>1</v>
      </c>
      <c r="G32" s="181"/>
      <c r="H32" s="181"/>
      <c r="I32" s="162">
        <v>77003233560</v>
      </c>
      <c r="J32" s="163" t="s">
        <v>465</v>
      </c>
      <c r="K32" s="164">
        <f t="shared" si="0"/>
        <v>1</v>
      </c>
      <c r="L32" s="165">
        <f t="shared" si="1"/>
        <v>1</v>
      </c>
      <c r="N32" s="161" t="s">
        <v>495</v>
      </c>
      <c r="O32" s="161" t="s">
        <v>325</v>
      </c>
      <c r="P32">
        <v>100</v>
      </c>
      <c r="Q32" s="183">
        <f>VLOOKUP(O32,INFOS!AD:AE,2,FALSE)*Volume</f>
        <v>2.4637618799999996E-3</v>
      </c>
      <c r="R32" s="183" t="s">
        <v>556</v>
      </c>
      <c r="S32" s="183" t="s">
        <v>556</v>
      </c>
      <c r="T32" s="167">
        <f t="shared" si="2"/>
        <v>2.4637618799999996E-3</v>
      </c>
      <c r="U32" s="167" t="e">
        <f t="shared" si="3"/>
        <v>#VALUE!</v>
      </c>
      <c r="V32" s="167" t="e">
        <f t="shared" si="4"/>
        <v>#VALUE!</v>
      </c>
      <c r="W32" s="168" t="e">
        <f t="shared" si="5"/>
        <v>#VALUE!</v>
      </c>
      <c r="X32" s="167" t="e">
        <f t="shared" si="6"/>
        <v>#VALUE!</v>
      </c>
      <c r="Y32" s="169" t="s">
        <v>466</v>
      </c>
      <c r="Z32" s="169" t="s">
        <v>467</v>
      </c>
      <c r="AA32" s="181" t="s">
        <v>281</v>
      </c>
      <c r="AC32" s="468">
        <f t="shared" si="7"/>
        <v>0</v>
      </c>
      <c r="AD32" s="167">
        <f t="shared" si="8"/>
        <v>2.2002000000000001E-2</v>
      </c>
      <c r="AE32" s="465" t="str">
        <f t="shared" si="9"/>
        <v xml:space="preserve">Pas de temps ! </v>
      </c>
      <c r="AF32" s="167">
        <f t="shared" si="10"/>
        <v>3.0865139E-2</v>
      </c>
      <c r="AG32" s="167" t="str">
        <f>IF(AND(Z32="S4",OR(Y32="9M",Y32="8M")),(FLS4TA+AB32+AC32)/P32*K32,IF(AND(Y32="8M",Z32="S3"),(FLS3TA+AB32+AC32)/P32*K32,IF(AND(Y32="3M",Z32="M6"),(FLM6TA+AB32+AC32)/P32*K32,IF(AND(Y32="3M",Z32="L8"),(FLL8TA+AB32+AC32)/P32*K32,IF(AND(Y32="3M",Z32="L6"),(FLL6TA+AB32+AC32)/P32*K32,IF(AND(OR(Y32="3M",Y32="4N",Y32="5N"),OR(Z32="L1",Z32="L2",Z32="L7",Z32="N4",Z32="N5",Z32="N6")),AH32,AH32))))))</f>
        <v xml:space="preserve">Pas de temps ! </v>
      </c>
      <c r="AH32" s="465" t="str">
        <f>IF(AND($Y32="4N",$Z32="N4"),(FLN4TA+$AB32+$AC32)/$P32*$K32,IF(AND($Y32="5N",$Z32="N5"),(FLN5TA+$AB32+$AC32)/$P32*$K32,IF(AND($Y32="4N",$Z32="N6"),(FLN6TA+$AB32+$AC32)/$P32*$K32,IF(AND($Y32="3M",$Z32="L7"),(FLL7TA+$AB32+$AC32)/$P32*$K32,IF(AND($Y32="3M",$Z32="L2"),(FLL2TA+$AB32+$AC32)/$P32*$K32,IF(AND($Y32="3M",$Z32="L1"),(FLL1TA+$AB32+$AC32)/$P32*$K32,"Pas de temps ! "))))))</f>
        <v xml:space="preserve">Pas de temps ! </v>
      </c>
      <c r="AI32" s="167">
        <f t="shared" si="11"/>
        <v>0</v>
      </c>
      <c r="AJ32" s="168">
        <f t="shared" si="12"/>
        <v>3.0865139E-2</v>
      </c>
      <c r="AK32" s="167">
        <f t="shared" si="13"/>
        <v>0</v>
      </c>
      <c r="AL32" s="167">
        <f t="shared" si="14"/>
        <v>1.2226868327402131E-3</v>
      </c>
      <c r="AM32" s="167">
        <f t="shared" si="15"/>
        <v>4.5420000000000004E-4</v>
      </c>
      <c r="AN32" s="168">
        <f t="shared" si="16"/>
        <v>1.6768868327402132E-3</v>
      </c>
      <c r="AO32" s="167">
        <f t="shared" si="17"/>
        <v>0</v>
      </c>
      <c r="AP32" s="167">
        <f t="shared" si="18"/>
        <v>0</v>
      </c>
      <c r="AQ32" s="167">
        <f t="shared" si="19"/>
        <v>0</v>
      </c>
      <c r="AR32" s="167">
        <f t="shared" si="20"/>
        <v>0</v>
      </c>
      <c r="AS32" s="168">
        <f t="shared" si="21"/>
        <v>0</v>
      </c>
      <c r="AT32" s="498">
        <v>300</v>
      </c>
      <c r="AU32" s="498">
        <v>200</v>
      </c>
      <c r="AV32" s="498">
        <v>90</v>
      </c>
      <c r="AW32" s="168">
        <f t="shared" si="22"/>
        <v>5.3999999999999991E-5</v>
      </c>
      <c r="AX32" s="318" t="e">
        <f t="shared" si="23"/>
        <v>#VALUE!</v>
      </c>
      <c r="AY32" s="170" t="str">
        <f t="shared" si="24"/>
        <v xml:space="preserve"> </v>
      </c>
      <c r="BA32" s="340" t="str">
        <f t="shared" si="25"/>
        <v>RGT</v>
      </c>
      <c r="BB32" s="340" t="str">
        <f t="shared" si="26"/>
        <v>G40</v>
      </c>
      <c r="BC32" s="169">
        <f>VLOOKUP($BA32,Matière_Fiche_Cond.!$B$14:$F$1000,4,FALSE)</f>
        <v>25.45</v>
      </c>
      <c r="BD32" s="169">
        <f>IF(AA32="RGT",((((0.002*Larg)+(0.002*Haut)+(0.04))*0.041)+0.02),VLOOKUP($BA32,Matière_Fiche_Cond.!$B$14:$F$1000,5,FALSE))</f>
        <v>4.5420000000000002E-2</v>
      </c>
      <c r="BF32" s="168">
        <f t="shared" si="27"/>
        <v>5.3999999999999991E-5</v>
      </c>
      <c r="BG32" s="168">
        <f t="shared" si="28"/>
        <v>0</v>
      </c>
      <c r="BH32" s="318" t="e">
        <f t="shared" si="29"/>
        <v>#VALUE!</v>
      </c>
      <c r="BI32" s="318">
        <f t="shared" si="30"/>
        <v>0</v>
      </c>
      <c r="BJ32" s="171"/>
      <c r="BK32" s="168">
        <f t="shared" si="31"/>
        <v>0</v>
      </c>
      <c r="BL32" s="168">
        <f t="shared" si="32"/>
        <v>0</v>
      </c>
      <c r="BM32" s="318">
        <f t="shared" si="33"/>
        <v>0</v>
      </c>
      <c r="BN32" s="318">
        <f t="shared" si="34"/>
        <v>0</v>
      </c>
      <c r="BO32" s="171"/>
      <c r="BP32" s="168">
        <f t="shared" si="35"/>
        <v>0</v>
      </c>
      <c r="BQ32" s="168">
        <f t="shared" si="36"/>
        <v>0</v>
      </c>
      <c r="BR32" s="318">
        <f t="shared" si="37"/>
        <v>0</v>
      </c>
      <c r="BS32" s="318">
        <f t="shared" si="38"/>
        <v>0</v>
      </c>
      <c r="BT32" s="171"/>
      <c r="BU32" s="168">
        <f t="shared" si="39"/>
        <v>0</v>
      </c>
      <c r="BV32" s="168">
        <f t="shared" si="40"/>
        <v>0</v>
      </c>
      <c r="BW32" s="318">
        <f t="shared" si="41"/>
        <v>0</v>
      </c>
      <c r="BX32" s="318">
        <f t="shared" si="42"/>
        <v>0</v>
      </c>
    </row>
    <row r="33" spans="1:76">
      <c r="A33" s="340" t="s">
        <v>549</v>
      </c>
      <c r="B33" s="467" t="s">
        <v>289</v>
      </c>
      <c r="F33" s="181">
        <v>1</v>
      </c>
      <c r="G33" s="181"/>
      <c r="H33" s="181"/>
      <c r="I33" s="162">
        <v>77003233560</v>
      </c>
      <c r="J33" s="163" t="s">
        <v>465</v>
      </c>
      <c r="K33" s="164">
        <f t="shared" si="0"/>
        <v>1</v>
      </c>
      <c r="L33" s="165">
        <f t="shared" si="1"/>
        <v>1</v>
      </c>
      <c r="N33" s="161" t="s">
        <v>495</v>
      </c>
      <c r="O33" s="161" t="s">
        <v>325</v>
      </c>
      <c r="P33">
        <v>100</v>
      </c>
      <c r="Q33" s="183">
        <f>VLOOKUP(O33,INFOS!AD:AE,2,FALSE)*Volume</f>
        <v>2.4637618799999996E-3</v>
      </c>
      <c r="R33" s="183" t="s">
        <v>556</v>
      </c>
      <c r="S33" s="183" t="s">
        <v>556</v>
      </c>
      <c r="T33" s="167">
        <f t="shared" si="2"/>
        <v>2.4637618799999996E-3</v>
      </c>
      <c r="U33" s="167" t="e">
        <f t="shared" si="3"/>
        <v>#VALUE!</v>
      </c>
      <c r="V33" s="167" t="e">
        <f t="shared" si="4"/>
        <v>#VALUE!</v>
      </c>
      <c r="W33" s="168" t="e">
        <f t="shared" si="5"/>
        <v>#VALUE!</v>
      </c>
      <c r="X33" s="167" t="e">
        <f t="shared" si="6"/>
        <v>#VALUE!</v>
      </c>
      <c r="Y33" s="169" t="s">
        <v>466</v>
      </c>
      <c r="Z33" s="169" t="s">
        <v>467</v>
      </c>
      <c r="AA33" s="181" t="s">
        <v>281</v>
      </c>
      <c r="AC33" s="468">
        <f t="shared" si="7"/>
        <v>0</v>
      </c>
      <c r="AD33" s="167">
        <f t="shared" si="8"/>
        <v>2.2002000000000001E-2</v>
      </c>
      <c r="AE33" s="465" t="str">
        <f t="shared" si="9"/>
        <v xml:space="preserve">Pas de temps ! </v>
      </c>
      <c r="AF33" s="167">
        <f t="shared" si="10"/>
        <v>3.0865139E-2</v>
      </c>
      <c r="AG33" s="167" t="str">
        <f>IF(AND(Z33="S4",OR(Y33="9M",Y33="8M")),(FLS4TA+AB33+AC33)/P33*K33,IF(AND(Y33="8M",Z33="S3"),(FLS3TA+AB33+AC33)/P33*K33,IF(AND(Y33="3M",Z33="M6"),(FLM6TA+AB33+AC33)/P33*K33,IF(AND(Y33="3M",Z33="L8"),(FLL8TA+AB33+AC33)/P33*K33,IF(AND(Y33="3M",Z33="L6"),(FLL6TA+AB33+AC33)/P33*K33,IF(AND(OR(Y33="3M",Y33="4N",Y33="5N"),OR(Z33="L1",Z33="L2",Z33="L7",Z33="N4",Z33="N5",Z33="N6")),AH33,AH33))))))</f>
        <v xml:space="preserve">Pas de temps ! </v>
      </c>
      <c r="AH33" s="465" t="str">
        <f>IF(AND($Y33="4N",$Z33="N4"),(FLN4TA+$AB33+$AC33)/$P33*$K33,IF(AND($Y33="5N",$Z33="N5"),(FLN5TA+$AB33+$AC33)/$P33*$K33,IF(AND($Y33="4N",$Z33="N6"),(FLN6TA+$AB33+$AC33)/$P33*$K33,IF(AND($Y33="3M",$Z33="L7"),(FLL7TA+$AB33+$AC33)/$P33*$K33,IF(AND($Y33="3M",$Z33="L2"),(FLL2TA+$AB33+$AC33)/$P33*$K33,IF(AND($Y33="3M",$Z33="L1"),(FLL1TA+$AB33+$AC33)/$P33*$K33,"Pas de temps ! "))))))</f>
        <v xml:space="preserve">Pas de temps ! </v>
      </c>
      <c r="AI33" s="167">
        <f t="shared" si="11"/>
        <v>0</v>
      </c>
      <c r="AJ33" s="168">
        <f t="shared" si="12"/>
        <v>3.0865139E-2</v>
      </c>
      <c r="AK33" s="167">
        <f t="shared" si="13"/>
        <v>0</v>
      </c>
      <c r="AL33" s="167">
        <f t="shared" si="14"/>
        <v>1.2226868327402131E-3</v>
      </c>
      <c r="AM33" s="167">
        <f t="shared" si="15"/>
        <v>4.5420000000000004E-4</v>
      </c>
      <c r="AN33" s="168">
        <f t="shared" si="16"/>
        <v>1.6768868327402132E-3</v>
      </c>
      <c r="AO33" s="167">
        <f t="shared" si="17"/>
        <v>0</v>
      </c>
      <c r="AP33" s="167">
        <f t="shared" si="18"/>
        <v>0</v>
      </c>
      <c r="AQ33" s="167">
        <f t="shared" si="19"/>
        <v>0</v>
      </c>
      <c r="AR33" s="167">
        <f t="shared" si="20"/>
        <v>0</v>
      </c>
      <c r="AS33" s="168">
        <f t="shared" si="21"/>
        <v>0</v>
      </c>
      <c r="AT33" s="498">
        <v>300</v>
      </c>
      <c r="AU33" s="498">
        <v>200</v>
      </c>
      <c r="AV33" s="498">
        <v>90</v>
      </c>
      <c r="AW33" s="168">
        <f t="shared" si="22"/>
        <v>5.3999999999999991E-5</v>
      </c>
      <c r="AX33" s="318" t="e">
        <f t="shared" si="23"/>
        <v>#VALUE!</v>
      </c>
      <c r="AY33" s="170" t="str">
        <f t="shared" si="24"/>
        <v xml:space="preserve"> </v>
      </c>
      <c r="BA33" s="340" t="str">
        <f t="shared" si="25"/>
        <v>RGT</v>
      </c>
      <c r="BB33" s="340" t="str">
        <f t="shared" si="26"/>
        <v>G40</v>
      </c>
      <c r="BC33" s="169">
        <f>VLOOKUP($BA33,Matière_Fiche_Cond.!$B$14:$F$1000,4,FALSE)</f>
        <v>25.45</v>
      </c>
      <c r="BD33" s="169">
        <f>IF(AA33="RGT",((((0.002*Larg)+(0.002*Haut)+(0.04))*0.041)+0.02),VLOOKUP($BA33,Matière_Fiche_Cond.!$B$14:$F$1000,5,FALSE))</f>
        <v>4.5420000000000002E-2</v>
      </c>
      <c r="BF33" s="168">
        <f t="shared" si="27"/>
        <v>5.3999999999999991E-5</v>
      </c>
      <c r="BG33" s="168">
        <f t="shared" si="28"/>
        <v>0</v>
      </c>
      <c r="BH33" s="318" t="e">
        <f t="shared" si="29"/>
        <v>#VALUE!</v>
      </c>
      <c r="BI33" s="318">
        <f t="shared" si="30"/>
        <v>0</v>
      </c>
      <c r="BJ33" s="171"/>
      <c r="BK33" s="168">
        <f t="shared" si="31"/>
        <v>0</v>
      </c>
      <c r="BL33" s="168">
        <f t="shared" si="32"/>
        <v>0</v>
      </c>
      <c r="BM33" s="318">
        <f t="shared" si="33"/>
        <v>0</v>
      </c>
      <c r="BN33" s="318">
        <f t="shared" si="34"/>
        <v>0</v>
      </c>
      <c r="BO33" s="171"/>
      <c r="BP33" s="168">
        <f t="shared" si="35"/>
        <v>0</v>
      </c>
      <c r="BQ33" s="168">
        <f t="shared" si="36"/>
        <v>0</v>
      </c>
      <c r="BR33" s="318">
        <f t="shared" si="37"/>
        <v>0</v>
      </c>
      <c r="BS33" s="318">
        <f t="shared" si="38"/>
        <v>0</v>
      </c>
      <c r="BT33" s="171"/>
      <c r="BU33" s="168">
        <f t="shared" si="39"/>
        <v>0</v>
      </c>
      <c r="BV33" s="168">
        <f t="shared" si="40"/>
        <v>0</v>
      </c>
      <c r="BW33" s="318">
        <f t="shared" si="41"/>
        <v>0</v>
      </c>
      <c r="BX33" s="318">
        <f t="shared" si="42"/>
        <v>0</v>
      </c>
    </row>
    <row r="34" spans="1:76">
      <c r="A34" s="340" t="s">
        <v>549</v>
      </c>
      <c r="B34" s="467" t="s">
        <v>289</v>
      </c>
      <c r="F34" s="181">
        <v>1</v>
      </c>
      <c r="G34" s="181"/>
      <c r="H34" s="181"/>
      <c r="I34" s="162">
        <v>77003233560</v>
      </c>
      <c r="J34" s="163" t="s">
        <v>465</v>
      </c>
      <c r="K34" s="164">
        <f t="shared" si="0"/>
        <v>1</v>
      </c>
      <c r="L34" s="165">
        <f t="shared" si="1"/>
        <v>1</v>
      </c>
      <c r="N34" s="161" t="s">
        <v>495</v>
      </c>
      <c r="O34" s="161" t="s">
        <v>325</v>
      </c>
      <c r="P34">
        <v>100</v>
      </c>
      <c r="Q34" s="183">
        <f>VLOOKUP(O34,INFOS!AD:AE,2,FALSE)*Volume</f>
        <v>2.4637618799999996E-3</v>
      </c>
      <c r="R34" s="183" t="s">
        <v>556</v>
      </c>
      <c r="S34" s="183" t="s">
        <v>556</v>
      </c>
      <c r="T34" s="167">
        <f t="shared" si="2"/>
        <v>2.4637618799999996E-3</v>
      </c>
      <c r="U34" s="167" t="e">
        <f t="shared" si="3"/>
        <v>#VALUE!</v>
      </c>
      <c r="V34" s="167" t="e">
        <f t="shared" si="4"/>
        <v>#VALUE!</v>
      </c>
      <c r="W34" s="168" t="e">
        <f t="shared" si="5"/>
        <v>#VALUE!</v>
      </c>
      <c r="X34" s="167" t="e">
        <f t="shared" si="6"/>
        <v>#VALUE!</v>
      </c>
      <c r="Y34" s="169" t="s">
        <v>466</v>
      </c>
      <c r="Z34" s="169" t="s">
        <v>467</v>
      </c>
      <c r="AA34" s="181" t="s">
        <v>281</v>
      </c>
      <c r="AC34" s="468">
        <f t="shared" si="7"/>
        <v>0</v>
      </c>
      <c r="AD34" s="167">
        <f t="shared" si="8"/>
        <v>2.2002000000000001E-2</v>
      </c>
      <c r="AE34" s="465" t="str">
        <f t="shared" si="9"/>
        <v xml:space="preserve">Pas de temps ! </v>
      </c>
      <c r="AF34" s="167">
        <f t="shared" si="10"/>
        <v>3.0865139E-2</v>
      </c>
      <c r="AG34" s="167" t="str">
        <f>IF(AND(Z34="S4",OR(Y34="9M",Y34="8M")),(FLS4TA+AB34+AC34)/P34*K34,IF(AND(Y34="8M",Z34="S3"),(FLS3TA+AB34+AC34)/P34*K34,IF(AND(Y34="3M",Z34="M6"),(FLM6TA+AB34+AC34)/P34*K34,IF(AND(Y34="3M",Z34="L8"),(FLL8TA+AB34+AC34)/P34*K34,IF(AND(Y34="3M",Z34="L6"),(FLL6TA+AB34+AC34)/P34*K34,IF(AND(OR(Y34="3M",Y34="4N",Y34="5N"),OR(Z34="L1",Z34="L2",Z34="L7",Z34="N4",Z34="N5",Z34="N6")),AH34,AH34))))))</f>
        <v xml:space="preserve">Pas de temps ! </v>
      </c>
      <c r="AH34" s="465" t="str">
        <f>IF(AND($Y34="4N",$Z34="N4"),(FLN4TA+$AB34+$AC34)/$P34*$K34,IF(AND($Y34="5N",$Z34="N5"),(FLN5TA+$AB34+$AC34)/$P34*$K34,IF(AND($Y34="4N",$Z34="N6"),(FLN6TA+$AB34+$AC34)/$P34*$K34,IF(AND($Y34="3M",$Z34="L7"),(FLL7TA+$AB34+$AC34)/$P34*$K34,IF(AND($Y34="3M",$Z34="L2"),(FLL2TA+$AB34+$AC34)/$P34*$K34,IF(AND($Y34="3M",$Z34="L1"),(FLL1TA+$AB34+$AC34)/$P34*$K34,"Pas de temps ! "))))))</f>
        <v xml:space="preserve">Pas de temps ! </v>
      </c>
      <c r="AI34" s="167">
        <f t="shared" si="11"/>
        <v>0</v>
      </c>
      <c r="AJ34" s="168">
        <f t="shared" si="12"/>
        <v>3.0865139E-2</v>
      </c>
      <c r="AK34" s="167">
        <f t="shared" si="13"/>
        <v>0</v>
      </c>
      <c r="AL34" s="167">
        <f t="shared" si="14"/>
        <v>1.2226868327402131E-3</v>
      </c>
      <c r="AM34" s="167">
        <f t="shared" si="15"/>
        <v>4.5420000000000004E-4</v>
      </c>
      <c r="AN34" s="168">
        <f t="shared" si="16"/>
        <v>1.6768868327402132E-3</v>
      </c>
      <c r="AO34" s="167">
        <f t="shared" si="17"/>
        <v>0</v>
      </c>
      <c r="AP34" s="167">
        <f t="shared" si="18"/>
        <v>0</v>
      </c>
      <c r="AQ34" s="167">
        <f t="shared" si="19"/>
        <v>0</v>
      </c>
      <c r="AR34" s="167">
        <f t="shared" si="20"/>
        <v>0</v>
      </c>
      <c r="AS34" s="168">
        <f t="shared" si="21"/>
        <v>0</v>
      </c>
      <c r="AT34" s="498">
        <v>300</v>
      </c>
      <c r="AU34" s="498">
        <v>200</v>
      </c>
      <c r="AV34" s="498">
        <v>90</v>
      </c>
      <c r="AW34" s="168">
        <f t="shared" si="22"/>
        <v>5.3999999999999991E-5</v>
      </c>
      <c r="AX34" s="318" t="e">
        <f t="shared" si="23"/>
        <v>#VALUE!</v>
      </c>
      <c r="AY34" s="170" t="str">
        <f t="shared" si="24"/>
        <v xml:space="preserve"> </v>
      </c>
      <c r="BA34" s="340" t="str">
        <f t="shared" si="25"/>
        <v>RGT</v>
      </c>
      <c r="BB34" s="340" t="str">
        <f t="shared" si="26"/>
        <v>G40</v>
      </c>
      <c r="BC34" s="169">
        <f>VLOOKUP($BA34,Matière_Fiche_Cond.!$B$14:$F$1000,4,FALSE)</f>
        <v>25.45</v>
      </c>
      <c r="BD34" s="169">
        <f>IF(AA34="RGT",((((0.002*Larg)+(0.002*Haut)+(0.04))*0.041)+0.02),VLOOKUP($BA34,Matière_Fiche_Cond.!$B$14:$F$1000,5,FALSE))</f>
        <v>4.5420000000000002E-2</v>
      </c>
      <c r="BF34" s="168">
        <f t="shared" si="27"/>
        <v>5.3999999999999991E-5</v>
      </c>
      <c r="BG34" s="168">
        <f t="shared" si="28"/>
        <v>0</v>
      </c>
      <c r="BH34" s="318" t="e">
        <f t="shared" si="29"/>
        <v>#VALUE!</v>
      </c>
      <c r="BI34" s="318">
        <f t="shared" si="30"/>
        <v>0</v>
      </c>
      <c r="BJ34" s="171"/>
      <c r="BK34" s="168">
        <f t="shared" si="31"/>
        <v>0</v>
      </c>
      <c r="BL34" s="168">
        <f t="shared" si="32"/>
        <v>0</v>
      </c>
      <c r="BM34" s="318">
        <f t="shared" si="33"/>
        <v>0</v>
      </c>
      <c r="BN34" s="318">
        <f t="shared" si="34"/>
        <v>0</v>
      </c>
      <c r="BO34" s="171"/>
      <c r="BP34" s="168">
        <f t="shared" si="35"/>
        <v>0</v>
      </c>
      <c r="BQ34" s="168">
        <f t="shared" si="36"/>
        <v>0</v>
      </c>
      <c r="BR34" s="318">
        <f t="shared" si="37"/>
        <v>0</v>
      </c>
      <c r="BS34" s="318">
        <f t="shared" si="38"/>
        <v>0</v>
      </c>
      <c r="BT34" s="171"/>
      <c r="BU34" s="168">
        <f t="shared" si="39"/>
        <v>0</v>
      </c>
      <c r="BV34" s="168">
        <f t="shared" si="40"/>
        <v>0</v>
      </c>
      <c r="BW34" s="318">
        <f t="shared" si="41"/>
        <v>0</v>
      </c>
      <c r="BX34" s="318">
        <f t="shared" si="42"/>
        <v>0</v>
      </c>
    </row>
    <row r="35" spans="1:76">
      <c r="A35" s="340" t="s">
        <v>549</v>
      </c>
      <c r="B35" s="467" t="s">
        <v>289</v>
      </c>
      <c r="F35" s="181">
        <v>1</v>
      </c>
      <c r="G35" s="181"/>
      <c r="H35" s="181"/>
      <c r="I35" s="162">
        <v>77003233560</v>
      </c>
      <c r="J35" s="163" t="s">
        <v>465</v>
      </c>
      <c r="K35" s="164">
        <f t="shared" si="0"/>
        <v>1</v>
      </c>
      <c r="L35" s="165">
        <f t="shared" si="1"/>
        <v>1</v>
      </c>
      <c r="N35" s="161" t="s">
        <v>495</v>
      </c>
      <c r="O35" s="161" t="s">
        <v>325</v>
      </c>
      <c r="P35">
        <v>100</v>
      </c>
      <c r="Q35" s="183">
        <f>VLOOKUP(O35,INFOS!AD:AE,2,FALSE)*Volume</f>
        <v>2.4637618799999996E-3</v>
      </c>
      <c r="R35" s="183" t="s">
        <v>556</v>
      </c>
      <c r="S35" s="183" t="s">
        <v>556</v>
      </c>
      <c r="T35" s="167">
        <f t="shared" si="2"/>
        <v>2.4637618799999996E-3</v>
      </c>
      <c r="U35" s="167" t="e">
        <f t="shared" si="3"/>
        <v>#VALUE!</v>
      </c>
      <c r="V35" s="167" t="e">
        <f t="shared" si="4"/>
        <v>#VALUE!</v>
      </c>
      <c r="W35" s="168" t="e">
        <f t="shared" si="5"/>
        <v>#VALUE!</v>
      </c>
      <c r="X35" s="167" t="e">
        <f t="shared" si="6"/>
        <v>#VALUE!</v>
      </c>
      <c r="Y35" s="169" t="s">
        <v>466</v>
      </c>
      <c r="Z35" s="169" t="s">
        <v>467</v>
      </c>
      <c r="AA35" s="181" t="s">
        <v>281</v>
      </c>
      <c r="AC35" s="468">
        <f t="shared" si="7"/>
        <v>0</v>
      </c>
      <c r="AD35" s="167">
        <f t="shared" si="8"/>
        <v>2.2002000000000001E-2</v>
      </c>
      <c r="AE35" s="465" t="str">
        <f t="shared" si="9"/>
        <v xml:space="preserve">Pas de temps ! </v>
      </c>
      <c r="AF35" s="167">
        <f t="shared" si="10"/>
        <v>3.0865139E-2</v>
      </c>
      <c r="AG35" s="167" t="str">
        <f>IF(AND(Z35="S4",OR(Y35="9M",Y35="8M")),(FLS4TA+AB35+AC35)/P35*K35,IF(AND(Y35="8M",Z35="S3"),(FLS3TA+AB35+AC35)/P35*K35,IF(AND(Y35="3M",Z35="M6"),(FLM6TA+AB35+AC35)/P35*K35,IF(AND(Y35="3M",Z35="L8"),(FLL8TA+AB35+AC35)/P35*K35,IF(AND(Y35="3M",Z35="L6"),(FLL6TA+AB35+AC35)/P35*K35,IF(AND(OR(Y35="3M",Y35="4N",Y35="5N"),OR(Z35="L1",Z35="L2",Z35="L7",Z35="N4",Z35="N5",Z35="N6")),AH35,AH35))))))</f>
        <v xml:space="preserve">Pas de temps ! </v>
      </c>
      <c r="AH35" s="465" t="str">
        <f>IF(AND($Y35="4N",$Z35="N4"),(FLN4TA+$AB35+$AC35)/$P35*$K35,IF(AND($Y35="5N",$Z35="N5"),(FLN5TA+$AB35+$AC35)/$P35*$K35,IF(AND($Y35="4N",$Z35="N6"),(FLN6TA+$AB35+$AC35)/$P35*$K35,IF(AND($Y35="3M",$Z35="L7"),(FLL7TA+$AB35+$AC35)/$P35*$K35,IF(AND($Y35="3M",$Z35="L2"),(FLL2TA+$AB35+$AC35)/$P35*$K35,IF(AND($Y35="3M",$Z35="L1"),(FLL1TA+$AB35+$AC35)/$P35*$K35,"Pas de temps ! "))))))</f>
        <v xml:space="preserve">Pas de temps ! </v>
      </c>
      <c r="AI35" s="167">
        <f t="shared" si="11"/>
        <v>0</v>
      </c>
      <c r="AJ35" s="168">
        <f t="shared" si="12"/>
        <v>3.0865139E-2</v>
      </c>
      <c r="AK35" s="167">
        <f t="shared" si="13"/>
        <v>0</v>
      </c>
      <c r="AL35" s="167">
        <f t="shared" si="14"/>
        <v>1.2226868327402131E-3</v>
      </c>
      <c r="AM35" s="167">
        <f t="shared" si="15"/>
        <v>4.5420000000000004E-4</v>
      </c>
      <c r="AN35" s="168">
        <f t="shared" si="16"/>
        <v>1.6768868327402132E-3</v>
      </c>
      <c r="AO35" s="167">
        <f t="shared" si="17"/>
        <v>0</v>
      </c>
      <c r="AP35" s="167">
        <f t="shared" si="18"/>
        <v>0</v>
      </c>
      <c r="AQ35" s="167">
        <f t="shared" si="19"/>
        <v>0</v>
      </c>
      <c r="AR35" s="167">
        <f t="shared" si="20"/>
        <v>0</v>
      </c>
      <c r="AS35" s="168">
        <f t="shared" si="21"/>
        <v>0</v>
      </c>
      <c r="AT35" s="498">
        <v>300</v>
      </c>
      <c r="AU35" s="498">
        <v>200</v>
      </c>
      <c r="AV35" s="498">
        <v>90</v>
      </c>
      <c r="AW35" s="168">
        <f t="shared" si="22"/>
        <v>5.3999999999999991E-5</v>
      </c>
      <c r="AX35" s="318" t="e">
        <f t="shared" si="23"/>
        <v>#VALUE!</v>
      </c>
      <c r="AY35" s="170" t="str">
        <f t="shared" si="24"/>
        <v xml:space="preserve"> </v>
      </c>
      <c r="BA35" s="340" t="str">
        <f t="shared" si="25"/>
        <v>RGT</v>
      </c>
      <c r="BB35" s="340" t="str">
        <f t="shared" si="26"/>
        <v>G40</v>
      </c>
      <c r="BC35" s="169">
        <f>VLOOKUP($BA35,Matière_Fiche_Cond.!$B$14:$F$1000,4,FALSE)</f>
        <v>25.45</v>
      </c>
      <c r="BD35" s="169">
        <f>IF(AA35="RGT",((((0.002*Larg)+(0.002*Haut)+(0.04))*0.041)+0.02),VLOOKUP($BA35,Matière_Fiche_Cond.!$B$14:$F$1000,5,FALSE))</f>
        <v>4.5420000000000002E-2</v>
      </c>
      <c r="BF35" s="168">
        <f t="shared" si="27"/>
        <v>5.3999999999999991E-5</v>
      </c>
      <c r="BG35" s="168">
        <f t="shared" si="28"/>
        <v>0</v>
      </c>
      <c r="BH35" s="318" t="e">
        <f t="shared" si="29"/>
        <v>#VALUE!</v>
      </c>
      <c r="BI35" s="318">
        <f t="shared" si="30"/>
        <v>0</v>
      </c>
      <c r="BJ35" s="171"/>
      <c r="BK35" s="168">
        <f t="shared" si="31"/>
        <v>0</v>
      </c>
      <c r="BL35" s="168">
        <f t="shared" si="32"/>
        <v>0</v>
      </c>
      <c r="BM35" s="318">
        <f t="shared" si="33"/>
        <v>0</v>
      </c>
      <c r="BN35" s="318">
        <f t="shared" si="34"/>
        <v>0</v>
      </c>
      <c r="BO35" s="171"/>
      <c r="BP35" s="168">
        <f t="shared" si="35"/>
        <v>0</v>
      </c>
      <c r="BQ35" s="168">
        <f t="shared" si="36"/>
        <v>0</v>
      </c>
      <c r="BR35" s="318">
        <f t="shared" si="37"/>
        <v>0</v>
      </c>
      <c r="BS35" s="318">
        <f t="shared" si="38"/>
        <v>0</v>
      </c>
      <c r="BT35" s="171"/>
      <c r="BU35" s="168">
        <f t="shared" si="39"/>
        <v>0</v>
      </c>
      <c r="BV35" s="168">
        <f t="shared" si="40"/>
        <v>0</v>
      </c>
      <c r="BW35" s="318">
        <f t="shared" si="41"/>
        <v>0</v>
      </c>
      <c r="BX35" s="318">
        <f t="shared" si="42"/>
        <v>0</v>
      </c>
    </row>
    <row r="36" spans="1:76" s="174" customFormat="1" ht="5.25" customHeight="1">
      <c r="B36" s="175"/>
      <c r="C36" s="175"/>
      <c r="D36" s="176"/>
      <c r="F36" s="175"/>
      <c r="G36" s="175"/>
      <c r="H36" s="175"/>
      <c r="I36" s="532"/>
      <c r="J36" s="532"/>
      <c r="K36" s="532"/>
      <c r="L36" s="175"/>
      <c r="M36" s="175"/>
      <c r="N36" s="175"/>
      <c r="O36" s="175"/>
      <c r="P36" s="175"/>
      <c r="AB36" s="177"/>
      <c r="AC36" s="177"/>
      <c r="AT36" s="497"/>
      <c r="AU36" s="497"/>
      <c r="AV36" s="497"/>
    </row>
    <row r="37" spans="1:76">
      <c r="B37" s="181"/>
      <c r="F37" s="181"/>
      <c r="G37" s="181"/>
      <c r="H37" s="181"/>
      <c r="I37"/>
      <c r="J37"/>
      <c r="K37"/>
    </row>
    <row r="38" spans="1:76">
      <c r="B38" s="181"/>
      <c r="F38" s="181"/>
      <c r="G38" s="181"/>
      <c r="H38" s="181"/>
      <c r="I38"/>
      <c r="J38"/>
      <c r="K38"/>
    </row>
    <row r="39" spans="1:76">
      <c r="B39" s="181"/>
      <c r="F39" s="181"/>
      <c r="G39" s="181"/>
      <c r="H39" s="181"/>
      <c r="I39"/>
      <c r="J39"/>
      <c r="K39"/>
    </row>
    <row r="40" spans="1:76">
      <c r="B40" s="181"/>
      <c r="F40" s="181"/>
      <c r="G40" s="181"/>
      <c r="H40" s="181"/>
      <c r="I40"/>
      <c r="J40"/>
      <c r="K40"/>
    </row>
    <row r="41" spans="1:76">
      <c r="B41" s="181"/>
      <c r="F41" s="181"/>
      <c r="G41" s="181"/>
      <c r="H41" s="181"/>
      <c r="I41"/>
      <c r="J41"/>
      <c r="K41"/>
    </row>
    <row r="42" spans="1:76">
      <c r="B42" s="181"/>
      <c r="F42" s="181"/>
      <c r="G42" s="181"/>
      <c r="H42" s="181"/>
      <c r="I42"/>
      <c r="J42"/>
      <c r="K42"/>
    </row>
    <row r="43" spans="1:76">
      <c r="B43" s="181"/>
      <c r="F43" s="181"/>
      <c r="G43" s="181"/>
      <c r="H43" s="181"/>
      <c r="I43"/>
      <c r="J43"/>
      <c r="K43"/>
    </row>
    <row r="44" spans="1:76">
      <c r="B44" s="181"/>
      <c r="F44" s="181"/>
      <c r="G44" s="181"/>
      <c r="H44" s="181"/>
      <c r="I44"/>
      <c r="J44"/>
      <c r="K44"/>
    </row>
    <row r="45" spans="1:76">
      <c r="B45" s="181"/>
      <c r="F45" s="181"/>
      <c r="G45" s="181"/>
      <c r="H45" s="181"/>
      <c r="I45"/>
      <c r="J45"/>
      <c r="K45"/>
    </row>
    <row r="46" spans="1:76">
      <c r="B46" s="181"/>
      <c r="F46" s="181"/>
      <c r="G46" s="181"/>
      <c r="H46" s="181"/>
      <c r="I46"/>
      <c r="J46"/>
      <c r="K46"/>
    </row>
    <row r="47" spans="1:76">
      <c r="B47" s="181"/>
      <c r="F47" s="181"/>
      <c r="G47" s="181"/>
      <c r="H47" s="181"/>
      <c r="I47"/>
      <c r="J47"/>
      <c r="K47"/>
    </row>
    <row r="48" spans="1:76">
      <c r="B48" s="181"/>
      <c r="F48" s="181"/>
      <c r="G48" s="181"/>
      <c r="H48" s="181"/>
      <c r="I48"/>
      <c r="J48"/>
      <c r="K48"/>
    </row>
    <row r="49" spans="2:11">
      <c r="B49" s="181"/>
      <c r="F49" s="181"/>
      <c r="G49" s="181"/>
      <c r="H49" s="181"/>
      <c r="I49"/>
      <c r="J49"/>
      <c r="K49"/>
    </row>
    <row r="50" spans="2:11">
      <c r="B50" s="181"/>
      <c r="F50" s="181"/>
      <c r="G50" s="181"/>
      <c r="H50" s="181"/>
      <c r="I50"/>
      <c r="J50"/>
      <c r="K50"/>
    </row>
    <row r="51" spans="2:11">
      <c r="B51" s="181"/>
      <c r="F51" s="181"/>
      <c r="G51" s="181"/>
      <c r="H51" s="181"/>
      <c r="I51"/>
      <c r="J51"/>
      <c r="K51"/>
    </row>
    <row r="52" spans="2:11">
      <c r="B52" s="181"/>
      <c r="F52" s="181"/>
      <c r="G52" s="181"/>
      <c r="H52" s="181"/>
      <c r="I52"/>
      <c r="J52"/>
      <c r="K52"/>
    </row>
    <row r="53" spans="2:11">
      <c r="B53" s="181"/>
      <c r="F53" s="181"/>
      <c r="G53" s="181"/>
      <c r="H53" s="181"/>
      <c r="I53"/>
      <c r="J53"/>
      <c r="K53"/>
    </row>
    <row r="54" spans="2:11">
      <c r="B54" s="181"/>
      <c r="F54" s="181"/>
      <c r="G54" s="181"/>
      <c r="H54" s="181"/>
      <c r="I54"/>
      <c r="J54"/>
      <c r="K54"/>
    </row>
    <row r="55" spans="2:11">
      <c r="B55" s="181"/>
      <c r="F55" s="181"/>
      <c r="G55" s="181"/>
      <c r="H55" s="181"/>
      <c r="I55"/>
      <c r="J55"/>
      <c r="K55"/>
    </row>
    <row r="56" spans="2:11">
      <c r="B56" s="181"/>
      <c r="F56" s="181"/>
      <c r="G56" s="181"/>
      <c r="H56" s="181"/>
      <c r="I56"/>
      <c r="J56"/>
      <c r="K56"/>
    </row>
    <row r="57" spans="2:11">
      <c r="B57" s="181"/>
      <c r="F57" s="181"/>
      <c r="G57" s="181"/>
      <c r="H57" s="181"/>
      <c r="I57"/>
      <c r="J57"/>
      <c r="K57"/>
    </row>
    <row r="58" spans="2:11">
      <c r="B58" s="181"/>
      <c r="F58" s="181"/>
      <c r="G58" s="181"/>
      <c r="H58" s="181"/>
      <c r="I58"/>
      <c r="J58"/>
      <c r="K58"/>
    </row>
    <row r="59" spans="2:11">
      <c r="B59" s="181"/>
      <c r="F59" s="181"/>
      <c r="G59" s="181"/>
      <c r="H59" s="181"/>
      <c r="I59"/>
      <c r="J59"/>
      <c r="K59"/>
    </row>
    <row r="60" spans="2:11">
      <c r="B60" s="181"/>
      <c r="F60" s="181"/>
      <c r="G60" s="181"/>
      <c r="H60" s="181"/>
      <c r="I60"/>
      <c r="J60"/>
      <c r="K60"/>
    </row>
    <row r="61" spans="2:11">
      <c r="B61" s="181"/>
      <c r="F61" s="181"/>
      <c r="G61" s="181"/>
      <c r="H61" s="181"/>
      <c r="I61"/>
      <c r="J61"/>
      <c r="K61"/>
    </row>
    <row r="62" spans="2:11">
      <c r="B62" s="181"/>
      <c r="F62" s="181"/>
      <c r="G62" s="181"/>
      <c r="H62" s="181"/>
      <c r="I62"/>
      <c r="J62"/>
      <c r="K62"/>
    </row>
    <row r="63" spans="2:11">
      <c r="B63" s="181"/>
      <c r="F63" s="181"/>
      <c r="G63" s="181"/>
      <c r="H63" s="181"/>
      <c r="I63"/>
      <c r="J63"/>
      <c r="K63"/>
    </row>
    <row r="64" spans="2:11">
      <c r="B64" s="181"/>
      <c r="F64" s="181"/>
      <c r="G64" s="181"/>
      <c r="H64" s="181"/>
      <c r="I64"/>
      <c r="J64"/>
      <c r="K64"/>
    </row>
    <row r="65" spans="2:11">
      <c r="B65" s="181"/>
      <c r="F65" s="181"/>
      <c r="G65" s="181"/>
      <c r="H65" s="181"/>
      <c r="I65"/>
      <c r="J65"/>
      <c r="K65"/>
    </row>
    <row r="66" spans="2:11">
      <c r="B66" s="181"/>
      <c r="F66" s="181"/>
      <c r="G66" s="181"/>
      <c r="H66" s="181"/>
      <c r="I66"/>
      <c r="J66"/>
      <c r="K66"/>
    </row>
    <row r="67" spans="2:11">
      <c r="B67" s="181"/>
      <c r="F67" s="181"/>
      <c r="G67" s="181"/>
      <c r="H67" s="181"/>
      <c r="I67"/>
      <c r="J67"/>
      <c r="K67"/>
    </row>
    <row r="68" spans="2:11">
      <c r="B68" s="181"/>
      <c r="F68" s="181"/>
      <c r="G68" s="181"/>
      <c r="H68" s="181"/>
      <c r="I68"/>
      <c r="J68"/>
      <c r="K68"/>
    </row>
    <row r="69" spans="2:11">
      <c r="B69" s="181"/>
      <c r="F69" s="181"/>
      <c r="G69" s="181"/>
      <c r="H69" s="181"/>
      <c r="I69"/>
      <c r="J69"/>
      <c r="K69"/>
    </row>
    <row r="70" spans="2:11">
      <c r="B70" s="181"/>
      <c r="F70" s="181"/>
      <c r="G70" s="181"/>
      <c r="H70" s="181"/>
      <c r="I70"/>
      <c r="J70"/>
      <c r="K70"/>
    </row>
    <row r="71" spans="2:11">
      <c r="B71" s="181"/>
      <c r="F71" s="181"/>
      <c r="G71" s="181"/>
      <c r="H71" s="181"/>
      <c r="I71"/>
      <c r="J71"/>
      <c r="K71"/>
    </row>
    <row r="72" spans="2:11">
      <c r="B72" s="181"/>
      <c r="F72" s="181"/>
      <c r="G72" s="181"/>
      <c r="H72" s="181"/>
      <c r="I72"/>
      <c r="J72"/>
      <c r="K72"/>
    </row>
    <row r="73" spans="2:11">
      <c r="B73" s="181"/>
      <c r="F73" s="181"/>
      <c r="G73" s="181"/>
      <c r="H73" s="181"/>
      <c r="I73"/>
      <c r="J73"/>
      <c r="K73"/>
    </row>
    <row r="74" spans="2:11">
      <c r="B74" s="181"/>
      <c r="F74" s="181"/>
      <c r="G74" s="181"/>
      <c r="H74" s="181"/>
      <c r="I74"/>
      <c r="J74"/>
      <c r="K74"/>
    </row>
    <row r="75" spans="2:11">
      <c r="B75" s="181"/>
      <c r="F75" s="181"/>
      <c r="G75" s="181"/>
      <c r="H75" s="181"/>
      <c r="I75"/>
      <c r="J75"/>
      <c r="K75"/>
    </row>
    <row r="76" spans="2:11">
      <c r="B76" s="181"/>
      <c r="F76" s="181"/>
      <c r="G76" s="181"/>
      <c r="H76" s="181"/>
      <c r="I76"/>
      <c r="J76"/>
      <c r="K76"/>
    </row>
    <row r="77" spans="2:11">
      <c r="B77" s="181"/>
      <c r="F77" s="181"/>
      <c r="G77" s="181"/>
      <c r="H77" s="181"/>
      <c r="I77"/>
      <c r="J77"/>
      <c r="K77"/>
    </row>
    <row r="78" spans="2:11">
      <c r="B78" s="181"/>
      <c r="F78" s="181"/>
      <c r="G78" s="181"/>
      <c r="H78" s="181"/>
      <c r="I78"/>
      <c r="J78"/>
      <c r="K78"/>
    </row>
    <row r="79" spans="2:11">
      <c r="B79" s="181"/>
      <c r="F79" s="181"/>
      <c r="G79" s="181"/>
      <c r="H79" s="181"/>
      <c r="I79"/>
      <c r="J79"/>
      <c r="K79"/>
    </row>
    <row r="80" spans="2:11">
      <c r="B80" s="181"/>
      <c r="F80" s="181"/>
      <c r="G80" s="181"/>
      <c r="H80" s="181"/>
      <c r="I80"/>
      <c r="J80"/>
      <c r="K80"/>
    </row>
    <row r="81" spans="2:11">
      <c r="B81" s="181"/>
      <c r="F81" s="181"/>
      <c r="G81" s="181"/>
      <c r="H81" s="181"/>
      <c r="I81"/>
      <c r="J81"/>
      <c r="K81"/>
    </row>
    <row r="82" spans="2:11">
      <c r="B82" s="181"/>
      <c r="F82" s="181"/>
      <c r="G82" s="181"/>
      <c r="H82" s="181"/>
      <c r="I82"/>
      <c r="J82"/>
      <c r="K82"/>
    </row>
    <row r="83" spans="2:11">
      <c r="B83" s="181"/>
      <c r="F83" s="181"/>
      <c r="G83" s="181"/>
      <c r="H83" s="181"/>
      <c r="I83"/>
      <c r="J83"/>
      <c r="K83"/>
    </row>
    <row r="84" spans="2:11">
      <c r="B84" s="181"/>
      <c r="F84" s="181"/>
      <c r="G84" s="181"/>
      <c r="H84" s="181"/>
      <c r="I84"/>
      <c r="J84"/>
      <c r="K84"/>
    </row>
    <row r="85" spans="2:11">
      <c r="B85" s="181"/>
      <c r="F85" s="181"/>
      <c r="G85" s="181"/>
      <c r="H85" s="181"/>
      <c r="I85"/>
      <c r="J85"/>
      <c r="K85"/>
    </row>
    <row r="86" spans="2:11">
      <c r="B86" s="181"/>
      <c r="F86" s="181"/>
      <c r="G86" s="181"/>
      <c r="H86" s="181"/>
      <c r="I86"/>
      <c r="J86"/>
      <c r="K86"/>
    </row>
    <row r="87" spans="2:11">
      <c r="B87" s="181"/>
      <c r="F87" s="181"/>
      <c r="G87" s="181"/>
      <c r="H87" s="181"/>
      <c r="I87"/>
      <c r="J87"/>
      <c r="K87"/>
    </row>
    <row r="88" spans="2:11">
      <c r="B88" s="181"/>
      <c r="F88" s="181"/>
      <c r="G88" s="181"/>
      <c r="H88" s="181"/>
      <c r="I88"/>
      <c r="J88"/>
      <c r="K88"/>
    </row>
    <row r="89" spans="2:11">
      <c r="B89" s="181"/>
      <c r="F89" s="181"/>
      <c r="G89" s="181"/>
      <c r="H89" s="181"/>
      <c r="I89"/>
      <c r="J89"/>
      <c r="K89"/>
    </row>
    <row r="90" spans="2:11">
      <c r="B90" s="181"/>
      <c r="F90" s="181"/>
      <c r="G90" s="181"/>
      <c r="H90" s="181"/>
      <c r="I90"/>
      <c r="J90"/>
      <c r="K90"/>
    </row>
    <row r="91" spans="2:11">
      <c r="B91" s="181"/>
      <c r="F91" s="181"/>
      <c r="G91" s="181"/>
      <c r="H91" s="181"/>
      <c r="I91"/>
      <c r="J91"/>
      <c r="K91"/>
    </row>
    <row r="92" spans="2:11">
      <c r="B92" s="181"/>
      <c r="F92" s="181"/>
      <c r="G92" s="181"/>
      <c r="H92" s="181"/>
      <c r="I92"/>
      <c r="J92"/>
      <c r="K92"/>
    </row>
    <row r="93" spans="2:11">
      <c r="B93" s="181"/>
      <c r="F93" s="181"/>
      <c r="G93" s="181"/>
      <c r="H93" s="181"/>
      <c r="I93"/>
      <c r="J93"/>
      <c r="K93"/>
    </row>
    <row r="94" spans="2:11">
      <c r="B94" s="181"/>
      <c r="F94" s="181"/>
      <c r="G94" s="181"/>
      <c r="H94" s="181"/>
      <c r="I94"/>
      <c r="J94"/>
      <c r="K94"/>
    </row>
    <row r="95" spans="2:11">
      <c r="B95" s="181"/>
      <c r="F95" s="181"/>
      <c r="G95" s="181"/>
      <c r="H95" s="181"/>
      <c r="I95"/>
      <c r="J95"/>
      <c r="K95"/>
    </row>
    <row r="96" spans="2:11">
      <c r="B96" s="181"/>
      <c r="F96" s="181"/>
      <c r="G96" s="181"/>
      <c r="H96" s="181"/>
      <c r="I96"/>
      <c r="J96"/>
      <c r="K96"/>
    </row>
    <row r="97" spans="2:11">
      <c r="B97" s="181"/>
      <c r="F97" s="181"/>
      <c r="G97" s="181"/>
      <c r="H97" s="181"/>
      <c r="I97"/>
      <c r="J97"/>
      <c r="K97"/>
    </row>
    <row r="98" spans="2:11">
      <c r="B98" s="181"/>
      <c r="F98" s="181"/>
      <c r="G98" s="181"/>
      <c r="H98" s="181"/>
      <c r="I98"/>
      <c r="J98"/>
      <c r="K98"/>
    </row>
    <row r="99" spans="2:11">
      <c r="B99" s="181"/>
      <c r="F99" s="181"/>
      <c r="G99" s="181"/>
      <c r="H99" s="181"/>
      <c r="I99"/>
      <c r="J99"/>
      <c r="K99"/>
    </row>
    <row r="100" spans="2:11">
      <c r="B100" s="181"/>
      <c r="F100" s="181"/>
      <c r="G100" s="181"/>
      <c r="H100" s="181"/>
      <c r="I100"/>
      <c r="J100"/>
      <c r="K100"/>
    </row>
    <row r="101" spans="2:11">
      <c r="B101" s="181"/>
      <c r="F101" s="181"/>
      <c r="G101" s="181"/>
      <c r="H101" s="181"/>
      <c r="I101"/>
      <c r="J101"/>
      <c r="K101"/>
    </row>
    <row r="102" spans="2:11">
      <c r="B102" s="181"/>
      <c r="F102" s="181"/>
      <c r="G102" s="181"/>
      <c r="H102" s="181"/>
      <c r="I102"/>
      <c r="J102"/>
      <c r="K102"/>
    </row>
    <row r="103" spans="2:11">
      <c r="B103" s="181"/>
      <c r="F103" s="181"/>
      <c r="G103" s="181"/>
      <c r="H103" s="181"/>
      <c r="I103"/>
      <c r="J103"/>
      <c r="K103"/>
    </row>
    <row r="104" spans="2:11">
      <c r="B104" s="181"/>
      <c r="F104" s="181"/>
      <c r="G104" s="181"/>
      <c r="H104" s="181"/>
      <c r="I104"/>
      <c r="J104"/>
      <c r="K104"/>
    </row>
    <row r="105" spans="2:11">
      <c r="B105" s="181"/>
      <c r="F105" s="181"/>
      <c r="G105" s="181"/>
      <c r="H105" s="181"/>
      <c r="I105"/>
      <c r="J105"/>
      <c r="K105"/>
    </row>
    <row r="106" spans="2:11">
      <c r="B106" s="181"/>
      <c r="F106" s="181"/>
      <c r="G106" s="181"/>
      <c r="H106" s="181"/>
      <c r="I106"/>
      <c r="J106"/>
      <c r="K106"/>
    </row>
    <row r="107" spans="2:11">
      <c r="B107" s="181"/>
      <c r="F107" s="181"/>
      <c r="G107" s="181"/>
      <c r="H107" s="181"/>
      <c r="I107"/>
      <c r="J107"/>
      <c r="K107"/>
    </row>
    <row r="108" spans="2:11">
      <c r="B108" s="181"/>
      <c r="F108" s="181"/>
      <c r="G108" s="181"/>
      <c r="H108" s="181"/>
      <c r="I108"/>
      <c r="J108"/>
      <c r="K108"/>
    </row>
    <row r="109" spans="2:11">
      <c r="B109" s="181"/>
      <c r="F109" s="181"/>
      <c r="G109" s="181"/>
      <c r="H109" s="181"/>
      <c r="I109"/>
      <c r="J109"/>
      <c r="K109"/>
    </row>
    <row r="110" spans="2:11">
      <c r="B110" s="181"/>
      <c r="F110" s="181"/>
      <c r="G110" s="181"/>
      <c r="H110" s="181"/>
      <c r="I110"/>
      <c r="J110"/>
      <c r="K110"/>
    </row>
    <row r="111" spans="2:11">
      <c r="B111" s="181"/>
      <c r="F111" s="181"/>
      <c r="G111" s="181"/>
      <c r="H111" s="181"/>
      <c r="I111"/>
      <c r="J111"/>
      <c r="K111"/>
    </row>
    <row r="112" spans="2:11">
      <c r="B112" s="181"/>
      <c r="F112" s="181"/>
      <c r="G112" s="181"/>
      <c r="H112" s="181"/>
      <c r="I112"/>
      <c r="J112"/>
      <c r="K112"/>
    </row>
    <row r="113" spans="2:11">
      <c r="B113" s="181"/>
      <c r="F113" s="181"/>
      <c r="G113" s="181"/>
      <c r="H113" s="181"/>
      <c r="I113"/>
      <c r="J113"/>
      <c r="K113"/>
    </row>
    <row r="114" spans="2:11">
      <c r="B114" s="181"/>
      <c r="F114" s="181"/>
      <c r="G114" s="181"/>
      <c r="H114" s="181"/>
      <c r="I114"/>
      <c r="J114"/>
      <c r="K114"/>
    </row>
    <row r="115" spans="2:11">
      <c r="B115" s="181"/>
      <c r="F115" s="181"/>
      <c r="G115" s="181"/>
      <c r="H115" s="181"/>
      <c r="I115"/>
      <c r="J115"/>
      <c r="K115"/>
    </row>
    <row r="116" spans="2:11">
      <c r="B116" s="181"/>
      <c r="F116" s="181"/>
      <c r="G116" s="181"/>
      <c r="H116" s="181"/>
      <c r="I116"/>
      <c r="J116"/>
      <c r="K116"/>
    </row>
    <row r="117" spans="2:11">
      <c r="B117" s="181"/>
      <c r="F117" s="181"/>
      <c r="G117" s="181"/>
      <c r="H117" s="181"/>
      <c r="I117"/>
      <c r="J117"/>
      <c r="K117"/>
    </row>
    <row r="118" spans="2:11">
      <c r="B118" s="181"/>
      <c r="F118" s="181"/>
      <c r="G118" s="181"/>
      <c r="H118" s="181"/>
      <c r="I118"/>
      <c r="J118"/>
      <c r="K118"/>
    </row>
    <row r="119" spans="2:11">
      <c r="B119" s="181"/>
      <c r="F119" s="181"/>
      <c r="G119" s="181"/>
      <c r="H119" s="181"/>
      <c r="I119"/>
      <c r="J119"/>
      <c r="K119"/>
    </row>
    <row r="120" spans="2:11">
      <c r="B120" s="181"/>
      <c r="F120" s="181"/>
      <c r="G120" s="181"/>
      <c r="H120" s="181"/>
      <c r="I120"/>
      <c r="J120"/>
      <c r="K120"/>
    </row>
    <row r="121" spans="2:11">
      <c r="B121" s="181"/>
      <c r="F121" s="181"/>
      <c r="G121" s="181"/>
      <c r="H121" s="181"/>
      <c r="I121"/>
      <c r="J121"/>
      <c r="K121"/>
    </row>
    <row r="122" spans="2:11">
      <c r="B122" s="181"/>
      <c r="F122" s="181"/>
      <c r="G122" s="181"/>
      <c r="H122" s="181"/>
      <c r="I122"/>
      <c r="J122"/>
      <c r="K122"/>
    </row>
    <row r="123" spans="2:11">
      <c r="B123" s="181"/>
      <c r="F123" s="181"/>
      <c r="G123" s="181"/>
      <c r="H123" s="181"/>
      <c r="I123"/>
      <c r="J123"/>
      <c r="K123"/>
    </row>
    <row r="124" spans="2:11">
      <c r="B124" s="181"/>
      <c r="F124" s="181"/>
      <c r="G124" s="181"/>
      <c r="H124" s="181"/>
      <c r="I124"/>
      <c r="J124"/>
      <c r="K124"/>
    </row>
    <row r="125" spans="2:11">
      <c r="B125" s="181"/>
      <c r="F125" s="181"/>
      <c r="G125" s="181"/>
      <c r="H125" s="181"/>
      <c r="I125"/>
      <c r="J125"/>
      <c r="K125"/>
    </row>
    <row r="126" spans="2:11">
      <c r="B126" s="181"/>
      <c r="F126" s="181"/>
      <c r="G126" s="181"/>
      <c r="H126" s="181"/>
      <c r="I126"/>
      <c r="J126"/>
      <c r="K126"/>
    </row>
    <row r="127" spans="2:11">
      <c r="B127" s="181"/>
      <c r="F127" s="181"/>
      <c r="G127" s="181"/>
      <c r="H127" s="181"/>
      <c r="I127"/>
      <c r="J127"/>
      <c r="K127"/>
    </row>
    <row r="128" spans="2:11">
      <c r="B128" s="181"/>
      <c r="F128" s="181"/>
      <c r="G128" s="181"/>
      <c r="H128" s="181"/>
      <c r="I128"/>
      <c r="J128"/>
      <c r="K128"/>
    </row>
    <row r="129" spans="2:11">
      <c r="B129" s="181"/>
      <c r="F129" s="181"/>
      <c r="G129" s="181"/>
      <c r="H129" s="181"/>
      <c r="I129"/>
      <c r="J129"/>
      <c r="K129"/>
    </row>
    <row r="130" spans="2:11">
      <c r="B130" s="181"/>
      <c r="F130" s="181"/>
      <c r="G130" s="181"/>
      <c r="H130" s="181"/>
      <c r="I130"/>
      <c r="J130"/>
      <c r="K130"/>
    </row>
    <row r="131" spans="2:11">
      <c r="B131" s="181"/>
      <c r="F131" s="181"/>
      <c r="G131" s="181"/>
      <c r="H131" s="181"/>
      <c r="I131"/>
      <c r="J131"/>
      <c r="K131"/>
    </row>
    <row r="132" spans="2:11">
      <c r="B132" s="181"/>
      <c r="F132" s="181"/>
      <c r="G132" s="181"/>
      <c r="H132" s="181"/>
      <c r="I132"/>
      <c r="J132"/>
      <c r="K132"/>
    </row>
    <row r="133" spans="2:11">
      <c r="B133" s="181"/>
      <c r="F133" s="181"/>
      <c r="G133" s="181"/>
      <c r="H133" s="181"/>
      <c r="I133"/>
      <c r="J133"/>
      <c r="K133"/>
    </row>
    <row r="134" spans="2:11">
      <c r="B134" s="181"/>
      <c r="F134" s="181"/>
      <c r="G134" s="181"/>
      <c r="H134" s="181"/>
      <c r="I134"/>
      <c r="J134"/>
      <c r="K134"/>
    </row>
    <row r="135" spans="2:11">
      <c r="B135" s="181"/>
      <c r="F135" s="181"/>
      <c r="G135" s="181"/>
      <c r="H135" s="181"/>
      <c r="I135"/>
      <c r="J135"/>
      <c r="K135"/>
    </row>
    <row r="136" spans="2:11">
      <c r="B136" s="181"/>
      <c r="F136" s="181"/>
      <c r="G136" s="181"/>
      <c r="H136" s="181"/>
      <c r="I136"/>
      <c r="J136"/>
      <c r="K136"/>
    </row>
    <row r="137" spans="2:11">
      <c r="B137" s="181"/>
      <c r="F137" s="181"/>
      <c r="G137" s="181"/>
      <c r="H137" s="181"/>
      <c r="I137"/>
      <c r="J137"/>
      <c r="K137"/>
    </row>
    <row r="138" spans="2:11">
      <c r="B138" s="181"/>
      <c r="F138" s="181"/>
      <c r="G138" s="181"/>
      <c r="H138" s="181"/>
      <c r="I138"/>
      <c r="J138"/>
      <c r="K138"/>
    </row>
    <row r="139" spans="2:11">
      <c r="B139" s="181"/>
      <c r="F139" s="181"/>
      <c r="G139" s="181"/>
      <c r="H139" s="181"/>
      <c r="I139"/>
      <c r="J139"/>
      <c r="K139"/>
    </row>
    <row r="140" spans="2:11">
      <c r="B140" s="181"/>
      <c r="F140" s="181"/>
      <c r="G140" s="181"/>
      <c r="H140" s="181"/>
      <c r="I140"/>
      <c r="J140"/>
      <c r="K140"/>
    </row>
    <row r="141" spans="2:11">
      <c r="B141" s="181"/>
      <c r="F141" s="181"/>
      <c r="G141" s="181"/>
      <c r="H141" s="181"/>
      <c r="I141"/>
      <c r="J141"/>
      <c r="K141"/>
    </row>
    <row r="142" spans="2:11">
      <c r="B142" s="181"/>
      <c r="F142" s="181"/>
      <c r="G142" s="181"/>
      <c r="H142" s="181"/>
      <c r="I142"/>
      <c r="J142"/>
      <c r="K142"/>
    </row>
    <row r="143" spans="2:11">
      <c r="B143" s="181"/>
      <c r="F143" s="181"/>
      <c r="G143" s="181"/>
      <c r="H143" s="181"/>
      <c r="I143"/>
      <c r="J143"/>
      <c r="K143"/>
    </row>
    <row r="144" spans="2:11">
      <c r="B144" s="181"/>
      <c r="F144" s="181"/>
      <c r="G144" s="181"/>
      <c r="H144" s="181"/>
      <c r="I144"/>
      <c r="J144"/>
      <c r="K144"/>
    </row>
    <row r="145" spans="2:11">
      <c r="B145" s="181"/>
      <c r="F145" s="181"/>
      <c r="G145" s="181"/>
      <c r="H145" s="181"/>
      <c r="I145"/>
      <c r="J145"/>
      <c r="K145"/>
    </row>
    <row r="146" spans="2:11">
      <c r="B146" s="181"/>
      <c r="F146" s="181"/>
      <c r="G146" s="181"/>
      <c r="H146" s="181"/>
      <c r="I146"/>
      <c r="J146"/>
      <c r="K146"/>
    </row>
    <row r="147" spans="2:11">
      <c r="B147" s="181"/>
      <c r="F147" s="181"/>
      <c r="G147" s="181"/>
      <c r="H147" s="181"/>
      <c r="I147"/>
      <c r="J147"/>
      <c r="K147"/>
    </row>
    <row r="148" spans="2:11">
      <c r="B148" s="181"/>
      <c r="F148" s="181"/>
      <c r="G148" s="181"/>
      <c r="H148" s="181"/>
      <c r="I148"/>
      <c r="J148"/>
      <c r="K148"/>
    </row>
    <row r="149" spans="2:11">
      <c r="B149" s="181"/>
      <c r="F149" s="181"/>
      <c r="G149" s="181"/>
      <c r="H149" s="181"/>
      <c r="I149"/>
      <c r="J149"/>
      <c r="K149"/>
    </row>
    <row r="150" spans="2:11">
      <c r="B150" s="181"/>
      <c r="F150" s="181"/>
      <c r="G150" s="181"/>
      <c r="H150" s="181"/>
      <c r="I150"/>
      <c r="J150"/>
      <c r="K150"/>
    </row>
    <row r="151" spans="2:11">
      <c r="B151" s="181"/>
      <c r="F151" s="181"/>
      <c r="G151" s="181"/>
      <c r="H151" s="181"/>
      <c r="I151"/>
      <c r="J151"/>
      <c r="K151"/>
    </row>
    <row r="152" spans="2:11">
      <c r="B152" s="181"/>
      <c r="F152" s="181"/>
      <c r="G152" s="181"/>
      <c r="H152" s="181"/>
      <c r="I152"/>
      <c r="J152"/>
      <c r="K152"/>
    </row>
    <row r="153" spans="2:11">
      <c r="B153" s="181"/>
      <c r="F153" s="181"/>
      <c r="G153" s="181"/>
      <c r="H153" s="181"/>
      <c r="I153"/>
      <c r="J153"/>
      <c r="K153"/>
    </row>
    <row r="154" spans="2:11">
      <c r="B154" s="181"/>
      <c r="F154" s="181"/>
      <c r="G154" s="181"/>
      <c r="H154" s="181"/>
      <c r="I154"/>
      <c r="J154"/>
      <c r="K154"/>
    </row>
    <row r="155" spans="2:11">
      <c r="B155" s="181"/>
      <c r="F155" s="181"/>
      <c r="G155" s="181"/>
      <c r="H155" s="181"/>
      <c r="I155"/>
      <c r="J155"/>
      <c r="K155"/>
    </row>
    <row r="156" spans="2:11">
      <c r="B156" s="181"/>
      <c r="F156" s="181"/>
      <c r="G156" s="181"/>
      <c r="H156" s="181"/>
      <c r="I156"/>
      <c r="J156"/>
      <c r="K156"/>
    </row>
    <row r="157" spans="2:11">
      <c r="B157" s="181"/>
      <c r="F157" s="181"/>
      <c r="G157" s="181"/>
      <c r="H157" s="181"/>
      <c r="I157"/>
      <c r="J157"/>
      <c r="K157"/>
    </row>
    <row r="158" spans="2:11">
      <c r="B158" s="181"/>
      <c r="F158" s="181"/>
      <c r="G158" s="181"/>
      <c r="H158" s="181"/>
      <c r="I158"/>
      <c r="J158"/>
      <c r="K158"/>
    </row>
    <row r="159" spans="2:11">
      <c r="B159" s="181"/>
      <c r="F159" s="181"/>
      <c r="G159" s="181"/>
      <c r="H159" s="181"/>
      <c r="I159"/>
      <c r="J159"/>
      <c r="K159"/>
    </row>
    <row r="160" spans="2:11">
      <c r="B160" s="181"/>
      <c r="F160" s="181"/>
      <c r="G160" s="181"/>
      <c r="H160" s="181"/>
      <c r="I160"/>
      <c r="J160"/>
      <c r="K160"/>
    </row>
    <row r="161" spans="2:11">
      <c r="B161" s="181"/>
      <c r="F161" s="181"/>
      <c r="G161" s="181"/>
      <c r="H161" s="181"/>
      <c r="I161"/>
      <c r="J161"/>
      <c r="K161"/>
    </row>
    <row r="162" spans="2:11">
      <c r="B162" s="181"/>
      <c r="F162" s="181"/>
      <c r="G162" s="181"/>
      <c r="H162" s="181"/>
      <c r="I162"/>
      <c r="J162"/>
      <c r="K162"/>
    </row>
    <row r="163" spans="2:11">
      <c r="B163" s="181"/>
      <c r="F163" s="181"/>
      <c r="G163" s="181"/>
      <c r="H163" s="181"/>
      <c r="I163"/>
      <c r="J163"/>
      <c r="K163"/>
    </row>
    <row r="164" spans="2:11">
      <c r="B164" s="181"/>
      <c r="F164" s="181"/>
      <c r="G164" s="181"/>
      <c r="H164" s="181"/>
      <c r="I164"/>
      <c r="J164"/>
      <c r="K164"/>
    </row>
    <row r="165" spans="2:11">
      <c r="B165" s="181"/>
      <c r="F165" s="181"/>
      <c r="G165" s="181"/>
      <c r="H165" s="181"/>
      <c r="I165"/>
      <c r="J165"/>
      <c r="K165"/>
    </row>
    <row r="166" spans="2:11">
      <c r="B166" s="181"/>
      <c r="F166" s="181"/>
      <c r="G166" s="181"/>
      <c r="H166" s="181"/>
      <c r="I166"/>
      <c r="J166"/>
      <c r="K166"/>
    </row>
    <row r="167" spans="2:11">
      <c r="B167" s="181"/>
      <c r="F167" s="181"/>
      <c r="G167" s="181"/>
      <c r="H167" s="181"/>
      <c r="I167"/>
      <c r="J167"/>
      <c r="K167"/>
    </row>
    <row r="168" spans="2:11">
      <c r="B168" s="181"/>
      <c r="F168" s="181"/>
      <c r="G168" s="181"/>
      <c r="H168" s="181"/>
      <c r="I168"/>
      <c r="J168"/>
      <c r="K168"/>
    </row>
    <row r="169" spans="2:11">
      <c r="B169" s="181"/>
      <c r="F169" s="181"/>
      <c r="G169" s="181"/>
      <c r="H169" s="181"/>
      <c r="I169"/>
      <c r="J169"/>
      <c r="K169"/>
    </row>
    <row r="170" spans="2:11">
      <c r="B170" s="181"/>
      <c r="F170" s="181"/>
      <c r="G170" s="181"/>
      <c r="H170" s="181"/>
      <c r="I170"/>
      <c r="J170"/>
      <c r="K170"/>
    </row>
    <row r="171" spans="2:11">
      <c r="B171" s="181"/>
      <c r="F171" s="181"/>
      <c r="G171" s="181"/>
      <c r="H171" s="181"/>
      <c r="I171"/>
      <c r="J171"/>
      <c r="K171"/>
    </row>
    <row r="172" spans="2:11">
      <c r="B172" s="181"/>
      <c r="F172" s="181"/>
      <c r="G172" s="181"/>
      <c r="H172" s="181"/>
      <c r="I172"/>
      <c r="J172"/>
      <c r="K172"/>
    </row>
    <row r="173" spans="2:11">
      <c r="B173" s="181"/>
      <c r="F173" s="181"/>
      <c r="G173" s="181"/>
      <c r="H173" s="181"/>
      <c r="I173"/>
      <c r="J173"/>
      <c r="K173"/>
    </row>
    <row r="174" spans="2:11">
      <c r="B174" s="181"/>
      <c r="F174" s="181"/>
      <c r="G174" s="181"/>
      <c r="H174" s="181"/>
      <c r="I174"/>
      <c r="J174"/>
      <c r="K174"/>
    </row>
    <row r="175" spans="2:11">
      <c r="B175" s="181"/>
      <c r="F175" s="181"/>
      <c r="G175" s="181"/>
      <c r="H175" s="181"/>
      <c r="I175"/>
      <c r="J175"/>
      <c r="K175"/>
    </row>
    <row r="176" spans="2:11">
      <c r="B176" s="181"/>
      <c r="F176" s="181"/>
      <c r="G176" s="181"/>
      <c r="H176" s="181"/>
      <c r="I176"/>
      <c r="J176"/>
      <c r="K176"/>
    </row>
    <row r="177" spans="2:11">
      <c r="B177" s="181"/>
      <c r="F177" s="181"/>
      <c r="G177" s="181"/>
      <c r="H177" s="181"/>
      <c r="I177"/>
      <c r="J177"/>
      <c r="K177"/>
    </row>
    <row r="178" spans="2:11">
      <c r="B178" s="181"/>
      <c r="F178" s="181"/>
      <c r="G178" s="181"/>
      <c r="H178" s="181"/>
      <c r="I178"/>
      <c r="J178"/>
      <c r="K178"/>
    </row>
    <row r="179" spans="2:11">
      <c r="B179" s="181"/>
      <c r="F179" s="181"/>
      <c r="G179" s="181"/>
      <c r="H179" s="181"/>
      <c r="I179"/>
      <c r="J179"/>
      <c r="K179"/>
    </row>
    <row r="180" spans="2:11">
      <c r="B180" s="181"/>
      <c r="F180" s="181"/>
      <c r="G180" s="181"/>
      <c r="H180" s="181"/>
      <c r="I180"/>
      <c r="J180"/>
      <c r="K180"/>
    </row>
    <row r="181" spans="2:11">
      <c r="B181" s="181"/>
      <c r="F181" s="181"/>
      <c r="G181" s="181"/>
      <c r="H181" s="181"/>
      <c r="I181"/>
      <c r="J181"/>
      <c r="K181"/>
    </row>
    <row r="182" spans="2:11">
      <c r="B182" s="181"/>
      <c r="F182" s="181"/>
      <c r="G182" s="181"/>
      <c r="H182" s="181"/>
      <c r="I182"/>
      <c r="J182"/>
      <c r="K182"/>
    </row>
    <row r="183" spans="2:11">
      <c r="B183" s="181"/>
      <c r="F183" s="181"/>
      <c r="G183" s="181"/>
      <c r="H183" s="181"/>
      <c r="I183"/>
      <c r="J183"/>
      <c r="K183"/>
    </row>
    <row r="184" spans="2:11">
      <c r="B184" s="181"/>
      <c r="F184" s="181"/>
      <c r="G184" s="181"/>
      <c r="H184" s="181"/>
      <c r="I184"/>
      <c r="J184"/>
      <c r="K184"/>
    </row>
    <row r="185" spans="2:11">
      <c r="B185" s="181"/>
      <c r="F185" s="181"/>
      <c r="G185" s="181"/>
      <c r="H185" s="181"/>
      <c r="I185"/>
      <c r="J185"/>
      <c r="K185"/>
    </row>
    <row r="186" spans="2:11">
      <c r="B186" s="181"/>
      <c r="F186" s="181"/>
      <c r="G186" s="181"/>
      <c r="H186" s="181"/>
      <c r="I186"/>
      <c r="J186"/>
      <c r="K186"/>
    </row>
    <row r="187" spans="2:11">
      <c r="B187" s="181"/>
      <c r="F187" s="181"/>
      <c r="G187" s="181"/>
      <c r="H187" s="181"/>
      <c r="I187"/>
      <c r="J187"/>
      <c r="K187"/>
    </row>
    <row r="188" spans="2:11">
      <c r="B188" s="181"/>
      <c r="F188" s="181"/>
      <c r="G188" s="181"/>
      <c r="H188" s="181"/>
      <c r="I188"/>
      <c r="J188"/>
      <c r="K188"/>
    </row>
    <row r="189" spans="2:11">
      <c r="B189" s="181"/>
      <c r="F189" s="181"/>
      <c r="G189" s="181"/>
      <c r="H189" s="181"/>
      <c r="I189"/>
      <c r="J189"/>
      <c r="K189"/>
    </row>
    <row r="190" spans="2:11">
      <c r="B190" s="181"/>
      <c r="F190" s="181"/>
      <c r="G190" s="181"/>
      <c r="H190" s="181"/>
      <c r="I190"/>
      <c r="J190"/>
      <c r="K190"/>
    </row>
    <row r="191" spans="2:11">
      <c r="B191" s="181"/>
      <c r="F191" s="181"/>
      <c r="G191" s="181"/>
      <c r="H191" s="181"/>
      <c r="I191"/>
      <c r="J191"/>
      <c r="K191"/>
    </row>
    <row r="192" spans="2:11">
      <c r="B192" s="181"/>
      <c r="F192" s="181"/>
      <c r="G192" s="181"/>
      <c r="H192" s="181"/>
      <c r="I192"/>
      <c r="J192"/>
      <c r="K192"/>
    </row>
    <row r="193" spans="2:11">
      <c r="B193" s="181"/>
      <c r="F193" s="181"/>
      <c r="G193" s="181"/>
      <c r="H193" s="181"/>
      <c r="I193"/>
      <c r="J193"/>
      <c r="K193"/>
    </row>
    <row r="194" spans="2:11">
      <c r="B194" s="181"/>
      <c r="F194" s="181"/>
      <c r="G194" s="181"/>
      <c r="H194" s="181"/>
      <c r="I194"/>
      <c r="J194"/>
      <c r="K194"/>
    </row>
    <row r="195" spans="2:11">
      <c r="B195" s="181"/>
      <c r="F195" s="181"/>
      <c r="G195" s="181"/>
      <c r="H195" s="181"/>
      <c r="I195"/>
      <c r="J195"/>
      <c r="K195"/>
    </row>
    <row r="196" spans="2:11">
      <c r="B196" s="181"/>
      <c r="F196" s="181"/>
      <c r="G196" s="181"/>
      <c r="H196" s="181"/>
      <c r="I196"/>
      <c r="J196"/>
      <c r="K196"/>
    </row>
    <row r="197" spans="2:11">
      <c r="B197" s="181"/>
      <c r="F197" s="181"/>
      <c r="G197" s="181"/>
      <c r="H197" s="181"/>
      <c r="I197"/>
      <c r="J197"/>
      <c r="K197"/>
    </row>
    <row r="198" spans="2:11">
      <c r="B198" s="181"/>
      <c r="F198" s="181"/>
      <c r="G198" s="181"/>
      <c r="H198" s="181"/>
      <c r="I198"/>
      <c r="J198"/>
      <c r="K198"/>
    </row>
    <row r="199" spans="2:11">
      <c r="B199" s="181"/>
      <c r="F199" s="181"/>
      <c r="G199" s="181"/>
      <c r="H199" s="181"/>
      <c r="I199"/>
      <c r="J199"/>
      <c r="K199"/>
    </row>
    <row r="200" spans="2:11">
      <c r="B200" s="181"/>
      <c r="F200" s="181"/>
      <c r="G200" s="181"/>
      <c r="H200" s="181"/>
      <c r="I200"/>
      <c r="J200"/>
      <c r="K200"/>
    </row>
    <row r="201" spans="2:11">
      <c r="B201" s="181"/>
      <c r="F201" s="181"/>
      <c r="G201" s="181"/>
      <c r="H201" s="181"/>
      <c r="I201"/>
      <c r="J201"/>
      <c r="K201"/>
    </row>
    <row r="202" spans="2:11">
      <c r="B202" s="181"/>
      <c r="F202" s="181"/>
      <c r="G202" s="181"/>
      <c r="H202" s="181"/>
      <c r="I202"/>
      <c r="J202"/>
      <c r="K202"/>
    </row>
    <row r="203" spans="2:11">
      <c r="B203" s="181"/>
      <c r="F203" s="181"/>
      <c r="G203" s="181"/>
      <c r="H203" s="181"/>
      <c r="I203"/>
      <c r="J203"/>
      <c r="K203"/>
    </row>
    <row r="204" spans="2:11">
      <c r="B204" s="181"/>
      <c r="F204" s="181"/>
      <c r="G204" s="181"/>
      <c r="H204" s="181"/>
      <c r="I204"/>
      <c r="J204"/>
      <c r="K204"/>
    </row>
    <row r="205" spans="2:11">
      <c r="B205" s="181"/>
      <c r="F205" s="181"/>
      <c r="G205" s="181"/>
      <c r="H205" s="181"/>
      <c r="I205"/>
      <c r="J205"/>
      <c r="K205"/>
    </row>
    <row r="206" spans="2:11">
      <c r="B206" s="181"/>
      <c r="F206" s="181"/>
      <c r="G206" s="181"/>
      <c r="H206" s="181"/>
      <c r="I206"/>
      <c r="J206"/>
      <c r="K206"/>
    </row>
    <row r="207" spans="2:11">
      <c r="B207" s="181"/>
      <c r="F207" s="181"/>
      <c r="G207" s="181"/>
      <c r="H207" s="181"/>
      <c r="I207"/>
      <c r="J207"/>
      <c r="K207"/>
    </row>
    <row r="208" spans="2:11">
      <c r="B208" s="181"/>
      <c r="F208" s="181"/>
      <c r="G208" s="181"/>
      <c r="H208" s="181"/>
      <c r="I208"/>
      <c r="J208"/>
      <c r="K208"/>
    </row>
    <row r="209" spans="2:11">
      <c r="B209" s="181"/>
      <c r="F209" s="181"/>
      <c r="G209" s="181"/>
      <c r="H209" s="181"/>
      <c r="I209"/>
      <c r="J209"/>
      <c r="K209"/>
    </row>
    <row r="210" spans="2:11">
      <c r="B210" s="181"/>
      <c r="F210" s="181"/>
      <c r="G210" s="181"/>
      <c r="H210" s="181"/>
      <c r="I210"/>
      <c r="J210"/>
      <c r="K210"/>
    </row>
    <row r="211" spans="2:11">
      <c r="B211" s="181"/>
      <c r="F211" s="181"/>
      <c r="G211" s="181"/>
      <c r="H211" s="181"/>
      <c r="I211"/>
      <c r="J211"/>
      <c r="K211"/>
    </row>
    <row r="212" spans="2:11">
      <c r="B212" s="181"/>
      <c r="F212" s="181"/>
      <c r="G212" s="181"/>
      <c r="H212" s="181"/>
      <c r="I212"/>
      <c r="J212"/>
      <c r="K212"/>
    </row>
    <row r="213" spans="2:11">
      <c r="B213" s="181"/>
      <c r="F213" s="181"/>
      <c r="G213" s="181"/>
      <c r="H213" s="181"/>
      <c r="I213"/>
      <c r="J213"/>
      <c r="K213"/>
    </row>
    <row r="214" spans="2:11">
      <c r="B214" s="181"/>
      <c r="F214" s="181"/>
      <c r="G214" s="181"/>
      <c r="H214" s="181"/>
      <c r="I214"/>
      <c r="J214"/>
      <c r="K214"/>
    </row>
    <row r="215" spans="2:11">
      <c r="B215" s="181"/>
      <c r="F215" s="181"/>
      <c r="G215" s="181"/>
      <c r="H215" s="181"/>
      <c r="I215"/>
      <c r="J215"/>
      <c r="K215"/>
    </row>
    <row r="216" spans="2:11">
      <c r="B216" s="181"/>
      <c r="F216" s="181"/>
      <c r="G216" s="181"/>
      <c r="H216" s="181"/>
      <c r="I216"/>
      <c r="J216"/>
      <c r="K216"/>
    </row>
    <row r="217" spans="2:11">
      <c r="B217" s="181"/>
      <c r="F217" s="181"/>
      <c r="G217" s="181"/>
      <c r="H217" s="181"/>
      <c r="I217"/>
      <c r="J217"/>
      <c r="K217"/>
    </row>
    <row r="218" spans="2:11">
      <c r="B218" s="181"/>
      <c r="F218" s="181"/>
      <c r="G218" s="181"/>
      <c r="H218" s="181"/>
      <c r="I218"/>
      <c r="J218"/>
      <c r="K218"/>
    </row>
    <row r="219" spans="2:11">
      <c r="B219" s="181"/>
      <c r="F219" s="181"/>
      <c r="G219" s="181"/>
      <c r="H219" s="181"/>
      <c r="I219"/>
      <c r="J219"/>
      <c r="K219"/>
    </row>
    <row r="220" spans="2:11">
      <c r="B220" s="181"/>
      <c r="F220" s="181"/>
      <c r="G220" s="181"/>
      <c r="H220" s="181"/>
      <c r="I220"/>
      <c r="J220"/>
      <c r="K220"/>
    </row>
    <row r="221" spans="2:11">
      <c r="B221" s="181"/>
      <c r="F221" s="181"/>
      <c r="G221" s="181"/>
      <c r="H221" s="181"/>
      <c r="I221"/>
      <c r="J221"/>
      <c r="K221"/>
    </row>
    <row r="222" spans="2:11">
      <c r="B222" s="181"/>
      <c r="F222" s="181"/>
      <c r="G222" s="181"/>
      <c r="H222" s="181"/>
      <c r="I222"/>
      <c r="J222"/>
      <c r="K222"/>
    </row>
    <row r="223" spans="2:11">
      <c r="B223" s="181"/>
      <c r="F223" s="181"/>
      <c r="G223" s="181"/>
      <c r="H223" s="181"/>
      <c r="I223"/>
      <c r="J223"/>
      <c r="K223"/>
    </row>
    <row r="224" spans="2:11">
      <c r="B224" s="181"/>
      <c r="F224" s="181"/>
      <c r="G224" s="181"/>
      <c r="H224" s="181"/>
      <c r="I224"/>
      <c r="J224"/>
      <c r="K224"/>
    </row>
    <row r="225" spans="2:11">
      <c r="B225" s="181"/>
      <c r="F225" s="181"/>
      <c r="G225" s="181"/>
      <c r="H225" s="181"/>
      <c r="I225"/>
      <c r="J225"/>
      <c r="K225"/>
    </row>
    <row r="226" spans="2:11">
      <c r="B226" s="181"/>
      <c r="F226" s="181"/>
      <c r="G226" s="181"/>
      <c r="H226" s="181"/>
      <c r="I226"/>
      <c r="J226"/>
      <c r="K226"/>
    </row>
    <row r="227" spans="2:11">
      <c r="B227" s="181"/>
      <c r="F227" s="181"/>
      <c r="G227" s="181"/>
      <c r="H227" s="181"/>
      <c r="I227"/>
      <c r="J227"/>
      <c r="K227"/>
    </row>
    <row r="228" spans="2:11">
      <c r="B228" s="181"/>
      <c r="F228" s="181"/>
      <c r="G228" s="181"/>
      <c r="H228" s="181"/>
      <c r="I228"/>
      <c r="J228"/>
      <c r="K228"/>
    </row>
    <row r="229" spans="2:11">
      <c r="B229" s="181"/>
      <c r="F229" s="181"/>
      <c r="G229" s="181"/>
      <c r="H229" s="181"/>
      <c r="I229"/>
      <c r="J229"/>
      <c r="K229"/>
    </row>
    <row r="230" spans="2:11">
      <c r="B230" s="181"/>
      <c r="F230" s="181"/>
      <c r="G230" s="181"/>
      <c r="H230" s="181"/>
      <c r="I230"/>
      <c r="J230"/>
      <c r="K230"/>
    </row>
    <row r="231" spans="2:11">
      <c r="B231" s="181"/>
      <c r="F231" s="181"/>
      <c r="G231" s="181"/>
      <c r="H231" s="181"/>
      <c r="I231"/>
      <c r="J231"/>
      <c r="K231"/>
    </row>
    <row r="232" spans="2:11">
      <c r="B232" s="181"/>
      <c r="F232" s="181"/>
      <c r="G232" s="181"/>
      <c r="H232" s="181"/>
      <c r="I232"/>
      <c r="J232"/>
      <c r="K232"/>
    </row>
    <row r="233" spans="2:11">
      <c r="B233" s="181"/>
      <c r="F233" s="181"/>
      <c r="G233" s="181"/>
      <c r="H233" s="181"/>
      <c r="I233"/>
      <c r="J233"/>
      <c r="K233"/>
    </row>
    <row r="234" spans="2:11">
      <c r="B234" s="181"/>
      <c r="F234" s="181"/>
      <c r="G234" s="181"/>
      <c r="H234" s="181"/>
      <c r="I234"/>
      <c r="J234"/>
      <c r="K234"/>
    </row>
    <row r="235" spans="2:11">
      <c r="B235" s="181"/>
      <c r="F235" s="181"/>
      <c r="G235" s="181"/>
      <c r="H235" s="181"/>
      <c r="I235"/>
      <c r="J235"/>
      <c r="K235"/>
    </row>
    <row r="236" spans="2:11">
      <c r="B236" s="181"/>
      <c r="F236" s="181"/>
      <c r="G236" s="181"/>
      <c r="H236" s="181"/>
      <c r="I236"/>
      <c r="J236"/>
      <c r="K236"/>
    </row>
    <row r="237" spans="2:11">
      <c r="B237" s="181"/>
      <c r="F237" s="181"/>
      <c r="G237" s="181"/>
      <c r="H237" s="181"/>
      <c r="I237"/>
      <c r="J237"/>
      <c r="K237"/>
    </row>
    <row r="238" spans="2:11">
      <c r="B238" s="181"/>
      <c r="F238" s="181"/>
      <c r="G238" s="181"/>
      <c r="H238" s="181"/>
      <c r="I238"/>
      <c r="J238"/>
      <c r="K238"/>
    </row>
    <row r="239" spans="2:11">
      <c r="B239" s="181"/>
      <c r="F239" s="181"/>
      <c r="G239" s="181"/>
      <c r="H239" s="181"/>
      <c r="I239"/>
      <c r="J239"/>
      <c r="K239"/>
    </row>
    <row r="240" spans="2:11">
      <c r="B240" s="181"/>
      <c r="F240" s="181"/>
      <c r="G240" s="181"/>
      <c r="H240" s="181"/>
      <c r="I240"/>
      <c r="J240"/>
      <c r="K240"/>
    </row>
    <row r="241" spans="2:11">
      <c r="B241" s="181"/>
      <c r="F241" s="181"/>
      <c r="G241" s="181"/>
      <c r="H241" s="181"/>
      <c r="I241"/>
      <c r="J241"/>
      <c r="K241"/>
    </row>
    <row r="242" spans="2:11">
      <c r="B242" s="181"/>
      <c r="F242" s="181"/>
      <c r="G242" s="181"/>
      <c r="H242" s="181"/>
      <c r="I242"/>
      <c r="J242"/>
      <c r="K242"/>
    </row>
    <row r="243" spans="2:11">
      <c r="B243" s="181"/>
      <c r="F243" s="181"/>
      <c r="G243" s="181"/>
      <c r="H243" s="181"/>
      <c r="I243"/>
      <c r="J243"/>
      <c r="K243"/>
    </row>
    <row r="244" spans="2:11">
      <c r="B244" s="181"/>
      <c r="F244" s="181"/>
      <c r="G244" s="181"/>
      <c r="H244" s="181"/>
      <c r="I244"/>
      <c r="J244"/>
      <c r="K244"/>
    </row>
    <row r="245" spans="2:11">
      <c r="B245" s="181"/>
      <c r="F245" s="181"/>
      <c r="G245" s="181"/>
      <c r="H245" s="181"/>
      <c r="I245"/>
      <c r="J245"/>
      <c r="K245"/>
    </row>
    <row r="246" spans="2:11">
      <c r="B246" s="181"/>
      <c r="F246" s="181"/>
      <c r="G246" s="181"/>
      <c r="H246" s="181"/>
      <c r="I246"/>
      <c r="J246"/>
      <c r="K246"/>
    </row>
    <row r="247" spans="2:11">
      <c r="B247" s="181"/>
      <c r="F247" s="181"/>
      <c r="G247" s="181"/>
      <c r="H247" s="181"/>
      <c r="I247"/>
      <c r="J247"/>
      <c r="K247"/>
    </row>
    <row r="248" spans="2:11">
      <c r="B248" s="181"/>
      <c r="F248" s="181"/>
      <c r="G248" s="181"/>
      <c r="H248" s="181"/>
      <c r="I248"/>
      <c r="J248"/>
      <c r="K248"/>
    </row>
    <row r="249" spans="2:11">
      <c r="B249" s="181"/>
      <c r="F249" s="181"/>
      <c r="G249" s="181"/>
      <c r="H249" s="181"/>
      <c r="I249"/>
      <c r="J249"/>
      <c r="K249"/>
    </row>
    <row r="250" spans="2:11">
      <c r="B250" s="181"/>
      <c r="F250" s="181"/>
      <c r="G250" s="181"/>
      <c r="H250" s="181"/>
      <c r="I250"/>
      <c r="J250"/>
      <c r="K250"/>
    </row>
    <row r="251" spans="2:11">
      <c r="B251" s="181"/>
      <c r="F251" s="181"/>
      <c r="G251" s="181"/>
      <c r="H251" s="181"/>
      <c r="I251"/>
      <c r="J251"/>
      <c r="K251"/>
    </row>
    <row r="252" spans="2:11">
      <c r="B252" s="181"/>
      <c r="F252" s="181"/>
      <c r="G252" s="181"/>
      <c r="H252" s="181"/>
      <c r="I252"/>
      <c r="J252"/>
      <c r="K252"/>
    </row>
    <row r="253" spans="2:11">
      <c r="B253" s="181"/>
      <c r="F253" s="181"/>
      <c r="G253" s="181"/>
      <c r="H253" s="181"/>
      <c r="I253"/>
      <c r="J253"/>
      <c r="K253"/>
    </row>
    <row r="254" spans="2:11">
      <c r="B254" s="181"/>
      <c r="F254" s="181"/>
      <c r="G254" s="181"/>
      <c r="H254" s="181"/>
      <c r="I254"/>
      <c r="J254"/>
      <c r="K254"/>
    </row>
    <row r="255" spans="2:11">
      <c r="B255" s="181"/>
      <c r="F255" s="181"/>
      <c r="G255" s="181"/>
      <c r="H255" s="181"/>
      <c r="I255"/>
      <c r="J255"/>
      <c r="K255"/>
    </row>
    <row r="256" spans="2:11">
      <c r="B256" s="181"/>
      <c r="F256" s="181"/>
      <c r="G256" s="181"/>
      <c r="H256" s="181"/>
      <c r="I256"/>
      <c r="J256"/>
      <c r="K256"/>
    </row>
    <row r="257" spans="2:11">
      <c r="B257" s="181"/>
      <c r="F257" s="181"/>
      <c r="G257" s="181"/>
      <c r="H257" s="181"/>
      <c r="I257"/>
      <c r="J257"/>
      <c r="K257"/>
    </row>
    <row r="258" spans="2:11">
      <c r="B258" s="181"/>
      <c r="F258" s="181"/>
      <c r="G258" s="181"/>
      <c r="H258" s="181"/>
      <c r="I258"/>
      <c r="J258"/>
      <c r="K258"/>
    </row>
    <row r="259" spans="2:11">
      <c r="B259" s="181"/>
      <c r="F259" s="181"/>
      <c r="G259" s="181"/>
      <c r="H259" s="181"/>
      <c r="I259"/>
      <c r="J259"/>
      <c r="K259"/>
    </row>
    <row r="260" spans="2:11">
      <c r="B260" s="181"/>
      <c r="F260" s="181"/>
      <c r="G260" s="181"/>
      <c r="H260" s="181"/>
      <c r="I260"/>
      <c r="J260"/>
      <c r="K260"/>
    </row>
    <row r="261" spans="2:11">
      <c r="B261" s="181"/>
      <c r="F261" s="181"/>
      <c r="G261" s="181"/>
      <c r="H261" s="181"/>
      <c r="I261"/>
      <c r="J261"/>
      <c r="K261"/>
    </row>
    <row r="262" spans="2:11">
      <c r="B262" s="181"/>
      <c r="F262" s="181"/>
      <c r="G262" s="181"/>
      <c r="H262" s="181"/>
      <c r="I262"/>
      <c r="J262"/>
      <c r="K262"/>
    </row>
    <row r="263" spans="2:11">
      <c r="B263" s="181"/>
      <c r="F263" s="181"/>
      <c r="G263" s="181"/>
      <c r="H263" s="181"/>
      <c r="I263"/>
      <c r="J263"/>
      <c r="K263"/>
    </row>
    <row r="264" spans="2:11">
      <c r="B264" s="181"/>
      <c r="F264" s="181"/>
      <c r="G264" s="181"/>
      <c r="H264" s="181"/>
      <c r="I264"/>
      <c r="J264"/>
      <c r="K264"/>
    </row>
    <row r="265" spans="2:11">
      <c r="B265" s="181"/>
      <c r="F265" s="181"/>
      <c r="G265" s="181"/>
      <c r="H265" s="181"/>
      <c r="I265"/>
      <c r="J265"/>
      <c r="K265"/>
    </row>
    <row r="266" spans="2:11">
      <c r="B266" s="181"/>
      <c r="F266" s="181"/>
      <c r="G266" s="181"/>
      <c r="H266" s="181"/>
      <c r="I266"/>
      <c r="J266"/>
      <c r="K266"/>
    </row>
    <row r="267" spans="2:11">
      <c r="B267" s="181"/>
      <c r="F267" s="181"/>
      <c r="G267" s="181"/>
      <c r="H267" s="181"/>
      <c r="I267"/>
      <c r="J267"/>
      <c r="K267"/>
    </row>
    <row r="268" spans="2:11">
      <c r="B268" s="181"/>
      <c r="F268" s="181"/>
      <c r="G268" s="181"/>
      <c r="H268" s="181"/>
      <c r="I268"/>
      <c r="J268"/>
      <c r="K268"/>
    </row>
    <row r="269" spans="2:11">
      <c r="B269" s="181"/>
      <c r="F269" s="181"/>
      <c r="G269" s="181"/>
      <c r="H269" s="181"/>
      <c r="I269"/>
      <c r="J269"/>
      <c r="K269"/>
    </row>
    <row r="270" spans="2:11">
      <c r="B270" s="181"/>
      <c r="F270" s="181"/>
      <c r="G270" s="181"/>
      <c r="H270" s="181"/>
      <c r="I270"/>
      <c r="J270"/>
      <c r="K270"/>
    </row>
    <row r="271" spans="2:11">
      <c r="B271" s="181"/>
      <c r="F271" s="181"/>
      <c r="G271" s="181"/>
      <c r="H271" s="181"/>
      <c r="I271"/>
      <c r="J271"/>
      <c r="K271"/>
    </row>
    <row r="272" spans="2:11">
      <c r="B272" s="181"/>
      <c r="F272" s="181"/>
      <c r="G272" s="181"/>
      <c r="H272" s="181"/>
      <c r="I272"/>
      <c r="J272"/>
      <c r="K272"/>
    </row>
    <row r="273" spans="2:11">
      <c r="B273" s="181"/>
      <c r="F273" s="181"/>
      <c r="G273" s="181"/>
      <c r="H273" s="181"/>
      <c r="I273"/>
      <c r="J273"/>
      <c r="K273"/>
    </row>
    <row r="274" spans="2:11">
      <c r="B274" s="181"/>
      <c r="F274" s="181"/>
      <c r="G274" s="181"/>
      <c r="H274" s="181"/>
      <c r="I274"/>
      <c r="J274"/>
      <c r="K274"/>
    </row>
    <row r="275" spans="2:11">
      <c r="B275" s="181"/>
      <c r="F275" s="181"/>
      <c r="G275" s="181"/>
      <c r="H275" s="181"/>
      <c r="I275"/>
      <c r="J275"/>
      <c r="K275"/>
    </row>
    <row r="276" spans="2:11">
      <c r="B276" s="181"/>
      <c r="F276" s="181"/>
      <c r="G276" s="181"/>
      <c r="H276" s="181"/>
      <c r="I276"/>
      <c r="J276"/>
      <c r="K276"/>
    </row>
    <row r="277" spans="2:11">
      <c r="B277" s="181"/>
      <c r="F277" s="181"/>
      <c r="G277" s="181"/>
      <c r="H277" s="181"/>
      <c r="I277"/>
      <c r="J277"/>
      <c r="K277"/>
    </row>
    <row r="278" spans="2:11">
      <c r="B278" s="181"/>
      <c r="F278" s="181"/>
      <c r="G278" s="181"/>
      <c r="H278" s="181"/>
      <c r="I278"/>
      <c r="J278"/>
      <c r="K278"/>
    </row>
    <row r="279" spans="2:11">
      <c r="B279" s="181"/>
      <c r="F279" s="181"/>
      <c r="G279" s="181"/>
      <c r="H279" s="181"/>
      <c r="I279"/>
      <c r="J279"/>
      <c r="K279"/>
    </row>
    <row r="280" spans="2:11">
      <c r="B280" s="181"/>
      <c r="F280" s="181"/>
      <c r="G280" s="181"/>
      <c r="H280" s="181"/>
      <c r="I280"/>
      <c r="J280"/>
      <c r="K280"/>
    </row>
    <row r="281" spans="2:11">
      <c r="B281" s="181"/>
      <c r="F281" s="181"/>
      <c r="G281" s="181"/>
      <c r="H281" s="181"/>
      <c r="I281"/>
      <c r="J281"/>
      <c r="K281"/>
    </row>
    <row r="282" spans="2:11">
      <c r="B282" s="181"/>
      <c r="F282" s="181"/>
      <c r="G282" s="181"/>
      <c r="H282" s="181"/>
      <c r="I282"/>
      <c r="J282"/>
      <c r="K282"/>
    </row>
    <row r="283" spans="2:11">
      <c r="B283" s="181"/>
      <c r="F283" s="181"/>
      <c r="G283" s="181"/>
      <c r="H283" s="181"/>
      <c r="I283"/>
      <c r="J283"/>
      <c r="K283"/>
    </row>
    <row r="284" spans="2:11">
      <c r="B284" s="181"/>
      <c r="F284" s="181"/>
      <c r="G284" s="181"/>
      <c r="H284" s="181"/>
      <c r="I284"/>
      <c r="J284"/>
      <c r="K284"/>
    </row>
    <row r="285" spans="2:11">
      <c r="B285" s="181"/>
      <c r="F285" s="181"/>
      <c r="G285" s="181"/>
      <c r="H285" s="181"/>
      <c r="I285"/>
      <c r="J285"/>
      <c r="K285"/>
    </row>
    <row r="286" spans="2:11">
      <c r="B286" s="181"/>
      <c r="F286" s="181"/>
      <c r="G286" s="181"/>
      <c r="H286" s="181"/>
      <c r="I286"/>
      <c r="J286"/>
      <c r="K286"/>
    </row>
    <row r="287" spans="2:11">
      <c r="B287" s="181"/>
      <c r="F287" s="181"/>
      <c r="G287" s="181"/>
      <c r="H287" s="181"/>
      <c r="I287"/>
      <c r="J287"/>
      <c r="K287"/>
    </row>
    <row r="288" spans="2:11">
      <c r="B288" s="181"/>
      <c r="F288" s="181"/>
      <c r="G288" s="181"/>
      <c r="H288" s="181"/>
      <c r="I288"/>
      <c r="J288"/>
      <c r="K288"/>
    </row>
    <row r="289" spans="2:11">
      <c r="B289" s="181"/>
      <c r="F289" s="181"/>
      <c r="G289" s="181"/>
      <c r="H289" s="181"/>
      <c r="I289"/>
      <c r="J289"/>
      <c r="K289"/>
    </row>
    <row r="290" spans="2:11">
      <c r="B290" s="181"/>
      <c r="F290" s="181"/>
      <c r="G290" s="181"/>
      <c r="H290" s="181"/>
      <c r="I290"/>
      <c r="J290"/>
      <c r="K290"/>
    </row>
    <row r="291" spans="2:11">
      <c r="B291" s="181"/>
      <c r="F291" s="181"/>
      <c r="G291" s="181"/>
      <c r="H291" s="181"/>
      <c r="I291"/>
      <c r="J291"/>
      <c r="K291"/>
    </row>
    <row r="292" spans="2:11">
      <c r="B292" s="181"/>
      <c r="F292" s="181"/>
      <c r="G292" s="181"/>
      <c r="H292" s="181"/>
      <c r="I292"/>
      <c r="J292"/>
      <c r="K292"/>
    </row>
    <row r="293" spans="2:11">
      <c r="B293" s="181"/>
      <c r="F293" s="181"/>
      <c r="G293" s="181"/>
      <c r="H293" s="181"/>
      <c r="I293"/>
      <c r="J293"/>
      <c r="K293"/>
    </row>
    <row r="294" spans="2:11">
      <c r="B294" s="181"/>
      <c r="F294" s="181"/>
      <c r="G294" s="181"/>
      <c r="H294" s="181"/>
      <c r="I294"/>
      <c r="J294"/>
      <c r="K294"/>
    </row>
    <row r="295" spans="2:11">
      <c r="B295" s="181"/>
      <c r="F295" s="181"/>
      <c r="G295" s="181"/>
      <c r="H295" s="181"/>
      <c r="I295"/>
      <c r="J295"/>
      <c r="K295"/>
    </row>
    <row r="296" spans="2:11">
      <c r="B296" s="181"/>
      <c r="F296" s="181"/>
      <c r="G296" s="181"/>
      <c r="H296" s="181"/>
      <c r="I296"/>
      <c r="J296"/>
      <c r="K296"/>
    </row>
    <row r="297" spans="2:11">
      <c r="B297" s="181"/>
      <c r="F297" s="181"/>
      <c r="G297" s="181"/>
      <c r="H297" s="181"/>
      <c r="I297"/>
      <c r="J297"/>
      <c r="K297"/>
    </row>
    <row r="298" spans="2:11">
      <c r="B298" s="181"/>
      <c r="F298" s="181"/>
      <c r="G298" s="181"/>
      <c r="H298" s="181"/>
      <c r="I298"/>
      <c r="J298"/>
      <c r="K298"/>
    </row>
    <row r="299" spans="2:11">
      <c r="B299" s="181"/>
      <c r="F299" s="181"/>
      <c r="G299" s="181"/>
      <c r="H299" s="181"/>
      <c r="I299"/>
      <c r="J299"/>
      <c r="K299"/>
    </row>
    <row r="300" spans="2:11">
      <c r="B300" s="181"/>
      <c r="F300" s="181"/>
      <c r="G300" s="181"/>
      <c r="H300" s="181"/>
      <c r="I300"/>
      <c r="J300"/>
      <c r="K300"/>
    </row>
    <row r="301" spans="2:11">
      <c r="B301" s="181"/>
      <c r="F301" s="181"/>
      <c r="G301" s="181"/>
      <c r="H301" s="181"/>
      <c r="I301"/>
      <c r="J301"/>
      <c r="K301"/>
    </row>
    <row r="302" spans="2:11">
      <c r="B302" s="181"/>
      <c r="F302" s="181"/>
      <c r="G302" s="181"/>
      <c r="H302" s="181"/>
      <c r="I302"/>
      <c r="J302"/>
      <c r="K302"/>
    </row>
    <row r="303" spans="2:11">
      <c r="B303" s="181"/>
      <c r="F303" s="181"/>
      <c r="G303" s="181"/>
      <c r="H303" s="181"/>
      <c r="I303"/>
      <c r="J303"/>
      <c r="K303"/>
    </row>
    <row r="304" spans="2:11">
      <c r="B304" s="181"/>
      <c r="F304" s="181"/>
      <c r="G304" s="181"/>
      <c r="H304" s="181"/>
      <c r="I304"/>
      <c r="J304"/>
      <c r="K304"/>
    </row>
    <row r="305" spans="2:11">
      <c r="B305" s="181"/>
      <c r="F305" s="181"/>
      <c r="G305" s="181"/>
      <c r="H305" s="181"/>
      <c r="I305"/>
      <c r="J305"/>
      <c r="K305"/>
    </row>
    <row r="306" spans="2:11">
      <c r="B306" s="181"/>
      <c r="F306" s="181"/>
      <c r="G306" s="181"/>
      <c r="H306" s="181"/>
      <c r="I306"/>
      <c r="J306"/>
      <c r="K306"/>
    </row>
    <row r="307" spans="2:11">
      <c r="B307" s="181"/>
      <c r="F307" s="181"/>
      <c r="G307" s="181"/>
      <c r="H307" s="181"/>
      <c r="I307"/>
      <c r="J307"/>
      <c r="K307"/>
    </row>
    <row r="308" spans="2:11">
      <c r="B308" s="181"/>
      <c r="F308" s="181"/>
      <c r="G308" s="181"/>
      <c r="H308" s="181"/>
      <c r="I308"/>
      <c r="J308"/>
      <c r="K308"/>
    </row>
    <row r="309" spans="2:11">
      <c r="B309" s="181"/>
      <c r="F309" s="181"/>
      <c r="G309" s="181"/>
      <c r="H309" s="181"/>
      <c r="I309"/>
      <c r="J309"/>
      <c r="K309"/>
    </row>
    <row r="310" spans="2:11">
      <c r="B310" s="181"/>
      <c r="F310" s="181"/>
      <c r="G310" s="181"/>
      <c r="H310" s="181"/>
      <c r="I310"/>
      <c r="J310"/>
      <c r="K310"/>
    </row>
    <row r="311" spans="2:11">
      <c r="B311" s="181"/>
      <c r="F311" s="181"/>
      <c r="G311" s="181"/>
      <c r="H311" s="181"/>
      <c r="I311"/>
      <c r="J311"/>
      <c r="K311"/>
    </row>
    <row r="312" spans="2:11">
      <c r="B312" s="181"/>
      <c r="F312" s="181"/>
      <c r="G312" s="181"/>
      <c r="H312" s="181"/>
      <c r="I312"/>
      <c r="J312"/>
      <c r="K312"/>
    </row>
    <row r="313" spans="2:11">
      <c r="B313" s="181"/>
      <c r="F313" s="181"/>
      <c r="G313" s="181"/>
      <c r="H313" s="181"/>
      <c r="I313"/>
      <c r="J313"/>
      <c r="K313"/>
    </row>
    <row r="314" spans="2:11">
      <c r="B314" s="181"/>
      <c r="F314" s="181"/>
      <c r="G314" s="181"/>
      <c r="H314" s="181"/>
      <c r="I314"/>
      <c r="J314"/>
      <c r="K314"/>
    </row>
    <row r="315" spans="2:11">
      <c r="B315" s="181"/>
      <c r="F315" s="181"/>
      <c r="G315" s="181"/>
      <c r="H315" s="181"/>
      <c r="I315"/>
      <c r="J315"/>
      <c r="K315"/>
    </row>
    <row r="316" spans="2:11">
      <c r="B316" s="181"/>
      <c r="F316" s="181"/>
      <c r="G316" s="181"/>
      <c r="H316" s="181"/>
      <c r="I316"/>
      <c r="J316"/>
      <c r="K316"/>
    </row>
    <row r="317" spans="2:11">
      <c r="B317" s="181"/>
      <c r="F317" s="181"/>
      <c r="G317" s="181"/>
      <c r="H317" s="181"/>
      <c r="I317"/>
      <c r="J317"/>
      <c r="K317"/>
    </row>
    <row r="318" spans="2:11">
      <c r="B318" s="181"/>
      <c r="F318" s="181"/>
      <c r="G318" s="181"/>
      <c r="H318" s="181"/>
      <c r="I318"/>
      <c r="J318"/>
      <c r="K318"/>
    </row>
    <row r="319" spans="2:11">
      <c r="B319" s="181"/>
      <c r="F319" s="181"/>
      <c r="G319" s="181"/>
      <c r="H319" s="181"/>
      <c r="I319"/>
      <c r="J319"/>
      <c r="K319"/>
    </row>
    <row r="320" spans="2:11">
      <c r="B320" s="181"/>
      <c r="F320" s="181"/>
      <c r="G320" s="181"/>
      <c r="H320" s="181"/>
      <c r="I320"/>
      <c r="J320"/>
      <c r="K320"/>
    </row>
    <row r="321" spans="2:11">
      <c r="B321" s="181"/>
      <c r="F321" s="181"/>
      <c r="G321" s="181"/>
      <c r="H321" s="181"/>
      <c r="I321"/>
      <c r="J321"/>
      <c r="K321"/>
    </row>
    <row r="322" spans="2:11">
      <c r="B322" s="181"/>
      <c r="F322" s="181"/>
      <c r="G322" s="181"/>
      <c r="H322" s="181"/>
      <c r="I322"/>
      <c r="J322"/>
      <c r="K322"/>
    </row>
    <row r="323" spans="2:11">
      <c r="B323" s="181"/>
      <c r="F323" s="181"/>
      <c r="G323" s="181"/>
      <c r="H323" s="181"/>
      <c r="I323"/>
      <c r="J323"/>
      <c r="K323"/>
    </row>
    <row r="324" spans="2:11">
      <c r="B324" s="181"/>
      <c r="F324" s="181"/>
      <c r="G324" s="181"/>
      <c r="H324" s="181"/>
      <c r="I324"/>
      <c r="J324"/>
      <c r="K324"/>
    </row>
    <row r="325" spans="2:11">
      <c r="B325" s="181"/>
      <c r="F325" s="181"/>
      <c r="G325" s="181"/>
      <c r="H325" s="181"/>
      <c r="I325"/>
      <c r="J325"/>
      <c r="K325"/>
    </row>
    <row r="326" spans="2:11">
      <c r="B326" s="181"/>
      <c r="F326" s="181"/>
      <c r="G326" s="181"/>
      <c r="H326" s="181"/>
      <c r="I326"/>
      <c r="J326"/>
      <c r="K326"/>
    </row>
    <row r="327" spans="2:11">
      <c r="B327" s="181"/>
      <c r="F327" s="181"/>
      <c r="G327" s="181"/>
      <c r="H327" s="181"/>
      <c r="I327"/>
      <c r="J327"/>
      <c r="K327"/>
    </row>
    <row r="328" spans="2:11">
      <c r="B328" s="181"/>
      <c r="F328" s="181"/>
      <c r="G328" s="181"/>
      <c r="H328" s="181"/>
      <c r="I328"/>
      <c r="J328"/>
      <c r="K328"/>
    </row>
    <row r="329" spans="2:11">
      <c r="B329" s="181"/>
      <c r="F329" s="181"/>
      <c r="G329" s="181"/>
      <c r="H329" s="181"/>
      <c r="I329"/>
      <c r="J329"/>
      <c r="K329"/>
    </row>
    <row r="330" spans="2:11">
      <c r="B330" s="181"/>
      <c r="F330" s="181"/>
      <c r="G330" s="181"/>
      <c r="H330" s="181"/>
      <c r="I330"/>
      <c r="J330"/>
      <c r="K330"/>
    </row>
    <row r="331" spans="2:11">
      <c r="B331" s="181"/>
      <c r="F331" s="181"/>
      <c r="G331" s="181"/>
      <c r="H331" s="181"/>
      <c r="I331"/>
      <c r="J331"/>
      <c r="K331"/>
    </row>
    <row r="332" spans="2:11">
      <c r="B332" s="181"/>
      <c r="F332" s="181"/>
      <c r="G332" s="181"/>
      <c r="H332" s="181"/>
      <c r="I332"/>
      <c r="J332"/>
      <c r="K332"/>
    </row>
    <row r="333" spans="2:11">
      <c r="B333" s="181"/>
      <c r="F333" s="181"/>
      <c r="G333" s="181"/>
      <c r="H333" s="181"/>
      <c r="I333"/>
      <c r="J333"/>
      <c r="K333"/>
    </row>
    <row r="334" spans="2:11">
      <c r="B334" s="181"/>
      <c r="F334" s="181"/>
      <c r="G334" s="181"/>
      <c r="H334" s="181"/>
      <c r="I334"/>
      <c r="J334"/>
      <c r="K334"/>
    </row>
    <row r="335" spans="2:11">
      <c r="B335" s="181"/>
      <c r="F335" s="181"/>
      <c r="G335" s="181"/>
      <c r="H335" s="181"/>
      <c r="I335"/>
      <c r="J335"/>
      <c r="K335"/>
    </row>
    <row r="336" spans="2:11">
      <c r="B336" s="181"/>
      <c r="F336" s="181"/>
      <c r="G336" s="181"/>
      <c r="H336" s="181"/>
      <c r="I336"/>
      <c r="J336"/>
      <c r="K336"/>
    </row>
    <row r="337" spans="2:11">
      <c r="B337" s="181"/>
      <c r="F337" s="181"/>
      <c r="G337" s="181"/>
      <c r="H337" s="181"/>
      <c r="I337"/>
      <c r="J337"/>
      <c r="K337"/>
    </row>
    <row r="338" spans="2:11">
      <c r="B338" s="181"/>
      <c r="F338" s="181"/>
      <c r="G338" s="181"/>
      <c r="H338" s="181"/>
      <c r="I338"/>
      <c r="J338"/>
      <c r="K338"/>
    </row>
    <row r="339" spans="2:11">
      <c r="B339" s="181"/>
      <c r="F339" s="181"/>
      <c r="G339" s="181"/>
      <c r="H339" s="181"/>
      <c r="I339"/>
      <c r="J339"/>
      <c r="K339"/>
    </row>
    <row r="340" spans="2:11">
      <c r="B340" s="181"/>
      <c r="F340" s="181"/>
      <c r="G340" s="181"/>
      <c r="H340" s="181"/>
      <c r="I340"/>
      <c r="J340"/>
      <c r="K340"/>
    </row>
    <row r="341" spans="2:11">
      <c r="B341" s="181"/>
      <c r="F341" s="181"/>
      <c r="G341" s="181"/>
      <c r="H341" s="181"/>
      <c r="I341"/>
      <c r="J341"/>
      <c r="K341"/>
    </row>
    <row r="342" spans="2:11">
      <c r="B342" s="181"/>
      <c r="F342" s="181"/>
      <c r="G342" s="181"/>
      <c r="H342" s="181"/>
      <c r="I342"/>
      <c r="J342"/>
      <c r="K342"/>
    </row>
    <row r="343" spans="2:11">
      <c r="B343" s="181"/>
      <c r="F343" s="181"/>
      <c r="G343" s="181"/>
      <c r="H343" s="181"/>
      <c r="I343"/>
      <c r="J343"/>
      <c r="K343"/>
    </row>
    <row r="344" spans="2:11">
      <c r="B344" s="181"/>
      <c r="F344" s="181"/>
      <c r="G344" s="181"/>
      <c r="H344" s="181"/>
      <c r="I344"/>
      <c r="J344"/>
      <c r="K344"/>
    </row>
    <row r="345" spans="2:11">
      <c r="B345" s="181"/>
      <c r="F345" s="181"/>
      <c r="G345" s="181"/>
      <c r="H345" s="181"/>
      <c r="I345"/>
      <c r="J345"/>
      <c r="K345"/>
    </row>
    <row r="346" spans="2:11">
      <c r="B346" s="181"/>
      <c r="F346" s="181"/>
      <c r="G346" s="181"/>
      <c r="H346" s="181"/>
      <c r="I346"/>
      <c r="J346"/>
      <c r="K346"/>
    </row>
    <row r="347" spans="2:11">
      <c r="B347" s="181"/>
      <c r="F347" s="181"/>
      <c r="G347" s="181"/>
      <c r="H347" s="181"/>
      <c r="I347"/>
      <c r="J347"/>
      <c r="K347"/>
    </row>
    <row r="348" spans="2:11">
      <c r="B348" s="181"/>
      <c r="F348" s="181"/>
      <c r="G348" s="181"/>
      <c r="H348" s="181"/>
      <c r="I348"/>
      <c r="J348"/>
      <c r="K348"/>
    </row>
    <row r="349" spans="2:11">
      <c r="B349" s="181"/>
      <c r="F349" s="181"/>
      <c r="G349" s="181"/>
      <c r="H349" s="181"/>
      <c r="I349"/>
      <c r="J349"/>
      <c r="K349"/>
    </row>
    <row r="350" spans="2:11">
      <c r="B350" s="181"/>
      <c r="F350" s="181"/>
      <c r="G350" s="181"/>
      <c r="H350" s="181"/>
      <c r="I350"/>
      <c r="J350"/>
      <c r="K350"/>
    </row>
    <row r="351" spans="2:11">
      <c r="B351" s="181"/>
      <c r="F351" s="181"/>
      <c r="G351" s="181"/>
      <c r="H351" s="181"/>
      <c r="I351"/>
      <c r="J351"/>
      <c r="K351"/>
    </row>
    <row r="352" spans="2:11">
      <c r="B352" s="181"/>
      <c r="F352" s="181"/>
      <c r="G352" s="181"/>
      <c r="H352" s="181"/>
      <c r="I352"/>
      <c r="J352"/>
      <c r="K352"/>
    </row>
    <row r="353" spans="2:11">
      <c r="B353" s="181"/>
      <c r="F353" s="181"/>
      <c r="G353" s="181"/>
      <c r="H353" s="181"/>
      <c r="I353"/>
      <c r="J353"/>
      <c r="K353"/>
    </row>
    <row r="354" spans="2:11">
      <c r="B354" s="181"/>
      <c r="F354" s="181"/>
      <c r="G354" s="181"/>
      <c r="H354" s="181"/>
      <c r="I354"/>
      <c r="J354"/>
      <c r="K354"/>
    </row>
    <row r="355" spans="2:11">
      <c r="B355" s="181"/>
      <c r="F355" s="181"/>
      <c r="G355" s="181"/>
      <c r="H355" s="181"/>
      <c r="I355"/>
      <c r="J355"/>
      <c r="K355"/>
    </row>
    <row r="356" spans="2:11">
      <c r="B356" s="181"/>
      <c r="F356" s="181"/>
      <c r="G356" s="181"/>
      <c r="H356" s="181"/>
      <c r="I356"/>
      <c r="J356"/>
      <c r="K356"/>
    </row>
    <row r="357" spans="2:11">
      <c r="B357" s="181"/>
      <c r="F357" s="181"/>
      <c r="G357" s="181"/>
      <c r="H357" s="181"/>
      <c r="I357"/>
      <c r="J357"/>
      <c r="K357"/>
    </row>
    <row r="358" spans="2:11">
      <c r="B358" s="181"/>
      <c r="F358" s="181"/>
      <c r="G358" s="181"/>
      <c r="H358" s="181"/>
      <c r="I358"/>
      <c r="J358"/>
      <c r="K358"/>
    </row>
    <row r="359" spans="2:11">
      <c r="B359" s="181"/>
      <c r="F359" s="181"/>
      <c r="G359" s="181"/>
      <c r="H359" s="181"/>
      <c r="I359"/>
      <c r="J359"/>
      <c r="K359"/>
    </row>
    <row r="360" spans="2:11">
      <c r="B360" s="181"/>
      <c r="F360" s="181"/>
      <c r="G360" s="181"/>
      <c r="H360" s="181"/>
      <c r="I360"/>
      <c r="J360"/>
      <c r="K360"/>
    </row>
    <row r="361" spans="2:11">
      <c r="B361" s="181"/>
      <c r="F361" s="181"/>
      <c r="G361" s="181"/>
      <c r="H361" s="181"/>
      <c r="I361"/>
      <c r="J361"/>
      <c r="K361"/>
    </row>
    <row r="362" spans="2:11">
      <c r="B362" s="181"/>
      <c r="F362" s="181"/>
      <c r="G362" s="181"/>
      <c r="H362" s="181"/>
      <c r="I362"/>
      <c r="J362"/>
      <c r="K362"/>
    </row>
    <row r="363" spans="2:11">
      <c r="B363" s="181"/>
      <c r="F363" s="181"/>
      <c r="G363" s="181"/>
      <c r="H363" s="181"/>
      <c r="I363"/>
      <c r="J363"/>
      <c r="K363"/>
    </row>
    <row r="364" spans="2:11">
      <c r="B364" s="181"/>
      <c r="F364" s="181"/>
      <c r="G364" s="181"/>
      <c r="H364" s="181"/>
      <c r="I364"/>
      <c r="J364"/>
      <c r="K364"/>
    </row>
    <row r="365" spans="2:11">
      <c r="B365" s="181"/>
      <c r="F365" s="181"/>
      <c r="G365" s="181"/>
      <c r="H365" s="181"/>
      <c r="I365"/>
      <c r="J365"/>
      <c r="K365"/>
    </row>
    <row r="366" spans="2:11">
      <c r="B366" s="181"/>
      <c r="F366" s="181"/>
      <c r="G366" s="181"/>
      <c r="H366" s="181"/>
      <c r="I366"/>
      <c r="J366"/>
      <c r="K366"/>
    </row>
    <row r="367" spans="2:11">
      <c r="B367" s="181"/>
      <c r="F367" s="181"/>
      <c r="G367" s="181"/>
      <c r="H367" s="181"/>
      <c r="I367"/>
      <c r="J367"/>
      <c r="K367"/>
    </row>
    <row r="368" spans="2:11">
      <c r="B368" s="181"/>
      <c r="F368" s="181"/>
      <c r="G368" s="181"/>
      <c r="H368" s="181"/>
      <c r="I368"/>
      <c r="J368"/>
      <c r="K368"/>
    </row>
    <row r="369" spans="2:11">
      <c r="B369" s="181"/>
      <c r="F369" s="181"/>
      <c r="G369" s="181"/>
      <c r="H369" s="181"/>
      <c r="I369"/>
      <c r="J369"/>
      <c r="K369"/>
    </row>
    <row r="370" spans="2:11">
      <c r="B370" s="181"/>
      <c r="F370" s="181"/>
      <c r="G370" s="181"/>
      <c r="H370" s="181"/>
      <c r="I370"/>
      <c r="J370"/>
      <c r="K370"/>
    </row>
    <row r="371" spans="2:11">
      <c r="B371" s="181"/>
      <c r="F371" s="181"/>
      <c r="G371" s="181"/>
      <c r="H371" s="181"/>
      <c r="I371"/>
      <c r="J371"/>
      <c r="K371"/>
    </row>
    <row r="372" spans="2:11">
      <c r="B372" s="181"/>
      <c r="F372" s="181"/>
      <c r="G372" s="181"/>
      <c r="H372" s="181"/>
      <c r="I372"/>
      <c r="J372"/>
      <c r="K372"/>
    </row>
    <row r="373" spans="2:11">
      <c r="B373" s="181"/>
      <c r="F373" s="181"/>
      <c r="G373" s="181"/>
      <c r="H373" s="181"/>
      <c r="I373"/>
      <c r="J373"/>
      <c r="K373"/>
    </row>
    <row r="374" spans="2:11">
      <c r="B374" s="181"/>
      <c r="F374" s="181"/>
      <c r="G374" s="181"/>
      <c r="H374" s="181"/>
      <c r="I374"/>
      <c r="J374"/>
      <c r="K374"/>
    </row>
    <row r="375" spans="2:11">
      <c r="B375" s="181"/>
      <c r="F375" s="181"/>
      <c r="G375" s="181"/>
      <c r="H375" s="181"/>
      <c r="I375"/>
      <c r="J375"/>
      <c r="K375"/>
    </row>
    <row r="376" spans="2:11">
      <c r="B376" s="181"/>
      <c r="F376" s="181"/>
      <c r="G376" s="181"/>
      <c r="H376" s="181"/>
      <c r="I376"/>
      <c r="J376"/>
      <c r="K376"/>
    </row>
    <row r="377" spans="2:11">
      <c r="B377" s="181"/>
      <c r="F377" s="181"/>
      <c r="G377" s="181"/>
      <c r="H377" s="181"/>
      <c r="I377"/>
      <c r="J377"/>
      <c r="K377"/>
    </row>
    <row r="378" spans="2:11">
      <c r="B378" s="181"/>
      <c r="F378" s="181"/>
      <c r="G378" s="181"/>
      <c r="H378" s="181"/>
      <c r="I378"/>
      <c r="J378"/>
      <c r="K378"/>
    </row>
    <row r="379" spans="2:11">
      <c r="B379" s="181"/>
      <c r="F379" s="181"/>
      <c r="G379" s="181"/>
      <c r="H379" s="181"/>
      <c r="I379"/>
      <c r="J379"/>
      <c r="K379"/>
    </row>
    <row r="380" spans="2:11">
      <c r="B380" s="181"/>
      <c r="F380" s="181"/>
      <c r="G380" s="181"/>
      <c r="H380" s="181"/>
      <c r="I380"/>
      <c r="J380"/>
      <c r="K380"/>
    </row>
    <row r="381" spans="2:11">
      <c r="B381" s="181"/>
      <c r="F381" s="181"/>
      <c r="G381" s="181"/>
      <c r="H381" s="181"/>
      <c r="I381"/>
      <c r="J381"/>
      <c r="K381"/>
    </row>
    <row r="382" spans="2:11">
      <c r="B382" s="181"/>
      <c r="F382" s="181"/>
      <c r="G382" s="181"/>
      <c r="H382" s="181"/>
      <c r="I382"/>
      <c r="J382"/>
      <c r="K382"/>
    </row>
    <row r="383" spans="2:11">
      <c r="B383" s="181"/>
      <c r="F383" s="181"/>
      <c r="G383" s="181"/>
      <c r="H383" s="181"/>
      <c r="I383"/>
      <c r="J383"/>
      <c r="K383"/>
    </row>
    <row r="384" spans="2:11">
      <c r="B384" s="181"/>
      <c r="F384" s="181"/>
      <c r="G384" s="181"/>
      <c r="H384" s="181"/>
      <c r="I384"/>
      <c r="J384"/>
      <c r="K384"/>
    </row>
    <row r="385" spans="2:11">
      <c r="B385" s="181"/>
      <c r="F385" s="181"/>
      <c r="G385" s="181"/>
      <c r="H385" s="181"/>
      <c r="I385"/>
      <c r="J385"/>
      <c r="K385"/>
    </row>
    <row r="386" spans="2:11">
      <c r="B386" s="181"/>
      <c r="F386" s="181"/>
      <c r="G386" s="181"/>
      <c r="H386" s="181"/>
      <c r="I386"/>
      <c r="J386"/>
      <c r="K386"/>
    </row>
    <row r="387" spans="2:11">
      <c r="B387" s="181"/>
      <c r="F387" s="181"/>
      <c r="G387" s="181"/>
      <c r="H387" s="181"/>
      <c r="I387"/>
      <c r="J387"/>
      <c r="K387"/>
    </row>
    <row r="388" spans="2:11">
      <c r="B388" s="181"/>
      <c r="F388" s="181"/>
      <c r="G388" s="181"/>
      <c r="H388" s="181"/>
      <c r="I388"/>
      <c r="J388"/>
      <c r="K388"/>
    </row>
    <row r="389" spans="2:11">
      <c r="B389" s="181"/>
      <c r="F389" s="181"/>
      <c r="G389" s="181"/>
      <c r="H389" s="181"/>
      <c r="I389"/>
      <c r="J389"/>
      <c r="K389"/>
    </row>
    <row r="390" spans="2:11">
      <c r="B390" s="181"/>
      <c r="F390" s="181"/>
      <c r="G390" s="181"/>
      <c r="H390" s="181"/>
      <c r="I390"/>
      <c r="J390"/>
      <c r="K390"/>
    </row>
    <row r="391" spans="2:11">
      <c r="B391" s="181"/>
      <c r="F391" s="181"/>
      <c r="G391" s="181"/>
      <c r="H391" s="181"/>
      <c r="I391"/>
      <c r="J391"/>
      <c r="K391"/>
    </row>
    <row r="392" spans="2:11">
      <c r="B392" s="181"/>
      <c r="F392" s="181"/>
      <c r="G392" s="181"/>
      <c r="H392" s="181"/>
      <c r="I392"/>
      <c r="J392"/>
      <c r="K392"/>
    </row>
    <row r="393" spans="2:11">
      <c r="B393" s="181"/>
      <c r="F393" s="181"/>
      <c r="G393" s="181"/>
      <c r="H393" s="181"/>
      <c r="I393"/>
      <c r="J393"/>
      <c r="K393"/>
    </row>
    <row r="394" spans="2:11">
      <c r="B394" s="181"/>
      <c r="F394" s="181"/>
      <c r="G394" s="181"/>
      <c r="H394" s="181"/>
      <c r="I394"/>
      <c r="J394"/>
      <c r="K394"/>
    </row>
    <row r="395" spans="2:11">
      <c r="B395" s="181"/>
      <c r="F395" s="181"/>
      <c r="G395" s="181"/>
      <c r="H395" s="181"/>
      <c r="I395"/>
      <c r="J395"/>
      <c r="K395"/>
    </row>
    <row r="396" spans="2:11">
      <c r="B396" s="181"/>
      <c r="F396" s="181"/>
      <c r="G396" s="181"/>
      <c r="H396" s="181"/>
      <c r="I396"/>
      <c r="J396"/>
      <c r="K396"/>
    </row>
    <row r="397" spans="2:11">
      <c r="B397" s="181"/>
      <c r="F397" s="181"/>
      <c r="G397" s="181"/>
      <c r="H397" s="181"/>
      <c r="I397"/>
      <c r="J397"/>
      <c r="K397"/>
    </row>
    <row r="398" spans="2:11">
      <c r="B398" s="181"/>
      <c r="F398" s="181"/>
      <c r="G398" s="181"/>
      <c r="H398" s="181"/>
      <c r="I398"/>
      <c r="J398"/>
      <c r="K398"/>
    </row>
    <row r="399" spans="2:11">
      <c r="B399" s="181"/>
      <c r="F399" s="181"/>
      <c r="G399" s="181"/>
      <c r="H399" s="181"/>
      <c r="I399"/>
      <c r="J399"/>
      <c r="K399"/>
    </row>
    <row r="400" spans="2:11">
      <c r="B400" s="181"/>
      <c r="F400" s="181"/>
      <c r="G400" s="181"/>
      <c r="H400" s="181"/>
      <c r="I400"/>
      <c r="J400"/>
      <c r="K400"/>
    </row>
    <row r="401" spans="2:11">
      <c r="B401" s="181"/>
      <c r="F401" s="181"/>
      <c r="G401" s="181"/>
      <c r="H401" s="181"/>
      <c r="I401"/>
      <c r="J401"/>
      <c r="K401"/>
    </row>
    <row r="402" spans="2:11">
      <c r="B402" s="181"/>
      <c r="F402" s="181"/>
      <c r="G402" s="181"/>
      <c r="H402" s="181"/>
      <c r="I402"/>
      <c r="J402"/>
      <c r="K402"/>
    </row>
    <row r="403" spans="2:11">
      <c r="B403" s="181"/>
      <c r="F403" s="181"/>
      <c r="G403" s="181"/>
      <c r="H403" s="181"/>
      <c r="I403"/>
      <c r="J403"/>
      <c r="K403"/>
    </row>
    <row r="404" spans="2:11">
      <c r="B404" s="181"/>
      <c r="F404" s="181"/>
      <c r="G404" s="181"/>
      <c r="H404" s="181"/>
      <c r="I404"/>
      <c r="J404"/>
      <c r="K404"/>
    </row>
    <row r="405" spans="2:11">
      <c r="B405" s="181"/>
      <c r="F405" s="181"/>
      <c r="G405" s="181"/>
      <c r="H405" s="181"/>
      <c r="I405"/>
      <c r="J405"/>
      <c r="K405"/>
    </row>
    <row r="406" spans="2:11">
      <c r="B406" s="181"/>
      <c r="F406" s="181"/>
      <c r="G406" s="181"/>
      <c r="H406" s="181"/>
      <c r="I406"/>
      <c r="J406"/>
      <c r="K406"/>
    </row>
    <row r="407" spans="2:11">
      <c r="B407" s="181"/>
      <c r="F407" s="181"/>
      <c r="G407" s="181"/>
      <c r="H407" s="181"/>
      <c r="I407"/>
      <c r="J407"/>
      <c r="K407"/>
    </row>
    <row r="408" spans="2:11">
      <c r="B408" s="181"/>
      <c r="F408" s="181"/>
      <c r="G408" s="181"/>
      <c r="H408" s="181"/>
      <c r="I408"/>
      <c r="J408"/>
      <c r="K408"/>
    </row>
    <row r="409" spans="2:11">
      <c r="B409" s="181"/>
      <c r="F409" s="181"/>
      <c r="G409" s="181"/>
      <c r="H409" s="181"/>
      <c r="I409"/>
      <c r="J409"/>
      <c r="K409"/>
    </row>
    <row r="410" spans="2:11">
      <c r="B410" s="181"/>
      <c r="F410" s="181"/>
      <c r="G410" s="181"/>
      <c r="H410" s="181"/>
      <c r="I410"/>
      <c r="J410"/>
      <c r="K410"/>
    </row>
    <row r="411" spans="2:11">
      <c r="B411" s="181"/>
      <c r="F411" s="181"/>
      <c r="G411" s="181"/>
      <c r="H411" s="181"/>
      <c r="I411"/>
      <c r="J411"/>
      <c r="K411"/>
    </row>
    <row r="412" spans="2:11">
      <c r="B412" s="181"/>
      <c r="F412" s="181"/>
      <c r="G412" s="181"/>
      <c r="H412" s="181"/>
      <c r="I412"/>
      <c r="J412"/>
      <c r="K412"/>
    </row>
    <row r="413" spans="2:11">
      <c r="B413" s="181"/>
      <c r="F413" s="181"/>
      <c r="G413" s="181"/>
      <c r="H413" s="181"/>
      <c r="I413"/>
      <c r="J413"/>
      <c r="K413"/>
    </row>
    <row r="414" spans="2:11">
      <c r="B414" s="181"/>
      <c r="F414" s="181"/>
      <c r="G414" s="181"/>
      <c r="H414" s="181"/>
      <c r="I414"/>
      <c r="J414"/>
      <c r="K414"/>
    </row>
    <row r="415" spans="2:11">
      <c r="B415" s="181"/>
      <c r="F415" s="181"/>
      <c r="G415" s="181"/>
      <c r="H415" s="181"/>
      <c r="I415"/>
      <c r="J415"/>
      <c r="K415"/>
    </row>
    <row r="416" spans="2:11">
      <c r="B416" s="181"/>
      <c r="F416" s="181"/>
      <c r="G416" s="181"/>
      <c r="H416" s="181"/>
      <c r="I416"/>
      <c r="J416"/>
      <c r="K416"/>
    </row>
    <row r="417" spans="2:11">
      <c r="B417" s="181"/>
      <c r="F417" s="181"/>
      <c r="G417" s="181"/>
      <c r="H417" s="181"/>
      <c r="I417"/>
      <c r="J417"/>
      <c r="K417"/>
    </row>
    <row r="418" spans="2:11">
      <c r="B418" s="181"/>
      <c r="F418" s="181"/>
      <c r="G418" s="181"/>
      <c r="H418" s="181"/>
      <c r="I418"/>
      <c r="J418"/>
      <c r="K418"/>
    </row>
    <row r="419" spans="2:11">
      <c r="B419" s="181"/>
      <c r="F419" s="181"/>
      <c r="G419" s="181"/>
      <c r="H419" s="181"/>
      <c r="I419"/>
      <c r="J419"/>
      <c r="K419"/>
    </row>
    <row r="420" spans="2:11">
      <c r="B420" s="181"/>
      <c r="F420" s="181"/>
      <c r="G420" s="181"/>
      <c r="H420" s="181"/>
      <c r="I420"/>
      <c r="J420"/>
      <c r="K420"/>
    </row>
    <row r="421" spans="2:11">
      <c r="B421" s="181"/>
      <c r="F421" s="181"/>
      <c r="G421" s="181"/>
      <c r="H421" s="181"/>
      <c r="I421"/>
      <c r="J421"/>
      <c r="K421"/>
    </row>
    <row r="422" spans="2:11">
      <c r="B422" s="181"/>
      <c r="F422" s="181"/>
      <c r="G422" s="181"/>
      <c r="H422" s="181"/>
      <c r="I422"/>
      <c r="J422"/>
      <c r="K422"/>
    </row>
    <row r="423" spans="2:11">
      <c r="B423" s="181"/>
      <c r="F423" s="181"/>
      <c r="G423" s="181"/>
      <c r="H423" s="181"/>
      <c r="I423"/>
      <c r="J423"/>
      <c r="K423"/>
    </row>
    <row r="424" spans="2:11">
      <c r="B424" s="181"/>
      <c r="F424" s="181"/>
      <c r="G424" s="181"/>
      <c r="H424" s="181"/>
      <c r="I424"/>
      <c r="J424"/>
      <c r="K424"/>
    </row>
    <row r="425" spans="2:11">
      <c r="B425" s="181"/>
      <c r="F425" s="181"/>
      <c r="G425" s="181"/>
      <c r="H425" s="181"/>
      <c r="I425"/>
      <c r="J425"/>
      <c r="K425"/>
    </row>
    <row r="426" spans="2:11">
      <c r="B426" s="181"/>
      <c r="F426" s="181"/>
      <c r="G426" s="181"/>
      <c r="H426" s="181"/>
      <c r="I426"/>
      <c r="J426"/>
      <c r="K426"/>
    </row>
    <row r="427" spans="2:11">
      <c r="B427" s="181"/>
      <c r="F427" s="181"/>
      <c r="G427" s="181"/>
      <c r="H427" s="181"/>
      <c r="I427"/>
      <c r="J427"/>
      <c r="K427"/>
    </row>
    <row r="428" spans="2:11">
      <c r="B428" s="181"/>
      <c r="F428" s="181"/>
      <c r="G428" s="181"/>
      <c r="H428" s="181"/>
      <c r="I428"/>
      <c r="J428"/>
      <c r="K428"/>
    </row>
    <row r="429" spans="2:11">
      <c r="B429" s="181"/>
      <c r="F429" s="181"/>
      <c r="G429" s="181"/>
      <c r="H429" s="181"/>
      <c r="I429"/>
      <c r="J429"/>
      <c r="K429"/>
    </row>
    <row r="430" spans="2:11">
      <c r="B430" s="181"/>
      <c r="F430" s="181"/>
      <c r="G430" s="181"/>
      <c r="H430" s="181"/>
      <c r="I430"/>
      <c r="J430"/>
      <c r="K430"/>
    </row>
    <row r="431" spans="2:11">
      <c r="B431" s="181"/>
      <c r="F431" s="181"/>
      <c r="G431" s="181"/>
      <c r="H431" s="181"/>
      <c r="I431"/>
      <c r="J431"/>
      <c r="K431"/>
    </row>
    <row r="432" spans="2:11">
      <c r="B432" s="181"/>
      <c r="F432" s="181"/>
      <c r="G432" s="181"/>
      <c r="H432" s="181"/>
      <c r="I432"/>
      <c r="J432"/>
      <c r="K432"/>
    </row>
    <row r="433" spans="2:11">
      <c r="B433" s="181"/>
      <c r="F433" s="181"/>
      <c r="G433" s="181"/>
      <c r="H433" s="181"/>
      <c r="I433"/>
      <c r="J433"/>
      <c r="K433"/>
    </row>
    <row r="434" spans="2:11">
      <c r="B434" s="181"/>
      <c r="F434" s="181"/>
      <c r="G434" s="181"/>
      <c r="H434" s="181"/>
      <c r="I434"/>
      <c r="J434"/>
      <c r="K434"/>
    </row>
    <row r="435" spans="2:11">
      <c r="B435" s="181"/>
      <c r="F435" s="181"/>
      <c r="G435" s="181"/>
      <c r="H435" s="181"/>
      <c r="I435"/>
      <c r="J435"/>
      <c r="K435"/>
    </row>
    <row r="436" spans="2:11">
      <c r="B436" s="181"/>
      <c r="F436" s="181"/>
      <c r="G436" s="181"/>
      <c r="H436" s="181"/>
      <c r="I436"/>
      <c r="J436"/>
      <c r="K436"/>
    </row>
    <row r="437" spans="2:11">
      <c r="B437" s="181"/>
      <c r="F437" s="181"/>
      <c r="G437" s="181"/>
      <c r="H437" s="181"/>
      <c r="I437"/>
      <c r="J437"/>
      <c r="K437"/>
    </row>
    <row r="438" spans="2:11">
      <c r="B438" s="181"/>
      <c r="F438" s="181"/>
      <c r="G438" s="181"/>
      <c r="H438" s="181"/>
      <c r="I438"/>
      <c r="J438"/>
      <c r="K438"/>
    </row>
    <row r="439" spans="2:11">
      <c r="B439" s="181"/>
      <c r="F439" s="181"/>
      <c r="G439" s="181"/>
      <c r="H439" s="181"/>
      <c r="I439"/>
      <c r="J439"/>
      <c r="K439"/>
    </row>
    <row r="440" spans="2:11">
      <c r="B440" s="181"/>
      <c r="F440" s="181"/>
      <c r="G440" s="181"/>
      <c r="H440" s="181"/>
      <c r="I440"/>
      <c r="J440"/>
      <c r="K440"/>
    </row>
    <row r="441" spans="2:11">
      <c r="B441" s="181"/>
      <c r="F441" s="181"/>
      <c r="G441" s="181"/>
      <c r="H441" s="181"/>
      <c r="I441"/>
      <c r="J441"/>
      <c r="K441"/>
    </row>
    <row r="442" spans="2:11">
      <c r="B442" s="181"/>
      <c r="F442" s="181"/>
      <c r="G442" s="181"/>
      <c r="H442" s="181"/>
      <c r="I442"/>
      <c r="J442"/>
      <c r="K442"/>
    </row>
    <row r="443" spans="2:11">
      <c r="B443" s="181"/>
      <c r="F443" s="181"/>
      <c r="G443" s="181"/>
      <c r="H443" s="181"/>
      <c r="I443"/>
      <c r="J443"/>
      <c r="K443"/>
    </row>
    <row r="444" spans="2:11">
      <c r="B444" s="181"/>
      <c r="F444" s="181"/>
      <c r="G444" s="181"/>
      <c r="H444" s="181"/>
      <c r="I444"/>
      <c r="J444"/>
      <c r="K444"/>
    </row>
    <row r="445" spans="2:11">
      <c r="B445" s="181"/>
      <c r="F445" s="181"/>
      <c r="G445" s="181"/>
      <c r="H445" s="181"/>
      <c r="I445"/>
      <c r="J445"/>
      <c r="K445"/>
    </row>
    <row r="446" spans="2:11">
      <c r="B446" s="181"/>
      <c r="F446" s="181"/>
      <c r="G446" s="181"/>
      <c r="H446" s="181"/>
      <c r="I446"/>
      <c r="J446"/>
      <c r="K446"/>
    </row>
    <row r="447" spans="2:11">
      <c r="B447" s="181"/>
      <c r="F447" s="181"/>
      <c r="G447" s="181"/>
      <c r="H447" s="181"/>
      <c r="I447"/>
      <c r="J447"/>
      <c r="K447"/>
    </row>
    <row r="448" spans="2:11">
      <c r="B448" s="181"/>
      <c r="F448" s="181"/>
      <c r="G448" s="181"/>
      <c r="H448" s="181"/>
      <c r="I448"/>
      <c r="J448"/>
      <c r="K448"/>
    </row>
    <row r="449" spans="2:11">
      <c r="B449" s="181"/>
      <c r="F449" s="181"/>
      <c r="G449" s="181"/>
      <c r="H449" s="181"/>
      <c r="I449"/>
      <c r="J449"/>
      <c r="K449"/>
    </row>
    <row r="450" spans="2:11">
      <c r="B450" s="181"/>
      <c r="F450" s="181"/>
      <c r="G450" s="181"/>
      <c r="H450" s="181"/>
      <c r="I450"/>
      <c r="J450"/>
      <c r="K450"/>
    </row>
    <row r="451" spans="2:11">
      <c r="B451" s="181"/>
      <c r="F451" s="181"/>
      <c r="G451" s="181"/>
      <c r="H451" s="181"/>
      <c r="I451"/>
      <c r="J451"/>
      <c r="K451"/>
    </row>
    <row r="452" spans="2:11">
      <c r="B452" s="181"/>
      <c r="F452" s="181"/>
      <c r="G452" s="181"/>
      <c r="H452" s="181"/>
      <c r="I452"/>
      <c r="J452"/>
      <c r="K452"/>
    </row>
    <row r="453" spans="2:11">
      <c r="B453" s="181"/>
      <c r="F453" s="181"/>
      <c r="G453" s="181"/>
      <c r="H453" s="181"/>
      <c r="I453"/>
      <c r="J453"/>
      <c r="K453"/>
    </row>
    <row r="454" spans="2:11">
      <c r="B454" s="181"/>
      <c r="F454" s="181"/>
      <c r="G454" s="181"/>
      <c r="H454" s="181"/>
      <c r="I454"/>
      <c r="J454"/>
      <c r="K454"/>
    </row>
    <row r="455" spans="2:11">
      <c r="B455" s="181"/>
      <c r="F455" s="181"/>
      <c r="G455" s="181"/>
      <c r="H455" s="181"/>
      <c r="I455"/>
      <c r="J455"/>
      <c r="K455"/>
    </row>
    <row r="456" spans="2:11">
      <c r="B456" s="181"/>
      <c r="F456" s="181"/>
      <c r="G456" s="181"/>
      <c r="H456" s="181"/>
      <c r="I456"/>
      <c r="J456"/>
      <c r="K456"/>
    </row>
    <row r="457" spans="2:11">
      <c r="B457" s="181"/>
      <c r="F457" s="181"/>
      <c r="G457" s="181"/>
      <c r="H457" s="181"/>
      <c r="I457"/>
      <c r="J457"/>
      <c r="K457"/>
    </row>
    <row r="458" spans="2:11">
      <c r="B458" s="181"/>
      <c r="F458" s="181"/>
      <c r="G458" s="181"/>
      <c r="H458" s="181"/>
      <c r="I458"/>
      <c r="J458"/>
      <c r="K458"/>
    </row>
    <row r="459" spans="2:11">
      <c r="B459" s="181"/>
      <c r="F459" s="181"/>
      <c r="G459" s="181"/>
      <c r="H459" s="181"/>
      <c r="I459"/>
      <c r="J459"/>
      <c r="K459"/>
    </row>
    <row r="460" spans="2:11">
      <c r="B460" s="181"/>
      <c r="F460" s="181"/>
      <c r="G460" s="181"/>
      <c r="H460" s="181"/>
      <c r="I460"/>
      <c r="J460"/>
      <c r="K460"/>
    </row>
    <row r="461" spans="2:11">
      <c r="B461" s="181"/>
      <c r="F461" s="181"/>
      <c r="G461" s="181"/>
      <c r="H461" s="181"/>
      <c r="I461"/>
      <c r="J461"/>
      <c r="K461"/>
    </row>
    <row r="462" spans="2:11">
      <c r="B462" s="181"/>
      <c r="F462" s="181"/>
      <c r="G462" s="181"/>
      <c r="H462" s="181"/>
      <c r="I462"/>
      <c r="J462"/>
      <c r="K462"/>
    </row>
    <row r="463" spans="2:11">
      <c r="B463" s="181"/>
      <c r="F463" s="181"/>
      <c r="G463" s="181"/>
      <c r="H463" s="181"/>
      <c r="I463"/>
      <c r="J463"/>
      <c r="K463"/>
    </row>
    <row r="464" spans="2:11">
      <c r="B464" s="181"/>
      <c r="F464" s="181"/>
      <c r="G464" s="181"/>
      <c r="H464" s="181"/>
      <c r="I464"/>
      <c r="J464"/>
      <c r="K464"/>
    </row>
    <row r="465" spans="2:11">
      <c r="B465" s="181"/>
      <c r="F465" s="181"/>
      <c r="G465" s="181"/>
      <c r="H465" s="181"/>
      <c r="I465"/>
      <c r="J465"/>
      <c r="K465"/>
    </row>
    <row r="466" spans="2:11">
      <c r="B466" s="181"/>
      <c r="F466" s="181"/>
      <c r="G466" s="181"/>
      <c r="H466" s="181"/>
      <c r="I466"/>
      <c r="J466"/>
      <c r="K466"/>
    </row>
    <row r="467" spans="2:11">
      <c r="B467" s="181"/>
      <c r="F467" s="181"/>
      <c r="G467" s="181"/>
      <c r="H467" s="181"/>
      <c r="I467"/>
      <c r="J467"/>
      <c r="K467"/>
    </row>
    <row r="468" spans="2:11">
      <c r="B468" s="181"/>
      <c r="F468" s="181"/>
      <c r="G468" s="181"/>
      <c r="H468" s="181"/>
      <c r="I468"/>
      <c r="J468"/>
      <c r="K468"/>
    </row>
    <row r="469" spans="2:11">
      <c r="B469" s="181"/>
      <c r="F469" s="181"/>
      <c r="G469" s="181"/>
      <c r="H469" s="181"/>
      <c r="I469"/>
      <c r="J469"/>
      <c r="K469"/>
    </row>
    <row r="470" spans="2:11">
      <c r="B470" s="181"/>
      <c r="F470" s="181"/>
      <c r="G470" s="181"/>
      <c r="H470" s="181"/>
      <c r="I470"/>
      <c r="J470"/>
      <c r="K470"/>
    </row>
    <row r="471" spans="2:11">
      <c r="B471" s="181"/>
      <c r="F471" s="181"/>
      <c r="G471" s="181"/>
      <c r="H471" s="181"/>
      <c r="I471"/>
      <c r="J471"/>
      <c r="K471"/>
    </row>
    <row r="472" spans="2:11">
      <c r="B472" s="181"/>
      <c r="F472" s="181"/>
      <c r="G472" s="181"/>
      <c r="H472" s="181"/>
      <c r="I472"/>
      <c r="J472"/>
      <c r="K472"/>
    </row>
    <row r="473" spans="2:11">
      <c r="B473" s="181"/>
      <c r="F473" s="181"/>
      <c r="G473" s="181"/>
      <c r="H473" s="181"/>
      <c r="I473"/>
      <c r="J473"/>
      <c r="K473"/>
    </row>
    <row r="474" spans="2:11">
      <c r="B474" s="181"/>
      <c r="F474" s="181"/>
      <c r="G474" s="181"/>
      <c r="H474" s="181"/>
      <c r="I474"/>
      <c r="J474"/>
      <c r="K474"/>
    </row>
    <row r="475" spans="2:11">
      <c r="B475" s="181"/>
      <c r="F475" s="181"/>
      <c r="G475" s="181"/>
      <c r="H475" s="181"/>
      <c r="I475"/>
      <c r="J475"/>
      <c r="K475"/>
    </row>
    <row r="476" spans="2:11">
      <c r="B476" s="181"/>
      <c r="F476" s="181"/>
      <c r="G476" s="181"/>
      <c r="H476" s="181"/>
      <c r="I476"/>
      <c r="J476"/>
      <c r="K476"/>
    </row>
    <row r="477" spans="2:11">
      <c r="B477" s="181"/>
      <c r="F477" s="181"/>
      <c r="G477" s="181"/>
      <c r="H477" s="181"/>
      <c r="I477"/>
      <c r="J477"/>
      <c r="K477"/>
    </row>
    <row r="478" spans="2:11">
      <c r="B478" s="181"/>
      <c r="F478" s="181"/>
      <c r="G478" s="181"/>
      <c r="H478" s="181"/>
      <c r="I478"/>
      <c r="J478"/>
      <c r="K478"/>
    </row>
    <row r="479" spans="2:11">
      <c r="B479" s="181"/>
      <c r="F479" s="181"/>
      <c r="G479" s="181"/>
      <c r="H479" s="181"/>
      <c r="I479"/>
      <c r="J479"/>
      <c r="K479"/>
    </row>
    <row r="480" spans="2:11">
      <c r="B480" s="181"/>
      <c r="F480" s="181"/>
      <c r="G480" s="181"/>
      <c r="H480" s="181"/>
      <c r="I480"/>
      <c r="J480"/>
      <c r="K480"/>
    </row>
    <row r="481" spans="2:11">
      <c r="B481" s="181"/>
      <c r="F481" s="181"/>
      <c r="G481" s="181"/>
      <c r="H481" s="181"/>
      <c r="I481"/>
      <c r="J481"/>
      <c r="K481"/>
    </row>
    <row r="482" spans="2:11">
      <c r="B482" s="181"/>
      <c r="F482" s="181"/>
      <c r="G482" s="181"/>
      <c r="H482" s="181"/>
      <c r="I482"/>
      <c r="J482"/>
      <c r="K482"/>
    </row>
    <row r="483" spans="2:11">
      <c r="B483" s="181"/>
      <c r="F483" s="181"/>
      <c r="G483" s="181"/>
      <c r="H483" s="181"/>
      <c r="I483"/>
      <c r="J483"/>
      <c r="K483"/>
    </row>
    <row r="484" spans="2:11">
      <c r="B484" s="181"/>
      <c r="F484" s="181"/>
      <c r="G484" s="181"/>
      <c r="H484" s="181"/>
      <c r="I484"/>
      <c r="J484"/>
      <c r="K484"/>
    </row>
    <row r="485" spans="2:11">
      <c r="B485" s="181"/>
      <c r="F485" s="181"/>
      <c r="G485" s="181"/>
      <c r="H485" s="181"/>
      <c r="I485"/>
      <c r="J485"/>
      <c r="K485"/>
    </row>
    <row r="486" spans="2:11">
      <c r="B486" s="181"/>
      <c r="F486" s="181"/>
      <c r="G486" s="181"/>
      <c r="H486" s="181"/>
      <c r="I486"/>
      <c r="J486"/>
      <c r="K486"/>
    </row>
    <row r="487" spans="2:11">
      <c r="B487" s="181"/>
      <c r="F487" s="181"/>
      <c r="G487" s="181"/>
      <c r="H487" s="181"/>
      <c r="I487"/>
      <c r="J487"/>
      <c r="K487"/>
    </row>
    <row r="488" spans="2:11">
      <c r="B488" s="181"/>
      <c r="F488" s="181"/>
      <c r="G488" s="181"/>
      <c r="H488" s="181"/>
      <c r="I488"/>
      <c r="J488"/>
      <c r="K488"/>
    </row>
    <row r="489" spans="2:11">
      <c r="B489" s="181"/>
      <c r="F489" s="181"/>
      <c r="G489" s="181"/>
      <c r="H489" s="181"/>
      <c r="I489"/>
      <c r="J489"/>
      <c r="K489"/>
    </row>
    <row r="490" spans="2:11">
      <c r="B490" s="181"/>
      <c r="F490" s="181"/>
      <c r="G490" s="181"/>
      <c r="H490" s="181"/>
      <c r="I490"/>
      <c r="J490"/>
      <c r="K490"/>
    </row>
    <row r="491" spans="2:11">
      <c r="B491" s="181"/>
      <c r="F491" s="181"/>
      <c r="G491" s="181"/>
      <c r="H491" s="181"/>
      <c r="I491"/>
      <c r="J491"/>
      <c r="K491"/>
    </row>
    <row r="492" spans="2:11">
      <c r="B492" s="181"/>
      <c r="F492" s="181"/>
      <c r="G492" s="181"/>
      <c r="H492" s="181"/>
      <c r="I492"/>
      <c r="J492"/>
      <c r="K492"/>
    </row>
    <row r="493" spans="2:11">
      <c r="B493" s="181"/>
      <c r="F493" s="181"/>
      <c r="G493" s="181"/>
      <c r="H493" s="181"/>
      <c r="I493"/>
      <c r="J493"/>
      <c r="K493"/>
    </row>
    <row r="494" spans="2:11">
      <c r="B494" s="181"/>
      <c r="F494" s="181"/>
      <c r="G494" s="181"/>
      <c r="H494" s="181"/>
      <c r="I494"/>
      <c r="J494"/>
      <c r="K494"/>
    </row>
    <row r="495" spans="2:11">
      <c r="B495" s="181"/>
      <c r="F495" s="181"/>
      <c r="G495" s="181"/>
      <c r="H495" s="181"/>
      <c r="I495"/>
      <c r="J495"/>
      <c r="K495"/>
    </row>
    <row r="496" spans="2:11">
      <c r="B496" s="181"/>
      <c r="F496" s="181"/>
      <c r="G496" s="181"/>
      <c r="H496" s="181"/>
      <c r="I496"/>
      <c r="J496"/>
      <c r="K496"/>
    </row>
    <row r="497" spans="2:11">
      <c r="B497" s="181"/>
      <c r="F497" s="181"/>
      <c r="G497" s="181"/>
      <c r="H497" s="181"/>
      <c r="I497"/>
      <c r="J497"/>
      <c r="K497"/>
    </row>
    <row r="498" spans="2:11">
      <c r="B498" s="181"/>
      <c r="F498" s="181"/>
      <c r="G498" s="181"/>
      <c r="H498" s="181"/>
      <c r="I498"/>
      <c r="J498"/>
      <c r="K498"/>
    </row>
    <row r="499" spans="2:11">
      <c r="B499" s="181"/>
      <c r="F499" s="181"/>
      <c r="G499" s="181"/>
      <c r="H499" s="181"/>
      <c r="I499"/>
      <c r="J499"/>
      <c r="K499"/>
    </row>
    <row r="500" spans="2:11">
      <c r="B500" s="181"/>
      <c r="F500" s="181"/>
      <c r="G500" s="181"/>
      <c r="H500" s="181"/>
      <c r="I500"/>
      <c r="J500"/>
      <c r="K500"/>
    </row>
    <row r="501" spans="2:11">
      <c r="B501" s="181"/>
      <c r="F501" s="181"/>
      <c r="G501" s="181"/>
      <c r="H501" s="181"/>
      <c r="I501"/>
      <c r="J501"/>
      <c r="K501"/>
    </row>
    <row r="502" spans="2:11">
      <c r="B502" s="181"/>
      <c r="F502" s="181"/>
      <c r="G502" s="181"/>
      <c r="H502" s="181"/>
      <c r="I502"/>
      <c r="J502"/>
      <c r="K502"/>
    </row>
    <row r="503" spans="2:11">
      <c r="B503" s="181"/>
      <c r="F503" s="181"/>
      <c r="G503" s="181"/>
      <c r="H503" s="181"/>
      <c r="I503"/>
      <c r="J503"/>
      <c r="K503"/>
    </row>
    <row r="504" spans="2:11">
      <c r="B504" s="181"/>
      <c r="F504" s="181"/>
      <c r="G504" s="181"/>
      <c r="H504" s="181"/>
      <c r="I504"/>
      <c r="J504"/>
      <c r="K504"/>
    </row>
    <row r="505" spans="2:11">
      <c r="B505" s="181"/>
      <c r="F505" s="181"/>
      <c r="G505" s="181"/>
      <c r="H505" s="181"/>
      <c r="I505"/>
      <c r="J505"/>
      <c r="K505"/>
    </row>
    <row r="506" spans="2:11">
      <c r="B506" s="181"/>
      <c r="F506" s="181"/>
      <c r="G506" s="181"/>
      <c r="H506" s="181"/>
      <c r="I506"/>
      <c r="J506"/>
      <c r="K506"/>
    </row>
    <row r="507" spans="2:11">
      <c r="B507" s="181"/>
      <c r="F507" s="181"/>
      <c r="G507" s="181"/>
      <c r="H507" s="181"/>
    </row>
    <row r="508" spans="2:11">
      <c r="B508" s="181"/>
      <c r="F508" s="181"/>
      <c r="G508" s="181"/>
      <c r="H508" s="181"/>
    </row>
    <row r="509" spans="2:11">
      <c r="B509" s="181"/>
      <c r="F509" s="181"/>
      <c r="G509" s="181"/>
      <c r="H509" s="181"/>
    </row>
    <row r="510" spans="2:11">
      <c r="B510" s="181"/>
      <c r="F510" s="181"/>
      <c r="G510" s="181"/>
      <c r="H510" s="181"/>
    </row>
    <row r="511" spans="2:11">
      <c r="B511" s="181"/>
      <c r="F511" s="181"/>
      <c r="G511" s="181"/>
      <c r="H511" s="181"/>
    </row>
    <row r="512" spans="2:11">
      <c r="B512" s="181"/>
      <c r="F512" s="181"/>
      <c r="G512" s="181"/>
      <c r="H512" s="181"/>
    </row>
    <row r="513" spans="2:8">
      <c r="B513" s="181"/>
      <c r="F513" s="181"/>
      <c r="G513" s="181"/>
      <c r="H513" s="181"/>
    </row>
    <row r="514" spans="2:8">
      <c r="B514" s="181"/>
      <c r="F514" s="181"/>
      <c r="G514" s="181"/>
      <c r="H514" s="181"/>
    </row>
    <row r="515" spans="2:8">
      <c r="B515" s="181"/>
      <c r="F515" s="181"/>
      <c r="G515" s="181"/>
      <c r="H515" s="181"/>
    </row>
    <row r="516" spans="2:8">
      <c r="B516" s="181"/>
      <c r="F516" s="181"/>
      <c r="G516" s="181"/>
      <c r="H516" s="181"/>
    </row>
    <row r="517" spans="2:8">
      <c r="B517" s="181"/>
      <c r="F517" s="181"/>
      <c r="G517" s="181"/>
      <c r="H517" s="181"/>
    </row>
    <row r="518" spans="2:8">
      <c r="B518" s="181"/>
      <c r="F518" s="181"/>
      <c r="G518" s="181"/>
      <c r="H518" s="181"/>
    </row>
    <row r="519" spans="2:8">
      <c r="B519" s="181"/>
      <c r="F519" s="181"/>
      <c r="G519" s="181"/>
      <c r="H519" s="181"/>
    </row>
    <row r="520" spans="2:8">
      <c r="B520" s="181"/>
      <c r="F520" s="181"/>
      <c r="G520" s="181"/>
      <c r="H520" s="181"/>
    </row>
    <row r="521" spans="2:8">
      <c r="B521" s="181"/>
      <c r="F521" s="181"/>
      <c r="G521" s="181"/>
      <c r="H521" s="181"/>
    </row>
    <row r="522" spans="2:8">
      <c r="B522" s="181"/>
      <c r="F522" s="181"/>
      <c r="G522" s="181"/>
      <c r="H522" s="181"/>
    </row>
    <row r="523" spans="2:8">
      <c r="B523" s="181"/>
      <c r="F523" s="181"/>
      <c r="G523" s="181"/>
      <c r="H523" s="181"/>
    </row>
    <row r="524" spans="2:8">
      <c r="B524" s="181"/>
      <c r="F524" s="181"/>
      <c r="G524" s="181"/>
      <c r="H524" s="181"/>
    </row>
    <row r="525" spans="2:8">
      <c r="B525" s="181"/>
      <c r="F525" s="181"/>
      <c r="G525" s="181"/>
      <c r="H525" s="181"/>
    </row>
    <row r="526" spans="2:8">
      <c r="B526" s="181"/>
      <c r="F526" s="181"/>
      <c r="G526" s="181"/>
      <c r="H526" s="181"/>
    </row>
    <row r="527" spans="2:8">
      <c r="B527" s="181"/>
      <c r="F527" s="181"/>
      <c r="G527" s="181"/>
      <c r="H527" s="181"/>
    </row>
    <row r="528" spans="2:8">
      <c r="B528" s="181"/>
      <c r="F528" s="181"/>
      <c r="G528" s="181"/>
      <c r="H528" s="181"/>
    </row>
    <row r="529" spans="2:8">
      <c r="B529" s="181"/>
      <c r="F529" s="181"/>
      <c r="G529" s="181"/>
      <c r="H529" s="181"/>
    </row>
    <row r="530" spans="2:8">
      <c r="B530" s="181"/>
      <c r="F530" s="181"/>
      <c r="G530" s="181"/>
      <c r="H530" s="181"/>
    </row>
    <row r="531" spans="2:8">
      <c r="B531" s="181"/>
      <c r="F531" s="181"/>
      <c r="G531" s="181"/>
      <c r="H531" s="181"/>
    </row>
    <row r="532" spans="2:8">
      <c r="B532" s="181"/>
      <c r="F532" s="181"/>
      <c r="G532" s="181"/>
      <c r="H532" s="181"/>
    </row>
    <row r="533" spans="2:8">
      <c r="B533" s="181"/>
      <c r="F533" s="181"/>
      <c r="G533" s="181"/>
      <c r="H533" s="181"/>
    </row>
    <row r="534" spans="2:8">
      <c r="B534" s="181"/>
      <c r="F534" s="181"/>
      <c r="G534" s="181"/>
      <c r="H534" s="181"/>
    </row>
    <row r="535" spans="2:8">
      <c r="B535" s="181"/>
      <c r="F535" s="181"/>
      <c r="G535" s="181"/>
      <c r="H535" s="181"/>
    </row>
    <row r="536" spans="2:8">
      <c r="B536" s="181"/>
      <c r="F536" s="181"/>
      <c r="G536" s="181"/>
      <c r="H536" s="181"/>
    </row>
    <row r="537" spans="2:8">
      <c r="B537" s="181"/>
      <c r="F537" s="181"/>
      <c r="G537" s="181"/>
      <c r="H537" s="181"/>
    </row>
    <row r="538" spans="2:8">
      <c r="B538" s="181"/>
      <c r="F538" s="181"/>
      <c r="G538" s="181"/>
      <c r="H538" s="181"/>
    </row>
    <row r="539" spans="2:8">
      <c r="B539" s="181"/>
      <c r="F539" s="181"/>
      <c r="G539" s="181"/>
      <c r="H539" s="181"/>
    </row>
    <row r="540" spans="2:8">
      <c r="B540" s="181"/>
      <c r="F540" s="181"/>
      <c r="G540" s="181"/>
      <c r="H540" s="181"/>
    </row>
    <row r="541" spans="2:8">
      <c r="B541" s="181"/>
      <c r="F541" s="181"/>
      <c r="G541" s="181"/>
      <c r="H541" s="181"/>
    </row>
    <row r="542" spans="2:8">
      <c r="B542" s="181"/>
      <c r="F542" s="181"/>
      <c r="G542" s="181"/>
      <c r="H542" s="181"/>
    </row>
    <row r="543" spans="2:8">
      <c r="B543" s="181"/>
      <c r="F543" s="181"/>
      <c r="G543" s="181"/>
      <c r="H543" s="181"/>
    </row>
    <row r="544" spans="2:8">
      <c r="B544" s="181"/>
      <c r="F544" s="181"/>
      <c r="G544" s="181"/>
      <c r="H544" s="181"/>
    </row>
    <row r="545" spans="2:8">
      <c r="B545" s="181"/>
      <c r="F545" s="181"/>
      <c r="G545" s="181"/>
      <c r="H545" s="181"/>
    </row>
    <row r="546" spans="2:8">
      <c r="B546" s="181"/>
      <c r="F546" s="181"/>
      <c r="G546" s="181"/>
      <c r="H546" s="181"/>
    </row>
    <row r="547" spans="2:8">
      <c r="B547" s="181"/>
      <c r="F547" s="181"/>
      <c r="G547" s="181"/>
      <c r="H547" s="181"/>
    </row>
    <row r="548" spans="2:8">
      <c r="B548" s="181"/>
      <c r="F548" s="181"/>
      <c r="G548" s="181"/>
      <c r="H548" s="181"/>
    </row>
    <row r="549" spans="2:8">
      <c r="B549" s="181"/>
      <c r="F549" s="181"/>
      <c r="G549" s="181"/>
      <c r="H549" s="181"/>
    </row>
    <row r="550" spans="2:8">
      <c r="B550" s="181"/>
      <c r="F550" s="181"/>
      <c r="G550" s="181"/>
      <c r="H550" s="181"/>
    </row>
    <row r="551" spans="2:8">
      <c r="B551" s="181"/>
      <c r="F551" s="181"/>
      <c r="G551" s="181"/>
      <c r="H551" s="181"/>
    </row>
    <row r="552" spans="2:8">
      <c r="B552" s="181"/>
      <c r="F552" s="181"/>
      <c r="G552" s="181"/>
      <c r="H552" s="181"/>
    </row>
    <row r="553" spans="2:8">
      <c r="B553" s="181"/>
      <c r="F553" s="181"/>
      <c r="G553" s="181"/>
      <c r="H553" s="181"/>
    </row>
    <row r="554" spans="2:8">
      <c r="B554" s="181"/>
      <c r="F554" s="181"/>
      <c r="G554" s="181"/>
      <c r="H554" s="181"/>
    </row>
    <row r="555" spans="2:8">
      <c r="B555" s="181"/>
      <c r="F555" s="181"/>
      <c r="G555" s="181"/>
      <c r="H555" s="181"/>
    </row>
    <row r="556" spans="2:8">
      <c r="B556" s="181"/>
      <c r="F556" s="181"/>
      <c r="G556" s="181"/>
      <c r="H556" s="181"/>
    </row>
    <row r="557" spans="2:8">
      <c r="B557" s="181"/>
      <c r="F557" s="181"/>
      <c r="G557" s="181"/>
      <c r="H557" s="181"/>
    </row>
    <row r="558" spans="2:8">
      <c r="B558" s="181"/>
      <c r="F558" s="181"/>
      <c r="G558" s="181"/>
      <c r="H558" s="181"/>
    </row>
    <row r="559" spans="2:8">
      <c r="B559" s="181"/>
      <c r="F559" s="181"/>
      <c r="G559" s="181"/>
      <c r="H559" s="181"/>
    </row>
    <row r="560" spans="2:8">
      <c r="B560" s="181"/>
      <c r="F560" s="181"/>
      <c r="G560" s="181"/>
      <c r="H560" s="181"/>
    </row>
    <row r="561" spans="2:8">
      <c r="B561" s="181"/>
      <c r="F561" s="181"/>
      <c r="G561" s="181"/>
      <c r="H561" s="181"/>
    </row>
    <row r="562" spans="2:8">
      <c r="B562" s="181"/>
      <c r="F562" s="181"/>
      <c r="G562" s="181"/>
      <c r="H562" s="181"/>
    </row>
    <row r="563" spans="2:8">
      <c r="B563" s="181"/>
      <c r="F563" s="181"/>
      <c r="G563" s="181"/>
      <c r="H563" s="181"/>
    </row>
    <row r="564" spans="2:8">
      <c r="B564" s="181"/>
      <c r="F564" s="181"/>
      <c r="G564" s="181"/>
      <c r="H564" s="181"/>
    </row>
    <row r="565" spans="2:8">
      <c r="B565" s="181"/>
      <c r="F565" s="181"/>
      <c r="G565" s="181"/>
      <c r="H565" s="181"/>
    </row>
    <row r="566" spans="2:8">
      <c r="B566" s="181"/>
      <c r="F566" s="181"/>
      <c r="G566" s="181"/>
      <c r="H566" s="181"/>
    </row>
    <row r="567" spans="2:8">
      <c r="B567" s="181"/>
      <c r="F567" s="181"/>
      <c r="G567" s="181"/>
      <c r="H567" s="181"/>
    </row>
    <row r="568" spans="2:8">
      <c r="B568" s="181"/>
      <c r="F568" s="181"/>
      <c r="G568" s="181"/>
      <c r="H568" s="181"/>
    </row>
    <row r="569" spans="2:8">
      <c r="B569" s="181"/>
      <c r="F569" s="181"/>
      <c r="G569" s="181"/>
      <c r="H569" s="181"/>
    </row>
    <row r="570" spans="2:8">
      <c r="B570" s="181"/>
      <c r="F570" s="181"/>
      <c r="G570" s="181"/>
      <c r="H570" s="181"/>
    </row>
    <row r="571" spans="2:8">
      <c r="B571" s="181"/>
      <c r="F571" s="181"/>
      <c r="G571" s="181"/>
      <c r="H571" s="181"/>
    </row>
    <row r="572" spans="2:8">
      <c r="B572" s="181"/>
      <c r="F572" s="181"/>
      <c r="G572" s="181"/>
      <c r="H572" s="181"/>
    </row>
    <row r="573" spans="2:8">
      <c r="B573" s="181"/>
      <c r="F573" s="181"/>
      <c r="G573" s="181"/>
      <c r="H573" s="181"/>
    </row>
    <row r="574" spans="2:8">
      <c r="B574" s="181"/>
      <c r="F574" s="181"/>
      <c r="G574" s="181"/>
      <c r="H574" s="181"/>
    </row>
    <row r="575" spans="2:8">
      <c r="B575" s="181"/>
      <c r="F575" s="181"/>
      <c r="G575" s="181"/>
      <c r="H575" s="181"/>
    </row>
    <row r="576" spans="2:8">
      <c r="B576" s="181"/>
      <c r="F576" s="181"/>
      <c r="G576" s="181"/>
      <c r="H576" s="181"/>
    </row>
    <row r="577" spans="2:8">
      <c r="B577" s="181"/>
      <c r="F577" s="181"/>
      <c r="G577" s="181"/>
      <c r="H577" s="181"/>
    </row>
    <row r="578" spans="2:8">
      <c r="B578" s="181"/>
      <c r="F578" s="181"/>
      <c r="G578" s="181"/>
      <c r="H578" s="181"/>
    </row>
    <row r="579" spans="2:8">
      <c r="B579" s="181"/>
      <c r="F579" s="181"/>
      <c r="G579" s="181"/>
      <c r="H579" s="181"/>
    </row>
    <row r="580" spans="2:8">
      <c r="B580" s="181"/>
      <c r="F580" s="181"/>
      <c r="G580" s="181"/>
      <c r="H580" s="181"/>
    </row>
    <row r="581" spans="2:8">
      <c r="B581" s="181"/>
      <c r="F581" s="181"/>
      <c r="G581" s="181"/>
      <c r="H581" s="181"/>
    </row>
    <row r="582" spans="2:8">
      <c r="B582" s="181"/>
      <c r="F582" s="181"/>
      <c r="G582" s="181"/>
      <c r="H582" s="181"/>
    </row>
    <row r="583" spans="2:8">
      <c r="B583" s="181"/>
      <c r="F583" s="181"/>
      <c r="G583" s="181"/>
      <c r="H583" s="181"/>
    </row>
    <row r="584" spans="2:8">
      <c r="B584" s="181"/>
      <c r="F584" s="181"/>
      <c r="G584" s="181"/>
      <c r="H584" s="181"/>
    </row>
    <row r="585" spans="2:8">
      <c r="B585" s="181"/>
      <c r="F585" s="181"/>
      <c r="G585" s="181"/>
      <c r="H585" s="181"/>
    </row>
    <row r="586" spans="2:8">
      <c r="B586" s="181"/>
      <c r="F586" s="181"/>
      <c r="G586" s="181"/>
      <c r="H586" s="181"/>
    </row>
    <row r="587" spans="2:8">
      <c r="B587" s="181"/>
      <c r="F587" s="181"/>
      <c r="G587" s="181"/>
      <c r="H587" s="181"/>
    </row>
    <row r="588" spans="2:8">
      <c r="B588" s="181"/>
      <c r="F588" s="181"/>
      <c r="G588" s="181"/>
      <c r="H588" s="181"/>
    </row>
    <row r="589" spans="2:8">
      <c r="B589" s="181"/>
      <c r="F589" s="181"/>
      <c r="G589" s="181"/>
      <c r="H589" s="181"/>
    </row>
    <row r="590" spans="2:8">
      <c r="B590" s="181"/>
      <c r="F590" s="181"/>
      <c r="G590" s="181"/>
      <c r="H590" s="181"/>
    </row>
    <row r="591" spans="2:8">
      <c r="B591" s="181"/>
      <c r="F591" s="181"/>
      <c r="G591" s="181"/>
      <c r="H591" s="181"/>
    </row>
    <row r="592" spans="2:8">
      <c r="B592" s="181"/>
      <c r="F592" s="181"/>
      <c r="G592" s="181"/>
      <c r="H592" s="181"/>
    </row>
    <row r="593" spans="2:8">
      <c r="B593" s="181"/>
      <c r="F593" s="181"/>
      <c r="G593" s="181"/>
      <c r="H593" s="181"/>
    </row>
    <row r="594" spans="2:8">
      <c r="B594" s="181"/>
      <c r="F594" s="181"/>
      <c r="G594" s="181"/>
      <c r="H594" s="181"/>
    </row>
    <row r="595" spans="2:8">
      <c r="B595" s="181"/>
      <c r="F595" s="181"/>
      <c r="G595" s="181"/>
      <c r="H595" s="181"/>
    </row>
    <row r="596" spans="2:8">
      <c r="B596" s="181"/>
      <c r="F596" s="181"/>
      <c r="G596" s="181"/>
      <c r="H596" s="181"/>
    </row>
    <row r="597" spans="2:8">
      <c r="B597" s="181"/>
      <c r="F597" s="181"/>
      <c r="G597" s="181"/>
      <c r="H597" s="181"/>
    </row>
    <row r="598" spans="2:8">
      <c r="B598" s="181"/>
      <c r="F598" s="181"/>
      <c r="G598" s="181"/>
      <c r="H598" s="181"/>
    </row>
    <row r="599" spans="2:8">
      <c r="B599" s="181"/>
      <c r="F599" s="181"/>
      <c r="G599" s="181"/>
      <c r="H599" s="181"/>
    </row>
    <row r="600" spans="2:8">
      <c r="B600" s="181"/>
      <c r="F600" s="181"/>
      <c r="G600" s="181"/>
      <c r="H600" s="181"/>
    </row>
    <row r="601" spans="2:8">
      <c r="B601" s="181"/>
      <c r="F601" s="181"/>
      <c r="G601" s="181"/>
      <c r="H601" s="181"/>
    </row>
    <row r="602" spans="2:8">
      <c r="B602" s="181"/>
      <c r="F602" s="181"/>
      <c r="G602" s="181"/>
      <c r="H602" s="181"/>
    </row>
    <row r="603" spans="2:8">
      <c r="B603" s="181"/>
      <c r="F603" s="181"/>
      <c r="G603" s="181"/>
      <c r="H603" s="181"/>
    </row>
    <row r="604" spans="2:8">
      <c r="B604" s="181"/>
      <c r="F604" s="181"/>
      <c r="G604" s="181"/>
      <c r="H604" s="181"/>
    </row>
    <row r="605" spans="2:8">
      <c r="B605" s="181"/>
      <c r="F605" s="181"/>
      <c r="G605" s="181"/>
      <c r="H605" s="181"/>
    </row>
    <row r="606" spans="2:8">
      <c r="B606" s="181"/>
      <c r="F606" s="181"/>
      <c r="G606" s="181"/>
      <c r="H606" s="181"/>
    </row>
    <row r="607" spans="2:8">
      <c r="B607" s="181"/>
      <c r="F607" s="181"/>
      <c r="G607" s="181"/>
      <c r="H607" s="181"/>
    </row>
    <row r="608" spans="2:8">
      <c r="B608" s="181"/>
      <c r="F608" s="181"/>
      <c r="G608" s="181"/>
      <c r="H608" s="181"/>
    </row>
    <row r="609" spans="2:8">
      <c r="B609" s="181"/>
      <c r="F609" s="181"/>
      <c r="G609" s="181"/>
      <c r="H609" s="181"/>
    </row>
    <row r="610" spans="2:8">
      <c r="B610" s="181"/>
      <c r="F610" s="181"/>
      <c r="G610" s="181"/>
      <c r="H610" s="181"/>
    </row>
    <row r="611" spans="2:8">
      <c r="B611" s="181"/>
      <c r="F611" s="181"/>
      <c r="G611" s="181"/>
      <c r="H611" s="181"/>
    </row>
    <row r="612" spans="2:8">
      <c r="B612" s="181"/>
      <c r="F612" s="181"/>
      <c r="G612" s="181"/>
      <c r="H612" s="181"/>
    </row>
    <row r="613" spans="2:8">
      <c r="B613" s="181"/>
      <c r="F613" s="181"/>
      <c r="G613" s="181"/>
      <c r="H613" s="181"/>
    </row>
    <row r="614" spans="2:8">
      <c r="B614" s="181"/>
      <c r="F614" s="181"/>
      <c r="G614" s="181"/>
      <c r="H614" s="181"/>
    </row>
    <row r="615" spans="2:8">
      <c r="B615" s="181"/>
      <c r="F615" s="181"/>
      <c r="G615" s="181"/>
      <c r="H615" s="181"/>
    </row>
    <row r="616" spans="2:8">
      <c r="B616" s="181"/>
      <c r="F616" s="181"/>
      <c r="G616" s="181"/>
      <c r="H616" s="181"/>
    </row>
    <row r="617" spans="2:8">
      <c r="B617" s="181"/>
      <c r="F617" s="181"/>
      <c r="G617" s="181"/>
      <c r="H617" s="181"/>
    </row>
    <row r="618" spans="2:8">
      <c r="B618" s="181"/>
      <c r="F618" s="181"/>
      <c r="G618" s="181"/>
      <c r="H618" s="181"/>
    </row>
    <row r="619" spans="2:8">
      <c r="B619" s="181"/>
      <c r="F619" s="181"/>
      <c r="G619" s="181"/>
      <c r="H619" s="181"/>
    </row>
    <row r="620" spans="2:8">
      <c r="B620" s="181"/>
      <c r="F620" s="181"/>
      <c r="G620" s="181"/>
      <c r="H620" s="181"/>
    </row>
    <row r="621" spans="2:8">
      <c r="B621" s="181"/>
      <c r="F621" s="181"/>
      <c r="G621" s="181"/>
      <c r="H621" s="181"/>
    </row>
    <row r="622" spans="2:8">
      <c r="B622" s="181"/>
      <c r="F622" s="181"/>
      <c r="G622" s="181"/>
      <c r="H622" s="181"/>
    </row>
    <row r="623" spans="2:8">
      <c r="B623" s="181"/>
      <c r="F623" s="181"/>
      <c r="G623" s="181"/>
      <c r="H623" s="181"/>
    </row>
    <row r="624" spans="2:8">
      <c r="B624" s="181"/>
      <c r="F624" s="181"/>
      <c r="G624" s="181"/>
      <c r="H624" s="181"/>
    </row>
    <row r="625" spans="2:8">
      <c r="B625" s="181"/>
      <c r="F625" s="181"/>
      <c r="G625" s="181"/>
      <c r="H625" s="181"/>
    </row>
    <row r="626" spans="2:8">
      <c r="B626" s="181"/>
      <c r="F626" s="181"/>
      <c r="G626" s="181"/>
      <c r="H626" s="181"/>
    </row>
    <row r="627" spans="2:8">
      <c r="B627" s="181"/>
      <c r="F627" s="181"/>
      <c r="G627" s="181"/>
      <c r="H627" s="181"/>
    </row>
    <row r="628" spans="2:8">
      <c r="B628" s="181"/>
      <c r="F628" s="181"/>
      <c r="G628" s="181"/>
      <c r="H628" s="181"/>
    </row>
    <row r="629" spans="2:8">
      <c r="B629" s="181"/>
      <c r="F629" s="181"/>
      <c r="G629" s="181"/>
      <c r="H629" s="181"/>
    </row>
    <row r="630" spans="2:8">
      <c r="B630" s="181"/>
      <c r="F630" s="181"/>
      <c r="G630" s="181"/>
      <c r="H630" s="181"/>
    </row>
    <row r="631" spans="2:8">
      <c r="B631" s="181"/>
      <c r="F631" s="181"/>
      <c r="G631" s="181"/>
      <c r="H631" s="181"/>
    </row>
    <row r="632" spans="2:8">
      <c r="B632" s="181"/>
      <c r="F632" s="181"/>
      <c r="G632" s="181"/>
      <c r="H632" s="181"/>
    </row>
    <row r="633" spans="2:8">
      <c r="B633" s="181"/>
      <c r="F633" s="181"/>
      <c r="G633" s="181"/>
      <c r="H633" s="181"/>
    </row>
    <row r="634" spans="2:8">
      <c r="B634" s="181"/>
      <c r="F634" s="181"/>
      <c r="G634" s="181"/>
      <c r="H634" s="181"/>
    </row>
    <row r="635" spans="2:8">
      <c r="B635" s="181"/>
      <c r="F635" s="181"/>
      <c r="G635" s="181"/>
      <c r="H635" s="181"/>
    </row>
    <row r="636" spans="2:8">
      <c r="B636" s="181"/>
      <c r="F636" s="181"/>
      <c r="G636" s="181"/>
      <c r="H636" s="181"/>
    </row>
    <row r="637" spans="2:8">
      <c r="B637" s="181"/>
      <c r="F637" s="181"/>
      <c r="G637" s="181"/>
      <c r="H637" s="181"/>
    </row>
    <row r="638" spans="2:8">
      <c r="B638" s="181"/>
      <c r="F638" s="181"/>
      <c r="G638" s="181"/>
      <c r="H638" s="181"/>
    </row>
    <row r="639" spans="2:8">
      <c r="B639" s="181"/>
      <c r="F639" s="181"/>
      <c r="G639" s="181"/>
      <c r="H639" s="181"/>
    </row>
    <row r="640" spans="2:8">
      <c r="B640" s="181"/>
      <c r="F640" s="181"/>
      <c r="G640" s="181"/>
      <c r="H640" s="181"/>
    </row>
    <row r="641" spans="2:8">
      <c r="B641" s="181"/>
      <c r="F641" s="181"/>
      <c r="G641" s="181"/>
      <c r="H641" s="181"/>
    </row>
    <row r="642" spans="2:8">
      <c r="B642" s="181"/>
      <c r="F642" s="181"/>
      <c r="G642" s="181"/>
      <c r="H642" s="181"/>
    </row>
    <row r="643" spans="2:8">
      <c r="B643" s="181"/>
      <c r="F643" s="181"/>
      <c r="G643" s="181"/>
      <c r="H643" s="181"/>
    </row>
    <row r="644" spans="2:8">
      <c r="B644" s="181"/>
      <c r="F644" s="181"/>
      <c r="G644" s="181"/>
      <c r="H644" s="181"/>
    </row>
    <row r="645" spans="2:8">
      <c r="B645" s="181"/>
      <c r="F645" s="181"/>
      <c r="G645" s="181"/>
      <c r="H645" s="181"/>
    </row>
    <row r="646" spans="2:8">
      <c r="B646" s="181"/>
      <c r="F646" s="181"/>
      <c r="G646" s="181"/>
      <c r="H646" s="181"/>
    </row>
    <row r="647" spans="2:8">
      <c r="B647" s="181"/>
      <c r="F647" s="181"/>
      <c r="G647" s="181"/>
      <c r="H647" s="181"/>
    </row>
    <row r="648" spans="2:8">
      <c r="B648" s="181"/>
      <c r="F648" s="181"/>
      <c r="G648" s="181"/>
      <c r="H648" s="181"/>
    </row>
    <row r="649" spans="2:8">
      <c r="B649" s="181"/>
      <c r="F649" s="181"/>
      <c r="G649" s="181"/>
      <c r="H649" s="181"/>
    </row>
    <row r="650" spans="2:8">
      <c r="B650" s="181"/>
      <c r="F650" s="181"/>
      <c r="G650" s="181"/>
      <c r="H650" s="181"/>
    </row>
    <row r="651" spans="2:8">
      <c r="B651" s="181"/>
      <c r="F651" s="181"/>
      <c r="G651" s="181"/>
      <c r="H651" s="181"/>
    </row>
    <row r="652" spans="2:8">
      <c r="B652" s="181"/>
      <c r="F652" s="181"/>
      <c r="G652" s="181"/>
      <c r="H652" s="181"/>
    </row>
    <row r="653" spans="2:8">
      <c r="B653" s="181"/>
      <c r="F653" s="181"/>
      <c r="G653" s="181"/>
      <c r="H653" s="181"/>
    </row>
    <row r="654" spans="2:8">
      <c r="B654" s="181"/>
      <c r="F654" s="181"/>
      <c r="G654" s="181"/>
      <c r="H654" s="181"/>
    </row>
    <row r="655" spans="2:8">
      <c r="B655" s="181"/>
      <c r="F655" s="181"/>
      <c r="G655" s="181"/>
      <c r="H655" s="181"/>
    </row>
    <row r="656" spans="2:8">
      <c r="B656" s="181"/>
      <c r="F656" s="181"/>
      <c r="G656" s="181"/>
      <c r="H656" s="181"/>
    </row>
    <row r="657" spans="2:8">
      <c r="B657" s="181"/>
      <c r="F657" s="181"/>
      <c r="G657" s="181"/>
      <c r="H657" s="181"/>
    </row>
    <row r="658" spans="2:8">
      <c r="B658" s="181"/>
      <c r="F658" s="181"/>
      <c r="G658" s="181"/>
      <c r="H658" s="181"/>
    </row>
    <row r="659" spans="2:8">
      <c r="B659" s="181"/>
      <c r="F659" s="181"/>
      <c r="G659" s="181"/>
      <c r="H659" s="181"/>
    </row>
    <row r="660" spans="2:8">
      <c r="B660" s="181"/>
      <c r="F660" s="181"/>
      <c r="G660" s="181"/>
      <c r="H660" s="181"/>
    </row>
    <row r="661" spans="2:8">
      <c r="B661" s="181"/>
      <c r="F661" s="181"/>
      <c r="G661" s="181"/>
      <c r="H661" s="181"/>
    </row>
    <row r="662" spans="2:8">
      <c r="B662" s="181"/>
      <c r="F662" s="181"/>
      <c r="G662" s="181"/>
      <c r="H662" s="181"/>
    </row>
    <row r="663" spans="2:8">
      <c r="B663" s="181"/>
      <c r="F663" s="181"/>
      <c r="G663" s="181"/>
      <c r="H663" s="181"/>
    </row>
    <row r="664" spans="2:8">
      <c r="B664" s="181"/>
      <c r="F664" s="181"/>
      <c r="G664" s="181"/>
      <c r="H664" s="181"/>
    </row>
    <row r="665" spans="2:8">
      <c r="B665" s="181"/>
      <c r="F665" s="181"/>
      <c r="G665" s="181"/>
      <c r="H665" s="181"/>
    </row>
    <row r="666" spans="2:8">
      <c r="B666" s="181"/>
      <c r="F666" s="181"/>
      <c r="G666" s="181"/>
      <c r="H666" s="181"/>
    </row>
    <row r="667" spans="2:8">
      <c r="B667" s="181"/>
      <c r="F667" s="181"/>
      <c r="G667" s="181"/>
      <c r="H667" s="181"/>
    </row>
    <row r="668" spans="2:8">
      <c r="B668" s="181"/>
      <c r="F668" s="181"/>
      <c r="G668" s="181"/>
      <c r="H668" s="181"/>
    </row>
    <row r="669" spans="2:8">
      <c r="B669" s="181"/>
      <c r="F669" s="181"/>
      <c r="G669" s="181"/>
      <c r="H669" s="181"/>
    </row>
    <row r="670" spans="2:8">
      <c r="B670" s="181"/>
      <c r="F670" s="181"/>
      <c r="G670" s="181"/>
      <c r="H670" s="181"/>
    </row>
    <row r="671" spans="2:8">
      <c r="B671" s="181"/>
      <c r="F671" s="181"/>
      <c r="G671" s="181"/>
      <c r="H671" s="181"/>
    </row>
    <row r="672" spans="2:8">
      <c r="B672" s="181"/>
      <c r="F672" s="181"/>
      <c r="G672" s="181"/>
      <c r="H672" s="181"/>
    </row>
    <row r="673" spans="2:8">
      <c r="B673" s="181"/>
      <c r="F673" s="181"/>
      <c r="G673" s="181"/>
      <c r="H673" s="181"/>
    </row>
    <row r="674" spans="2:8">
      <c r="B674" s="181"/>
      <c r="F674" s="181"/>
      <c r="G674" s="181"/>
      <c r="H674" s="181"/>
    </row>
    <row r="675" spans="2:8">
      <c r="B675" s="181"/>
      <c r="F675" s="181"/>
      <c r="G675" s="181"/>
      <c r="H675" s="181"/>
    </row>
    <row r="676" spans="2:8">
      <c r="B676" s="181"/>
      <c r="F676" s="181"/>
      <c r="G676" s="181"/>
      <c r="H676" s="181"/>
    </row>
    <row r="677" spans="2:8">
      <c r="B677" s="181"/>
      <c r="F677" s="181"/>
      <c r="G677" s="181"/>
      <c r="H677" s="181"/>
    </row>
    <row r="678" spans="2:8">
      <c r="B678" s="181"/>
      <c r="F678" s="181"/>
      <c r="G678" s="181"/>
      <c r="H678" s="181"/>
    </row>
    <row r="679" spans="2:8">
      <c r="B679" s="181"/>
      <c r="F679" s="181"/>
      <c r="G679" s="181"/>
      <c r="H679" s="181"/>
    </row>
    <row r="680" spans="2:8">
      <c r="B680" s="181"/>
      <c r="F680" s="181"/>
      <c r="G680" s="181"/>
      <c r="H680" s="181"/>
    </row>
    <row r="681" spans="2:8">
      <c r="B681" s="181"/>
      <c r="F681" s="181"/>
      <c r="G681" s="181"/>
      <c r="H681" s="181"/>
    </row>
    <row r="682" spans="2:8">
      <c r="B682" s="181"/>
      <c r="F682" s="181"/>
      <c r="G682" s="181"/>
      <c r="H682" s="181"/>
    </row>
    <row r="683" spans="2:8">
      <c r="B683" s="181"/>
      <c r="F683" s="181"/>
      <c r="G683" s="181"/>
      <c r="H683" s="181"/>
    </row>
    <row r="684" spans="2:8">
      <c r="B684" s="181"/>
      <c r="F684" s="181"/>
      <c r="G684" s="181"/>
      <c r="H684" s="181"/>
    </row>
    <row r="685" spans="2:8">
      <c r="B685" s="181"/>
      <c r="F685" s="181"/>
      <c r="G685" s="181"/>
      <c r="H685" s="181"/>
    </row>
    <row r="686" spans="2:8">
      <c r="B686" s="181"/>
      <c r="F686" s="181"/>
      <c r="G686" s="181"/>
      <c r="H686" s="181"/>
    </row>
    <row r="687" spans="2:8">
      <c r="B687" s="181"/>
      <c r="F687" s="181"/>
      <c r="G687" s="181"/>
      <c r="H687" s="181"/>
    </row>
    <row r="688" spans="2:8">
      <c r="B688" s="181"/>
      <c r="F688" s="181"/>
      <c r="G688" s="181"/>
      <c r="H688" s="181"/>
    </row>
    <row r="689" spans="2:8">
      <c r="B689" s="181"/>
      <c r="F689" s="181"/>
      <c r="G689" s="181"/>
      <c r="H689" s="181"/>
    </row>
    <row r="690" spans="2:8">
      <c r="B690" s="181"/>
      <c r="F690" s="181"/>
      <c r="G690" s="181"/>
      <c r="H690" s="181"/>
    </row>
    <row r="691" spans="2:8">
      <c r="B691" s="181"/>
      <c r="F691" s="181"/>
      <c r="G691" s="181"/>
      <c r="H691" s="181"/>
    </row>
    <row r="692" spans="2:8">
      <c r="B692" s="181"/>
      <c r="F692" s="181"/>
      <c r="G692" s="181"/>
      <c r="H692" s="181"/>
    </row>
    <row r="693" spans="2:8">
      <c r="B693" s="181"/>
      <c r="F693" s="181"/>
      <c r="G693" s="181"/>
      <c r="H693" s="181"/>
    </row>
    <row r="694" spans="2:8">
      <c r="B694" s="181"/>
      <c r="F694" s="181"/>
      <c r="G694" s="181"/>
      <c r="H694" s="181"/>
    </row>
    <row r="695" spans="2:8">
      <c r="B695" s="181"/>
      <c r="F695" s="181"/>
      <c r="G695" s="181"/>
      <c r="H695" s="181"/>
    </row>
    <row r="696" spans="2:8">
      <c r="B696" s="181"/>
      <c r="F696" s="181"/>
      <c r="G696" s="181"/>
      <c r="H696" s="181"/>
    </row>
    <row r="697" spans="2:8">
      <c r="B697" s="181"/>
      <c r="F697" s="181"/>
      <c r="G697" s="181"/>
      <c r="H697" s="181"/>
    </row>
    <row r="698" spans="2:8">
      <c r="B698" s="181"/>
      <c r="F698" s="181"/>
      <c r="G698" s="181"/>
      <c r="H698" s="181"/>
    </row>
    <row r="699" spans="2:8">
      <c r="B699" s="181"/>
      <c r="F699" s="181"/>
      <c r="G699" s="181"/>
      <c r="H699" s="181"/>
    </row>
    <row r="700" spans="2:8">
      <c r="B700" s="181"/>
      <c r="F700" s="181"/>
      <c r="G700" s="181"/>
      <c r="H700" s="181"/>
    </row>
    <row r="701" spans="2:8">
      <c r="B701" s="181"/>
      <c r="F701" s="181"/>
      <c r="G701" s="181"/>
      <c r="H701" s="181"/>
    </row>
    <row r="702" spans="2:8">
      <c r="B702" s="181"/>
      <c r="F702" s="181"/>
      <c r="G702" s="181"/>
      <c r="H702" s="181"/>
    </row>
    <row r="703" spans="2:8">
      <c r="B703" s="181"/>
      <c r="F703" s="181"/>
      <c r="G703" s="181"/>
      <c r="H703" s="181"/>
    </row>
    <row r="704" spans="2:8">
      <c r="B704" s="181"/>
      <c r="F704" s="181"/>
      <c r="G704" s="181"/>
      <c r="H704" s="181"/>
    </row>
    <row r="705" spans="2:8">
      <c r="B705" s="181"/>
      <c r="F705" s="181"/>
      <c r="G705" s="181"/>
      <c r="H705" s="181"/>
    </row>
    <row r="706" spans="2:8">
      <c r="B706" s="181"/>
      <c r="F706" s="181"/>
      <c r="G706" s="181"/>
      <c r="H706" s="181"/>
    </row>
    <row r="707" spans="2:8">
      <c r="B707" s="181"/>
      <c r="F707" s="181"/>
      <c r="G707" s="181"/>
      <c r="H707" s="181"/>
    </row>
    <row r="708" spans="2:8">
      <c r="B708" s="181"/>
      <c r="F708" s="181"/>
      <c r="G708" s="181"/>
      <c r="H708" s="181"/>
    </row>
    <row r="709" spans="2:8">
      <c r="B709" s="181"/>
      <c r="F709" s="181"/>
      <c r="G709" s="181"/>
      <c r="H709" s="181"/>
    </row>
    <row r="710" spans="2:8">
      <c r="B710" s="181"/>
      <c r="F710" s="181"/>
      <c r="G710" s="181"/>
      <c r="H710" s="181"/>
    </row>
    <row r="711" spans="2:8">
      <c r="B711" s="181"/>
      <c r="F711" s="181"/>
      <c r="G711" s="181"/>
      <c r="H711" s="181"/>
    </row>
    <row r="712" spans="2:8">
      <c r="B712" s="181"/>
      <c r="F712" s="181"/>
      <c r="G712" s="181"/>
      <c r="H712" s="181"/>
    </row>
    <row r="713" spans="2:8">
      <c r="B713" s="181"/>
      <c r="F713" s="181"/>
      <c r="G713" s="181"/>
      <c r="H713" s="181"/>
    </row>
    <row r="714" spans="2:8">
      <c r="B714" s="181"/>
      <c r="F714" s="181"/>
      <c r="G714" s="181"/>
      <c r="H714" s="181"/>
    </row>
    <row r="715" spans="2:8">
      <c r="B715" s="181"/>
      <c r="F715" s="181"/>
      <c r="G715" s="181"/>
      <c r="H715" s="181"/>
    </row>
    <row r="716" spans="2:8">
      <c r="B716" s="181"/>
      <c r="F716" s="181"/>
      <c r="G716" s="181"/>
      <c r="H716" s="181"/>
    </row>
    <row r="717" spans="2:8">
      <c r="B717" s="181"/>
      <c r="F717" s="181"/>
      <c r="G717" s="181"/>
      <c r="H717" s="181"/>
    </row>
    <row r="718" spans="2:8">
      <c r="B718" s="181"/>
      <c r="F718" s="181"/>
      <c r="G718" s="181"/>
      <c r="H718" s="181"/>
    </row>
    <row r="719" spans="2:8">
      <c r="B719" s="181"/>
      <c r="F719" s="181"/>
      <c r="G719" s="181"/>
      <c r="H719" s="181"/>
    </row>
    <row r="720" spans="2:8">
      <c r="B720" s="181"/>
      <c r="F720" s="181"/>
      <c r="G720" s="181"/>
      <c r="H720" s="181"/>
    </row>
    <row r="721" spans="2:8">
      <c r="B721" s="181"/>
      <c r="F721" s="181"/>
      <c r="G721" s="181"/>
      <c r="H721" s="181"/>
    </row>
    <row r="722" spans="2:8">
      <c r="B722" s="181"/>
      <c r="F722" s="181"/>
      <c r="G722" s="181"/>
      <c r="H722" s="181"/>
    </row>
    <row r="723" spans="2:8">
      <c r="B723" s="181"/>
      <c r="F723" s="181"/>
      <c r="G723" s="181"/>
      <c r="H723" s="181"/>
    </row>
    <row r="724" spans="2:8">
      <c r="B724" s="181"/>
      <c r="F724" s="181"/>
      <c r="G724" s="181"/>
      <c r="H724" s="181"/>
    </row>
    <row r="725" spans="2:8">
      <c r="B725" s="181"/>
      <c r="F725" s="181"/>
      <c r="G725" s="181"/>
      <c r="H725" s="181"/>
    </row>
    <row r="726" spans="2:8">
      <c r="B726" s="181"/>
      <c r="F726" s="181"/>
      <c r="G726" s="181"/>
      <c r="H726" s="181"/>
    </row>
    <row r="727" spans="2:8">
      <c r="B727" s="181"/>
      <c r="F727" s="181"/>
      <c r="G727" s="181"/>
      <c r="H727" s="181"/>
    </row>
    <row r="728" spans="2:8">
      <c r="B728" s="181"/>
      <c r="F728" s="181"/>
      <c r="G728" s="181"/>
      <c r="H728" s="181"/>
    </row>
    <row r="729" spans="2:8">
      <c r="B729" s="181"/>
      <c r="F729" s="181"/>
      <c r="G729" s="181"/>
      <c r="H729" s="181"/>
    </row>
    <row r="730" spans="2:8">
      <c r="B730" s="181"/>
      <c r="F730" s="181"/>
      <c r="G730" s="181"/>
      <c r="H730" s="181"/>
    </row>
    <row r="731" spans="2:8">
      <c r="B731" s="181"/>
      <c r="F731" s="181"/>
      <c r="G731" s="181"/>
      <c r="H731" s="181"/>
    </row>
    <row r="732" spans="2:8">
      <c r="B732" s="181"/>
      <c r="F732" s="181"/>
      <c r="G732" s="181"/>
      <c r="H732" s="181"/>
    </row>
    <row r="733" spans="2:8">
      <c r="B733" s="181"/>
      <c r="F733" s="181"/>
      <c r="G733" s="181"/>
      <c r="H733" s="181"/>
    </row>
    <row r="734" spans="2:8">
      <c r="B734" s="181"/>
      <c r="F734" s="181"/>
      <c r="G734" s="181"/>
      <c r="H734" s="181"/>
    </row>
    <row r="735" spans="2:8">
      <c r="B735" s="181"/>
      <c r="F735" s="181"/>
      <c r="G735" s="181"/>
      <c r="H735" s="181"/>
    </row>
    <row r="736" spans="2:8">
      <c r="B736" s="181"/>
      <c r="F736" s="181"/>
      <c r="G736" s="181"/>
      <c r="H736" s="181"/>
    </row>
    <row r="737" spans="2:8">
      <c r="B737" s="181"/>
      <c r="F737" s="181"/>
      <c r="G737" s="181"/>
      <c r="H737" s="181"/>
    </row>
    <row r="738" spans="2:8">
      <c r="B738" s="181"/>
      <c r="F738" s="181"/>
      <c r="G738" s="181"/>
      <c r="H738" s="181"/>
    </row>
    <row r="739" spans="2:8">
      <c r="B739" s="181"/>
      <c r="F739" s="181"/>
      <c r="G739" s="181"/>
      <c r="H739" s="181"/>
    </row>
    <row r="740" spans="2:8">
      <c r="B740" s="181"/>
      <c r="F740" s="181"/>
      <c r="G740" s="181"/>
      <c r="H740" s="181"/>
    </row>
    <row r="741" spans="2:8">
      <c r="B741" s="181"/>
      <c r="F741" s="181"/>
      <c r="G741" s="181"/>
      <c r="H741" s="181"/>
    </row>
    <row r="742" spans="2:8">
      <c r="B742" s="181"/>
      <c r="F742" s="181"/>
      <c r="G742" s="181"/>
      <c r="H742" s="181"/>
    </row>
    <row r="743" spans="2:8">
      <c r="B743" s="181"/>
      <c r="F743" s="181"/>
      <c r="G743" s="181"/>
      <c r="H743" s="181"/>
    </row>
    <row r="744" spans="2:8">
      <c r="B744" s="181"/>
      <c r="F744" s="181"/>
      <c r="G744" s="181"/>
      <c r="H744" s="181"/>
    </row>
    <row r="745" spans="2:8">
      <c r="B745" s="181"/>
      <c r="F745" s="181"/>
      <c r="G745" s="181"/>
      <c r="H745" s="181"/>
    </row>
    <row r="746" spans="2:8">
      <c r="B746" s="181"/>
      <c r="F746" s="181"/>
      <c r="G746" s="181"/>
      <c r="H746" s="181"/>
    </row>
    <row r="747" spans="2:8">
      <c r="B747" s="181"/>
      <c r="F747" s="181"/>
      <c r="G747" s="181"/>
      <c r="H747" s="181"/>
    </row>
    <row r="748" spans="2:8">
      <c r="B748" s="181"/>
      <c r="F748" s="181"/>
      <c r="G748" s="181"/>
      <c r="H748" s="181"/>
    </row>
    <row r="749" spans="2:8">
      <c r="B749" s="181"/>
      <c r="F749" s="181"/>
      <c r="G749" s="181"/>
      <c r="H749" s="181"/>
    </row>
    <row r="750" spans="2:8">
      <c r="B750" s="181"/>
      <c r="F750" s="181"/>
      <c r="G750" s="181"/>
      <c r="H750" s="181"/>
    </row>
    <row r="751" spans="2:8">
      <c r="B751" s="181"/>
      <c r="F751" s="181"/>
      <c r="G751" s="181"/>
      <c r="H751" s="181"/>
    </row>
    <row r="752" spans="2:8">
      <c r="B752" s="181"/>
      <c r="F752" s="181"/>
      <c r="G752" s="181"/>
      <c r="H752" s="181"/>
    </row>
    <row r="753" spans="2:8">
      <c r="B753" s="181"/>
      <c r="F753" s="181"/>
      <c r="G753" s="181"/>
      <c r="H753" s="181"/>
    </row>
    <row r="754" spans="2:8">
      <c r="B754" s="181"/>
      <c r="F754" s="181"/>
      <c r="G754" s="181"/>
      <c r="H754" s="181"/>
    </row>
    <row r="755" spans="2:8">
      <c r="B755" s="181"/>
      <c r="F755" s="181"/>
      <c r="G755" s="181"/>
      <c r="H755" s="181"/>
    </row>
    <row r="756" spans="2:8">
      <c r="B756" s="181"/>
      <c r="F756" s="181"/>
      <c r="G756" s="181"/>
      <c r="H756" s="181"/>
    </row>
    <row r="757" spans="2:8">
      <c r="B757" s="181"/>
      <c r="F757" s="181"/>
      <c r="G757" s="181"/>
      <c r="H757" s="181"/>
    </row>
    <row r="758" spans="2:8">
      <c r="B758" s="181"/>
      <c r="F758" s="181"/>
      <c r="G758" s="181"/>
      <c r="H758" s="181"/>
    </row>
    <row r="759" spans="2:8">
      <c r="B759" s="181"/>
      <c r="F759" s="181"/>
      <c r="G759" s="181"/>
      <c r="H759" s="181"/>
    </row>
    <row r="760" spans="2:8">
      <c r="B760" s="181"/>
      <c r="F760" s="181"/>
      <c r="G760" s="181"/>
      <c r="H760" s="181"/>
    </row>
    <row r="761" spans="2:8">
      <c r="B761" s="181"/>
      <c r="F761" s="181"/>
      <c r="G761" s="181"/>
      <c r="H761" s="181"/>
    </row>
    <row r="762" spans="2:8">
      <c r="B762" s="181"/>
      <c r="F762" s="181"/>
      <c r="G762" s="181"/>
      <c r="H762" s="181"/>
    </row>
    <row r="763" spans="2:8">
      <c r="B763" s="181"/>
      <c r="F763" s="181"/>
      <c r="G763" s="181"/>
      <c r="H763" s="181"/>
    </row>
    <row r="764" spans="2:8">
      <c r="B764" s="181"/>
      <c r="F764" s="181"/>
      <c r="G764" s="181"/>
      <c r="H764" s="181"/>
    </row>
    <row r="765" spans="2:8">
      <c r="B765" s="181"/>
      <c r="F765" s="181"/>
      <c r="G765" s="181"/>
      <c r="H765" s="181"/>
    </row>
    <row r="766" spans="2:8">
      <c r="B766" s="181"/>
      <c r="F766" s="181"/>
      <c r="G766" s="181"/>
      <c r="H766" s="181"/>
    </row>
    <row r="767" spans="2:8">
      <c r="B767" s="181"/>
      <c r="F767" s="181"/>
      <c r="G767" s="181"/>
      <c r="H767" s="181"/>
    </row>
    <row r="768" spans="2:8">
      <c r="B768" s="181"/>
      <c r="F768" s="181"/>
      <c r="G768" s="181"/>
      <c r="H768" s="181"/>
    </row>
    <row r="769" spans="2:8">
      <c r="B769" s="181"/>
      <c r="F769" s="181"/>
      <c r="G769" s="181"/>
      <c r="H769" s="181"/>
    </row>
    <row r="770" spans="2:8">
      <c r="B770" s="181"/>
      <c r="F770" s="181"/>
      <c r="G770" s="181"/>
      <c r="H770" s="181"/>
    </row>
    <row r="771" spans="2:8">
      <c r="B771" s="181"/>
      <c r="F771" s="181"/>
      <c r="G771" s="181"/>
      <c r="H771" s="181"/>
    </row>
    <row r="772" spans="2:8">
      <c r="B772" s="181"/>
      <c r="F772" s="181"/>
      <c r="G772" s="181"/>
      <c r="H772" s="181"/>
    </row>
    <row r="773" spans="2:8">
      <c r="B773" s="181"/>
      <c r="F773" s="181"/>
      <c r="G773" s="181"/>
      <c r="H773" s="181"/>
    </row>
    <row r="774" spans="2:8">
      <c r="B774" s="181"/>
      <c r="F774" s="181"/>
      <c r="G774" s="181"/>
      <c r="H774" s="181"/>
    </row>
    <row r="775" spans="2:8">
      <c r="B775" s="181"/>
      <c r="F775" s="181"/>
      <c r="G775" s="181"/>
      <c r="H775" s="181"/>
    </row>
    <row r="776" spans="2:8">
      <c r="B776" s="181"/>
      <c r="F776" s="181"/>
      <c r="G776" s="181"/>
      <c r="H776" s="181"/>
    </row>
    <row r="777" spans="2:8">
      <c r="B777" s="181"/>
      <c r="F777" s="181"/>
      <c r="G777" s="181"/>
      <c r="H777" s="181"/>
    </row>
    <row r="778" spans="2:8">
      <c r="B778" s="181"/>
      <c r="F778" s="181"/>
      <c r="G778" s="181"/>
      <c r="H778" s="181"/>
    </row>
    <row r="779" spans="2:8">
      <c r="B779" s="181"/>
      <c r="F779" s="181"/>
      <c r="G779" s="181"/>
      <c r="H779" s="181"/>
    </row>
    <row r="780" spans="2:8">
      <c r="B780" s="181"/>
      <c r="F780" s="181"/>
      <c r="G780" s="181"/>
      <c r="H780" s="181"/>
    </row>
    <row r="781" spans="2:8">
      <c r="B781" s="181"/>
      <c r="F781" s="181"/>
      <c r="G781" s="181"/>
      <c r="H781" s="181"/>
    </row>
    <row r="782" spans="2:8">
      <c r="B782" s="181"/>
      <c r="F782" s="181"/>
      <c r="G782" s="181"/>
      <c r="H782" s="181"/>
    </row>
    <row r="783" spans="2:8">
      <c r="B783" s="181"/>
      <c r="F783" s="181"/>
      <c r="G783" s="181"/>
      <c r="H783" s="181"/>
    </row>
    <row r="784" spans="2:8">
      <c r="B784" s="181"/>
      <c r="F784" s="181"/>
      <c r="G784" s="181"/>
      <c r="H784" s="181"/>
    </row>
    <row r="785" spans="2:8">
      <c r="B785" s="181"/>
      <c r="F785" s="181"/>
      <c r="G785" s="181"/>
      <c r="H785" s="181"/>
    </row>
    <row r="786" spans="2:8">
      <c r="B786" s="181"/>
      <c r="F786" s="181"/>
      <c r="G786" s="181"/>
      <c r="H786" s="181"/>
    </row>
    <row r="787" spans="2:8">
      <c r="B787" s="181"/>
      <c r="F787" s="181"/>
      <c r="G787" s="181"/>
      <c r="H787" s="181"/>
    </row>
    <row r="788" spans="2:8">
      <c r="B788" s="181"/>
      <c r="F788" s="181"/>
      <c r="G788" s="181"/>
      <c r="H788" s="181"/>
    </row>
    <row r="789" spans="2:8">
      <c r="B789" s="181"/>
      <c r="F789" s="181"/>
      <c r="G789" s="181"/>
      <c r="H789" s="181"/>
    </row>
    <row r="790" spans="2:8">
      <c r="B790" s="181"/>
      <c r="F790" s="181"/>
      <c r="G790" s="181"/>
      <c r="H790" s="181"/>
    </row>
    <row r="791" spans="2:8">
      <c r="B791" s="181"/>
      <c r="F791" s="181"/>
      <c r="G791" s="181"/>
      <c r="H791" s="181"/>
    </row>
    <row r="792" spans="2:8">
      <c r="B792" s="181"/>
      <c r="F792" s="181"/>
      <c r="G792" s="181"/>
      <c r="H792" s="181"/>
    </row>
    <row r="793" spans="2:8">
      <c r="B793" s="181"/>
      <c r="F793" s="181"/>
      <c r="G793" s="181"/>
      <c r="H793" s="181"/>
    </row>
    <row r="794" spans="2:8">
      <c r="B794" s="181"/>
      <c r="F794" s="181"/>
      <c r="G794" s="181"/>
      <c r="H794" s="181"/>
    </row>
    <row r="795" spans="2:8">
      <c r="B795" s="181"/>
      <c r="F795" s="181"/>
      <c r="G795" s="181"/>
      <c r="H795" s="181"/>
    </row>
    <row r="796" spans="2:8">
      <c r="B796" s="181"/>
      <c r="F796" s="181"/>
      <c r="G796" s="181"/>
      <c r="H796" s="181"/>
    </row>
    <row r="797" spans="2:8">
      <c r="B797" s="181"/>
      <c r="F797" s="181"/>
      <c r="G797" s="181"/>
      <c r="H797" s="181"/>
    </row>
    <row r="798" spans="2:8">
      <c r="B798" s="181"/>
      <c r="F798" s="181"/>
      <c r="G798" s="181"/>
      <c r="H798" s="181"/>
    </row>
    <row r="799" spans="2:8">
      <c r="B799" s="181"/>
      <c r="F799" s="181"/>
      <c r="G799" s="181"/>
      <c r="H799" s="181"/>
    </row>
    <row r="800" spans="2:8">
      <c r="B800" s="181"/>
      <c r="F800" s="181"/>
      <c r="G800" s="181"/>
      <c r="H800" s="181"/>
    </row>
    <row r="801" spans="2:8">
      <c r="B801" s="181"/>
      <c r="F801" s="181"/>
      <c r="G801" s="181"/>
      <c r="H801" s="181"/>
    </row>
    <row r="802" spans="2:8">
      <c r="B802" s="181"/>
      <c r="F802" s="181"/>
      <c r="G802" s="181"/>
      <c r="H802" s="181"/>
    </row>
    <row r="803" spans="2:8">
      <c r="B803" s="181"/>
      <c r="F803" s="181"/>
      <c r="G803" s="181"/>
      <c r="H803" s="181"/>
    </row>
    <row r="804" spans="2:8">
      <c r="B804" s="181"/>
      <c r="F804" s="181"/>
      <c r="G804" s="181"/>
      <c r="H804" s="181"/>
    </row>
    <row r="805" spans="2:8">
      <c r="B805" s="181"/>
      <c r="F805" s="181"/>
      <c r="G805" s="181"/>
      <c r="H805" s="181"/>
    </row>
    <row r="806" spans="2:8">
      <c r="B806" s="181"/>
      <c r="F806" s="181"/>
      <c r="G806" s="181"/>
      <c r="H806" s="181"/>
    </row>
    <row r="807" spans="2:8">
      <c r="B807" s="181"/>
      <c r="F807" s="181"/>
      <c r="G807" s="181"/>
      <c r="H807" s="181"/>
    </row>
    <row r="808" spans="2:8">
      <c r="B808" s="181"/>
      <c r="F808" s="181"/>
      <c r="G808" s="181"/>
      <c r="H808" s="181"/>
    </row>
    <row r="809" spans="2:8">
      <c r="B809" s="181"/>
      <c r="F809" s="181"/>
      <c r="G809" s="181"/>
      <c r="H809" s="181"/>
    </row>
    <row r="810" spans="2:8">
      <c r="B810" s="181"/>
      <c r="F810" s="181"/>
      <c r="G810" s="181"/>
      <c r="H810" s="181"/>
    </row>
    <row r="811" spans="2:8">
      <c r="B811" s="181"/>
      <c r="F811" s="181"/>
      <c r="G811" s="181"/>
      <c r="H811" s="181"/>
    </row>
    <row r="812" spans="2:8">
      <c r="B812" s="181"/>
      <c r="F812" s="181"/>
      <c r="G812" s="181"/>
      <c r="H812" s="181"/>
    </row>
    <row r="813" spans="2:8">
      <c r="B813" s="181"/>
      <c r="F813" s="181"/>
      <c r="G813" s="181"/>
      <c r="H813" s="181"/>
    </row>
    <row r="814" spans="2:8">
      <c r="B814" s="181"/>
      <c r="F814" s="181"/>
      <c r="G814" s="181"/>
      <c r="H814" s="181"/>
    </row>
    <row r="815" spans="2:8">
      <c r="B815" s="181"/>
      <c r="F815" s="181"/>
      <c r="G815" s="181"/>
      <c r="H815" s="181"/>
    </row>
    <row r="816" spans="2:8">
      <c r="B816" s="181"/>
      <c r="F816" s="181"/>
      <c r="G816" s="181"/>
      <c r="H816" s="181"/>
    </row>
    <row r="817" spans="2:8">
      <c r="B817" s="181"/>
      <c r="F817" s="181"/>
      <c r="G817" s="181"/>
      <c r="H817" s="181"/>
    </row>
    <row r="818" spans="2:8">
      <c r="B818" s="181"/>
      <c r="F818" s="181"/>
      <c r="G818" s="181"/>
      <c r="H818" s="181"/>
    </row>
    <row r="819" spans="2:8">
      <c r="B819" s="181"/>
      <c r="F819" s="181"/>
      <c r="G819" s="181"/>
      <c r="H819" s="181"/>
    </row>
    <row r="820" spans="2:8">
      <c r="B820" s="181"/>
      <c r="F820" s="181"/>
      <c r="G820" s="181"/>
      <c r="H820" s="181"/>
    </row>
    <row r="821" spans="2:8">
      <c r="B821" s="181"/>
      <c r="F821" s="181"/>
      <c r="G821" s="181"/>
      <c r="H821" s="181"/>
    </row>
    <row r="822" spans="2:8">
      <c r="B822" s="181"/>
      <c r="F822" s="181"/>
      <c r="G822" s="181"/>
      <c r="H822" s="181"/>
    </row>
    <row r="823" spans="2:8">
      <c r="B823" s="181"/>
      <c r="F823" s="181"/>
      <c r="G823" s="181"/>
      <c r="H823" s="181"/>
    </row>
    <row r="824" spans="2:8">
      <c r="B824" s="181"/>
      <c r="F824" s="181"/>
      <c r="G824" s="181"/>
      <c r="H824" s="181"/>
    </row>
    <row r="825" spans="2:8">
      <c r="B825" s="181"/>
      <c r="F825" s="181"/>
      <c r="G825" s="181"/>
      <c r="H825" s="181"/>
    </row>
    <row r="826" spans="2:8">
      <c r="B826" s="181"/>
      <c r="F826" s="181"/>
      <c r="G826" s="181"/>
      <c r="H826" s="181"/>
    </row>
    <row r="827" spans="2:8">
      <c r="B827" s="181"/>
      <c r="F827" s="181"/>
      <c r="G827" s="181"/>
      <c r="H827" s="181"/>
    </row>
    <row r="828" spans="2:8">
      <c r="B828" s="181"/>
      <c r="F828" s="181"/>
      <c r="G828" s="181"/>
      <c r="H828" s="181"/>
    </row>
    <row r="829" spans="2:8">
      <c r="B829" s="181"/>
      <c r="F829" s="181"/>
      <c r="G829" s="181"/>
      <c r="H829" s="181"/>
    </row>
    <row r="830" spans="2:8">
      <c r="B830" s="181"/>
      <c r="F830" s="181"/>
      <c r="G830" s="181"/>
      <c r="H830" s="181"/>
    </row>
    <row r="831" spans="2:8">
      <c r="B831" s="181"/>
      <c r="F831" s="181"/>
      <c r="G831" s="181"/>
      <c r="H831" s="181"/>
    </row>
    <row r="832" spans="2:8">
      <c r="B832" s="181"/>
      <c r="F832" s="181"/>
      <c r="G832" s="181"/>
      <c r="H832" s="181"/>
    </row>
    <row r="833" spans="2:8">
      <c r="B833" s="181"/>
      <c r="F833" s="181"/>
      <c r="G833" s="181"/>
      <c r="H833" s="181"/>
    </row>
    <row r="834" spans="2:8">
      <c r="B834" s="181"/>
      <c r="F834" s="181"/>
      <c r="G834" s="181"/>
      <c r="H834" s="181"/>
    </row>
    <row r="835" spans="2:8">
      <c r="B835" s="181"/>
      <c r="F835" s="181"/>
      <c r="G835" s="181"/>
      <c r="H835" s="181"/>
    </row>
    <row r="836" spans="2:8">
      <c r="B836" s="181"/>
      <c r="F836" s="181"/>
      <c r="G836" s="181"/>
      <c r="H836" s="181"/>
    </row>
    <row r="837" spans="2:8">
      <c r="B837" s="181"/>
      <c r="F837" s="181"/>
      <c r="G837" s="181"/>
      <c r="H837" s="181"/>
    </row>
    <row r="838" spans="2:8">
      <c r="B838" s="181"/>
      <c r="F838" s="181"/>
      <c r="G838" s="181"/>
      <c r="H838" s="181"/>
    </row>
    <row r="839" spans="2:8">
      <c r="B839" s="181"/>
      <c r="F839" s="181"/>
      <c r="G839" s="181"/>
      <c r="H839" s="181"/>
    </row>
    <row r="840" spans="2:8">
      <c r="B840" s="181"/>
      <c r="F840" s="181"/>
      <c r="G840" s="181"/>
      <c r="H840" s="181"/>
    </row>
    <row r="841" spans="2:8">
      <c r="B841" s="181"/>
      <c r="F841" s="181"/>
      <c r="G841" s="181"/>
      <c r="H841" s="181"/>
    </row>
    <row r="842" spans="2:8">
      <c r="B842" s="181"/>
      <c r="F842" s="181"/>
      <c r="G842" s="181"/>
      <c r="H842" s="181"/>
    </row>
    <row r="843" spans="2:8">
      <c r="B843" s="181"/>
      <c r="F843" s="181"/>
      <c r="G843" s="181"/>
      <c r="H843" s="181"/>
    </row>
    <row r="844" spans="2:8">
      <c r="B844" s="181"/>
      <c r="F844" s="181"/>
      <c r="G844" s="181"/>
      <c r="H844" s="181"/>
    </row>
    <row r="845" spans="2:8">
      <c r="B845" s="181"/>
      <c r="F845" s="181"/>
      <c r="G845" s="181"/>
      <c r="H845" s="181"/>
    </row>
    <row r="846" spans="2:8">
      <c r="B846" s="181"/>
      <c r="F846" s="181"/>
      <c r="G846" s="181"/>
      <c r="H846" s="181"/>
    </row>
    <row r="847" spans="2:8">
      <c r="B847" s="181"/>
      <c r="F847" s="181"/>
      <c r="G847" s="181"/>
      <c r="H847" s="181"/>
    </row>
    <row r="848" spans="2:8">
      <c r="B848" s="181"/>
      <c r="F848" s="181"/>
      <c r="G848" s="181"/>
      <c r="H848" s="181"/>
    </row>
    <row r="849" spans="2:8">
      <c r="B849" s="181"/>
      <c r="F849" s="181"/>
      <c r="G849" s="181"/>
      <c r="H849" s="181"/>
    </row>
    <row r="850" spans="2:8">
      <c r="B850" s="181"/>
      <c r="F850" s="181"/>
      <c r="G850" s="181"/>
      <c r="H850" s="181"/>
    </row>
    <row r="851" spans="2:8">
      <c r="B851" s="181"/>
      <c r="F851" s="181"/>
      <c r="G851" s="181"/>
      <c r="H851" s="181"/>
    </row>
    <row r="852" spans="2:8">
      <c r="B852" s="181"/>
      <c r="F852" s="181"/>
      <c r="G852" s="181"/>
      <c r="H852" s="181"/>
    </row>
    <row r="853" spans="2:8">
      <c r="B853" s="181"/>
      <c r="F853" s="181"/>
      <c r="G853" s="181"/>
      <c r="H853" s="181"/>
    </row>
    <row r="854" spans="2:8">
      <c r="B854" s="181"/>
      <c r="F854" s="181"/>
      <c r="G854" s="181"/>
      <c r="H854" s="181"/>
    </row>
    <row r="855" spans="2:8">
      <c r="B855" s="181"/>
      <c r="F855" s="181"/>
      <c r="G855" s="181"/>
      <c r="H855" s="181"/>
    </row>
    <row r="856" spans="2:8">
      <c r="B856" s="181"/>
      <c r="F856" s="181"/>
      <c r="G856" s="181"/>
      <c r="H856" s="181"/>
    </row>
    <row r="857" spans="2:8">
      <c r="B857" s="181"/>
      <c r="F857" s="181"/>
      <c r="G857" s="181"/>
      <c r="H857" s="181"/>
    </row>
    <row r="858" spans="2:8">
      <c r="B858" s="181"/>
      <c r="F858" s="181"/>
      <c r="G858" s="181"/>
      <c r="H858" s="181"/>
    </row>
    <row r="859" spans="2:8">
      <c r="B859" s="181"/>
      <c r="F859" s="181"/>
      <c r="G859" s="181"/>
      <c r="H859" s="181"/>
    </row>
    <row r="860" spans="2:8">
      <c r="B860" s="181"/>
      <c r="F860" s="181"/>
      <c r="G860" s="181"/>
      <c r="H860" s="181"/>
    </row>
    <row r="861" spans="2:8">
      <c r="B861" s="181"/>
      <c r="F861" s="181"/>
      <c r="G861" s="181"/>
      <c r="H861" s="181"/>
    </row>
    <row r="862" spans="2:8">
      <c r="B862" s="181"/>
      <c r="F862" s="181"/>
      <c r="G862" s="181"/>
      <c r="H862" s="181"/>
    </row>
    <row r="863" spans="2:8">
      <c r="B863" s="181"/>
      <c r="F863" s="181"/>
      <c r="G863" s="181"/>
      <c r="H863" s="181"/>
    </row>
    <row r="864" spans="2:8">
      <c r="B864" s="181"/>
      <c r="F864" s="181"/>
      <c r="G864" s="181"/>
      <c r="H864" s="181"/>
    </row>
    <row r="865" spans="2:8">
      <c r="B865" s="181"/>
      <c r="F865" s="181"/>
      <c r="G865" s="181"/>
      <c r="H865" s="181"/>
    </row>
    <row r="866" spans="2:8">
      <c r="B866" s="181"/>
      <c r="F866" s="181"/>
      <c r="G866" s="181"/>
      <c r="H866" s="181"/>
    </row>
    <row r="867" spans="2:8">
      <c r="B867" s="181"/>
      <c r="F867" s="181"/>
      <c r="G867" s="181"/>
      <c r="H867" s="181"/>
    </row>
    <row r="868" spans="2:8">
      <c r="B868" s="181"/>
      <c r="F868" s="181"/>
      <c r="G868" s="181"/>
      <c r="H868" s="181"/>
    </row>
    <row r="869" spans="2:8">
      <c r="B869" s="181"/>
      <c r="F869" s="181"/>
      <c r="G869" s="181"/>
      <c r="H869" s="181"/>
    </row>
    <row r="870" spans="2:8">
      <c r="B870" s="181"/>
      <c r="F870" s="181"/>
      <c r="G870" s="181"/>
      <c r="H870" s="181"/>
    </row>
    <row r="871" spans="2:8">
      <c r="B871" s="181"/>
      <c r="F871" s="181"/>
      <c r="G871" s="181"/>
      <c r="H871" s="181"/>
    </row>
    <row r="872" spans="2:8">
      <c r="B872" s="181"/>
      <c r="F872" s="181"/>
      <c r="G872" s="181"/>
      <c r="H872" s="181"/>
    </row>
    <row r="873" spans="2:8">
      <c r="B873" s="181"/>
      <c r="F873" s="181"/>
      <c r="G873" s="181"/>
      <c r="H873" s="181"/>
    </row>
    <row r="874" spans="2:8">
      <c r="B874" s="181"/>
      <c r="F874" s="181"/>
      <c r="G874" s="181"/>
      <c r="H874" s="181"/>
    </row>
    <row r="875" spans="2:8">
      <c r="B875" s="181"/>
      <c r="F875" s="181"/>
      <c r="G875" s="181"/>
      <c r="H875" s="181"/>
    </row>
    <row r="876" spans="2:8">
      <c r="B876" s="181"/>
      <c r="F876" s="181"/>
      <c r="G876" s="181"/>
      <c r="H876" s="181"/>
    </row>
    <row r="877" spans="2:8">
      <c r="B877" s="181"/>
      <c r="F877" s="181"/>
      <c r="G877" s="181"/>
      <c r="H877" s="181"/>
    </row>
    <row r="878" spans="2:8">
      <c r="B878" s="181"/>
      <c r="F878" s="181"/>
      <c r="G878" s="181"/>
      <c r="H878" s="181"/>
    </row>
    <row r="879" spans="2:8">
      <c r="B879" s="181"/>
      <c r="F879" s="181"/>
      <c r="G879" s="181"/>
      <c r="H879" s="181"/>
    </row>
    <row r="880" spans="2:8">
      <c r="B880" s="181"/>
      <c r="F880" s="181"/>
      <c r="G880" s="181"/>
      <c r="H880" s="181"/>
    </row>
    <row r="881" spans="2:8">
      <c r="B881" s="181"/>
      <c r="F881" s="181"/>
      <c r="G881" s="181"/>
      <c r="H881" s="181"/>
    </row>
    <row r="882" spans="2:8">
      <c r="B882" s="181"/>
      <c r="F882" s="181"/>
      <c r="G882" s="181"/>
      <c r="H882" s="181"/>
    </row>
    <row r="883" spans="2:8">
      <c r="B883" s="181"/>
      <c r="F883" s="181"/>
      <c r="G883" s="181"/>
      <c r="H883" s="181"/>
    </row>
    <row r="884" spans="2:8">
      <c r="B884" s="181"/>
      <c r="F884" s="181"/>
      <c r="G884" s="181"/>
      <c r="H884" s="181"/>
    </row>
    <row r="885" spans="2:8">
      <c r="B885" s="181"/>
      <c r="F885" s="181"/>
      <c r="G885" s="181"/>
      <c r="H885" s="181"/>
    </row>
    <row r="886" spans="2:8">
      <c r="B886" s="181"/>
      <c r="F886" s="181"/>
      <c r="G886" s="181"/>
      <c r="H886" s="181"/>
    </row>
    <row r="887" spans="2:8">
      <c r="B887" s="181"/>
      <c r="F887" s="181"/>
      <c r="G887" s="181"/>
      <c r="H887" s="181"/>
    </row>
    <row r="888" spans="2:8">
      <c r="B888" s="181"/>
      <c r="F888" s="181"/>
      <c r="G888" s="181"/>
      <c r="H888" s="181"/>
    </row>
    <row r="889" spans="2:8">
      <c r="B889" s="181"/>
      <c r="F889" s="181"/>
      <c r="G889" s="181"/>
      <c r="H889" s="181"/>
    </row>
    <row r="890" spans="2:8">
      <c r="B890" s="181"/>
      <c r="F890" s="181"/>
      <c r="G890" s="181"/>
      <c r="H890" s="181"/>
    </row>
    <row r="891" spans="2:8">
      <c r="B891" s="181"/>
      <c r="F891" s="181"/>
      <c r="G891" s="181"/>
      <c r="H891" s="181"/>
    </row>
    <row r="892" spans="2:8">
      <c r="B892" s="181"/>
      <c r="F892" s="181"/>
      <c r="G892" s="181"/>
      <c r="H892" s="181"/>
    </row>
    <row r="893" spans="2:8">
      <c r="B893" s="181"/>
      <c r="F893" s="181"/>
      <c r="G893" s="181"/>
      <c r="H893" s="181"/>
    </row>
    <row r="894" spans="2:8">
      <c r="B894" s="181"/>
      <c r="F894" s="181"/>
      <c r="G894" s="181"/>
      <c r="H894" s="181"/>
    </row>
    <row r="895" spans="2:8">
      <c r="B895" s="181"/>
      <c r="F895" s="181"/>
      <c r="G895" s="181"/>
      <c r="H895" s="181"/>
    </row>
    <row r="896" spans="2:8">
      <c r="B896" s="181"/>
      <c r="F896" s="181"/>
      <c r="G896" s="181"/>
      <c r="H896" s="181"/>
    </row>
    <row r="897" spans="2:8">
      <c r="B897" s="181"/>
      <c r="F897" s="181"/>
      <c r="G897" s="181"/>
      <c r="H897" s="181"/>
    </row>
    <row r="898" spans="2:8">
      <c r="B898" s="181"/>
      <c r="F898" s="181"/>
      <c r="G898" s="181"/>
      <c r="H898" s="181"/>
    </row>
    <row r="899" spans="2:8">
      <c r="B899" s="181"/>
      <c r="F899" s="181"/>
      <c r="G899" s="181"/>
      <c r="H899" s="181"/>
    </row>
    <row r="900" spans="2:8">
      <c r="B900" s="181"/>
      <c r="F900" s="181"/>
      <c r="G900" s="181"/>
      <c r="H900" s="181"/>
    </row>
    <row r="901" spans="2:8">
      <c r="B901" s="181"/>
      <c r="F901" s="181"/>
      <c r="G901" s="181"/>
      <c r="H901" s="181"/>
    </row>
    <row r="902" spans="2:8">
      <c r="B902" s="181"/>
      <c r="F902" s="181"/>
      <c r="G902" s="181"/>
      <c r="H902" s="181"/>
    </row>
    <row r="903" spans="2:8">
      <c r="B903" s="181"/>
      <c r="F903" s="181"/>
      <c r="G903" s="181"/>
      <c r="H903" s="181"/>
    </row>
    <row r="904" spans="2:8">
      <c r="B904" s="181"/>
      <c r="F904" s="181"/>
      <c r="G904" s="181"/>
      <c r="H904" s="181"/>
    </row>
    <row r="905" spans="2:8">
      <c r="B905" s="181"/>
      <c r="F905" s="181"/>
      <c r="G905" s="181"/>
      <c r="H905" s="181"/>
    </row>
    <row r="906" spans="2:8">
      <c r="B906" s="181"/>
      <c r="F906" s="181"/>
      <c r="G906" s="181"/>
      <c r="H906" s="181"/>
    </row>
    <row r="907" spans="2:8">
      <c r="B907" s="181"/>
      <c r="F907" s="181"/>
      <c r="G907" s="181"/>
      <c r="H907" s="181"/>
    </row>
    <row r="908" spans="2:8">
      <c r="B908" s="181"/>
      <c r="F908" s="181"/>
      <c r="G908" s="181"/>
      <c r="H908" s="181"/>
    </row>
    <row r="909" spans="2:8">
      <c r="B909" s="181"/>
      <c r="F909" s="181"/>
      <c r="G909" s="181"/>
      <c r="H909" s="181"/>
    </row>
    <row r="910" spans="2:8">
      <c r="B910" s="181"/>
      <c r="F910" s="181"/>
      <c r="G910" s="181"/>
      <c r="H910" s="181"/>
    </row>
    <row r="911" spans="2:8">
      <c r="B911" s="181"/>
      <c r="F911" s="181"/>
      <c r="G911" s="181"/>
      <c r="H911" s="181"/>
    </row>
    <row r="912" spans="2:8">
      <c r="B912" s="181"/>
      <c r="F912" s="181"/>
      <c r="G912" s="181"/>
      <c r="H912" s="181"/>
    </row>
    <row r="913" spans="2:8">
      <c r="B913" s="181"/>
      <c r="F913" s="181"/>
      <c r="G913" s="181"/>
      <c r="H913" s="181"/>
    </row>
    <row r="914" spans="2:8">
      <c r="B914" s="181"/>
      <c r="F914" s="181"/>
      <c r="G914" s="181"/>
      <c r="H914" s="181"/>
    </row>
    <row r="915" spans="2:8">
      <c r="B915" s="181"/>
      <c r="F915" s="181"/>
      <c r="G915" s="181"/>
      <c r="H915" s="181"/>
    </row>
    <row r="916" spans="2:8">
      <c r="B916" s="181"/>
      <c r="F916" s="181"/>
      <c r="G916" s="181"/>
      <c r="H916" s="181"/>
    </row>
    <row r="917" spans="2:8">
      <c r="B917" s="181"/>
      <c r="F917" s="181"/>
      <c r="G917" s="181"/>
      <c r="H917" s="181"/>
    </row>
    <row r="918" spans="2:8">
      <c r="B918" s="181"/>
      <c r="F918" s="181"/>
      <c r="G918" s="181"/>
      <c r="H918" s="181"/>
    </row>
    <row r="919" spans="2:8">
      <c r="B919" s="181"/>
      <c r="F919" s="181"/>
      <c r="G919" s="181"/>
      <c r="H919" s="181"/>
    </row>
    <row r="920" spans="2:8">
      <c r="B920" s="181"/>
      <c r="F920" s="181"/>
      <c r="G920" s="181"/>
      <c r="H920" s="181"/>
    </row>
    <row r="921" spans="2:8">
      <c r="B921" s="181"/>
      <c r="F921" s="181"/>
      <c r="G921" s="181"/>
      <c r="H921" s="181"/>
    </row>
    <row r="922" spans="2:8">
      <c r="B922" s="181"/>
      <c r="F922" s="181"/>
      <c r="G922" s="181"/>
      <c r="H922" s="181"/>
    </row>
    <row r="923" spans="2:8">
      <c r="B923" s="181"/>
      <c r="F923" s="181"/>
      <c r="G923" s="181"/>
      <c r="H923" s="181"/>
    </row>
    <row r="924" spans="2:8">
      <c r="B924" s="181"/>
      <c r="F924" s="181"/>
      <c r="G924" s="181"/>
      <c r="H924" s="181"/>
    </row>
    <row r="925" spans="2:8">
      <c r="B925" s="181"/>
      <c r="F925" s="181"/>
      <c r="G925" s="181"/>
      <c r="H925" s="181"/>
    </row>
    <row r="926" spans="2:8">
      <c r="B926" s="181"/>
      <c r="F926" s="181"/>
      <c r="G926" s="181"/>
      <c r="H926" s="181"/>
    </row>
    <row r="927" spans="2:8">
      <c r="B927" s="181"/>
      <c r="F927" s="181"/>
      <c r="G927" s="181"/>
      <c r="H927" s="181"/>
    </row>
    <row r="928" spans="2:8">
      <c r="B928" s="181"/>
      <c r="F928" s="181"/>
      <c r="G928" s="181"/>
      <c r="H928" s="181"/>
    </row>
    <row r="929" spans="2:8">
      <c r="B929" s="181"/>
      <c r="F929" s="181"/>
      <c r="G929" s="181"/>
      <c r="H929" s="181"/>
    </row>
    <row r="930" spans="2:8">
      <c r="B930" s="181"/>
      <c r="F930" s="181"/>
      <c r="G930" s="181"/>
      <c r="H930" s="181"/>
    </row>
    <row r="931" spans="2:8">
      <c r="B931" s="181"/>
      <c r="F931" s="181"/>
      <c r="G931" s="181"/>
      <c r="H931" s="181"/>
    </row>
    <row r="932" spans="2:8">
      <c r="B932" s="181"/>
      <c r="F932" s="181"/>
      <c r="G932" s="181"/>
      <c r="H932" s="181"/>
    </row>
    <row r="933" spans="2:8">
      <c r="B933" s="181"/>
      <c r="F933" s="181"/>
      <c r="G933" s="181"/>
      <c r="H933" s="181"/>
    </row>
    <row r="934" spans="2:8">
      <c r="B934" s="181"/>
      <c r="F934" s="181"/>
      <c r="G934" s="181"/>
      <c r="H934" s="181"/>
    </row>
    <row r="935" spans="2:8">
      <c r="B935" s="181"/>
      <c r="F935" s="181"/>
      <c r="G935" s="181"/>
      <c r="H935" s="181"/>
    </row>
    <row r="936" spans="2:8">
      <c r="B936" s="181"/>
      <c r="F936" s="181"/>
      <c r="G936" s="181"/>
      <c r="H936" s="181"/>
    </row>
    <row r="937" spans="2:8">
      <c r="B937" s="181"/>
      <c r="F937" s="181"/>
      <c r="G937" s="181"/>
      <c r="H937" s="181"/>
    </row>
    <row r="938" spans="2:8">
      <c r="B938" s="181"/>
      <c r="F938" s="181"/>
      <c r="G938" s="181"/>
      <c r="H938" s="181"/>
    </row>
    <row r="939" spans="2:8">
      <c r="B939" s="181"/>
      <c r="F939" s="181"/>
      <c r="G939" s="181"/>
      <c r="H939" s="181"/>
    </row>
    <row r="940" spans="2:8">
      <c r="B940" s="181"/>
      <c r="F940" s="181"/>
      <c r="G940" s="181"/>
      <c r="H940" s="181"/>
    </row>
    <row r="941" spans="2:8">
      <c r="B941" s="181"/>
      <c r="F941" s="181"/>
      <c r="G941" s="181"/>
      <c r="H941" s="181"/>
    </row>
    <row r="942" spans="2:8">
      <c r="B942" s="181"/>
      <c r="F942" s="181"/>
      <c r="G942" s="181"/>
      <c r="H942" s="181"/>
    </row>
    <row r="943" spans="2:8">
      <c r="B943" s="181"/>
      <c r="F943" s="181"/>
      <c r="G943" s="181"/>
      <c r="H943" s="181"/>
    </row>
    <row r="944" spans="2:8">
      <c r="B944" s="181"/>
      <c r="F944" s="181"/>
      <c r="G944" s="181"/>
      <c r="H944" s="181"/>
    </row>
    <row r="945" spans="2:8">
      <c r="B945" s="181"/>
      <c r="F945" s="181"/>
      <c r="G945" s="181"/>
      <c r="H945" s="181"/>
    </row>
    <row r="946" spans="2:8">
      <c r="B946" s="181"/>
      <c r="F946" s="181"/>
      <c r="G946" s="181"/>
      <c r="H946" s="181"/>
    </row>
    <row r="947" spans="2:8">
      <c r="B947" s="181"/>
      <c r="F947" s="181"/>
      <c r="G947" s="181"/>
      <c r="H947" s="181"/>
    </row>
    <row r="948" spans="2:8">
      <c r="B948" s="181"/>
      <c r="F948" s="181"/>
      <c r="G948" s="181"/>
      <c r="H948" s="181"/>
    </row>
    <row r="949" spans="2:8">
      <c r="B949" s="181"/>
      <c r="F949" s="181"/>
      <c r="G949" s="181"/>
      <c r="H949" s="181"/>
    </row>
    <row r="950" spans="2:8">
      <c r="B950" s="181"/>
      <c r="F950" s="181"/>
      <c r="G950" s="181"/>
      <c r="H950" s="181"/>
    </row>
    <row r="951" spans="2:8">
      <c r="B951" s="181"/>
      <c r="F951" s="181"/>
      <c r="G951" s="181"/>
      <c r="H951" s="181"/>
    </row>
    <row r="952" spans="2:8">
      <c r="B952" s="181"/>
      <c r="F952" s="181"/>
      <c r="G952" s="181"/>
      <c r="H952" s="181"/>
    </row>
    <row r="953" spans="2:8">
      <c r="B953" s="181"/>
      <c r="F953" s="181"/>
      <c r="G953" s="181"/>
      <c r="H953" s="181"/>
    </row>
    <row r="954" spans="2:8">
      <c r="B954" s="181"/>
      <c r="F954" s="181"/>
      <c r="G954" s="181"/>
      <c r="H954" s="181"/>
    </row>
    <row r="955" spans="2:8">
      <c r="B955" s="181"/>
      <c r="F955" s="181"/>
      <c r="G955" s="181"/>
      <c r="H955" s="181"/>
    </row>
    <row r="956" spans="2:8">
      <c r="B956" s="181"/>
      <c r="F956" s="181"/>
      <c r="G956" s="181"/>
      <c r="H956" s="181"/>
    </row>
    <row r="957" spans="2:8">
      <c r="B957" s="181"/>
      <c r="F957" s="181"/>
      <c r="G957" s="181"/>
      <c r="H957" s="181"/>
    </row>
    <row r="958" spans="2:8">
      <c r="B958" s="181"/>
      <c r="F958" s="181"/>
      <c r="G958" s="181"/>
      <c r="H958" s="181"/>
    </row>
    <row r="959" spans="2:8">
      <c r="B959" s="181"/>
      <c r="F959" s="181"/>
      <c r="G959" s="181"/>
      <c r="H959" s="181"/>
    </row>
    <row r="960" spans="2:8">
      <c r="B960" s="181"/>
      <c r="F960" s="181"/>
      <c r="G960" s="181"/>
      <c r="H960" s="181"/>
    </row>
    <row r="961" spans="2:8">
      <c r="B961" s="181"/>
      <c r="F961" s="181"/>
      <c r="G961" s="181"/>
      <c r="H961" s="181"/>
    </row>
    <row r="962" spans="2:8">
      <c r="B962" s="181"/>
      <c r="F962" s="181"/>
      <c r="G962" s="181"/>
      <c r="H962" s="181"/>
    </row>
    <row r="963" spans="2:8">
      <c r="B963" s="181"/>
      <c r="F963" s="181"/>
      <c r="G963" s="181"/>
      <c r="H963" s="181"/>
    </row>
    <row r="964" spans="2:8">
      <c r="B964" s="181"/>
      <c r="F964" s="181"/>
      <c r="G964" s="181"/>
      <c r="H964" s="181"/>
    </row>
    <row r="965" spans="2:8">
      <c r="B965" s="181"/>
      <c r="F965" s="181"/>
      <c r="G965" s="181"/>
      <c r="H965" s="181"/>
    </row>
    <row r="966" spans="2:8">
      <c r="B966" s="181"/>
      <c r="F966" s="181"/>
      <c r="G966" s="181"/>
      <c r="H966" s="181"/>
    </row>
    <row r="967" spans="2:8">
      <c r="B967" s="181"/>
      <c r="F967" s="181"/>
      <c r="G967" s="181"/>
      <c r="H967" s="181"/>
    </row>
    <row r="968" spans="2:8">
      <c r="B968" s="181"/>
      <c r="F968" s="181"/>
      <c r="G968" s="181"/>
      <c r="H968" s="181"/>
    </row>
    <row r="969" spans="2:8">
      <c r="B969" s="181"/>
      <c r="F969" s="181"/>
      <c r="G969" s="181"/>
      <c r="H969" s="181"/>
    </row>
    <row r="970" spans="2:8">
      <c r="B970" s="181"/>
      <c r="F970" s="181"/>
      <c r="G970" s="181"/>
      <c r="H970" s="181"/>
    </row>
    <row r="971" spans="2:8">
      <c r="B971" s="181"/>
      <c r="F971" s="181"/>
      <c r="G971" s="181"/>
      <c r="H971" s="181"/>
    </row>
    <row r="972" spans="2:8">
      <c r="B972" s="181"/>
      <c r="F972" s="181"/>
      <c r="G972" s="181"/>
      <c r="H972" s="181"/>
    </row>
    <row r="973" spans="2:8">
      <c r="B973" s="181"/>
      <c r="F973" s="181"/>
      <c r="G973" s="181"/>
      <c r="H973" s="181"/>
    </row>
    <row r="974" spans="2:8">
      <c r="B974" s="181"/>
      <c r="F974" s="181"/>
      <c r="G974" s="181"/>
      <c r="H974" s="181"/>
    </row>
    <row r="975" spans="2:8">
      <c r="B975" s="181"/>
      <c r="F975" s="181"/>
      <c r="G975" s="181"/>
      <c r="H975" s="181"/>
    </row>
    <row r="976" spans="2:8">
      <c r="B976" s="181"/>
      <c r="F976" s="181"/>
      <c r="G976" s="181"/>
      <c r="H976" s="181"/>
    </row>
    <row r="977" spans="2:8">
      <c r="B977" s="181"/>
      <c r="F977" s="181"/>
      <c r="G977" s="181"/>
      <c r="H977" s="181"/>
    </row>
    <row r="978" spans="2:8">
      <c r="B978" s="181"/>
      <c r="F978" s="181"/>
      <c r="G978" s="181"/>
      <c r="H978" s="181"/>
    </row>
    <row r="979" spans="2:8">
      <c r="B979" s="181"/>
      <c r="F979" s="181"/>
      <c r="G979" s="181"/>
      <c r="H979" s="181"/>
    </row>
    <row r="980" spans="2:8">
      <c r="B980" s="181"/>
      <c r="F980" s="181"/>
      <c r="G980" s="181"/>
      <c r="H980" s="181"/>
    </row>
    <row r="981" spans="2:8">
      <c r="B981" s="181"/>
      <c r="F981" s="181"/>
      <c r="G981" s="181"/>
      <c r="H981" s="181"/>
    </row>
    <row r="982" spans="2:8">
      <c r="B982" s="181"/>
      <c r="F982" s="181"/>
      <c r="G982" s="181"/>
      <c r="H982" s="181"/>
    </row>
    <row r="983" spans="2:8">
      <c r="B983" s="181"/>
      <c r="F983" s="181"/>
      <c r="G983" s="181"/>
      <c r="H983" s="181"/>
    </row>
    <row r="984" spans="2:8">
      <c r="B984" s="181"/>
      <c r="F984" s="181"/>
      <c r="G984" s="181"/>
      <c r="H984" s="181"/>
    </row>
    <row r="985" spans="2:8">
      <c r="B985" s="181"/>
      <c r="F985" s="181"/>
      <c r="G985" s="181"/>
      <c r="H985" s="181"/>
    </row>
    <row r="986" spans="2:8">
      <c r="B986" s="181"/>
      <c r="F986" s="181"/>
      <c r="G986" s="181"/>
      <c r="H986" s="181"/>
    </row>
    <row r="987" spans="2:8">
      <c r="B987" s="181"/>
      <c r="F987" s="181"/>
      <c r="G987" s="181"/>
      <c r="H987" s="181"/>
    </row>
    <row r="988" spans="2:8">
      <c r="B988" s="181"/>
      <c r="F988" s="181"/>
      <c r="G988" s="181"/>
      <c r="H988" s="181"/>
    </row>
    <row r="989" spans="2:8">
      <c r="B989" s="181"/>
      <c r="F989" s="181"/>
      <c r="G989" s="181"/>
      <c r="H989" s="181"/>
    </row>
    <row r="990" spans="2:8">
      <c r="B990" s="181"/>
      <c r="F990" s="181"/>
      <c r="G990" s="181"/>
      <c r="H990" s="181"/>
    </row>
    <row r="991" spans="2:8">
      <c r="B991" s="181"/>
      <c r="F991" s="181"/>
      <c r="G991" s="181"/>
      <c r="H991" s="181"/>
    </row>
    <row r="992" spans="2:8">
      <c r="B992" s="181"/>
      <c r="F992" s="181"/>
      <c r="G992" s="181"/>
      <c r="H992" s="181"/>
    </row>
    <row r="993" spans="2:8">
      <c r="B993" s="181"/>
      <c r="F993" s="181"/>
      <c r="G993" s="181"/>
      <c r="H993" s="181"/>
    </row>
    <row r="994" spans="2:8">
      <c r="B994" s="181"/>
      <c r="F994" s="181"/>
      <c r="G994" s="181"/>
      <c r="H994" s="181"/>
    </row>
    <row r="995" spans="2:8">
      <c r="B995" s="181"/>
      <c r="F995" s="181"/>
      <c r="G995" s="181"/>
      <c r="H995" s="181"/>
    </row>
    <row r="996" spans="2:8">
      <c r="B996" s="181"/>
      <c r="F996" s="181"/>
      <c r="G996" s="181"/>
      <c r="H996" s="181"/>
    </row>
    <row r="997" spans="2:8">
      <c r="B997" s="181"/>
      <c r="F997" s="181"/>
      <c r="G997" s="181"/>
      <c r="H997" s="181"/>
    </row>
    <row r="998" spans="2:8">
      <c r="B998" s="181"/>
      <c r="F998" s="181"/>
      <c r="G998" s="181"/>
      <c r="H998" s="181"/>
    </row>
    <row r="999" spans="2:8">
      <c r="B999" s="181"/>
      <c r="F999" s="181"/>
      <c r="G999" s="181"/>
      <c r="H999" s="181"/>
    </row>
    <row r="1000" spans="2:8">
      <c r="B1000" s="181"/>
      <c r="F1000" s="181"/>
      <c r="G1000" s="181"/>
      <c r="H1000" s="181"/>
    </row>
    <row r="1001" spans="2:8">
      <c r="B1001" s="181"/>
      <c r="F1001" s="181"/>
      <c r="G1001" s="181"/>
      <c r="H1001" s="181"/>
    </row>
    <row r="1002" spans="2:8">
      <c r="B1002" s="181"/>
      <c r="F1002" s="181"/>
      <c r="G1002" s="181"/>
      <c r="H1002" s="181"/>
    </row>
    <row r="1003" spans="2:8">
      <c r="B1003" s="181"/>
      <c r="F1003" s="181"/>
      <c r="G1003" s="181"/>
      <c r="H1003" s="181"/>
    </row>
    <row r="1004" spans="2:8">
      <c r="B1004" s="181"/>
      <c r="F1004" s="181"/>
      <c r="G1004" s="181"/>
      <c r="H1004" s="181"/>
    </row>
    <row r="1005" spans="2:8">
      <c r="B1005" s="181"/>
      <c r="F1005" s="181"/>
      <c r="G1005" s="181"/>
      <c r="H1005" s="181"/>
    </row>
    <row r="1006" spans="2:8">
      <c r="B1006" s="181"/>
      <c r="F1006" s="181"/>
      <c r="G1006" s="181"/>
      <c r="H1006" s="181"/>
    </row>
    <row r="1007" spans="2:8">
      <c r="B1007" s="181"/>
      <c r="F1007" s="181"/>
      <c r="G1007" s="181"/>
      <c r="H1007" s="181"/>
    </row>
    <row r="1008" spans="2:8">
      <c r="B1008" s="181"/>
      <c r="F1008" s="181"/>
      <c r="G1008" s="181"/>
      <c r="H1008" s="181"/>
    </row>
    <row r="1009" spans="2:8">
      <c r="B1009" s="181"/>
      <c r="F1009" s="181"/>
      <c r="G1009" s="181"/>
      <c r="H1009" s="181"/>
    </row>
    <row r="1010" spans="2:8">
      <c r="B1010" s="181"/>
      <c r="F1010" s="181"/>
      <c r="G1010" s="181"/>
      <c r="H1010" s="181"/>
    </row>
    <row r="1011" spans="2:8">
      <c r="B1011" s="181"/>
      <c r="F1011" s="181"/>
      <c r="G1011" s="181"/>
      <c r="H1011" s="181"/>
    </row>
    <row r="1012" spans="2:8">
      <c r="B1012" s="181"/>
      <c r="F1012" s="181"/>
      <c r="G1012" s="181"/>
      <c r="H1012" s="181"/>
    </row>
    <row r="1013" spans="2:8">
      <c r="B1013" s="181"/>
      <c r="F1013" s="181"/>
      <c r="G1013" s="181"/>
      <c r="H1013" s="181"/>
    </row>
    <row r="1014" spans="2:8">
      <c r="B1014" s="181"/>
      <c r="F1014" s="181"/>
      <c r="G1014" s="181"/>
      <c r="H1014" s="181"/>
    </row>
    <row r="1015" spans="2:8">
      <c r="B1015" s="181"/>
      <c r="F1015" s="181"/>
      <c r="G1015" s="181"/>
      <c r="H1015" s="181"/>
    </row>
    <row r="1016" spans="2:8">
      <c r="B1016" s="181"/>
      <c r="F1016" s="181"/>
      <c r="G1016" s="181"/>
      <c r="H1016" s="181"/>
    </row>
    <row r="1017" spans="2:8">
      <c r="B1017" s="181"/>
      <c r="F1017" s="181"/>
      <c r="G1017" s="181"/>
      <c r="H1017" s="181"/>
    </row>
    <row r="1018" spans="2:8">
      <c r="B1018" s="181"/>
      <c r="F1018" s="181"/>
      <c r="G1018" s="181"/>
      <c r="H1018" s="181"/>
    </row>
    <row r="1019" spans="2:8">
      <c r="B1019" s="181"/>
      <c r="F1019" s="181"/>
      <c r="G1019" s="181"/>
      <c r="H1019" s="181"/>
    </row>
    <row r="1020" spans="2:8">
      <c r="B1020" s="181"/>
      <c r="F1020" s="181"/>
      <c r="G1020" s="181"/>
      <c r="H1020" s="181"/>
    </row>
    <row r="1021" spans="2:8">
      <c r="B1021" s="181"/>
      <c r="F1021" s="181"/>
      <c r="G1021" s="181"/>
      <c r="H1021" s="181"/>
    </row>
    <row r="1022" spans="2:8">
      <c r="B1022" s="181"/>
      <c r="F1022" s="181"/>
      <c r="G1022" s="181"/>
      <c r="H1022" s="181"/>
    </row>
    <row r="1023" spans="2:8">
      <c r="B1023" s="181"/>
      <c r="F1023" s="181"/>
      <c r="G1023" s="181"/>
      <c r="H1023" s="181"/>
    </row>
    <row r="1024" spans="2:8">
      <c r="B1024" s="181"/>
      <c r="F1024" s="181"/>
      <c r="G1024" s="181"/>
      <c r="H1024" s="181"/>
    </row>
    <row r="1025" spans="2:8">
      <c r="B1025" s="181"/>
      <c r="F1025" s="181"/>
      <c r="G1025" s="181"/>
      <c r="H1025" s="181"/>
    </row>
    <row r="1026" spans="2:8">
      <c r="B1026" s="181"/>
      <c r="F1026" s="181"/>
      <c r="G1026" s="181"/>
      <c r="H1026" s="181"/>
    </row>
    <row r="1027" spans="2:8">
      <c r="B1027" s="181"/>
      <c r="F1027" s="181"/>
      <c r="G1027" s="181"/>
      <c r="H1027" s="181"/>
    </row>
    <row r="1028" spans="2:8">
      <c r="B1028" s="181"/>
      <c r="F1028" s="181"/>
      <c r="G1028" s="181"/>
      <c r="H1028" s="181"/>
    </row>
    <row r="1029" spans="2:8">
      <c r="B1029" s="181"/>
      <c r="F1029" s="181"/>
      <c r="G1029" s="181"/>
      <c r="H1029" s="181"/>
    </row>
    <row r="1030" spans="2:8">
      <c r="B1030" s="181"/>
      <c r="F1030" s="181"/>
      <c r="G1030" s="181"/>
      <c r="H1030" s="181"/>
    </row>
    <row r="1031" spans="2:8">
      <c r="B1031" s="181"/>
      <c r="F1031" s="181"/>
      <c r="G1031" s="181"/>
      <c r="H1031" s="181"/>
    </row>
    <row r="1032" spans="2:8">
      <c r="B1032" s="181"/>
      <c r="F1032" s="181"/>
      <c r="G1032" s="181"/>
      <c r="H1032" s="181"/>
    </row>
    <row r="1033" spans="2:8">
      <c r="B1033" s="181"/>
      <c r="F1033" s="181"/>
      <c r="G1033" s="181"/>
      <c r="H1033" s="181"/>
    </row>
    <row r="1034" spans="2:8">
      <c r="B1034" s="181"/>
      <c r="F1034" s="181"/>
      <c r="G1034" s="181"/>
      <c r="H1034" s="181"/>
    </row>
    <row r="1035" spans="2:8">
      <c r="B1035" s="181"/>
      <c r="F1035" s="181"/>
      <c r="G1035" s="181"/>
      <c r="H1035" s="181"/>
    </row>
    <row r="1036" spans="2:8">
      <c r="B1036" s="181"/>
      <c r="F1036" s="181"/>
      <c r="G1036" s="181"/>
      <c r="H1036" s="181"/>
    </row>
    <row r="1037" spans="2:8">
      <c r="B1037" s="181"/>
      <c r="F1037" s="181"/>
      <c r="G1037" s="181"/>
      <c r="H1037" s="181"/>
    </row>
    <row r="1038" spans="2:8">
      <c r="B1038" s="181"/>
      <c r="F1038" s="181"/>
      <c r="G1038" s="181"/>
      <c r="H1038" s="181"/>
    </row>
    <row r="1039" spans="2:8">
      <c r="B1039" s="181"/>
      <c r="F1039" s="181"/>
      <c r="G1039" s="181"/>
      <c r="H1039" s="181"/>
    </row>
    <row r="1040" spans="2:8">
      <c r="B1040" s="181"/>
      <c r="F1040" s="181"/>
      <c r="G1040" s="181"/>
      <c r="H1040" s="181"/>
    </row>
    <row r="1041" spans="2:8">
      <c r="B1041" s="181"/>
      <c r="F1041" s="181"/>
      <c r="G1041" s="181"/>
      <c r="H1041" s="181"/>
    </row>
    <row r="1042" spans="2:8">
      <c r="B1042" s="181"/>
      <c r="F1042" s="181"/>
      <c r="G1042" s="181"/>
      <c r="H1042" s="181"/>
    </row>
    <row r="1043" spans="2:8">
      <c r="B1043" s="181"/>
      <c r="F1043" s="181"/>
      <c r="G1043" s="181"/>
      <c r="H1043" s="181"/>
    </row>
    <row r="1044" spans="2:8">
      <c r="B1044" s="181"/>
      <c r="F1044" s="181"/>
      <c r="G1044" s="181"/>
      <c r="H1044" s="181"/>
    </row>
    <row r="1045" spans="2:8">
      <c r="B1045" s="181"/>
      <c r="F1045" s="181"/>
      <c r="G1045" s="181"/>
      <c r="H1045" s="181"/>
    </row>
    <row r="1046" spans="2:8">
      <c r="B1046" s="181"/>
      <c r="F1046" s="181"/>
      <c r="G1046" s="181"/>
      <c r="H1046" s="181"/>
    </row>
    <row r="1047" spans="2:8">
      <c r="B1047" s="181"/>
      <c r="F1047" s="181"/>
      <c r="G1047" s="181"/>
      <c r="H1047" s="181"/>
    </row>
    <row r="1048" spans="2:8">
      <c r="B1048" s="181"/>
      <c r="F1048" s="181"/>
      <c r="G1048" s="181"/>
      <c r="H1048" s="181"/>
    </row>
    <row r="1049" spans="2:8">
      <c r="B1049" s="181"/>
      <c r="F1049" s="181"/>
      <c r="G1049" s="181"/>
      <c r="H1049" s="181"/>
    </row>
    <row r="1050" spans="2:8">
      <c r="B1050" s="181"/>
      <c r="F1050" s="181"/>
      <c r="G1050" s="181"/>
      <c r="H1050" s="181"/>
    </row>
    <row r="1051" spans="2:8">
      <c r="B1051" s="181"/>
      <c r="F1051" s="181"/>
      <c r="G1051" s="181"/>
      <c r="H1051" s="181"/>
    </row>
    <row r="1052" spans="2:8">
      <c r="B1052" s="181"/>
      <c r="F1052" s="181"/>
      <c r="G1052" s="181"/>
      <c r="H1052" s="181"/>
    </row>
    <row r="1053" spans="2:8">
      <c r="B1053" s="181"/>
      <c r="F1053" s="181"/>
      <c r="G1053" s="181"/>
      <c r="H1053" s="181"/>
    </row>
    <row r="1054" spans="2:8">
      <c r="B1054" s="181"/>
      <c r="F1054" s="181"/>
      <c r="G1054" s="181"/>
      <c r="H1054" s="181"/>
    </row>
    <row r="1055" spans="2:8">
      <c r="B1055" s="181"/>
      <c r="F1055" s="181"/>
      <c r="G1055" s="181"/>
      <c r="H1055" s="181"/>
    </row>
    <row r="1056" spans="2:8">
      <c r="B1056" s="181"/>
      <c r="F1056" s="181"/>
      <c r="G1056" s="181"/>
      <c r="H1056" s="181"/>
    </row>
    <row r="1057" spans="2:8">
      <c r="B1057" s="181"/>
      <c r="F1057" s="181"/>
      <c r="G1057" s="181"/>
      <c r="H1057" s="181"/>
    </row>
    <row r="1058" spans="2:8">
      <c r="B1058" s="181"/>
      <c r="F1058" s="181"/>
      <c r="G1058" s="181"/>
      <c r="H1058" s="181"/>
    </row>
    <row r="1059" spans="2:8">
      <c r="B1059" s="181"/>
      <c r="F1059" s="181"/>
      <c r="G1059" s="181"/>
      <c r="H1059" s="181"/>
    </row>
    <row r="1060" spans="2:8">
      <c r="B1060" s="181"/>
      <c r="F1060" s="181"/>
      <c r="G1060" s="181"/>
      <c r="H1060" s="181"/>
    </row>
    <row r="1061" spans="2:8">
      <c r="B1061" s="181"/>
      <c r="F1061" s="181"/>
      <c r="G1061" s="181"/>
      <c r="H1061" s="181"/>
    </row>
    <row r="1062" spans="2:8">
      <c r="B1062" s="181"/>
      <c r="F1062" s="181"/>
      <c r="G1062" s="181"/>
      <c r="H1062" s="181"/>
    </row>
    <row r="1063" spans="2:8">
      <c r="B1063" s="181"/>
      <c r="F1063" s="181"/>
      <c r="G1063" s="181"/>
      <c r="H1063" s="181"/>
    </row>
    <row r="1064" spans="2:8">
      <c r="B1064" s="181"/>
      <c r="F1064" s="181"/>
      <c r="G1064" s="181"/>
      <c r="H1064" s="181"/>
    </row>
    <row r="1065" spans="2:8">
      <c r="B1065" s="181"/>
      <c r="F1065" s="181"/>
      <c r="G1065" s="181"/>
      <c r="H1065" s="181"/>
    </row>
    <row r="1066" spans="2:8">
      <c r="B1066" s="181"/>
      <c r="F1066" s="181"/>
      <c r="G1066" s="181"/>
      <c r="H1066" s="181"/>
    </row>
    <row r="1067" spans="2:8">
      <c r="B1067" s="181"/>
      <c r="F1067" s="181"/>
      <c r="G1067" s="181"/>
      <c r="H1067" s="181"/>
    </row>
    <row r="1068" spans="2:8">
      <c r="B1068" s="181"/>
      <c r="F1068" s="181"/>
      <c r="G1068" s="181"/>
      <c r="H1068" s="181"/>
    </row>
    <row r="1069" spans="2:8">
      <c r="B1069" s="181"/>
      <c r="F1069" s="181"/>
      <c r="G1069" s="181"/>
      <c r="H1069" s="181"/>
    </row>
    <row r="1070" spans="2:8">
      <c r="B1070" s="181"/>
      <c r="F1070" s="181"/>
      <c r="G1070" s="181"/>
      <c r="H1070" s="181"/>
    </row>
    <row r="1071" spans="2:8">
      <c r="B1071" s="181"/>
      <c r="F1071" s="181"/>
      <c r="G1071" s="181"/>
      <c r="H1071" s="181"/>
    </row>
    <row r="1072" spans="2:8">
      <c r="B1072" s="181"/>
      <c r="F1072" s="181"/>
      <c r="G1072" s="181"/>
      <c r="H1072" s="181"/>
    </row>
    <row r="1073" spans="2:8">
      <c r="B1073" s="181"/>
      <c r="F1073" s="181"/>
      <c r="G1073" s="181"/>
      <c r="H1073" s="181"/>
    </row>
    <row r="1074" spans="2:8">
      <c r="B1074" s="181"/>
      <c r="F1074" s="181"/>
      <c r="G1074" s="181"/>
      <c r="H1074" s="181"/>
    </row>
    <row r="1075" spans="2:8">
      <c r="B1075" s="181"/>
      <c r="F1075" s="181"/>
      <c r="G1075" s="181"/>
      <c r="H1075" s="181"/>
    </row>
    <row r="1076" spans="2:8">
      <c r="B1076" s="181"/>
      <c r="F1076" s="181"/>
      <c r="G1076" s="181"/>
      <c r="H1076" s="181"/>
    </row>
    <row r="1077" spans="2:8">
      <c r="B1077" s="181"/>
      <c r="F1077" s="181"/>
      <c r="G1077" s="181"/>
      <c r="H1077" s="181"/>
    </row>
    <row r="1078" spans="2:8">
      <c r="B1078" s="181"/>
      <c r="F1078" s="181"/>
      <c r="G1078" s="181"/>
      <c r="H1078" s="181"/>
    </row>
    <row r="1079" spans="2:8">
      <c r="B1079" s="181"/>
      <c r="F1079" s="181"/>
      <c r="G1079" s="181"/>
      <c r="H1079" s="181"/>
    </row>
    <row r="1080" spans="2:8">
      <c r="B1080" s="181"/>
      <c r="F1080" s="181"/>
      <c r="G1080" s="181"/>
      <c r="H1080" s="181"/>
    </row>
    <row r="1081" spans="2:8">
      <c r="B1081" s="181"/>
      <c r="F1081" s="181"/>
      <c r="G1081" s="181"/>
      <c r="H1081" s="181"/>
    </row>
    <row r="1082" spans="2:8">
      <c r="B1082" s="181"/>
      <c r="F1082" s="181"/>
      <c r="G1082" s="181"/>
      <c r="H1082" s="181"/>
    </row>
    <row r="1083" spans="2:8">
      <c r="B1083" s="181"/>
      <c r="F1083" s="181"/>
      <c r="G1083" s="181"/>
      <c r="H1083" s="181"/>
    </row>
    <row r="1084" spans="2:8">
      <c r="B1084" s="181"/>
      <c r="F1084" s="181"/>
      <c r="G1084" s="181"/>
      <c r="H1084" s="181"/>
    </row>
    <row r="1085" spans="2:8">
      <c r="B1085" s="181"/>
      <c r="F1085" s="181"/>
      <c r="G1085" s="181"/>
      <c r="H1085" s="181"/>
    </row>
    <row r="1086" spans="2:8">
      <c r="B1086" s="181"/>
      <c r="F1086" s="181"/>
      <c r="G1086" s="181"/>
      <c r="H1086" s="181"/>
    </row>
    <row r="1087" spans="2:8">
      <c r="B1087" s="181"/>
      <c r="F1087" s="181"/>
      <c r="G1087" s="181"/>
      <c r="H1087" s="181"/>
    </row>
    <row r="1088" spans="2:8">
      <c r="B1088" s="181"/>
      <c r="F1088" s="181"/>
      <c r="G1088" s="181"/>
      <c r="H1088" s="181"/>
    </row>
    <row r="1089" spans="2:8">
      <c r="B1089" s="181"/>
      <c r="F1089" s="181"/>
      <c r="G1089" s="181"/>
      <c r="H1089" s="181"/>
    </row>
    <row r="1090" spans="2:8">
      <c r="B1090" s="181"/>
      <c r="F1090" s="181"/>
      <c r="G1090" s="181"/>
      <c r="H1090" s="181"/>
    </row>
    <row r="1091" spans="2:8">
      <c r="B1091" s="181"/>
      <c r="F1091" s="181"/>
      <c r="G1091" s="181"/>
      <c r="H1091" s="181"/>
    </row>
    <row r="1092" spans="2:8">
      <c r="B1092" s="181"/>
      <c r="F1092" s="181"/>
      <c r="G1092" s="181"/>
      <c r="H1092" s="181"/>
    </row>
    <row r="1093" spans="2:8">
      <c r="B1093" s="181"/>
      <c r="F1093" s="181"/>
      <c r="G1093" s="181"/>
      <c r="H1093" s="181"/>
    </row>
    <row r="1094" spans="2:8">
      <c r="B1094" s="181"/>
      <c r="F1094" s="181"/>
      <c r="G1094" s="181"/>
      <c r="H1094" s="181"/>
    </row>
    <row r="1095" spans="2:8">
      <c r="B1095" s="181"/>
      <c r="F1095" s="181"/>
      <c r="G1095" s="181"/>
      <c r="H1095" s="181"/>
    </row>
    <row r="1096" spans="2:8">
      <c r="B1096" s="181"/>
      <c r="F1096" s="181"/>
      <c r="G1096" s="181"/>
      <c r="H1096" s="181"/>
    </row>
    <row r="1097" spans="2:8">
      <c r="B1097" s="181"/>
      <c r="F1097" s="181"/>
      <c r="G1097" s="181"/>
      <c r="H1097" s="181"/>
    </row>
    <row r="1098" spans="2:8">
      <c r="B1098" s="181"/>
      <c r="F1098" s="181"/>
      <c r="G1098" s="181"/>
      <c r="H1098" s="181"/>
    </row>
    <row r="1099" spans="2:8">
      <c r="B1099" s="181"/>
      <c r="F1099" s="181"/>
      <c r="G1099" s="181"/>
      <c r="H1099" s="181"/>
    </row>
    <row r="1100" spans="2:8">
      <c r="B1100" s="181"/>
      <c r="F1100" s="181"/>
      <c r="G1100" s="181"/>
      <c r="H1100" s="181"/>
    </row>
    <row r="1101" spans="2:8">
      <c r="B1101" s="181"/>
      <c r="F1101" s="181"/>
      <c r="G1101" s="181"/>
      <c r="H1101" s="181"/>
    </row>
    <row r="1102" spans="2:8">
      <c r="B1102" s="181"/>
      <c r="F1102" s="181"/>
      <c r="G1102" s="181"/>
      <c r="H1102" s="181"/>
    </row>
    <row r="1103" spans="2:8">
      <c r="B1103" s="181"/>
      <c r="F1103" s="181"/>
      <c r="G1103" s="181"/>
      <c r="H1103" s="181"/>
    </row>
    <row r="1104" spans="2:8">
      <c r="B1104" s="181"/>
      <c r="F1104" s="181"/>
      <c r="G1104" s="181"/>
      <c r="H1104" s="181"/>
    </row>
    <row r="1105" spans="2:8">
      <c r="B1105" s="181"/>
      <c r="F1105" s="181"/>
      <c r="G1105" s="181"/>
      <c r="H1105" s="181"/>
    </row>
    <row r="1106" spans="2:8">
      <c r="B1106" s="181"/>
      <c r="F1106" s="181"/>
      <c r="G1106" s="181"/>
      <c r="H1106" s="181"/>
    </row>
    <row r="1107" spans="2:8">
      <c r="B1107" s="181"/>
      <c r="F1107" s="181"/>
      <c r="G1107" s="181"/>
      <c r="H1107" s="181"/>
    </row>
    <row r="1108" spans="2:8">
      <c r="B1108" s="181"/>
      <c r="F1108" s="181"/>
      <c r="G1108" s="181"/>
      <c r="H1108" s="181"/>
    </row>
    <row r="1109" spans="2:8">
      <c r="B1109" s="181"/>
      <c r="F1109" s="181"/>
      <c r="G1109" s="181"/>
      <c r="H1109" s="181"/>
    </row>
    <row r="1110" spans="2:8">
      <c r="B1110" s="181"/>
      <c r="F1110" s="181"/>
      <c r="G1110" s="181"/>
      <c r="H1110" s="181"/>
    </row>
    <row r="1111" spans="2:8">
      <c r="B1111" s="181"/>
      <c r="F1111" s="181"/>
      <c r="G1111" s="181"/>
      <c r="H1111" s="181"/>
    </row>
    <row r="1112" spans="2:8">
      <c r="B1112" s="181"/>
      <c r="F1112" s="181"/>
      <c r="G1112" s="181"/>
      <c r="H1112" s="181"/>
    </row>
    <row r="1113" spans="2:8">
      <c r="B1113" s="181"/>
      <c r="F1113" s="181"/>
      <c r="G1113" s="181"/>
      <c r="H1113" s="181"/>
    </row>
    <row r="1114" spans="2:8">
      <c r="B1114" s="181"/>
      <c r="F1114" s="181"/>
      <c r="G1114" s="181"/>
      <c r="H1114" s="181"/>
    </row>
    <row r="1115" spans="2:8">
      <c r="B1115" s="181"/>
      <c r="F1115" s="181"/>
      <c r="G1115" s="181"/>
      <c r="H1115" s="181"/>
    </row>
    <row r="1116" spans="2:8">
      <c r="B1116" s="181"/>
      <c r="F1116" s="181"/>
      <c r="G1116" s="181"/>
      <c r="H1116" s="181"/>
    </row>
    <row r="1117" spans="2:8">
      <c r="B1117" s="181"/>
      <c r="F1117" s="181"/>
      <c r="G1117" s="181"/>
      <c r="H1117" s="181"/>
    </row>
    <row r="1118" spans="2:8">
      <c r="B1118" s="181"/>
      <c r="F1118" s="181"/>
      <c r="G1118" s="181"/>
      <c r="H1118" s="181"/>
    </row>
    <row r="1119" spans="2:8">
      <c r="B1119" s="181"/>
      <c r="F1119" s="181"/>
      <c r="G1119" s="181"/>
      <c r="H1119" s="181"/>
    </row>
    <row r="1120" spans="2:8">
      <c r="B1120" s="181"/>
      <c r="F1120" s="181"/>
      <c r="G1120" s="181"/>
      <c r="H1120" s="181"/>
    </row>
    <row r="1121" spans="2:8">
      <c r="B1121" s="181"/>
      <c r="F1121" s="181"/>
      <c r="G1121" s="181"/>
      <c r="H1121" s="181"/>
    </row>
    <row r="1122" spans="2:8">
      <c r="B1122" s="181"/>
      <c r="F1122" s="181"/>
      <c r="G1122" s="181"/>
      <c r="H1122" s="181"/>
    </row>
    <row r="1123" spans="2:8">
      <c r="B1123" s="181"/>
      <c r="F1123" s="181"/>
      <c r="G1123" s="181"/>
      <c r="H1123" s="181"/>
    </row>
    <row r="1124" spans="2:8">
      <c r="B1124" s="181"/>
      <c r="F1124" s="181"/>
      <c r="G1124" s="181"/>
      <c r="H1124" s="181"/>
    </row>
    <row r="1125" spans="2:8">
      <c r="B1125" s="181"/>
      <c r="F1125" s="181"/>
      <c r="G1125" s="181"/>
      <c r="H1125" s="181"/>
    </row>
    <row r="1126" spans="2:8">
      <c r="B1126" s="181"/>
      <c r="F1126" s="181"/>
      <c r="G1126" s="181"/>
      <c r="H1126" s="181"/>
    </row>
    <row r="1127" spans="2:8">
      <c r="B1127" s="181"/>
      <c r="F1127" s="181"/>
      <c r="G1127" s="181"/>
      <c r="H1127" s="181"/>
    </row>
    <row r="1128" spans="2:8">
      <c r="B1128" s="181"/>
      <c r="F1128" s="181"/>
      <c r="G1128" s="181"/>
      <c r="H1128" s="181"/>
    </row>
    <row r="1129" spans="2:8">
      <c r="B1129" s="181"/>
      <c r="F1129" s="181"/>
      <c r="G1129" s="181"/>
      <c r="H1129" s="181"/>
    </row>
    <row r="1130" spans="2:8">
      <c r="B1130" s="181"/>
      <c r="F1130" s="181"/>
      <c r="G1130" s="181"/>
      <c r="H1130" s="181"/>
    </row>
    <row r="1131" spans="2:8">
      <c r="B1131" s="181"/>
      <c r="F1131" s="181"/>
      <c r="G1131" s="181"/>
      <c r="H1131" s="181"/>
    </row>
    <row r="1132" spans="2:8">
      <c r="B1132" s="181"/>
      <c r="F1132" s="181"/>
      <c r="G1132" s="181"/>
      <c r="H1132" s="181"/>
    </row>
    <row r="1133" spans="2:8">
      <c r="B1133" s="181"/>
      <c r="F1133" s="181"/>
      <c r="G1133" s="181"/>
      <c r="H1133" s="181"/>
    </row>
    <row r="1134" spans="2:8">
      <c r="B1134" s="181"/>
      <c r="F1134" s="181"/>
      <c r="G1134" s="181"/>
      <c r="H1134" s="181"/>
    </row>
    <row r="1135" spans="2:8">
      <c r="B1135" s="181"/>
      <c r="F1135" s="181"/>
      <c r="G1135" s="181"/>
      <c r="H1135" s="181"/>
    </row>
    <row r="1136" spans="2:8">
      <c r="B1136" s="181"/>
      <c r="F1136" s="181"/>
      <c r="G1136" s="181"/>
      <c r="H1136" s="181"/>
    </row>
    <row r="1137" spans="2:8">
      <c r="B1137" s="181"/>
      <c r="F1137" s="181"/>
      <c r="G1137" s="181"/>
      <c r="H1137" s="181"/>
    </row>
    <row r="1138" spans="2:8">
      <c r="B1138" s="181"/>
      <c r="F1138" s="181"/>
      <c r="G1138" s="181"/>
      <c r="H1138" s="181"/>
    </row>
    <row r="1139" spans="2:8">
      <c r="B1139" s="181"/>
      <c r="F1139" s="181"/>
      <c r="G1139" s="181"/>
      <c r="H1139" s="181"/>
    </row>
    <row r="1140" spans="2:8">
      <c r="B1140" s="181"/>
      <c r="F1140" s="181"/>
      <c r="G1140" s="181"/>
      <c r="H1140" s="181"/>
    </row>
    <row r="1141" spans="2:8">
      <c r="B1141" s="181"/>
      <c r="F1141" s="181"/>
      <c r="G1141" s="181"/>
      <c r="H1141" s="181"/>
    </row>
    <row r="1142" spans="2:8">
      <c r="B1142" s="181"/>
      <c r="F1142" s="181"/>
      <c r="G1142" s="181"/>
      <c r="H1142" s="181"/>
    </row>
    <row r="1143" spans="2:8">
      <c r="B1143" s="181"/>
      <c r="F1143" s="181"/>
      <c r="G1143" s="181"/>
      <c r="H1143" s="181"/>
    </row>
    <row r="1144" spans="2:8">
      <c r="B1144" s="181"/>
      <c r="F1144" s="181"/>
      <c r="G1144" s="181"/>
      <c r="H1144" s="181"/>
    </row>
    <row r="1145" spans="2:8">
      <c r="B1145" s="181"/>
      <c r="F1145" s="181"/>
      <c r="G1145" s="181"/>
      <c r="H1145" s="181"/>
    </row>
    <row r="1146" spans="2:8">
      <c r="B1146" s="181"/>
      <c r="F1146" s="181"/>
      <c r="G1146" s="181"/>
      <c r="H1146" s="181"/>
    </row>
    <row r="1147" spans="2:8">
      <c r="B1147" s="181"/>
      <c r="F1147" s="181"/>
      <c r="G1147" s="181"/>
      <c r="H1147" s="181"/>
    </row>
    <row r="1148" spans="2:8">
      <c r="B1148" s="181"/>
      <c r="F1148" s="181"/>
      <c r="G1148" s="181"/>
      <c r="H1148" s="181"/>
    </row>
    <row r="1149" spans="2:8">
      <c r="B1149" s="181"/>
      <c r="F1149" s="181"/>
      <c r="G1149" s="181"/>
      <c r="H1149" s="181"/>
    </row>
    <row r="1150" spans="2:8">
      <c r="B1150" s="181"/>
      <c r="F1150" s="181"/>
      <c r="G1150" s="181"/>
      <c r="H1150" s="181"/>
    </row>
    <row r="1151" spans="2:8">
      <c r="B1151" s="181"/>
      <c r="F1151" s="181"/>
      <c r="G1151" s="181"/>
      <c r="H1151" s="181"/>
    </row>
    <row r="1152" spans="2:8">
      <c r="B1152" s="181"/>
      <c r="F1152" s="181"/>
      <c r="G1152" s="181"/>
      <c r="H1152" s="181"/>
    </row>
    <row r="1153" spans="2:8">
      <c r="B1153" s="181"/>
      <c r="F1153" s="181"/>
      <c r="G1153" s="181"/>
      <c r="H1153" s="181"/>
    </row>
    <row r="1154" spans="2:8">
      <c r="B1154" s="181"/>
      <c r="F1154" s="181"/>
      <c r="G1154" s="181"/>
      <c r="H1154" s="181"/>
    </row>
    <row r="1155" spans="2:8">
      <c r="B1155" s="181"/>
      <c r="F1155" s="181"/>
      <c r="G1155" s="181"/>
      <c r="H1155" s="181"/>
    </row>
    <row r="1156" spans="2:8">
      <c r="B1156" s="181"/>
      <c r="F1156" s="181"/>
      <c r="G1156" s="181"/>
      <c r="H1156" s="181"/>
    </row>
    <row r="1157" spans="2:8">
      <c r="B1157" s="181"/>
      <c r="F1157" s="181"/>
      <c r="G1157" s="181"/>
      <c r="H1157" s="181"/>
    </row>
    <row r="1158" spans="2:8">
      <c r="B1158" s="181"/>
      <c r="F1158" s="181"/>
      <c r="G1158" s="181"/>
      <c r="H1158" s="181"/>
    </row>
    <row r="1159" spans="2:8">
      <c r="B1159" s="181"/>
      <c r="F1159" s="181"/>
      <c r="G1159" s="181"/>
      <c r="H1159" s="181"/>
    </row>
    <row r="1160" spans="2:8">
      <c r="B1160" s="181"/>
      <c r="F1160" s="181"/>
      <c r="G1160" s="181"/>
      <c r="H1160" s="181"/>
    </row>
    <row r="1161" spans="2:8">
      <c r="B1161" s="181"/>
      <c r="F1161" s="181"/>
      <c r="G1161" s="181"/>
      <c r="H1161" s="181"/>
    </row>
    <row r="1162" spans="2:8">
      <c r="B1162" s="181"/>
      <c r="F1162" s="181"/>
      <c r="G1162" s="181"/>
      <c r="H1162" s="181"/>
    </row>
    <row r="1163" spans="2:8">
      <c r="B1163" s="181"/>
      <c r="F1163" s="181"/>
      <c r="G1163" s="181"/>
      <c r="H1163" s="181"/>
    </row>
    <row r="1164" spans="2:8">
      <c r="B1164" s="181"/>
      <c r="F1164" s="181"/>
      <c r="G1164" s="181"/>
      <c r="H1164" s="181"/>
    </row>
    <row r="1165" spans="2:8">
      <c r="B1165" s="181"/>
      <c r="F1165" s="181"/>
      <c r="G1165" s="181"/>
      <c r="H1165" s="181"/>
    </row>
    <row r="1166" spans="2:8">
      <c r="B1166" s="181"/>
      <c r="F1166" s="181"/>
      <c r="G1166" s="181"/>
      <c r="H1166" s="181"/>
    </row>
    <row r="1167" spans="2:8">
      <c r="B1167" s="181"/>
      <c r="F1167" s="181"/>
      <c r="G1167" s="181"/>
      <c r="H1167" s="181"/>
    </row>
    <row r="1168" spans="2:8">
      <c r="B1168" s="181"/>
      <c r="F1168" s="181"/>
      <c r="G1168" s="181"/>
      <c r="H1168" s="181"/>
    </row>
    <row r="1169" spans="2:8">
      <c r="B1169" s="181"/>
      <c r="F1169" s="181"/>
      <c r="G1169" s="181"/>
      <c r="H1169" s="181"/>
    </row>
    <row r="1170" spans="2:8">
      <c r="B1170" s="181"/>
      <c r="F1170" s="181"/>
      <c r="G1170" s="181"/>
      <c r="H1170" s="181"/>
    </row>
    <row r="1171" spans="2:8">
      <c r="B1171" s="181"/>
      <c r="F1171" s="181"/>
      <c r="G1171" s="181"/>
      <c r="H1171" s="181"/>
    </row>
    <row r="1172" spans="2:8">
      <c r="B1172" s="181"/>
      <c r="F1172" s="181"/>
      <c r="G1172" s="181"/>
      <c r="H1172" s="181"/>
    </row>
    <row r="1173" spans="2:8">
      <c r="B1173" s="181"/>
      <c r="F1173" s="181"/>
      <c r="G1173" s="181"/>
      <c r="H1173" s="181"/>
    </row>
    <row r="1174" spans="2:8">
      <c r="B1174" s="181"/>
      <c r="F1174" s="181"/>
      <c r="G1174" s="181"/>
      <c r="H1174" s="181"/>
    </row>
    <row r="1175" spans="2:8">
      <c r="B1175" s="181"/>
      <c r="F1175" s="181"/>
      <c r="G1175" s="181"/>
      <c r="H1175" s="181"/>
    </row>
    <row r="1176" spans="2:8">
      <c r="B1176" s="181"/>
      <c r="F1176" s="181"/>
      <c r="G1176" s="181"/>
      <c r="H1176" s="181"/>
    </row>
    <row r="1177" spans="2:8">
      <c r="B1177" s="181"/>
      <c r="F1177" s="181"/>
      <c r="G1177" s="181"/>
      <c r="H1177" s="181"/>
    </row>
    <row r="1178" spans="2:8">
      <c r="B1178" s="181"/>
      <c r="F1178" s="181"/>
      <c r="G1178" s="181"/>
      <c r="H1178" s="181"/>
    </row>
    <row r="1179" spans="2:8">
      <c r="B1179" s="181"/>
      <c r="F1179" s="181"/>
      <c r="G1179" s="181"/>
      <c r="H1179" s="181"/>
    </row>
    <row r="1180" spans="2:8">
      <c r="B1180" s="181"/>
      <c r="F1180" s="181"/>
      <c r="G1180" s="181"/>
      <c r="H1180" s="181"/>
    </row>
    <row r="1181" spans="2:8">
      <c r="B1181" s="181"/>
      <c r="F1181" s="181"/>
      <c r="G1181" s="181"/>
      <c r="H1181" s="181"/>
    </row>
    <row r="1182" spans="2:8">
      <c r="B1182" s="181"/>
      <c r="F1182" s="181"/>
      <c r="G1182" s="181"/>
      <c r="H1182" s="181"/>
    </row>
    <row r="1183" spans="2:8">
      <c r="B1183" s="181"/>
      <c r="F1183" s="181"/>
      <c r="G1183" s="181"/>
      <c r="H1183" s="181"/>
    </row>
    <row r="1184" spans="2:8">
      <c r="B1184" s="181"/>
      <c r="F1184" s="181"/>
      <c r="G1184" s="181"/>
      <c r="H1184" s="181"/>
    </row>
    <row r="1185" spans="2:8">
      <c r="B1185" s="181"/>
      <c r="F1185" s="181"/>
      <c r="G1185" s="181"/>
      <c r="H1185" s="181"/>
    </row>
    <row r="1186" spans="2:8">
      <c r="B1186" s="181"/>
      <c r="F1186" s="181"/>
      <c r="G1186" s="181"/>
      <c r="H1186" s="181"/>
    </row>
    <row r="1187" spans="2:8">
      <c r="B1187" s="181"/>
      <c r="F1187" s="181"/>
      <c r="G1187" s="181"/>
      <c r="H1187" s="181"/>
    </row>
    <row r="1188" spans="2:8">
      <c r="B1188" s="181"/>
      <c r="F1188" s="181"/>
      <c r="G1188" s="181"/>
      <c r="H1188" s="181"/>
    </row>
    <row r="1189" spans="2:8">
      <c r="B1189" s="181"/>
      <c r="F1189" s="181"/>
      <c r="G1189" s="181"/>
      <c r="H1189" s="181"/>
    </row>
    <row r="1190" spans="2:8">
      <c r="B1190" s="181"/>
      <c r="F1190" s="181"/>
      <c r="G1190" s="181"/>
      <c r="H1190" s="181"/>
    </row>
    <row r="1191" spans="2:8">
      <c r="B1191" s="181"/>
      <c r="F1191" s="181"/>
      <c r="G1191" s="181"/>
      <c r="H1191" s="181"/>
    </row>
    <row r="1192" spans="2:8">
      <c r="B1192" s="181"/>
      <c r="F1192" s="181"/>
      <c r="G1192" s="181"/>
      <c r="H1192" s="181"/>
    </row>
    <row r="1193" spans="2:8">
      <c r="B1193" s="181"/>
      <c r="F1193" s="181"/>
      <c r="G1193" s="181"/>
      <c r="H1193" s="181"/>
    </row>
    <row r="1194" spans="2:8">
      <c r="B1194" s="181"/>
      <c r="F1194" s="181"/>
      <c r="G1194" s="181"/>
      <c r="H1194" s="181"/>
    </row>
    <row r="1195" spans="2:8">
      <c r="B1195" s="181"/>
      <c r="F1195" s="181"/>
      <c r="G1195" s="181"/>
      <c r="H1195" s="181"/>
    </row>
    <row r="1196" spans="2:8">
      <c r="B1196" s="181"/>
      <c r="F1196" s="181"/>
      <c r="G1196" s="181"/>
      <c r="H1196" s="181"/>
    </row>
    <row r="1197" spans="2:8">
      <c r="B1197" s="181"/>
      <c r="F1197" s="181"/>
      <c r="G1197" s="181"/>
      <c r="H1197" s="181"/>
    </row>
    <row r="1198" spans="2:8">
      <c r="B1198" s="181"/>
      <c r="F1198" s="181"/>
      <c r="G1198" s="181"/>
      <c r="H1198" s="181"/>
    </row>
    <row r="1199" spans="2:8">
      <c r="B1199" s="181"/>
      <c r="F1199" s="181"/>
      <c r="G1199" s="181"/>
      <c r="H1199" s="181"/>
    </row>
    <row r="1200" spans="2:8">
      <c r="B1200" s="181"/>
      <c r="F1200" s="181"/>
      <c r="G1200" s="181"/>
      <c r="H1200" s="181"/>
    </row>
    <row r="1201" spans="2:8">
      <c r="B1201" s="181"/>
      <c r="F1201" s="181"/>
      <c r="G1201" s="181"/>
      <c r="H1201" s="181"/>
    </row>
    <row r="1202" spans="2:8">
      <c r="B1202" s="181"/>
      <c r="F1202" s="181"/>
      <c r="G1202" s="181"/>
      <c r="H1202" s="181"/>
    </row>
    <row r="1203" spans="2:8">
      <c r="B1203" s="181"/>
      <c r="F1203" s="181"/>
      <c r="G1203" s="181"/>
      <c r="H1203" s="181"/>
    </row>
    <row r="1204" spans="2:8">
      <c r="B1204" s="181"/>
      <c r="F1204" s="181"/>
      <c r="G1204" s="181"/>
      <c r="H1204" s="181"/>
    </row>
    <row r="1205" spans="2:8">
      <c r="B1205" s="181"/>
      <c r="F1205" s="181"/>
      <c r="G1205" s="181"/>
      <c r="H1205" s="181"/>
    </row>
    <row r="1206" spans="2:8">
      <c r="B1206" s="181"/>
      <c r="F1206" s="181"/>
      <c r="G1206" s="181"/>
      <c r="H1206" s="181"/>
    </row>
    <row r="1207" spans="2:8">
      <c r="B1207" s="181"/>
      <c r="F1207" s="181"/>
      <c r="G1207" s="181"/>
      <c r="H1207" s="181"/>
    </row>
    <row r="1208" spans="2:8">
      <c r="B1208" s="181"/>
      <c r="F1208" s="181"/>
      <c r="G1208" s="181"/>
      <c r="H1208" s="181"/>
    </row>
    <row r="1209" spans="2:8">
      <c r="B1209" s="181"/>
      <c r="F1209" s="181"/>
      <c r="G1209" s="181"/>
      <c r="H1209" s="181"/>
    </row>
    <row r="1210" spans="2:8">
      <c r="B1210" s="181"/>
      <c r="F1210" s="181"/>
      <c r="G1210" s="181"/>
      <c r="H1210" s="181"/>
    </row>
    <row r="1211" spans="2:8">
      <c r="B1211" s="181"/>
      <c r="F1211" s="181"/>
      <c r="G1211" s="181"/>
      <c r="H1211" s="181"/>
    </row>
    <row r="1212" spans="2:8">
      <c r="B1212" s="181"/>
      <c r="F1212" s="181"/>
      <c r="G1212" s="181"/>
      <c r="H1212" s="181"/>
    </row>
    <row r="1213" spans="2:8">
      <c r="B1213" s="181"/>
      <c r="F1213" s="181"/>
      <c r="G1213" s="181"/>
      <c r="H1213" s="181"/>
    </row>
    <row r="1214" spans="2:8">
      <c r="B1214" s="181"/>
      <c r="F1214" s="181"/>
      <c r="G1214" s="181"/>
      <c r="H1214" s="181"/>
    </row>
    <row r="1215" spans="2:8">
      <c r="B1215" s="181"/>
      <c r="F1215" s="181"/>
      <c r="G1215" s="181"/>
      <c r="H1215" s="181"/>
    </row>
    <row r="1216" spans="2:8">
      <c r="B1216" s="181"/>
      <c r="F1216" s="181"/>
      <c r="G1216" s="181"/>
      <c r="H1216" s="181"/>
    </row>
    <row r="1217" spans="2:8">
      <c r="B1217" s="181"/>
      <c r="F1217" s="181"/>
      <c r="G1217" s="181"/>
      <c r="H1217" s="181"/>
    </row>
    <row r="1218" spans="2:8">
      <c r="B1218" s="181"/>
      <c r="F1218" s="181"/>
      <c r="G1218" s="181"/>
      <c r="H1218" s="181"/>
    </row>
    <row r="1219" spans="2:8">
      <c r="B1219" s="181"/>
      <c r="F1219" s="181"/>
      <c r="G1219" s="181"/>
      <c r="H1219" s="181"/>
    </row>
    <row r="1220" spans="2:8">
      <c r="B1220" s="181"/>
      <c r="F1220" s="181"/>
      <c r="G1220" s="181"/>
      <c r="H1220" s="181"/>
    </row>
    <row r="1221" spans="2:8">
      <c r="B1221" s="181"/>
      <c r="F1221" s="181"/>
      <c r="G1221" s="181"/>
      <c r="H1221" s="181"/>
    </row>
    <row r="1222" spans="2:8">
      <c r="B1222" s="181"/>
      <c r="F1222" s="181"/>
      <c r="G1222" s="181"/>
      <c r="H1222" s="181"/>
    </row>
    <row r="1223" spans="2:8">
      <c r="B1223" s="181"/>
      <c r="F1223" s="181"/>
      <c r="G1223" s="181"/>
      <c r="H1223" s="181"/>
    </row>
    <row r="1224" spans="2:8">
      <c r="B1224" s="181"/>
      <c r="F1224" s="181"/>
      <c r="G1224" s="181"/>
      <c r="H1224" s="181"/>
    </row>
    <row r="1225" spans="2:8">
      <c r="B1225" s="181"/>
      <c r="F1225" s="181"/>
      <c r="G1225" s="181"/>
      <c r="H1225" s="181"/>
    </row>
    <row r="1226" spans="2:8">
      <c r="B1226" s="181"/>
      <c r="F1226" s="181"/>
      <c r="G1226" s="181"/>
      <c r="H1226" s="181"/>
    </row>
    <row r="1227" spans="2:8">
      <c r="B1227" s="181"/>
      <c r="F1227" s="181"/>
      <c r="G1227" s="181"/>
      <c r="H1227" s="181"/>
    </row>
    <row r="1228" spans="2:8">
      <c r="B1228" s="181"/>
      <c r="F1228" s="181"/>
      <c r="G1228" s="181"/>
      <c r="H1228" s="181"/>
    </row>
    <row r="1229" spans="2:8">
      <c r="B1229" s="181"/>
      <c r="F1229" s="181"/>
      <c r="G1229" s="181"/>
      <c r="H1229" s="181"/>
    </row>
    <row r="1230" spans="2:8">
      <c r="B1230" s="181"/>
      <c r="F1230" s="181"/>
      <c r="G1230" s="181"/>
      <c r="H1230" s="181"/>
    </row>
    <row r="1231" spans="2:8">
      <c r="B1231" s="181"/>
      <c r="F1231" s="181"/>
      <c r="G1231" s="181"/>
      <c r="H1231" s="181"/>
    </row>
    <row r="1232" spans="2:8">
      <c r="B1232" s="181"/>
      <c r="F1232" s="181"/>
      <c r="G1232" s="181"/>
      <c r="H1232" s="181"/>
    </row>
    <row r="1233" spans="2:8">
      <c r="B1233" s="181"/>
      <c r="F1233" s="181"/>
      <c r="G1233" s="181"/>
      <c r="H1233" s="181"/>
    </row>
    <row r="1234" spans="2:8">
      <c r="B1234" s="181"/>
      <c r="F1234" s="181"/>
      <c r="G1234" s="181"/>
      <c r="H1234" s="181"/>
    </row>
    <row r="1235" spans="2:8">
      <c r="B1235" s="181"/>
      <c r="F1235" s="181"/>
      <c r="G1235" s="181"/>
      <c r="H1235" s="181"/>
    </row>
    <row r="1236" spans="2:8">
      <c r="B1236" s="181"/>
      <c r="F1236" s="181"/>
      <c r="G1236" s="181"/>
      <c r="H1236" s="181"/>
    </row>
    <row r="1237" spans="2:8">
      <c r="B1237" s="181"/>
      <c r="F1237" s="181"/>
      <c r="G1237" s="181"/>
      <c r="H1237" s="181"/>
    </row>
    <row r="1238" spans="2:8">
      <c r="B1238" s="181"/>
      <c r="F1238" s="181"/>
      <c r="G1238" s="181"/>
      <c r="H1238" s="181"/>
    </row>
    <row r="1239" spans="2:8">
      <c r="B1239" s="181"/>
      <c r="F1239" s="181"/>
      <c r="G1239" s="181"/>
      <c r="H1239" s="181"/>
    </row>
    <row r="1240" spans="2:8">
      <c r="B1240" s="181"/>
      <c r="F1240" s="181"/>
      <c r="G1240" s="181"/>
      <c r="H1240" s="181"/>
    </row>
    <row r="1241" spans="2:8">
      <c r="B1241" s="181"/>
      <c r="F1241" s="181"/>
      <c r="G1241" s="181"/>
      <c r="H1241" s="181"/>
    </row>
    <row r="1242" spans="2:8">
      <c r="B1242" s="181"/>
      <c r="F1242" s="181"/>
      <c r="G1242" s="181"/>
      <c r="H1242" s="181"/>
    </row>
    <row r="1243" spans="2:8">
      <c r="B1243" s="181"/>
      <c r="F1243" s="181"/>
      <c r="G1243" s="181"/>
      <c r="H1243" s="181"/>
    </row>
    <row r="1244" spans="2:8">
      <c r="B1244" s="181"/>
      <c r="F1244" s="181"/>
      <c r="G1244" s="181"/>
      <c r="H1244" s="181"/>
    </row>
    <row r="1245" spans="2:8">
      <c r="B1245" s="181"/>
      <c r="F1245" s="181"/>
      <c r="G1245" s="181"/>
      <c r="H1245" s="181"/>
    </row>
    <row r="1246" spans="2:8">
      <c r="B1246" s="181"/>
      <c r="F1246" s="181"/>
      <c r="G1246" s="181"/>
      <c r="H1246" s="181"/>
    </row>
    <row r="1247" spans="2:8">
      <c r="B1247" s="181"/>
      <c r="F1247" s="181"/>
      <c r="G1247" s="181"/>
      <c r="H1247" s="181"/>
    </row>
    <row r="1248" spans="2:8">
      <c r="B1248" s="181"/>
      <c r="F1248" s="181"/>
      <c r="G1248" s="181"/>
      <c r="H1248" s="181"/>
    </row>
    <row r="1249" spans="2:8">
      <c r="B1249" s="181"/>
      <c r="F1249" s="181"/>
      <c r="G1249" s="181"/>
      <c r="H1249" s="181"/>
    </row>
    <row r="1250" spans="2:8">
      <c r="B1250" s="181"/>
      <c r="F1250" s="181"/>
      <c r="G1250" s="181"/>
      <c r="H1250" s="181"/>
    </row>
    <row r="1251" spans="2:8">
      <c r="B1251" s="181"/>
      <c r="F1251" s="181"/>
      <c r="G1251" s="181"/>
      <c r="H1251" s="181"/>
    </row>
    <row r="1252" spans="2:8">
      <c r="B1252" s="181"/>
      <c r="F1252" s="181"/>
      <c r="G1252" s="181"/>
      <c r="H1252" s="181"/>
    </row>
    <row r="1253" spans="2:8">
      <c r="B1253" s="181"/>
      <c r="F1253" s="181"/>
      <c r="G1253" s="181"/>
      <c r="H1253" s="181"/>
    </row>
    <row r="1254" spans="2:8">
      <c r="B1254" s="181"/>
      <c r="F1254" s="181"/>
      <c r="G1254" s="181"/>
      <c r="H1254" s="181"/>
    </row>
    <row r="1255" spans="2:8">
      <c r="B1255" s="181"/>
      <c r="F1255" s="181"/>
      <c r="G1255" s="181"/>
      <c r="H1255" s="181"/>
    </row>
    <row r="1256" spans="2:8">
      <c r="B1256" s="181"/>
      <c r="F1256" s="181"/>
      <c r="G1256" s="181"/>
      <c r="H1256" s="181"/>
    </row>
    <row r="1257" spans="2:8">
      <c r="B1257" s="181"/>
      <c r="F1257" s="181"/>
      <c r="G1257" s="181"/>
      <c r="H1257" s="181"/>
    </row>
    <row r="1258" spans="2:8">
      <c r="B1258" s="181"/>
      <c r="F1258" s="181"/>
      <c r="G1258" s="181"/>
      <c r="H1258" s="181"/>
    </row>
    <row r="1259" spans="2:8">
      <c r="B1259" s="181"/>
      <c r="F1259" s="181"/>
      <c r="G1259" s="181"/>
      <c r="H1259" s="181"/>
    </row>
    <row r="1260" spans="2:8">
      <c r="B1260" s="181"/>
    </row>
    <row r="1261" spans="2:8">
      <c r="B1261" s="181"/>
    </row>
    <row r="1262" spans="2:8">
      <c r="B1262" s="181"/>
    </row>
    <row r="1263" spans="2:8">
      <c r="B1263" s="181"/>
    </row>
    <row r="1264" spans="2:8">
      <c r="B1264" s="181"/>
    </row>
    <row r="1265" spans="2:2">
      <c r="B1265" s="181"/>
    </row>
    <row r="1266" spans="2:2">
      <c r="B1266" s="181"/>
    </row>
    <row r="1267" spans="2:2">
      <c r="B1267" s="181"/>
    </row>
    <row r="1268" spans="2:2">
      <c r="B1268" s="181"/>
    </row>
    <row r="1269" spans="2:2">
      <c r="B1269" s="181"/>
    </row>
    <row r="1270" spans="2:2">
      <c r="B1270" s="181"/>
    </row>
    <row r="1271" spans="2:2">
      <c r="B1271" s="181"/>
    </row>
    <row r="1272" spans="2:2">
      <c r="B1272" s="181"/>
    </row>
    <row r="1273" spans="2:2">
      <c r="B1273" s="181"/>
    </row>
    <row r="1274" spans="2:2">
      <c r="B1274" s="181"/>
    </row>
    <row r="1275" spans="2:2">
      <c r="B1275" s="181"/>
    </row>
    <row r="1276" spans="2:2">
      <c r="B1276" s="181"/>
    </row>
    <row r="1277" spans="2:2">
      <c r="B1277" s="181"/>
    </row>
    <row r="1278" spans="2:2">
      <c r="B1278" s="181"/>
    </row>
    <row r="1279" spans="2:2">
      <c r="B1279" s="181"/>
    </row>
    <row r="1280" spans="2:2">
      <c r="B1280" s="181"/>
    </row>
    <row r="1281" spans="2:2">
      <c r="B1281" s="181"/>
    </row>
    <row r="1282" spans="2:2">
      <c r="B1282" s="181"/>
    </row>
    <row r="1283" spans="2:2">
      <c r="B1283" s="181"/>
    </row>
    <row r="1284" spans="2:2">
      <c r="B1284" s="181"/>
    </row>
    <row r="1285" spans="2:2">
      <c r="B1285" s="181"/>
    </row>
    <row r="1286" spans="2:2">
      <c r="B1286" s="181"/>
    </row>
    <row r="1287" spans="2:2">
      <c r="B1287" s="181"/>
    </row>
    <row r="1288" spans="2:2">
      <c r="B1288" s="181"/>
    </row>
    <row r="1289" spans="2:2">
      <c r="B1289" s="181"/>
    </row>
    <row r="1290" spans="2:2">
      <c r="B1290" s="181"/>
    </row>
    <row r="1291" spans="2:2">
      <c r="B1291" s="181"/>
    </row>
    <row r="1292" spans="2:2">
      <c r="B1292" s="181"/>
    </row>
    <row r="1293" spans="2:2">
      <c r="B1293" s="181"/>
    </row>
    <row r="1294" spans="2:2">
      <c r="B1294" s="181"/>
    </row>
    <row r="1295" spans="2:2">
      <c r="B1295" s="181"/>
    </row>
    <row r="1296" spans="2:2">
      <c r="B1296" s="181"/>
    </row>
    <row r="1297" spans="2:2">
      <c r="B1297" s="181"/>
    </row>
    <row r="1298" spans="2:2">
      <c r="B1298" s="181"/>
    </row>
    <row r="1299" spans="2:2">
      <c r="B1299" s="181"/>
    </row>
    <row r="1300" spans="2:2">
      <c r="B1300" s="181"/>
    </row>
    <row r="1301" spans="2:2">
      <c r="B1301" s="181"/>
    </row>
    <row r="1302" spans="2:2">
      <c r="B1302" s="181"/>
    </row>
    <row r="1303" spans="2:2">
      <c r="B1303" s="181"/>
    </row>
    <row r="1304" spans="2:2">
      <c r="B1304" s="181"/>
    </row>
    <row r="1305" spans="2:2">
      <c r="B1305" s="181"/>
    </row>
    <row r="1306" spans="2:2">
      <c r="B1306" s="181"/>
    </row>
    <row r="1307" spans="2:2">
      <c r="B1307" s="181"/>
    </row>
    <row r="1308" spans="2:2">
      <c r="B1308" s="181"/>
    </row>
    <row r="1309" spans="2:2">
      <c r="B1309" s="181"/>
    </row>
    <row r="1310" spans="2:2">
      <c r="B1310" s="181"/>
    </row>
    <row r="1311" spans="2:2">
      <c r="B1311" s="181"/>
    </row>
    <row r="1312" spans="2:2">
      <c r="B1312" s="181"/>
    </row>
    <row r="1313" spans="2:2">
      <c r="B1313" s="181"/>
    </row>
    <row r="1314" spans="2:2">
      <c r="B1314" s="181"/>
    </row>
    <row r="1315" spans="2:2">
      <c r="B1315" s="181"/>
    </row>
    <row r="1316" spans="2:2">
      <c r="B1316" s="181"/>
    </row>
    <row r="1317" spans="2:2">
      <c r="B1317" s="181"/>
    </row>
    <row r="1318" spans="2:2">
      <c r="B1318" s="181"/>
    </row>
    <row r="1319" spans="2:2">
      <c r="B1319" s="181"/>
    </row>
    <row r="1320" spans="2:2">
      <c r="B1320" s="181"/>
    </row>
    <row r="1321" spans="2:2">
      <c r="B1321" s="181"/>
    </row>
    <row r="1322" spans="2:2">
      <c r="B1322" s="181"/>
    </row>
    <row r="1323" spans="2:2">
      <c r="B1323" s="181"/>
    </row>
    <row r="1324" spans="2:2">
      <c r="B1324" s="181"/>
    </row>
    <row r="1325" spans="2:2">
      <c r="B1325" s="181"/>
    </row>
    <row r="1326" spans="2:2">
      <c r="B1326" s="181"/>
    </row>
    <row r="1327" spans="2:2">
      <c r="B1327" s="181"/>
    </row>
    <row r="1328" spans="2:2">
      <c r="B1328" s="181"/>
    </row>
    <row r="1329" spans="2:2">
      <c r="B1329" s="181"/>
    </row>
    <row r="1330" spans="2:2">
      <c r="B1330" s="181"/>
    </row>
    <row r="1331" spans="2:2">
      <c r="B1331" s="181"/>
    </row>
    <row r="1332" spans="2:2">
      <c r="B1332" s="181"/>
    </row>
    <row r="1333" spans="2:2">
      <c r="B1333" s="181"/>
    </row>
    <row r="1334" spans="2:2">
      <c r="B1334" s="181"/>
    </row>
    <row r="1335" spans="2:2">
      <c r="B1335" s="181"/>
    </row>
    <row r="1336" spans="2:2">
      <c r="B1336" s="181"/>
    </row>
    <row r="1337" spans="2:2">
      <c r="B1337" s="181"/>
    </row>
    <row r="1338" spans="2:2">
      <c r="B1338" s="181"/>
    </row>
    <row r="1339" spans="2:2">
      <c r="B1339" s="181"/>
    </row>
    <row r="1340" spans="2:2">
      <c r="B1340" s="181"/>
    </row>
    <row r="1341" spans="2:2">
      <c r="B1341" s="181"/>
    </row>
    <row r="1342" spans="2:2">
      <c r="B1342" s="181"/>
    </row>
    <row r="1343" spans="2:2">
      <c r="B1343" s="181"/>
    </row>
    <row r="1344" spans="2:2">
      <c r="B1344" s="181"/>
    </row>
    <row r="1345" spans="2:2">
      <c r="B1345" s="181"/>
    </row>
    <row r="1346" spans="2:2">
      <c r="B1346" s="181"/>
    </row>
    <row r="1347" spans="2:2">
      <c r="B1347" s="181"/>
    </row>
    <row r="1348" spans="2:2">
      <c r="B1348" s="181"/>
    </row>
    <row r="1349" spans="2:2">
      <c r="B1349" s="181"/>
    </row>
    <row r="1350" spans="2:2">
      <c r="B1350" s="181"/>
    </row>
    <row r="1351" spans="2:2">
      <c r="B1351" s="181"/>
    </row>
    <row r="1352" spans="2:2">
      <c r="B1352" s="181"/>
    </row>
    <row r="1353" spans="2:2">
      <c r="B1353" s="181"/>
    </row>
    <row r="1354" spans="2:2">
      <c r="B1354" s="181"/>
    </row>
    <row r="1355" spans="2:2">
      <c r="B1355" s="181"/>
    </row>
    <row r="1356" spans="2:2">
      <c r="B1356" s="181"/>
    </row>
    <row r="1357" spans="2:2">
      <c r="B1357" s="181"/>
    </row>
    <row r="1358" spans="2:2">
      <c r="B1358" s="181"/>
    </row>
    <row r="1359" spans="2:2">
      <c r="B1359" s="181"/>
    </row>
    <row r="1360" spans="2:2">
      <c r="B1360" s="181"/>
    </row>
    <row r="1361" spans="2:2">
      <c r="B1361" s="181"/>
    </row>
    <row r="1362" spans="2:2">
      <c r="B1362" s="181"/>
    </row>
    <row r="1363" spans="2:2">
      <c r="B1363" s="181"/>
    </row>
    <row r="1364" spans="2:2">
      <c r="B1364" s="181"/>
    </row>
    <row r="1365" spans="2:2">
      <c r="B1365" s="181"/>
    </row>
    <row r="1366" spans="2:2">
      <c r="B1366" s="181"/>
    </row>
    <row r="1367" spans="2:2">
      <c r="B1367" s="181"/>
    </row>
    <row r="1368" spans="2:2">
      <c r="B1368" s="181"/>
    </row>
    <row r="1369" spans="2:2">
      <c r="B1369" s="181"/>
    </row>
    <row r="1370" spans="2:2">
      <c r="B1370" s="181"/>
    </row>
    <row r="1371" spans="2:2">
      <c r="B1371" s="181"/>
    </row>
    <row r="1372" spans="2:2">
      <c r="B1372" s="181"/>
    </row>
    <row r="1373" spans="2:2">
      <c r="B1373" s="181"/>
    </row>
    <row r="1374" spans="2:2">
      <c r="B1374" s="181"/>
    </row>
    <row r="1375" spans="2:2">
      <c r="B1375" s="181"/>
    </row>
    <row r="1376" spans="2:2">
      <c r="B1376" s="181"/>
    </row>
    <row r="1377" spans="2:2">
      <c r="B1377" s="181"/>
    </row>
    <row r="1378" spans="2:2">
      <c r="B1378" s="181"/>
    </row>
    <row r="1379" spans="2:2">
      <c r="B1379" s="181"/>
    </row>
    <row r="1380" spans="2:2">
      <c r="B1380" s="181"/>
    </row>
    <row r="1381" spans="2:2">
      <c r="B1381" s="181"/>
    </row>
    <row r="1382" spans="2:2">
      <c r="B1382" s="181"/>
    </row>
    <row r="1383" spans="2:2">
      <c r="B1383" s="181"/>
    </row>
    <row r="1384" spans="2:2">
      <c r="B1384" s="181"/>
    </row>
    <row r="1385" spans="2:2">
      <c r="B1385" s="181"/>
    </row>
    <row r="1386" spans="2:2">
      <c r="B1386" s="181"/>
    </row>
    <row r="1387" spans="2:2">
      <c r="B1387" s="181"/>
    </row>
    <row r="1388" spans="2:2">
      <c r="B1388" s="181"/>
    </row>
    <row r="1389" spans="2:2">
      <c r="B1389" s="181"/>
    </row>
    <row r="1390" spans="2:2">
      <c r="B1390" s="181"/>
    </row>
    <row r="1391" spans="2:2">
      <c r="B1391" s="181"/>
    </row>
    <row r="1392" spans="2:2">
      <c r="B1392" s="181"/>
    </row>
    <row r="1393" spans="2:2">
      <c r="B1393" s="181"/>
    </row>
    <row r="1394" spans="2:2">
      <c r="B1394" s="181"/>
    </row>
    <row r="1395" spans="2:2">
      <c r="B1395" s="181"/>
    </row>
    <row r="1396" spans="2:2">
      <c r="B1396" s="181"/>
    </row>
    <row r="1397" spans="2:2">
      <c r="B1397" s="181"/>
    </row>
    <row r="1398" spans="2:2">
      <c r="B1398" s="181"/>
    </row>
    <row r="1399" spans="2:2">
      <c r="B1399" s="181"/>
    </row>
    <row r="1400" spans="2:2">
      <c r="B1400" s="181"/>
    </row>
    <row r="1401" spans="2:2">
      <c r="B1401" s="181"/>
    </row>
    <row r="1402" spans="2:2">
      <c r="B1402" s="181"/>
    </row>
    <row r="1403" spans="2:2">
      <c r="B1403" s="181"/>
    </row>
    <row r="1404" spans="2:2">
      <c r="B1404" s="181"/>
    </row>
    <row r="1405" spans="2:2">
      <c r="B1405" s="181"/>
    </row>
    <row r="1406" spans="2:2">
      <c r="B1406" s="181"/>
    </row>
    <row r="1407" spans="2:2">
      <c r="B1407" s="181"/>
    </row>
    <row r="1408" spans="2:2">
      <c r="B1408" s="181"/>
    </row>
    <row r="1409" spans="2:2">
      <c r="B1409" s="181"/>
    </row>
    <row r="1410" spans="2:2">
      <c r="B1410" s="181"/>
    </row>
    <row r="1411" spans="2:2">
      <c r="B1411" s="181"/>
    </row>
    <row r="1412" spans="2:2">
      <c r="B1412" s="181"/>
    </row>
    <row r="1413" spans="2:2">
      <c r="B1413" s="181"/>
    </row>
    <row r="1414" spans="2:2">
      <c r="B1414" s="181"/>
    </row>
    <row r="1415" spans="2:2">
      <c r="B1415" s="181"/>
    </row>
    <row r="1416" spans="2:2">
      <c r="B1416" s="181"/>
    </row>
    <row r="1417" spans="2:2">
      <c r="B1417" s="181"/>
    </row>
    <row r="1418" spans="2:2">
      <c r="B1418" s="181"/>
    </row>
    <row r="1419" spans="2:2">
      <c r="B1419" s="181"/>
    </row>
    <row r="1420" spans="2:2">
      <c r="B1420" s="181"/>
    </row>
    <row r="1421" spans="2:2">
      <c r="B1421" s="181"/>
    </row>
    <row r="1422" spans="2:2">
      <c r="B1422" s="181"/>
    </row>
    <row r="1423" spans="2:2">
      <c r="B1423" s="181"/>
    </row>
    <row r="1424" spans="2:2">
      <c r="B1424" s="181"/>
    </row>
    <row r="1425" spans="2:2">
      <c r="B1425" s="181"/>
    </row>
    <row r="1426" spans="2:2">
      <c r="B1426" s="181"/>
    </row>
    <row r="1427" spans="2:2">
      <c r="B1427" s="181"/>
    </row>
    <row r="1428" spans="2:2">
      <c r="B1428" s="181"/>
    </row>
    <row r="1429" spans="2:2">
      <c r="B1429" s="181"/>
    </row>
    <row r="1430" spans="2:2">
      <c r="B1430" s="181"/>
    </row>
    <row r="1431" spans="2:2">
      <c r="B1431" s="181"/>
    </row>
    <row r="1432" spans="2:2">
      <c r="B1432" s="181"/>
    </row>
    <row r="1433" spans="2:2">
      <c r="B1433" s="181"/>
    </row>
    <row r="1434" spans="2:2">
      <c r="B1434" s="181"/>
    </row>
    <row r="1435" spans="2:2">
      <c r="B1435" s="181"/>
    </row>
    <row r="1436" spans="2:2">
      <c r="B1436" s="181"/>
    </row>
    <row r="1437" spans="2:2">
      <c r="B1437" s="181"/>
    </row>
    <row r="1438" spans="2:2">
      <c r="B1438" s="181"/>
    </row>
    <row r="1439" spans="2:2">
      <c r="B1439" s="181"/>
    </row>
    <row r="1440" spans="2:2">
      <c r="B1440" s="181"/>
    </row>
    <row r="1441" spans="2:2">
      <c r="B1441" s="181"/>
    </row>
    <row r="1442" spans="2:2">
      <c r="B1442" s="181"/>
    </row>
    <row r="1443" spans="2:2">
      <c r="B1443" s="181"/>
    </row>
    <row r="1444" spans="2:2">
      <c r="B1444" s="181"/>
    </row>
    <row r="1498" spans="3:48" s="174" customFormat="1">
      <c r="C1498" s="175"/>
      <c r="D1498" s="176"/>
      <c r="I1498" s="175"/>
      <c r="K1498" s="175"/>
      <c r="L1498" s="175"/>
      <c r="M1498" s="175"/>
      <c r="N1498" s="175"/>
      <c r="O1498" s="175"/>
      <c r="P1498" s="175"/>
      <c r="AB1498" s="177"/>
      <c r="AC1498" s="177"/>
      <c r="AT1498" s="497"/>
      <c r="AU1498" s="497"/>
      <c r="AV1498" s="497"/>
    </row>
  </sheetData>
  <sheetCalcPr fullCalcOnLoad="1"/>
  <sheetProtection formatCells="0" formatColumns="0" formatRows="0" insertColumns="0" insertRows="0" insertHyperlinks="0" deleteColumns="0" deleteRows="0" selectLockedCells="1" sort="0" autoFilter="0" pivotTables="0"/>
  <mergeCells count="29">
    <mergeCell ref="BC21:BD21"/>
    <mergeCell ref="BA21:BB21"/>
    <mergeCell ref="AT21:AV21"/>
    <mergeCell ref="AO21:AR21"/>
    <mergeCell ref="BA22:BA23"/>
    <mergeCell ref="AD21:AF21"/>
    <mergeCell ref="AG21:AI21"/>
    <mergeCell ref="AK21:AM21"/>
    <mergeCell ref="W21:X21"/>
    <mergeCell ref="Q21:S21"/>
    <mergeCell ref="T21:V21"/>
    <mergeCell ref="C15:F15"/>
    <mergeCell ref="K2:Q2"/>
    <mergeCell ref="K4:Q4"/>
    <mergeCell ref="K7:O7"/>
    <mergeCell ref="K14:M14"/>
    <mergeCell ref="D8:F8"/>
    <mergeCell ref="D7:F7"/>
    <mergeCell ref="C10:F10"/>
    <mergeCell ref="BK21:BN21"/>
    <mergeCell ref="BP21:BS21"/>
    <mergeCell ref="BU21:BX21"/>
    <mergeCell ref="C21:E21"/>
    <mergeCell ref="BF21:BI21"/>
    <mergeCell ref="N21:P21"/>
    <mergeCell ref="K21:L21"/>
    <mergeCell ref="M21:M23"/>
    <mergeCell ref="F21:J21"/>
    <mergeCell ref="Y21:AC21"/>
  </mergeCells>
  <phoneticPr fontId="2" type="noConversion"/>
  <conditionalFormatting sqref="AD25:AD26 AD28:AD35">
    <cfRule type="cellIs" dxfId="7" priority="1" stopIfTrue="1" operator="equal">
      <formula>$AG25</formula>
    </cfRule>
  </conditionalFormatting>
  <conditionalFormatting sqref="AG25:AG26 AG28:AG35">
    <cfRule type="cellIs" dxfId="6" priority="2" stopIfTrue="1" operator="equal">
      <formula>$AD25</formula>
    </cfRule>
  </conditionalFormatting>
  <conditionalFormatting sqref="D11">
    <cfRule type="expression" dxfId="5" priority="3" stopIfTrue="1">
      <formula>(D11+D12+D13+D14)&lt;&gt;1</formula>
    </cfRule>
  </conditionalFormatting>
  <conditionalFormatting sqref="D12">
    <cfRule type="expression" dxfId="4" priority="4" stopIfTrue="1">
      <formula>(D11+D12+D13+D14)&lt;&gt;1</formula>
    </cfRule>
  </conditionalFormatting>
  <conditionalFormatting sqref="D13">
    <cfRule type="expression" dxfId="3" priority="5" stopIfTrue="1">
      <formula>(D11+D12+D13+D14)&lt;&gt;1</formula>
    </cfRule>
  </conditionalFormatting>
  <conditionalFormatting sqref="D14">
    <cfRule type="expression" dxfId="2" priority="6" stopIfTrue="1">
      <formula>(D11+D12+D13+D14)&lt;&gt;1</formula>
    </cfRule>
  </conditionalFormatting>
  <conditionalFormatting sqref="AJ14">
    <cfRule type="cellIs" dxfId="1" priority="7" stopIfTrue="1" operator="notEqual">
      <formula>SUM($AJ$28:$AJ$3227)</formula>
    </cfRule>
  </conditionalFormatting>
  <conditionalFormatting sqref="AC26 AC28:AC35">
    <cfRule type="cellIs" dxfId="0" priority="8" stopIfTrue="1" operator="equal">
      <formula>"Attention si bac plastique"</formula>
    </cfRule>
  </conditionalFormatting>
  <dataValidations count="5">
    <dataValidation type="list" allowBlank="1" showInputMessage="1" showErrorMessage="1" sqref="D7:F7">
      <formula1>$X$4:$X$8</formula1>
    </dataValidation>
    <dataValidation type="list" allowBlank="1" showInputMessage="1" showErrorMessage="1" sqref="D4">
      <formula1>"2005,2006,2007,2008,2009,2010,2011,2012"</formula1>
    </dataValidation>
    <dataValidation type="list" allowBlank="1" showInputMessage="1" showErrorMessage="1" sqref="K7:O7">
      <formula1>$T$2:$T$12</formula1>
    </dataValidation>
    <dataValidation type="list" allowBlank="1" showInputMessage="1" showErrorMessage="1" sqref="B26 B28:B35">
      <formula1>$D$16:$D$19</formula1>
    </dataValidation>
    <dataValidation type="list" allowBlank="1" showInputMessage="1" showErrorMessage="1" sqref="A26 A28:A35">
      <formula1>"Montage,Tôle"</formula1>
    </dataValidation>
  </dataValidations>
  <pageMargins left="0" right="0" top="0" bottom="0" header="0" footer="0"/>
  <pageSetup paperSize="9" scale="10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122" r:id="rId4" name="CommandButton19">
          <controlPr defaultSize="0" autoFill="0" autoLine="0" r:id="rId5">
            <anchor moveWithCells="1">
              <from>
                <xdr:col>27</xdr:col>
                <xdr:colOff>0</xdr:colOff>
                <xdr:row>23</xdr:row>
                <xdr:rowOff>19050</xdr:rowOff>
              </from>
              <to>
                <xdr:col>28</xdr:col>
                <xdr:colOff>0</xdr:colOff>
                <xdr:row>25</xdr:row>
                <xdr:rowOff>0</xdr:rowOff>
              </to>
            </anchor>
          </controlPr>
        </control>
      </mc:Choice>
      <mc:Fallback>
        <control shapeId="1122" r:id="rId4" name="CommandButton19"/>
      </mc:Fallback>
    </mc:AlternateContent>
    <mc:AlternateContent xmlns:mc="http://schemas.openxmlformats.org/markup-compatibility/2006">
      <mc:Choice Requires="x14">
        <control shapeId="1120" r:id="rId6" name="CommandButton18">
          <controlPr defaultSize="0" autoFill="0" autoLine="0" autoPict="0" r:id="rId7">
            <anchor moveWithCells="1">
              <from>
                <xdr:col>13</xdr:col>
                <xdr:colOff>495300</xdr:colOff>
                <xdr:row>15</xdr:row>
                <xdr:rowOff>0</xdr:rowOff>
              </from>
              <to>
                <xdr:col>16</xdr:col>
                <xdr:colOff>47625</xdr:colOff>
                <xdr:row>16</xdr:row>
                <xdr:rowOff>133350</xdr:rowOff>
              </to>
            </anchor>
          </controlPr>
        </control>
      </mc:Choice>
      <mc:Fallback>
        <control shapeId="1120" r:id="rId6" name="CommandButton18"/>
      </mc:Fallback>
    </mc:AlternateContent>
    <mc:AlternateContent xmlns:mc="http://schemas.openxmlformats.org/markup-compatibility/2006">
      <mc:Choice Requires="x14">
        <control shapeId="1116" r:id="rId8" name="CommandButton17">
          <controlPr defaultSize="0" autoFill="0" autoLine="0" autoPict="0" r:id="rId9">
            <anchor moveWithCells="1">
              <from>
                <xdr:col>57</xdr:col>
                <xdr:colOff>0</xdr:colOff>
                <xdr:row>23</xdr:row>
                <xdr:rowOff>0</xdr:rowOff>
              </from>
              <to>
                <xdr:col>76</xdr:col>
                <xdr:colOff>19050</xdr:colOff>
                <xdr:row>24</xdr:row>
                <xdr:rowOff>0</xdr:rowOff>
              </to>
            </anchor>
          </controlPr>
        </control>
      </mc:Choice>
      <mc:Fallback>
        <control shapeId="1116" r:id="rId8" name="CommandButton17"/>
      </mc:Fallback>
    </mc:AlternateContent>
    <mc:AlternateContent xmlns:mc="http://schemas.openxmlformats.org/markup-compatibility/2006">
      <mc:Choice Requires="x14">
        <control shapeId="1115" r:id="rId10" name="CommandButton16">
          <controlPr defaultSize="0" autoFill="0" autoLine="0" autoPict="0" r:id="rId11">
            <anchor moveWithCells="1">
              <from>
                <xdr:col>52</xdr:col>
                <xdr:colOff>0</xdr:colOff>
                <xdr:row>23</xdr:row>
                <xdr:rowOff>0</xdr:rowOff>
              </from>
              <to>
                <xdr:col>56</xdr:col>
                <xdr:colOff>0</xdr:colOff>
                <xdr:row>24</xdr:row>
                <xdr:rowOff>0</xdr:rowOff>
              </to>
            </anchor>
          </controlPr>
        </control>
      </mc:Choice>
      <mc:Fallback>
        <control shapeId="1115" r:id="rId10" name="CommandButton16"/>
      </mc:Fallback>
    </mc:AlternateContent>
    <mc:AlternateContent xmlns:mc="http://schemas.openxmlformats.org/markup-compatibility/2006">
      <mc:Choice Requires="x14">
        <control shapeId="1114" r:id="rId12" name="CommandButton15">
          <controlPr defaultSize="0" autoFill="0" autoLine="0" autoPict="0" r:id="rId13">
            <anchor moveWithCells="1">
              <from>
                <xdr:col>48</xdr:col>
                <xdr:colOff>0</xdr:colOff>
                <xdr:row>23</xdr:row>
                <xdr:rowOff>0</xdr:rowOff>
              </from>
              <to>
                <xdr:col>51</xdr:col>
                <xdr:colOff>0</xdr:colOff>
                <xdr:row>24</xdr:row>
                <xdr:rowOff>0</xdr:rowOff>
              </to>
            </anchor>
          </controlPr>
        </control>
      </mc:Choice>
      <mc:Fallback>
        <control shapeId="1114" r:id="rId12" name="CommandButton15"/>
      </mc:Fallback>
    </mc:AlternateContent>
    <mc:AlternateContent xmlns:mc="http://schemas.openxmlformats.org/markup-compatibility/2006">
      <mc:Choice Requires="x14">
        <control shapeId="1113" r:id="rId14" name="CommandButton14">
          <controlPr defaultSize="0" autoFill="0" autoLine="0" autoPict="0" r:id="rId15">
            <anchor moveWithCells="1">
              <from>
                <xdr:col>45</xdr:col>
                <xdr:colOff>0</xdr:colOff>
                <xdr:row>23</xdr:row>
                <xdr:rowOff>0</xdr:rowOff>
              </from>
              <to>
                <xdr:col>48</xdr:col>
                <xdr:colOff>0</xdr:colOff>
                <xdr:row>24</xdr:row>
                <xdr:rowOff>0</xdr:rowOff>
              </to>
            </anchor>
          </controlPr>
        </control>
      </mc:Choice>
      <mc:Fallback>
        <control shapeId="1113" r:id="rId14" name="CommandButton14"/>
      </mc:Fallback>
    </mc:AlternateContent>
    <mc:AlternateContent xmlns:mc="http://schemas.openxmlformats.org/markup-compatibility/2006">
      <mc:Choice Requires="x14">
        <control shapeId="1112" r:id="rId16" name="CommandButton13">
          <controlPr defaultSize="0" autoFill="0" autoLine="0" autoPict="0" r:id="rId17">
            <anchor moveWithCells="1">
              <from>
                <xdr:col>40</xdr:col>
                <xdr:colOff>0</xdr:colOff>
                <xdr:row>23</xdr:row>
                <xdr:rowOff>0</xdr:rowOff>
              </from>
              <to>
                <xdr:col>45</xdr:col>
                <xdr:colOff>0</xdr:colOff>
                <xdr:row>24</xdr:row>
                <xdr:rowOff>0</xdr:rowOff>
              </to>
            </anchor>
          </controlPr>
        </control>
      </mc:Choice>
      <mc:Fallback>
        <control shapeId="1112" r:id="rId16" name="CommandButton13"/>
      </mc:Fallback>
    </mc:AlternateContent>
    <mc:AlternateContent xmlns:mc="http://schemas.openxmlformats.org/markup-compatibility/2006">
      <mc:Choice Requires="x14">
        <control shapeId="1111" r:id="rId18" name="CommandButton12">
          <controlPr defaultSize="0" autoFill="0" autoLine="0" autoPict="0" r:id="rId19">
            <anchor moveWithCells="1">
              <from>
                <xdr:col>36</xdr:col>
                <xdr:colOff>0</xdr:colOff>
                <xdr:row>23</xdr:row>
                <xdr:rowOff>0</xdr:rowOff>
              </from>
              <to>
                <xdr:col>40</xdr:col>
                <xdr:colOff>0</xdr:colOff>
                <xdr:row>24</xdr:row>
                <xdr:rowOff>0</xdr:rowOff>
              </to>
            </anchor>
          </controlPr>
        </control>
      </mc:Choice>
      <mc:Fallback>
        <control shapeId="1111" r:id="rId18" name="CommandButton12"/>
      </mc:Fallback>
    </mc:AlternateContent>
    <mc:AlternateContent xmlns:mc="http://schemas.openxmlformats.org/markup-compatibility/2006">
      <mc:Choice Requires="x14">
        <control shapeId="1110" r:id="rId20" name="CommandButton11">
          <controlPr defaultSize="0" autoFill="0" autoLine="0" r:id="rId21">
            <anchor moveWithCells="1">
              <from>
                <xdr:col>29</xdr:col>
                <xdr:colOff>0</xdr:colOff>
                <xdr:row>23</xdr:row>
                <xdr:rowOff>276225</xdr:rowOff>
              </from>
              <to>
                <xdr:col>36</xdr:col>
                <xdr:colOff>0</xdr:colOff>
                <xdr:row>25</xdr:row>
                <xdr:rowOff>0</xdr:rowOff>
              </to>
            </anchor>
          </controlPr>
        </control>
      </mc:Choice>
      <mc:Fallback>
        <control shapeId="1110" r:id="rId20" name="CommandButton11"/>
      </mc:Fallback>
    </mc:AlternateContent>
    <mc:AlternateContent xmlns:mc="http://schemas.openxmlformats.org/markup-compatibility/2006">
      <mc:Choice Requires="x14">
        <control shapeId="1109" r:id="rId22" name="CommandButton10">
          <controlPr defaultSize="0" autoFill="0" autoLine="0" r:id="rId23">
            <anchor moveWithCells="1">
              <from>
                <xdr:col>29</xdr:col>
                <xdr:colOff>0</xdr:colOff>
                <xdr:row>23</xdr:row>
                <xdr:rowOff>0</xdr:rowOff>
              </from>
              <to>
                <xdr:col>36</xdr:col>
                <xdr:colOff>0</xdr:colOff>
                <xdr:row>23</xdr:row>
                <xdr:rowOff>266700</xdr:rowOff>
              </to>
            </anchor>
          </controlPr>
        </control>
      </mc:Choice>
      <mc:Fallback>
        <control shapeId="1109" r:id="rId22" name="CommandButton10"/>
      </mc:Fallback>
    </mc:AlternateContent>
    <mc:AlternateContent xmlns:mc="http://schemas.openxmlformats.org/markup-compatibility/2006">
      <mc:Choice Requires="x14">
        <control shapeId="1108" r:id="rId24" name="CommandButton9">
          <controlPr defaultSize="0" autoFill="0" autoLine="0" autoPict="0" r:id="rId25">
            <anchor moveWithCells="1">
              <from>
                <xdr:col>28</xdr:col>
                <xdr:colOff>0</xdr:colOff>
                <xdr:row>23</xdr:row>
                <xdr:rowOff>0</xdr:rowOff>
              </from>
              <to>
                <xdr:col>29</xdr:col>
                <xdr:colOff>0</xdr:colOff>
                <xdr:row>24</xdr:row>
                <xdr:rowOff>0</xdr:rowOff>
              </to>
            </anchor>
          </controlPr>
        </control>
      </mc:Choice>
      <mc:Fallback>
        <control shapeId="1108" r:id="rId24" name="CommandButton9"/>
      </mc:Fallback>
    </mc:AlternateContent>
    <mc:AlternateContent xmlns:mc="http://schemas.openxmlformats.org/markup-compatibility/2006">
      <mc:Choice Requires="x14">
        <control shapeId="1106" r:id="rId26" name="CommandButton8">
          <controlPr defaultSize="0" autoFill="0" autoLine="0" autoPict="0" r:id="rId27">
            <anchor moveWithCells="1">
              <from>
                <xdr:col>26</xdr:col>
                <xdr:colOff>0</xdr:colOff>
                <xdr:row>23</xdr:row>
                <xdr:rowOff>19050</xdr:rowOff>
              </from>
              <to>
                <xdr:col>27</xdr:col>
                <xdr:colOff>0</xdr:colOff>
                <xdr:row>24</xdr:row>
                <xdr:rowOff>0</xdr:rowOff>
              </to>
            </anchor>
          </controlPr>
        </control>
      </mc:Choice>
      <mc:Fallback>
        <control shapeId="1106" r:id="rId26" name="CommandButton8"/>
      </mc:Fallback>
    </mc:AlternateContent>
    <mc:AlternateContent xmlns:mc="http://schemas.openxmlformats.org/markup-compatibility/2006">
      <mc:Choice Requires="x14">
        <control shapeId="1105" r:id="rId28" name="CommandButton7">
          <controlPr defaultSize="0" autoFill="0" autoLine="0" autoPict="0" r:id="rId29">
            <anchor moveWithCells="1">
              <from>
                <xdr:col>19</xdr:col>
                <xdr:colOff>0</xdr:colOff>
                <xdr:row>23</xdr:row>
                <xdr:rowOff>0</xdr:rowOff>
              </from>
              <to>
                <xdr:col>24</xdr:col>
                <xdr:colOff>0</xdr:colOff>
                <xdr:row>24</xdr:row>
                <xdr:rowOff>0</xdr:rowOff>
              </to>
            </anchor>
          </controlPr>
        </control>
      </mc:Choice>
      <mc:Fallback>
        <control shapeId="1105" r:id="rId28" name="CommandButton7"/>
      </mc:Fallback>
    </mc:AlternateContent>
    <mc:AlternateContent xmlns:mc="http://schemas.openxmlformats.org/markup-compatibility/2006">
      <mc:Choice Requires="x14">
        <control shapeId="1103" r:id="rId30" name="CommandButton5">
          <controlPr defaultSize="0" autoFill="0" autoLine="0" autoPict="0" r:id="rId31">
            <anchor moveWithCells="1">
              <from>
                <xdr:col>10</xdr:col>
                <xdr:colOff>0</xdr:colOff>
                <xdr:row>23</xdr:row>
                <xdr:rowOff>0</xdr:rowOff>
              </from>
              <to>
                <xdr:col>12</xdr:col>
                <xdr:colOff>0</xdr:colOff>
                <xdr:row>24</xdr:row>
                <xdr:rowOff>0</xdr:rowOff>
              </to>
            </anchor>
          </controlPr>
        </control>
      </mc:Choice>
      <mc:Fallback>
        <control shapeId="1103" r:id="rId30" name="CommandButton5"/>
      </mc:Fallback>
    </mc:AlternateContent>
    <mc:AlternateContent xmlns:mc="http://schemas.openxmlformats.org/markup-compatibility/2006">
      <mc:Choice Requires="x14">
        <control shapeId="1099" r:id="rId32" name="CommandButton6">
          <controlPr defaultSize="0" autoLine="0" r:id="rId33">
            <anchor moveWithCells="1">
              <from>
                <xdr:col>13</xdr:col>
                <xdr:colOff>485775</xdr:colOff>
                <xdr:row>12</xdr:row>
                <xdr:rowOff>19050</xdr:rowOff>
              </from>
              <to>
                <xdr:col>16</xdr:col>
                <xdr:colOff>57150</xdr:colOff>
                <xdr:row>13</xdr:row>
                <xdr:rowOff>123825</xdr:rowOff>
              </to>
            </anchor>
          </controlPr>
        </control>
      </mc:Choice>
      <mc:Fallback>
        <control shapeId="1099" r:id="rId32" name="CommandButton6"/>
      </mc:Fallback>
    </mc:AlternateContent>
    <mc:AlternateContent xmlns:mc="http://schemas.openxmlformats.org/markup-compatibility/2006">
      <mc:Choice Requires="x14">
        <control shapeId="1076" r:id="rId34" name="CommandButton4">
          <controlPr defaultSize="0" autoLine="0" r:id="rId35">
            <anchor moveWithCells="1">
              <from>
                <xdr:col>13</xdr:col>
                <xdr:colOff>66675</xdr:colOff>
                <xdr:row>8</xdr:row>
                <xdr:rowOff>114300</xdr:rowOff>
              </from>
              <to>
                <xdr:col>16</xdr:col>
                <xdr:colOff>409575</xdr:colOff>
                <xdr:row>11</xdr:row>
                <xdr:rowOff>57150</xdr:rowOff>
              </to>
            </anchor>
          </controlPr>
        </control>
      </mc:Choice>
      <mc:Fallback>
        <control shapeId="1076" r:id="rId34" name="CommandButton4"/>
      </mc:Fallback>
    </mc:AlternateContent>
    <mc:AlternateContent xmlns:mc="http://schemas.openxmlformats.org/markup-compatibility/2006">
      <mc:Choice Requires="x14">
        <control shapeId="1073" r:id="rId36" name="CommandButton2">
          <controlPr defaultSize="0" autoLine="0" autoPict="0" r:id="rId37">
            <anchor moveWithCells="1">
              <from>
                <xdr:col>8</xdr:col>
                <xdr:colOff>0</xdr:colOff>
                <xdr:row>23</xdr:row>
                <xdr:rowOff>0</xdr:rowOff>
              </from>
              <to>
                <xdr:col>9</xdr:col>
                <xdr:colOff>0</xdr:colOff>
                <xdr:row>24</xdr:row>
                <xdr:rowOff>0</xdr:rowOff>
              </to>
            </anchor>
          </controlPr>
        </control>
      </mc:Choice>
      <mc:Fallback>
        <control shapeId="1073" r:id="rId36" name="CommandButton2"/>
      </mc:Fallback>
    </mc:AlternateContent>
    <mc:AlternateContent xmlns:mc="http://schemas.openxmlformats.org/markup-compatibility/2006">
      <mc:Choice Requires="x14">
        <control shapeId="1071" r:id="rId38" name="CommandButton3">
          <controlPr defaultSize="0" autoFill="0" autoLine="0" autoPict="0" r:id="rId39">
            <anchor moveWithCells="1">
              <from>
                <xdr:col>13</xdr:col>
                <xdr:colOff>0</xdr:colOff>
                <xdr:row>23</xdr:row>
                <xdr:rowOff>0</xdr:rowOff>
              </from>
              <to>
                <xdr:col>14</xdr:col>
                <xdr:colOff>0</xdr:colOff>
                <xdr:row>24</xdr:row>
                <xdr:rowOff>0</xdr:rowOff>
              </to>
            </anchor>
          </controlPr>
        </control>
      </mc:Choice>
      <mc:Fallback>
        <control shapeId="1071" r:id="rId38" name="CommandButton3"/>
      </mc:Fallback>
    </mc:AlternateContent>
    <mc:AlternateContent xmlns:mc="http://schemas.openxmlformats.org/markup-compatibility/2006">
      <mc:Choice Requires="x14">
        <control shapeId="1067" r:id="rId40" name="CommandButton1">
          <controlPr defaultSize="0" autoLine="0" autoPict="0" r:id="rId41">
            <anchor moveWithCells="1">
              <from>
                <xdr:col>16</xdr:col>
                <xdr:colOff>0</xdr:colOff>
                <xdr:row>23</xdr:row>
                <xdr:rowOff>0</xdr:rowOff>
              </from>
              <to>
                <xdr:col>19</xdr:col>
                <xdr:colOff>0</xdr:colOff>
                <xdr:row>24</xdr:row>
                <xdr:rowOff>0</xdr:rowOff>
              </to>
            </anchor>
          </controlPr>
        </control>
      </mc:Choice>
      <mc:Fallback>
        <control shapeId="1067" r:id="rId40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109"/>
  <sheetViews>
    <sheetView workbookViewId="0">
      <pane ySplit="1" topLeftCell="A2" activePane="bottomLeft" state="frozen"/>
      <selection pane="bottomLeft" activeCell="B31" sqref="B31"/>
    </sheetView>
  </sheetViews>
  <sheetFormatPr baseColWidth="10" defaultRowHeight="12.75"/>
  <cols>
    <col min="1" max="1" width="30.7109375" customWidth="1"/>
  </cols>
  <sheetData>
    <row r="1" spans="1:3" ht="36" customHeight="1"/>
    <row r="2" spans="1:3">
      <c r="A2" t="s">
        <v>570</v>
      </c>
      <c r="B2" t="str">
        <f>IF(LEN(A2)=4,1,"")</f>
        <v/>
      </c>
      <c r="C2" t="str">
        <f>IF(B2=1,"x_"&amp;A2,"")</f>
        <v/>
      </c>
    </row>
    <row r="3" spans="1:3">
      <c r="A3" t="s">
        <v>571</v>
      </c>
      <c r="B3" t="str">
        <f>IF(LEN(A3)=4,1,"")</f>
        <v/>
      </c>
      <c r="C3" t="str">
        <f t="shared" ref="C3:C50" si="0">IF(B3=1,"x_"&amp;A3,"")</f>
        <v/>
      </c>
    </row>
    <row r="4" spans="1:3">
      <c r="A4" t="s">
        <v>572</v>
      </c>
      <c r="B4" t="str">
        <f>IF(LEN(A4)=4,1,"")</f>
        <v/>
      </c>
      <c r="C4" t="str">
        <f t="shared" si="0"/>
        <v/>
      </c>
    </row>
    <row r="5" spans="1:3">
      <c r="A5" t="s">
        <v>573</v>
      </c>
      <c r="B5" t="str">
        <f>IF(LEN(A5)=4,1,"")</f>
        <v/>
      </c>
      <c r="C5" t="str">
        <f t="shared" si="0"/>
        <v/>
      </c>
    </row>
    <row r="6" spans="1:3">
      <c r="A6" t="s">
        <v>574</v>
      </c>
      <c r="B6" t="str">
        <f>IF(LEN(A6)=4,1,"")</f>
        <v/>
      </c>
      <c r="C6" t="str">
        <f t="shared" si="0"/>
        <v/>
      </c>
    </row>
    <row r="7" spans="1:3">
      <c r="A7" t="s">
        <v>152</v>
      </c>
      <c r="B7" t="str">
        <f>IF(LEN(A7)=4,1,"")</f>
        <v/>
      </c>
      <c r="C7" t="str">
        <f t="shared" si="0"/>
        <v/>
      </c>
    </row>
    <row r="8" spans="1:3">
      <c r="A8" t="s">
        <v>296</v>
      </c>
      <c r="B8" t="str">
        <f>IF(LEN(A8)=4,1,"")</f>
        <v/>
      </c>
      <c r="C8" t="str">
        <f t="shared" si="0"/>
        <v/>
      </c>
    </row>
    <row r="9" spans="1:3">
      <c r="A9" t="s">
        <v>297</v>
      </c>
      <c r="B9" t="str">
        <f>IF(LEN(A9)=4,1,"")</f>
        <v/>
      </c>
      <c r="C9" t="str">
        <f t="shared" si="0"/>
        <v/>
      </c>
    </row>
    <row r="10" spans="1:3">
      <c r="A10" t="s">
        <v>153</v>
      </c>
      <c r="B10" t="str">
        <f>IF(LEN(A10)=4,1,"")</f>
        <v/>
      </c>
      <c r="C10" t="str">
        <f t="shared" si="0"/>
        <v/>
      </c>
    </row>
    <row r="11" spans="1:3">
      <c r="A11" t="s">
        <v>154</v>
      </c>
      <c r="B11" t="str">
        <f>IF(LEN(A11)=4,1,"")</f>
        <v/>
      </c>
      <c r="C11" t="str">
        <f t="shared" si="0"/>
        <v/>
      </c>
    </row>
    <row r="12" spans="1:3">
      <c r="A12" t="s">
        <v>155</v>
      </c>
      <c r="B12" t="str">
        <f>IF(LEN(A12)=4,1,"")</f>
        <v/>
      </c>
      <c r="C12" t="str">
        <f t="shared" si="0"/>
        <v/>
      </c>
    </row>
    <row r="13" spans="1:3">
      <c r="A13" t="s">
        <v>157</v>
      </c>
      <c r="B13" t="str">
        <f>IF(LEN(A13)=4,1,"")</f>
        <v/>
      </c>
      <c r="C13" t="str">
        <f t="shared" si="0"/>
        <v/>
      </c>
    </row>
    <row r="14" spans="1:3">
      <c r="A14" t="s">
        <v>156</v>
      </c>
      <c r="B14" t="str">
        <f>IF(LEN(A14)=4,1,"")</f>
        <v/>
      </c>
      <c r="C14" t="str">
        <f t="shared" si="0"/>
        <v/>
      </c>
    </row>
    <row r="15" spans="1:3">
      <c r="A15" t="s">
        <v>158</v>
      </c>
      <c r="B15" t="str">
        <f>IF(LEN(A15)=4,1,"")</f>
        <v/>
      </c>
      <c r="C15" t="str">
        <f t="shared" si="0"/>
        <v/>
      </c>
    </row>
    <row r="16" spans="1:3">
      <c r="A16" t="s">
        <v>575</v>
      </c>
      <c r="B16" t="str">
        <f>IF(LEN(A16)=4,1,"")</f>
        <v/>
      </c>
      <c r="C16" t="str">
        <f t="shared" si="0"/>
        <v/>
      </c>
    </row>
    <row r="17" spans="1:3">
      <c r="A17" t="s">
        <v>298</v>
      </c>
      <c r="B17" t="str">
        <f>IF(LEN(A17)=4,1,"")</f>
        <v/>
      </c>
      <c r="C17" t="str">
        <f t="shared" si="0"/>
        <v/>
      </c>
    </row>
    <row r="18" spans="1:3">
      <c r="A18" t="s">
        <v>160</v>
      </c>
      <c r="B18" t="str">
        <f>IF(LEN(A18)=4,1,"")</f>
        <v/>
      </c>
      <c r="C18" t="str">
        <f t="shared" si="0"/>
        <v/>
      </c>
    </row>
    <row r="19" spans="1:3">
      <c r="A19" t="s">
        <v>161</v>
      </c>
      <c r="B19" t="str">
        <f>IF(LEN(A19)=4,1,"")</f>
        <v/>
      </c>
      <c r="C19" t="str">
        <f t="shared" si="0"/>
        <v/>
      </c>
    </row>
    <row r="20" spans="1:3">
      <c r="A20" t="s">
        <v>162</v>
      </c>
      <c r="B20" t="str">
        <f>IF(LEN(A20)=4,1,"")</f>
        <v/>
      </c>
      <c r="C20" t="str">
        <f t="shared" si="0"/>
        <v/>
      </c>
    </row>
    <row r="21" spans="1:3">
      <c r="A21" t="s">
        <v>163</v>
      </c>
      <c r="B21" t="str">
        <f>IF(LEN(A21)=4,1,"")</f>
        <v/>
      </c>
      <c r="C21" t="str">
        <f t="shared" si="0"/>
        <v/>
      </c>
    </row>
    <row r="22" spans="1:3">
      <c r="A22" t="s">
        <v>164</v>
      </c>
      <c r="B22" t="str">
        <f>IF(LEN(A22)=4,1,"")</f>
        <v/>
      </c>
      <c r="C22" t="str">
        <f t="shared" si="0"/>
        <v/>
      </c>
    </row>
    <row r="23" spans="1:3">
      <c r="A23" t="s">
        <v>166</v>
      </c>
      <c r="B23" t="str">
        <f>IF(LEN(A23)=4,1,"")</f>
        <v/>
      </c>
      <c r="C23" t="str">
        <f t="shared" si="0"/>
        <v/>
      </c>
    </row>
    <row r="24" spans="1:3">
      <c r="A24" t="s">
        <v>576</v>
      </c>
      <c r="B24" t="str">
        <f>IF(LEN(A24)=4,1,"")</f>
        <v/>
      </c>
      <c r="C24" t="str">
        <f t="shared" si="0"/>
        <v/>
      </c>
    </row>
    <row r="25" spans="1:3">
      <c r="A25" t="s">
        <v>165</v>
      </c>
      <c r="B25" t="str">
        <f>IF(LEN(A25)=4,1,"")</f>
        <v/>
      </c>
      <c r="C25" t="str">
        <f t="shared" si="0"/>
        <v/>
      </c>
    </row>
    <row r="26" spans="1:3">
      <c r="A26" t="s">
        <v>167</v>
      </c>
      <c r="B26" t="str">
        <f>IF(LEN(A26)=4,1,"")</f>
        <v/>
      </c>
      <c r="C26" t="str">
        <f t="shared" si="0"/>
        <v/>
      </c>
    </row>
    <row r="27" spans="1:3">
      <c r="A27" t="s">
        <v>299</v>
      </c>
      <c r="B27" t="str">
        <f>IF(LEN(A27)=4,1,"")</f>
        <v/>
      </c>
      <c r="C27" t="str">
        <f t="shared" si="0"/>
        <v/>
      </c>
    </row>
    <row r="28" spans="1:3">
      <c r="A28" t="s">
        <v>374</v>
      </c>
      <c r="B28" t="str">
        <f>IF(LEN(A28)=4,1,"")</f>
        <v/>
      </c>
      <c r="C28" t="str">
        <f t="shared" si="0"/>
        <v/>
      </c>
    </row>
    <row r="29" spans="1:3">
      <c r="A29" t="s">
        <v>476</v>
      </c>
      <c r="B29">
        <f>IF(LEN(A29)=4,1,"")</f>
        <v>1</v>
      </c>
      <c r="C29" t="str">
        <f t="shared" si="0"/>
        <v>x_Haut</v>
      </c>
    </row>
    <row r="30" spans="1:3">
      <c r="A30" t="s">
        <v>223</v>
      </c>
      <c r="B30" t="str">
        <f>IF(LEN(A30)=4,1,"")</f>
        <v/>
      </c>
      <c r="C30" t="str">
        <f t="shared" si="0"/>
        <v/>
      </c>
    </row>
    <row r="31" spans="1:3">
      <c r="A31" t="s">
        <v>475</v>
      </c>
      <c r="B31">
        <f>IF(LEN(A31)=4,1,"")</f>
        <v>1</v>
      </c>
      <c r="C31" t="str">
        <f t="shared" si="0"/>
        <v>x_Larg</v>
      </c>
    </row>
    <row r="32" spans="1:3">
      <c r="A32" t="s">
        <v>474</v>
      </c>
      <c r="B32">
        <f>IF(LEN(A32)=4,1,"")</f>
        <v>1</v>
      </c>
      <c r="C32" t="str">
        <f t="shared" si="0"/>
        <v>x_Long</v>
      </c>
    </row>
    <row r="33" spans="1:3">
      <c r="A33" t="s">
        <v>577</v>
      </c>
      <c r="B33" t="str">
        <f>IF(LEN(A33)=4,1,"")</f>
        <v/>
      </c>
      <c r="C33" t="str">
        <f t="shared" si="0"/>
        <v/>
      </c>
    </row>
    <row r="34" spans="1:3">
      <c r="A34" t="s">
        <v>232</v>
      </c>
      <c r="B34" t="str">
        <f>IF(LEN(A34)=4,1,"")</f>
        <v/>
      </c>
      <c r="C34" t="str">
        <f t="shared" si="0"/>
        <v/>
      </c>
    </row>
    <row r="35" spans="1:3">
      <c r="A35" t="s">
        <v>235</v>
      </c>
      <c r="B35" t="str">
        <f>IF(LEN(A35)=4,1,"")</f>
        <v/>
      </c>
      <c r="C35" t="str">
        <f t="shared" si="0"/>
        <v/>
      </c>
    </row>
    <row r="36" spans="1:3">
      <c r="A36" t="s">
        <v>237</v>
      </c>
      <c r="B36" t="str">
        <f>IF(LEN(A36)=4,1,"")</f>
        <v/>
      </c>
      <c r="C36" t="str">
        <f t="shared" si="0"/>
        <v/>
      </c>
    </row>
    <row r="37" spans="1:3">
      <c r="A37" t="s">
        <v>239</v>
      </c>
      <c r="B37" t="str">
        <f>IF(LEN(A37)=4,1,"")</f>
        <v/>
      </c>
      <c r="C37" t="str">
        <f t="shared" si="0"/>
        <v/>
      </c>
    </row>
    <row r="38" spans="1:3">
      <c r="A38" t="s">
        <v>241</v>
      </c>
      <c r="B38" t="str">
        <f>IF(LEN(A38)=4,1,"")</f>
        <v/>
      </c>
      <c r="C38" t="str">
        <f t="shared" si="0"/>
        <v/>
      </c>
    </row>
    <row r="39" spans="1:3">
      <c r="A39" t="s">
        <v>243</v>
      </c>
      <c r="B39" t="str">
        <f>IF(LEN(A39)=4,1,"")</f>
        <v/>
      </c>
      <c r="C39" t="str">
        <f t="shared" si="0"/>
        <v/>
      </c>
    </row>
    <row r="40" spans="1:3">
      <c r="A40" t="s">
        <v>245</v>
      </c>
      <c r="B40" t="str">
        <f>IF(LEN(A40)=4,1,"")</f>
        <v/>
      </c>
      <c r="C40" t="str">
        <f t="shared" si="0"/>
        <v/>
      </c>
    </row>
    <row r="41" spans="1:3">
      <c r="A41" t="s">
        <v>247</v>
      </c>
      <c r="B41" t="str">
        <f>IF(LEN(A41)=4,1,"")</f>
        <v/>
      </c>
      <c r="C41" t="str">
        <f t="shared" si="0"/>
        <v/>
      </c>
    </row>
    <row r="42" spans="1:3">
      <c r="A42" t="s">
        <v>192</v>
      </c>
      <c r="B42" t="str">
        <f>IF(LEN(A42)=4,1,"")</f>
        <v/>
      </c>
      <c r="C42" t="str">
        <f t="shared" si="0"/>
        <v/>
      </c>
    </row>
    <row r="43" spans="1:3">
      <c r="A43" t="s">
        <v>196</v>
      </c>
      <c r="B43" t="str">
        <f>IF(LEN(A43)=4,1,"")</f>
        <v/>
      </c>
      <c r="C43" t="str">
        <f t="shared" si="0"/>
        <v/>
      </c>
    </row>
    <row r="44" spans="1:3">
      <c r="A44" t="s">
        <v>198</v>
      </c>
      <c r="B44" t="str">
        <f>IF(LEN(A44)=4,1,"")</f>
        <v/>
      </c>
      <c r="C44" t="str">
        <f t="shared" si="0"/>
        <v/>
      </c>
    </row>
    <row r="45" spans="1:3">
      <c r="A45" t="s">
        <v>201</v>
      </c>
      <c r="B45" t="str">
        <f>IF(LEN(A45)=4,1,"")</f>
        <v/>
      </c>
      <c r="C45" t="str">
        <f t="shared" si="0"/>
        <v/>
      </c>
    </row>
    <row r="46" spans="1:3">
      <c r="A46" t="s">
        <v>204</v>
      </c>
      <c r="B46" t="str">
        <f>IF(LEN(A46)=4,1,"")</f>
        <v/>
      </c>
      <c r="C46" t="str">
        <f t="shared" si="0"/>
        <v/>
      </c>
    </row>
    <row r="47" spans="1:3">
      <c r="A47" t="s">
        <v>206</v>
      </c>
      <c r="B47" t="str">
        <f>IF(LEN(A47)=4,1,"")</f>
        <v/>
      </c>
      <c r="C47" t="str">
        <f t="shared" si="0"/>
        <v/>
      </c>
    </row>
    <row r="48" spans="1:3">
      <c r="A48" t="s">
        <v>210</v>
      </c>
      <c r="B48" t="str">
        <f>IF(LEN(A48)=4,1,"")</f>
        <v/>
      </c>
      <c r="C48" t="str">
        <f t="shared" si="0"/>
        <v/>
      </c>
    </row>
    <row r="49" spans="1:3">
      <c r="A49" t="s">
        <v>212</v>
      </c>
      <c r="B49" t="str">
        <f>IF(LEN(A49)=4,1,"")</f>
        <v/>
      </c>
      <c r="C49" t="str">
        <f t="shared" si="0"/>
        <v/>
      </c>
    </row>
    <row r="50" spans="1:3">
      <c r="A50" t="s">
        <v>214</v>
      </c>
      <c r="B50" t="str">
        <f>IF(LEN(A50)=4,1,"")</f>
        <v/>
      </c>
      <c r="C50" t="str">
        <f t="shared" si="0"/>
        <v/>
      </c>
    </row>
    <row r="51" spans="1:3">
      <c r="A51" t="s">
        <v>563</v>
      </c>
      <c r="B51" t="str">
        <f>IF(LEN(A51)=4,1,"")</f>
        <v/>
      </c>
    </row>
    <row r="52" spans="1:3">
      <c r="A52" t="s">
        <v>578</v>
      </c>
      <c r="B52" t="str">
        <f>IF(LEN(A52)=4,1,"")</f>
        <v/>
      </c>
    </row>
    <row r="53" spans="1:3">
      <c r="A53" t="s">
        <v>188</v>
      </c>
      <c r="B53" t="str">
        <f>IF(LEN(A53)=4,1,"")</f>
        <v/>
      </c>
    </row>
    <row r="54" spans="1:3">
      <c r="A54" t="s">
        <v>193</v>
      </c>
      <c r="B54" t="str">
        <f>IF(LEN(A54)=4,1,"")</f>
        <v/>
      </c>
    </row>
    <row r="55" spans="1:3">
      <c r="A55" t="s">
        <v>202</v>
      </c>
      <c r="B55" t="str">
        <f>IF(LEN(A55)=4,1,"")</f>
        <v/>
      </c>
    </row>
    <row r="56" spans="1:3">
      <c r="A56" t="s">
        <v>207</v>
      </c>
      <c r="B56" t="str">
        <f>IF(LEN(A56)=4,1,"")</f>
        <v/>
      </c>
    </row>
    <row r="57" spans="1:3">
      <c r="A57" t="s">
        <v>194</v>
      </c>
      <c r="B57" t="str">
        <f>IF(LEN(A57)=4,1,"")</f>
        <v/>
      </c>
    </row>
    <row r="58" spans="1:3">
      <c r="A58" t="s">
        <v>41</v>
      </c>
      <c r="B58" t="str">
        <f>IF(LEN(A58)=4,1,"")</f>
        <v/>
      </c>
      <c r="C58" t="str">
        <f>IF(B58=1,"_"&amp;A58,"")</f>
        <v/>
      </c>
    </row>
    <row r="59" spans="1:3">
      <c r="A59" t="s">
        <v>39</v>
      </c>
      <c r="B59" t="str">
        <f>IF(LEN(A59)=4,1,"")</f>
        <v/>
      </c>
      <c r="C59" t="str">
        <f>IF(B59=1,"_"&amp;A59,"")</f>
        <v/>
      </c>
    </row>
    <row r="60" spans="1:3">
      <c r="A60" t="s">
        <v>199</v>
      </c>
      <c r="B60" t="str">
        <f>IF(LEN(A60)=4,1,"")</f>
        <v/>
      </c>
      <c r="C60" t="str">
        <f>IF(B60=1,"_"&amp;A60,"")</f>
        <v/>
      </c>
    </row>
    <row r="61" spans="1:3">
      <c r="A61" t="s">
        <v>579</v>
      </c>
      <c r="B61" t="str">
        <f>IF(LEN(A61)=4,1,"")</f>
        <v/>
      </c>
      <c r="C61" t="str">
        <f>IF(B61=1,"_"&amp;A61,"")</f>
        <v/>
      </c>
    </row>
    <row r="62" spans="1:3">
      <c r="A62" t="s">
        <v>564</v>
      </c>
      <c r="B62" t="str">
        <f>IF(LEN(A62)=4,1,"")</f>
        <v/>
      </c>
      <c r="C62" t="str">
        <f>IF(B62=1,"_"&amp;A62,"")</f>
        <v/>
      </c>
    </row>
    <row r="63" spans="1:3">
      <c r="A63" t="s">
        <v>580</v>
      </c>
      <c r="B63" t="str">
        <f>IF(LEN(A63)=4,1,"")</f>
        <v/>
      </c>
      <c r="C63" t="str">
        <f>IF(B63=1,"_"&amp;A63,"")</f>
        <v/>
      </c>
    </row>
    <row r="64" spans="1:3">
      <c r="A64" t="s">
        <v>581</v>
      </c>
      <c r="B64" t="str">
        <f>IF(LEN(A64)=4,1,"")</f>
        <v/>
      </c>
      <c r="C64" t="str">
        <f>IF(B64=1,"_"&amp;A64,"")</f>
        <v/>
      </c>
    </row>
    <row r="65" spans="1:3">
      <c r="A65" t="s">
        <v>582</v>
      </c>
      <c r="B65" t="str">
        <f>IF(LEN(A65)=4,1,"")</f>
        <v/>
      </c>
      <c r="C65" t="str">
        <f>IF(B65=1,"_"&amp;A65,"")</f>
        <v/>
      </c>
    </row>
    <row r="66" spans="1:3">
      <c r="A66" t="s">
        <v>583</v>
      </c>
      <c r="B66" t="str">
        <f>IF(LEN(A66)=4,1,"")</f>
        <v/>
      </c>
      <c r="C66" t="str">
        <f>IF(B66=1,"_"&amp;A66,"")</f>
        <v/>
      </c>
    </row>
    <row r="67" spans="1:3">
      <c r="A67" t="s">
        <v>584</v>
      </c>
      <c r="B67" t="str">
        <f>IF(LEN(A67)=4,1,"")</f>
        <v/>
      </c>
      <c r="C67" t="str">
        <f>IF(B67=1,"_"&amp;A67,"")</f>
        <v/>
      </c>
    </row>
    <row r="68" spans="1:3">
      <c r="A68" t="s">
        <v>585</v>
      </c>
      <c r="B68" t="str">
        <f>IF(LEN(A68)=4,1,"")</f>
        <v/>
      </c>
      <c r="C68" t="str">
        <f>IF(B68=1,"_"&amp;A68,"")</f>
        <v/>
      </c>
    </row>
    <row r="69" spans="1:3">
      <c r="A69" t="s">
        <v>586</v>
      </c>
      <c r="B69" t="str">
        <f>IF(LEN(A69)=4,1,"")</f>
        <v/>
      </c>
      <c r="C69" t="str">
        <f>IF(B69=1,"_"&amp;A69,"")</f>
        <v/>
      </c>
    </row>
    <row r="70" spans="1:3">
      <c r="A70" t="s">
        <v>587</v>
      </c>
      <c r="B70" t="str">
        <f>IF(LEN(A70)=4,1,"")</f>
        <v/>
      </c>
      <c r="C70" t="str">
        <f>IF(B70=1,"_"&amp;A70,"")</f>
        <v/>
      </c>
    </row>
    <row r="71" spans="1:3">
      <c r="A71" t="s">
        <v>588</v>
      </c>
      <c r="B71" t="str">
        <f>IF(LEN(A71)=4,1,"")</f>
        <v/>
      </c>
      <c r="C71" t="str">
        <f>IF(B71=1,"_"&amp;A71,"")</f>
        <v/>
      </c>
    </row>
    <row r="72" spans="1:3">
      <c r="A72" t="s">
        <v>589</v>
      </c>
      <c r="B72" t="str">
        <f>IF(LEN(A72)=4,1,"")</f>
        <v/>
      </c>
      <c r="C72" t="str">
        <f>IF(B72=1,"_"&amp;A72,"")</f>
        <v/>
      </c>
    </row>
    <row r="73" spans="1:3">
      <c r="A73" t="s">
        <v>590</v>
      </c>
      <c r="B73" t="str">
        <f>IF(LEN(A73)=4,1,"")</f>
        <v/>
      </c>
      <c r="C73" t="str">
        <f>IF(B73=1,"_"&amp;A73,"")</f>
        <v/>
      </c>
    </row>
    <row r="74" spans="1:3">
      <c r="A74" t="s">
        <v>591</v>
      </c>
      <c r="B74" t="str">
        <f>IF(LEN(A74)=4,1,"")</f>
        <v/>
      </c>
      <c r="C74" t="str">
        <f>IF(B74=1,"_"&amp;A74,"")</f>
        <v/>
      </c>
    </row>
    <row r="75" spans="1:3">
      <c r="A75" t="s">
        <v>592</v>
      </c>
      <c r="B75" t="str">
        <f>IF(LEN(A75)=4,1,"")</f>
        <v/>
      </c>
      <c r="C75" t="str">
        <f>IF(B75=1,"_"&amp;A75,"")</f>
        <v/>
      </c>
    </row>
    <row r="76" spans="1:3">
      <c r="A76" t="s">
        <v>593</v>
      </c>
      <c r="B76" t="str">
        <f>IF(LEN(A76)=4,1,"")</f>
        <v/>
      </c>
      <c r="C76" t="str">
        <f>IF(B76=1,"_"&amp;A76,"")</f>
        <v/>
      </c>
    </row>
    <row r="77" spans="1:3">
      <c r="A77" t="s">
        <v>594</v>
      </c>
      <c r="B77" t="str">
        <f>IF(LEN(A77)=4,1,"")</f>
        <v/>
      </c>
      <c r="C77" t="str">
        <f>IF(B77=1,"_"&amp;A77,"")</f>
        <v/>
      </c>
    </row>
    <row r="78" spans="1:3">
      <c r="A78" t="s">
        <v>595</v>
      </c>
      <c r="B78" t="str">
        <f>IF(LEN(A78)=4,1,"")</f>
        <v/>
      </c>
      <c r="C78" t="str">
        <f>IF(B78=1,"_"&amp;A78,"")</f>
        <v/>
      </c>
    </row>
    <row r="79" spans="1:3">
      <c r="A79" t="s">
        <v>596</v>
      </c>
      <c r="B79" t="str">
        <f>IF(LEN(A79)=4,1,"")</f>
        <v/>
      </c>
      <c r="C79" t="str">
        <f>IF(B79=1,"_"&amp;A79,"")</f>
        <v/>
      </c>
    </row>
    <row r="80" spans="1:3">
      <c r="A80" t="s">
        <v>597</v>
      </c>
      <c r="B80" t="str">
        <f>IF(LEN(A80)=4,1,"")</f>
        <v/>
      </c>
      <c r="C80" t="str">
        <f>IF(B80=1,"_"&amp;A80,"")</f>
        <v/>
      </c>
    </row>
    <row r="81" spans="1:3">
      <c r="A81" t="s">
        <v>598</v>
      </c>
      <c r="B81" t="str">
        <f>IF(LEN(A81)=4,1,"")</f>
        <v/>
      </c>
      <c r="C81" t="str">
        <f>IF(B81=1,"_"&amp;A81,"")</f>
        <v/>
      </c>
    </row>
    <row r="82" spans="1:3">
      <c r="A82" t="s">
        <v>599</v>
      </c>
      <c r="B82" t="str">
        <f>IF(LEN(A82)=4,1,"")</f>
        <v/>
      </c>
      <c r="C82" t="str">
        <f>IF(B82=1,"_"&amp;A82,"")</f>
        <v/>
      </c>
    </row>
    <row r="83" spans="1:3">
      <c r="A83" t="s">
        <v>600</v>
      </c>
      <c r="B83" t="str">
        <f>IF(LEN(A83)=4,1,"")</f>
        <v/>
      </c>
      <c r="C83" t="str">
        <f>IF(B83=1,"_"&amp;A83,"")</f>
        <v/>
      </c>
    </row>
    <row r="84" spans="1:3">
      <c r="A84" t="s">
        <v>601</v>
      </c>
      <c r="B84" t="str">
        <f>IF(LEN(A84)=4,1,"")</f>
        <v/>
      </c>
      <c r="C84" t="str">
        <f>IF(B84=1,"_"&amp;A84,"")</f>
        <v/>
      </c>
    </row>
    <row r="85" spans="1:3">
      <c r="A85" t="s">
        <v>602</v>
      </c>
      <c r="B85" t="str">
        <f>IF(LEN(A85)=4,1,"")</f>
        <v/>
      </c>
      <c r="C85" t="str">
        <f>IF(B85=1,"_"&amp;A85,"")</f>
        <v/>
      </c>
    </row>
    <row r="86" spans="1:3">
      <c r="A86" t="s">
        <v>603</v>
      </c>
      <c r="B86" t="str">
        <f>IF(LEN(A86)=4,1,"")</f>
        <v/>
      </c>
      <c r="C86" t="str">
        <f>IF(B86=1,"_"&amp;A86,"")</f>
        <v/>
      </c>
    </row>
    <row r="87" spans="1:3">
      <c r="A87" t="s">
        <v>604</v>
      </c>
      <c r="B87" t="str">
        <f>IF(LEN(A87)=4,1,"")</f>
        <v/>
      </c>
      <c r="C87" t="str">
        <f>IF(B87=1,"_"&amp;A87,"")</f>
        <v/>
      </c>
    </row>
    <row r="88" spans="1:3">
      <c r="A88" t="s">
        <v>605</v>
      </c>
      <c r="B88" t="str">
        <f>IF(LEN(A88)=4,1,"")</f>
        <v/>
      </c>
      <c r="C88" t="str">
        <f>IF(B88=1,"_"&amp;A88,"")</f>
        <v/>
      </c>
    </row>
    <row r="89" spans="1:3">
      <c r="A89" t="s">
        <v>606</v>
      </c>
      <c r="B89" t="str">
        <f t="shared" ref="B89:B109" si="1">IF(LEN(A89)=4,1,"")</f>
        <v/>
      </c>
      <c r="C89" t="str">
        <f t="shared" ref="C89:C109" si="2">IF(B89=1,"_"&amp;A89,"")</f>
        <v/>
      </c>
    </row>
    <row r="90" spans="1:3">
      <c r="A90" t="s">
        <v>607</v>
      </c>
      <c r="B90" t="str">
        <f t="shared" si="1"/>
        <v/>
      </c>
      <c r="C90" t="str">
        <f t="shared" si="2"/>
        <v/>
      </c>
    </row>
    <row r="91" spans="1:3">
      <c r="A91" t="s">
        <v>608</v>
      </c>
      <c r="B91" t="str">
        <f t="shared" si="1"/>
        <v/>
      </c>
      <c r="C91" t="str">
        <f t="shared" si="2"/>
        <v/>
      </c>
    </row>
    <row r="92" spans="1:3">
      <c r="A92" t="s">
        <v>609</v>
      </c>
      <c r="B92" t="str">
        <f t="shared" si="1"/>
        <v/>
      </c>
      <c r="C92" t="str">
        <f t="shared" si="2"/>
        <v/>
      </c>
    </row>
    <row r="93" spans="1:3">
      <c r="A93" t="s">
        <v>610</v>
      </c>
      <c r="B93" t="str">
        <f t="shared" si="1"/>
        <v/>
      </c>
      <c r="C93" t="str">
        <f t="shared" si="2"/>
        <v/>
      </c>
    </row>
    <row r="94" spans="1:3">
      <c r="A94" t="s">
        <v>611</v>
      </c>
      <c r="B94" t="str">
        <f t="shared" si="1"/>
        <v/>
      </c>
      <c r="C94" t="str">
        <f t="shared" si="2"/>
        <v/>
      </c>
    </row>
    <row r="95" spans="1:3">
      <c r="A95" t="s">
        <v>612</v>
      </c>
      <c r="B95" t="str">
        <f t="shared" si="1"/>
        <v/>
      </c>
      <c r="C95" t="str">
        <f t="shared" si="2"/>
        <v/>
      </c>
    </row>
    <row r="96" spans="1:3">
      <c r="A96" t="s">
        <v>613</v>
      </c>
      <c r="B96" t="str">
        <f t="shared" si="1"/>
        <v/>
      </c>
      <c r="C96" t="str">
        <f t="shared" si="2"/>
        <v/>
      </c>
    </row>
    <row r="97" spans="1:3">
      <c r="A97" t="s">
        <v>614</v>
      </c>
      <c r="B97" t="str">
        <f t="shared" si="1"/>
        <v/>
      </c>
      <c r="C97" t="str">
        <f t="shared" si="2"/>
        <v/>
      </c>
    </row>
    <row r="98" spans="1:3">
      <c r="A98" t="s">
        <v>615</v>
      </c>
      <c r="B98" t="str">
        <f t="shared" si="1"/>
        <v/>
      </c>
      <c r="C98" t="str">
        <f t="shared" si="2"/>
        <v/>
      </c>
    </row>
    <row r="99" spans="1:3">
      <c r="A99" t="s">
        <v>616</v>
      </c>
      <c r="B99" t="str">
        <f t="shared" si="1"/>
        <v/>
      </c>
      <c r="C99" t="str">
        <f t="shared" si="2"/>
        <v/>
      </c>
    </row>
    <row r="100" spans="1:3">
      <c r="A100" t="s">
        <v>617</v>
      </c>
      <c r="B100" t="str">
        <f t="shared" si="1"/>
        <v/>
      </c>
      <c r="C100" t="str">
        <f t="shared" si="2"/>
        <v/>
      </c>
    </row>
    <row r="101" spans="1:3">
      <c r="A101" t="s">
        <v>618</v>
      </c>
      <c r="B101" t="str">
        <f t="shared" si="1"/>
        <v/>
      </c>
      <c r="C101" t="str">
        <f t="shared" si="2"/>
        <v/>
      </c>
    </row>
    <row r="102" spans="1:3">
      <c r="A102" t="s">
        <v>619</v>
      </c>
      <c r="B102" t="str">
        <f t="shared" si="1"/>
        <v/>
      </c>
      <c r="C102" t="str">
        <f t="shared" si="2"/>
        <v/>
      </c>
    </row>
    <row r="103" spans="1:3">
      <c r="A103" t="s">
        <v>620</v>
      </c>
      <c r="B103" t="str">
        <f t="shared" si="1"/>
        <v/>
      </c>
      <c r="C103" t="str">
        <f t="shared" si="2"/>
        <v/>
      </c>
    </row>
    <row r="104" spans="1:3">
      <c r="A104" t="s">
        <v>621</v>
      </c>
      <c r="B104" t="str">
        <f t="shared" si="1"/>
        <v/>
      </c>
      <c r="C104" t="str">
        <f t="shared" si="2"/>
        <v/>
      </c>
    </row>
    <row r="105" spans="1:3">
      <c r="A105" t="s">
        <v>622</v>
      </c>
      <c r="B105" t="str">
        <f t="shared" si="1"/>
        <v/>
      </c>
      <c r="C105" t="str">
        <f t="shared" si="2"/>
        <v/>
      </c>
    </row>
    <row r="106" spans="1:3">
      <c r="A106" t="s">
        <v>623</v>
      </c>
      <c r="B106" t="str">
        <f t="shared" si="1"/>
        <v/>
      </c>
      <c r="C106" t="str">
        <f t="shared" si="2"/>
        <v/>
      </c>
    </row>
    <row r="107" spans="1:3">
      <c r="A107" t="s">
        <v>624</v>
      </c>
      <c r="B107" t="str">
        <f t="shared" si="1"/>
        <v/>
      </c>
      <c r="C107" t="str">
        <f t="shared" si="2"/>
        <v/>
      </c>
    </row>
    <row r="108" spans="1:3">
      <c r="A108" t="s">
        <v>625</v>
      </c>
      <c r="B108" t="str">
        <f t="shared" si="1"/>
        <v/>
      </c>
      <c r="C108" t="str">
        <f t="shared" si="2"/>
        <v/>
      </c>
    </row>
    <row r="109" spans="1:3">
      <c r="A109" t="s">
        <v>626</v>
      </c>
      <c r="B109" t="str">
        <f t="shared" si="1"/>
        <v/>
      </c>
      <c r="C109" t="str">
        <f t="shared" si="2"/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106</vt:i4>
      </vt:variant>
    </vt:vector>
  </HeadingPairs>
  <TitlesOfParts>
    <vt:vector size="111" baseType="lpstr">
      <vt:lpstr>Matière_Fiche_Cond.</vt:lpstr>
      <vt:lpstr>INFOS</vt:lpstr>
      <vt:lpstr>Synthese</vt:lpstr>
      <vt:lpstr>Calcul_2005</vt:lpstr>
      <vt:lpstr>Feuil1</vt:lpstr>
      <vt:lpstr>aedebut</vt:lpstr>
      <vt:lpstr>aefin</vt:lpstr>
      <vt:lpstr>Bursa</vt:lpstr>
      <vt:lpstr>FLL1TA</vt:lpstr>
      <vt:lpstr>FLL2TA</vt:lpstr>
      <vt:lpstr>FLL6TA</vt:lpstr>
      <vt:lpstr>FLL7TA</vt:lpstr>
      <vt:lpstr>FLL8TA</vt:lpstr>
      <vt:lpstr>FLM3TA</vt:lpstr>
      <vt:lpstr>FLM4TA</vt:lpstr>
      <vt:lpstr>FLM5TA</vt:lpstr>
      <vt:lpstr>FLM6TA</vt:lpstr>
      <vt:lpstr>FLM7b</vt:lpstr>
      <vt:lpstr>FLM7TA</vt:lpstr>
      <vt:lpstr>FLN4TA</vt:lpstr>
      <vt:lpstr>FLN5TA</vt:lpstr>
      <vt:lpstr>FLN6TA</vt:lpstr>
      <vt:lpstr>FLS1TA</vt:lpstr>
      <vt:lpstr>FLS2TA</vt:lpstr>
      <vt:lpstr>FLS3TA</vt:lpstr>
      <vt:lpstr>FLS4b</vt:lpstr>
      <vt:lpstr>FLS4TA</vt:lpstr>
      <vt:lpstr>FLS5TA</vt:lpstr>
      <vt:lpstr>FLSM7TA</vt:lpstr>
      <vt:lpstr>GC</vt:lpstr>
      <vt:lpstr>Haut</vt:lpstr>
      <vt:lpstr>J</vt:lpstr>
      <vt:lpstr>Larg</vt:lpstr>
      <vt:lpstr>Long</vt:lpstr>
      <vt:lpstr>Mioveni</vt:lpstr>
      <vt:lpstr>PK1CKD</vt:lpstr>
      <vt:lpstr>PK2CKD</vt:lpstr>
      <vt:lpstr>PK3CKD</vt:lpstr>
      <vt:lpstr>PK4CKD</vt:lpstr>
      <vt:lpstr>PK7CKD</vt:lpstr>
      <vt:lpstr>PK8CKD</vt:lpstr>
      <vt:lpstr>PRACKD</vt:lpstr>
      <vt:lpstr>PRBCKD</vt:lpstr>
      <vt:lpstr>PXGAL09</vt:lpstr>
      <vt:lpstr>PXGAL10</vt:lpstr>
      <vt:lpstr>PXGAL11</vt:lpstr>
      <vt:lpstr>PXGAL12</vt:lpstr>
      <vt:lpstr>PXGAL13</vt:lpstr>
      <vt:lpstr>PXGAL14</vt:lpstr>
      <vt:lpstr>PXGAL15</vt:lpstr>
      <vt:lpstr>PXGAL16</vt:lpstr>
      <vt:lpstr>PXGAL40</vt:lpstr>
      <vt:lpstr>Qté</vt:lpstr>
      <vt:lpstr>référence</vt:lpstr>
      <vt:lpstr>TPSGALTA</vt:lpstr>
      <vt:lpstr>TPSMODTA</vt:lpstr>
      <vt:lpstr>TXBur</vt:lpstr>
      <vt:lpstr>TXCESSION</vt:lpstr>
      <vt:lpstr>TXEsp</vt:lpstr>
      <vt:lpstr>TXFOURN</vt:lpstr>
      <vt:lpstr>TXMOD</vt:lpstr>
      <vt:lpstr>TXROU</vt:lpstr>
      <vt:lpstr>Valladolid</vt:lpstr>
      <vt:lpstr>Volume</vt:lpstr>
      <vt:lpstr>x_FLL1</vt:lpstr>
      <vt:lpstr>x_FLL2</vt:lpstr>
      <vt:lpstr>x_FLL6</vt:lpstr>
      <vt:lpstr>x_FLL7</vt:lpstr>
      <vt:lpstr>x_FLL8</vt:lpstr>
      <vt:lpstr>x_FLM3</vt:lpstr>
      <vt:lpstr>x_FLM4</vt:lpstr>
      <vt:lpstr>x_FLM5</vt:lpstr>
      <vt:lpstr>x_FLM6</vt:lpstr>
      <vt:lpstr>x_FLM7</vt:lpstr>
      <vt:lpstr>x_FLN0</vt:lpstr>
      <vt:lpstr>x_FLN1</vt:lpstr>
      <vt:lpstr>x_FLN2</vt:lpstr>
      <vt:lpstr>x_FLN3</vt:lpstr>
      <vt:lpstr>x_FLN4</vt:lpstr>
      <vt:lpstr>x_FLN5</vt:lpstr>
      <vt:lpstr>x_FLN6</vt:lpstr>
      <vt:lpstr>x_FLS1</vt:lpstr>
      <vt:lpstr>x_FLS2</vt:lpstr>
      <vt:lpstr>x_FLS3</vt:lpstr>
      <vt:lpstr>x_FLS4</vt:lpstr>
      <vt:lpstr>x_FLS5</vt:lpstr>
      <vt:lpstr>x_PK1F</vt:lpstr>
      <vt:lpstr>x_PK2F</vt:lpstr>
      <vt:lpstr>x_PK3F</vt:lpstr>
      <vt:lpstr>x_PK4F</vt:lpstr>
      <vt:lpstr>x_PK7F</vt:lpstr>
      <vt:lpstr>x_PK8F</vt:lpstr>
      <vt:lpstr>x_PRAF</vt:lpstr>
      <vt:lpstr>x_PRBF</vt:lpstr>
      <vt:lpstr>x_PX2E</vt:lpstr>
      <vt:lpstr>x_PX3E</vt:lpstr>
      <vt:lpstr>x_PX3G</vt:lpstr>
      <vt:lpstr>x_PX3P</vt:lpstr>
      <vt:lpstr>x_PX4C</vt:lpstr>
      <vt:lpstr>x_PX4G</vt:lpstr>
      <vt:lpstr>x_PX4H</vt:lpstr>
      <vt:lpstr>x_PXA0</vt:lpstr>
      <vt:lpstr>x_PXB0</vt:lpstr>
      <vt:lpstr>x_PXC0</vt:lpstr>
      <vt:lpstr>x_PXC2</vt:lpstr>
      <vt:lpstr>x_PXC3</vt:lpstr>
      <vt:lpstr>x_PXD0</vt:lpstr>
      <vt:lpstr>x_PXD4</vt:lpstr>
      <vt:lpstr>x_PXE0</vt:lpstr>
      <vt:lpstr>x_PXE1</vt:lpstr>
      <vt:lpstr>x_PXE3</vt:lpstr>
    </vt:vector>
  </TitlesOfParts>
  <Company>Renault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a572680</dc:creator>
  <cp:lastModifiedBy>isabelle</cp:lastModifiedBy>
  <cp:lastPrinted>2005-11-08T15:37:29Z</cp:lastPrinted>
  <dcterms:created xsi:type="dcterms:W3CDTF">2005-10-03T11:39:05Z</dcterms:created>
  <dcterms:modified xsi:type="dcterms:W3CDTF">2020-02-20T22:46:02Z</dcterms:modified>
</cp:coreProperties>
</file>