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20490" windowHeight="6960" activeTab="1"/>
  </bookViews>
  <sheets>
    <sheet name="." sheetId="5" r:id="rId1"/>
    <sheet name="Base" sheetId="2" r:id="rId2"/>
    <sheet name="Modéle" sheetId="1" r:id="rId3"/>
    <sheet name="Autorisation" sheetId="3" r:id="rId4"/>
    <sheet name="Reseaux" sheetId="6" r:id="rId5"/>
    <sheet name="Récap" sheetId="8" r:id="rId6"/>
    <sheet name="taux" sheetId="9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>Base!$M$14:$M$17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">taux!$A$2:$A$20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Modéle!$A$1:$H$53</definedName>
  </definedNames>
  <calcPr calcId="145621"/>
</workbook>
</file>

<file path=xl/calcChain.xml><?xml version="1.0" encoding="utf-8"?>
<calcChain xmlns="http://schemas.openxmlformats.org/spreadsheetml/2006/main">
  <c r="I24" i="2" l="1"/>
  <c r="H24" i="2"/>
  <c r="G18" i="2"/>
  <c r="F16" i="2"/>
  <c r="G16" i="2" s="1"/>
  <c r="F15" i="2"/>
  <c r="G14" i="2"/>
  <c r="G13" i="2"/>
  <c r="G12" i="2"/>
  <c r="G11" i="2"/>
  <c r="G10" i="2"/>
  <c r="G9" i="2"/>
  <c r="G8" i="2"/>
  <c r="F17" i="2" l="1"/>
  <c r="F22" i="2" s="1"/>
  <c r="G15" i="2"/>
  <c r="G17" i="2" s="1"/>
  <c r="E25" i="1"/>
  <c r="E24" i="1"/>
  <c r="E20" i="1"/>
  <c r="E19" i="1"/>
  <c r="E18" i="1"/>
  <c r="G21" i="2" l="1"/>
  <c r="G26" i="2" s="1"/>
  <c r="G22" i="2"/>
  <c r="F21" i="2"/>
  <c r="F26" i="2" s="1"/>
  <c r="F29" i="2" s="1"/>
  <c r="F20" i="2"/>
  <c r="E31" i="1" s="1"/>
  <c r="F19" i="2"/>
  <c r="F24" i="2" s="1"/>
  <c r="F27" i="2" s="1"/>
  <c r="F30" i="2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" i="8"/>
  <c r="F25" i="2" l="1"/>
  <c r="F28" i="2" s="1"/>
  <c r="G30" i="2"/>
  <c r="G19" i="2"/>
  <c r="G24" i="2" s="1"/>
  <c r="G27" i="2" s="1"/>
  <c r="G20" i="2"/>
  <c r="G25" i="2" s="1"/>
  <c r="G28" i="2" s="1"/>
  <c r="F13" i="1" s="1"/>
  <c r="B5" i="5" s="1"/>
  <c r="G29" i="2"/>
  <c r="E26" i="1"/>
  <c r="C3" i="6"/>
  <c r="F5" i="6" s="1" a="1"/>
  <c r="F5" i="6" s="1"/>
  <c r="C2" i="6"/>
  <c r="E2" i="6" s="1"/>
  <c r="E33" i="1" l="1"/>
  <c r="F259" i="6" a="1"/>
  <c r="F259" i="6" s="1"/>
  <c r="F256" i="6" a="1"/>
  <c r="F256" i="6" s="1"/>
  <c r="F251" i="6" a="1"/>
  <c r="F251" i="6" s="1"/>
  <c r="F223" i="6" a="1"/>
  <c r="F223" i="6" s="1"/>
  <c r="F231" i="6" a="1"/>
  <c r="F231" i="6" s="1"/>
  <c r="F262" i="6" a="1"/>
  <c r="F262" i="6" s="1"/>
  <c r="F246" i="6" a="1"/>
  <c r="F246" i="6" s="1"/>
  <c r="F207" i="6" a="1"/>
  <c r="F207" i="6" s="1"/>
  <c r="F239" i="6" a="1"/>
  <c r="F239" i="6" s="1"/>
  <c r="F187" i="6" a="1"/>
  <c r="F187" i="6" s="1"/>
  <c r="F258" i="6" a="1"/>
  <c r="F258" i="6" s="1"/>
  <c r="F247" i="6" a="1"/>
  <c r="F247" i="6" s="1"/>
  <c r="F232" i="6" a="1"/>
  <c r="F232" i="6" s="1"/>
  <c r="F216" i="6" a="1"/>
  <c r="F216" i="6" s="1"/>
  <c r="F200" i="6" a="1"/>
  <c r="F200" i="6" s="1"/>
  <c r="F171" i="6" a="1"/>
  <c r="F171" i="6" s="1"/>
  <c r="F215" i="6" a="1"/>
  <c r="F215" i="6" s="1"/>
  <c r="F154" i="6" a="1"/>
  <c r="F154" i="6" s="1"/>
  <c r="F199" i="6" a="1"/>
  <c r="F199" i="6" s="1"/>
  <c r="F260" i="6" a="1"/>
  <c r="F260" i="6" s="1"/>
  <c r="F252" i="6" a="1"/>
  <c r="F252" i="6" s="1"/>
  <c r="F240" i="6" a="1"/>
  <c r="F240" i="6" s="1"/>
  <c r="F224" i="6" a="1"/>
  <c r="F224" i="6" s="1"/>
  <c r="F208" i="6" a="1"/>
  <c r="F208" i="6" s="1"/>
  <c r="F188" i="6" a="1"/>
  <c r="F188" i="6" s="1"/>
  <c r="F255" i="6" a="1"/>
  <c r="F255" i="6" s="1"/>
  <c r="F250" i="6" a="1"/>
  <c r="F250" i="6" s="1"/>
  <c r="F244" i="6" a="1"/>
  <c r="F244" i="6" s="1"/>
  <c r="F236" i="6" a="1"/>
  <c r="F236" i="6" s="1"/>
  <c r="F228" i="6" a="1"/>
  <c r="F228" i="6" s="1"/>
  <c r="F220" i="6" a="1"/>
  <c r="F220" i="6" s="1"/>
  <c r="F212" i="6" a="1"/>
  <c r="F212" i="6" s="1"/>
  <c r="F204" i="6" a="1"/>
  <c r="F204" i="6" s="1"/>
  <c r="F196" i="6" a="1"/>
  <c r="F196" i="6" s="1"/>
  <c r="F180" i="6" a="1"/>
  <c r="F180" i="6" s="1"/>
  <c r="F164" i="6" a="1"/>
  <c r="F164" i="6" s="1"/>
  <c r="F138" i="6" a="1"/>
  <c r="F138" i="6" s="1"/>
  <c r="F254" i="6" a="1"/>
  <c r="F254" i="6" s="1"/>
  <c r="F248" i="6" a="1"/>
  <c r="F248" i="6" s="1"/>
  <c r="F243" i="6" a="1"/>
  <c r="F243" i="6" s="1"/>
  <c r="F235" i="6" a="1"/>
  <c r="F235" i="6" s="1"/>
  <c r="F227" i="6" a="1"/>
  <c r="F227" i="6" s="1"/>
  <c r="F219" i="6" a="1"/>
  <c r="F219" i="6" s="1"/>
  <c r="F211" i="6" a="1"/>
  <c r="F211" i="6" s="1"/>
  <c r="F203" i="6" a="1"/>
  <c r="F203" i="6" s="1"/>
  <c r="F195" i="6" a="1"/>
  <c r="F195" i="6" s="1"/>
  <c r="F179" i="6" a="1"/>
  <c r="F179" i="6" s="1"/>
  <c r="F163" i="6" a="1"/>
  <c r="F163" i="6" s="1"/>
  <c r="F114" i="6" a="1"/>
  <c r="F114" i="6" s="1"/>
  <c r="F172" i="6" a="1"/>
  <c r="F172" i="6" s="1"/>
  <c r="F155" i="6" a="1"/>
  <c r="F155" i="6" s="1"/>
  <c r="F192" i="6" a="1"/>
  <c r="F192" i="6" s="1"/>
  <c r="F184" i="6" a="1"/>
  <c r="F184" i="6" s="1"/>
  <c r="F176" i="6" a="1"/>
  <c r="F176" i="6" s="1"/>
  <c r="F168" i="6" a="1"/>
  <c r="F168" i="6" s="1"/>
  <c r="F160" i="6" a="1"/>
  <c r="F160" i="6" s="1"/>
  <c r="F148" i="6" a="1"/>
  <c r="F148" i="6" s="1"/>
  <c r="F132" i="6" a="1"/>
  <c r="F132" i="6" s="1"/>
  <c r="F106" i="6" a="1"/>
  <c r="F106" i="6" s="1"/>
  <c r="F191" i="6" a="1"/>
  <c r="F191" i="6" s="1"/>
  <c r="F183" i="6" a="1"/>
  <c r="F183" i="6" s="1"/>
  <c r="F175" i="6" a="1"/>
  <c r="F175" i="6" s="1"/>
  <c r="F167" i="6" a="1"/>
  <c r="F167" i="6" s="1"/>
  <c r="F159" i="6" a="1"/>
  <c r="F159" i="6" s="1"/>
  <c r="F146" i="6" a="1"/>
  <c r="F146" i="6" s="1"/>
  <c r="F130" i="6" a="1"/>
  <c r="F130" i="6" s="1"/>
  <c r="F90" i="6" a="1"/>
  <c r="F90" i="6" s="1"/>
  <c r="F140" i="6" a="1"/>
  <c r="F140" i="6" s="1"/>
  <c r="F122" i="6" a="1"/>
  <c r="F122" i="6" s="1"/>
  <c r="F242" i="6" a="1"/>
  <c r="F242" i="6" s="1"/>
  <c r="F238" i="6" a="1"/>
  <c r="F238" i="6" s="1"/>
  <c r="F234" i="6" a="1"/>
  <c r="F234" i="6" s="1"/>
  <c r="F230" i="6" a="1"/>
  <c r="F230" i="6" s="1"/>
  <c r="F226" i="6" a="1"/>
  <c r="F226" i="6" s="1"/>
  <c r="F222" i="6" a="1"/>
  <c r="F222" i="6" s="1"/>
  <c r="F218" i="6" a="1"/>
  <c r="F218" i="6" s="1"/>
  <c r="F214" i="6" a="1"/>
  <c r="F214" i="6" s="1"/>
  <c r="F210" i="6" a="1"/>
  <c r="F210" i="6" s="1"/>
  <c r="F206" i="6" a="1"/>
  <c r="F206" i="6" s="1"/>
  <c r="F202" i="6" a="1"/>
  <c r="F202" i="6" s="1"/>
  <c r="F198" i="6" a="1"/>
  <c r="F198" i="6" s="1"/>
  <c r="F194" i="6" a="1"/>
  <c r="F194" i="6" s="1"/>
  <c r="F190" i="6" a="1"/>
  <c r="F190" i="6" s="1"/>
  <c r="F186" i="6" a="1"/>
  <c r="F186" i="6" s="1"/>
  <c r="F182" i="6" a="1"/>
  <c r="F182" i="6" s="1"/>
  <c r="F178" i="6" a="1"/>
  <c r="F178" i="6" s="1"/>
  <c r="F174" i="6" a="1"/>
  <c r="F174" i="6" s="1"/>
  <c r="F170" i="6" a="1"/>
  <c r="F170" i="6" s="1"/>
  <c r="F166" i="6" a="1"/>
  <c r="F166" i="6" s="1"/>
  <c r="F162" i="6" a="1"/>
  <c r="F162" i="6" s="1"/>
  <c r="F158" i="6" a="1"/>
  <c r="F158" i="6" s="1"/>
  <c r="F152" i="6" a="1"/>
  <c r="F152" i="6" s="1"/>
  <c r="F144" i="6" a="1"/>
  <c r="F144" i="6" s="1"/>
  <c r="F136" i="6" a="1"/>
  <c r="F136" i="6" s="1"/>
  <c r="F128" i="6" a="1"/>
  <c r="F128" i="6" s="1"/>
  <c r="F120" i="6" a="1"/>
  <c r="F120" i="6" s="1"/>
  <c r="F112" i="6" a="1"/>
  <c r="F112" i="6" s="1"/>
  <c r="F104" i="6" a="1"/>
  <c r="F104" i="6" s="1"/>
  <c r="F82" i="6" a="1"/>
  <c r="F82" i="6" s="1"/>
  <c r="F261" i="6" a="1"/>
  <c r="F261" i="6" s="1"/>
  <c r="F257" i="6" a="1"/>
  <c r="F257" i="6" s="1"/>
  <c r="F253" i="6" a="1"/>
  <c r="F253" i="6" s="1"/>
  <c r="F249" i="6" a="1"/>
  <c r="F249" i="6" s="1"/>
  <c r="F245" i="6" a="1"/>
  <c r="F245" i="6" s="1"/>
  <c r="F241" i="6" a="1"/>
  <c r="F241" i="6" s="1"/>
  <c r="F237" i="6" a="1"/>
  <c r="F237" i="6" s="1"/>
  <c r="F233" i="6" a="1"/>
  <c r="F233" i="6" s="1"/>
  <c r="F229" i="6" a="1"/>
  <c r="F229" i="6" s="1"/>
  <c r="F225" i="6" a="1"/>
  <c r="F225" i="6" s="1"/>
  <c r="F221" i="6" a="1"/>
  <c r="F221" i="6" s="1"/>
  <c r="F217" i="6" a="1"/>
  <c r="F217" i="6" s="1"/>
  <c r="F213" i="6" a="1"/>
  <c r="F213" i="6" s="1"/>
  <c r="F209" i="6" a="1"/>
  <c r="F209" i="6" s="1"/>
  <c r="F205" i="6" a="1"/>
  <c r="F205" i="6" s="1"/>
  <c r="F201" i="6" a="1"/>
  <c r="F201" i="6" s="1"/>
  <c r="F197" i="6" a="1"/>
  <c r="F197" i="6" s="1"/>
  <c r="F193" i="6" a="1"/>
  <c r="F193" i="6" s="1"/>
  <c r="F189" i="6" a="1"/>
  <c r="F189" i="6" s="1"/>
  <c r="F185" i="6" a="1"/>
  <c r="F185" i="6" s="1"/>
  <c r="F181" i="6" a="1"/>
  <c r="F181" i="6" s="1"/>
  <c r="F177" i="6" a="1"/>
  <c r="F177" i="6" s="1"/>
  <c r="F173" i="6" a="1"/>
  <c r="F173" i="6" s="1"/>
  <c r="F169" i="6" a="1"/>
  <c r="F169" i="6" s="1"/>
  <c r="F165" i="6" a="1"/>
  <c r="F165" i="6" s="1"/>
  <c r="F161" i="6" a="1"/>
  <c r="F161" i="6" s="1"/>
  <c r="F156" i="6" a="1"/>
  <c r="F156" i="6" s="1"/>
  <c r="F150" i="6" a="1"/>
  <c r="F150" i="6" s="1"/>
  <c r="F142" i="6" a="1"/>
  <c r="F142" i="6" s="1"/>
  <c r="F134" i="6" a="1"/>
  <c r="F134" i="6" s="1"/>
  <c r="F126" i="6" a="1"/>
  <c r="F126" i="6" s="1"/>
  <c r="F118" i="6" a="1"/>
  <c r="F118" i="6" s="1"/>
  <c r="F110" i="6" a="1"/>
  <c r="F110" i="6" s="1"/>
  <c r="F100" i="6" a="1"/>
  <c r="F100" i="6" s="1"/>
  <c r="F70" i="6" a="1"/>
  <c r="F70" i="6" s="1"/>
  <c r="F124" i="6" a="1"/>
  <c r="F124" i="6" s="1"/>
  <c r="F116" i="6" a="1"/>
  <c r="F116" i="6" s="1"/>
  <c r="F108" i="6" a="1"/>
  <c r="F108" i="6" s="1"/>
  <c r="F96" i="6" a="1"/>
  <c r="F96" i="6" s="1"/>
  <c r="F151" i="6" a="1"/>
  <c r="F151" i="6" s="1"/>
  <c r="F147" i="6" a="1"/>
  <c r="F147" i="6" s="1"/>
  <c r="F143" i="6" a="1"/>
  <c r="F143" i="6" s="1"/>
  <c r="F139" i="6" a="1"/>
  <c r="F139" i="6" s="1"/>
  <c r="F135" i="6" a="1"/>
  <c r="F135" i="6" s="1"/>
  <c r="F131" i="6" a="1"/>
  <c r="F131" i="6" s="1"/>
  <c r="F127" i="6" a="1"/>
  <c r="F127" i="6" s="1"/>
  <c r="F123" i="6" a="1"/>
  <c r="F123" i="6" s="1"/>
  <c r="F119" i="6" a="1"/>
  <c r="F119" i="6" s="1"/>
  <c r="F115" i="6" a="1"/>
  <c r="F115" i="6" s="1"/>
  <c r="F111" i="6" a="1"/>
  <c r="F111" i="6" s="1"/>
  <c r="F107" i="6" a="1"/>
  <c r="F107" i="6" s="1"/>
  <c r="F103" i="6" a="1"/>
  <c r="F103" i="6" s="1"/>
  <c r="F99" i="6" a="1"/>
  <c r="F99" i="6" s="1"/>
  <c r="F95" i="6" a="1"/>
  <c r="F95" i="6" s="1"/>
  <c r="F89" i="6" a="1"/>
  <c r="F89" i="6" s="1"/>
  <c r="F81" i="6" a="1"/>
  <c r="F81" i="6" s="1"/>
  <c r="F68" i="6" a="1"/>
  <c r="F68" i="6" s="1"/>
  <c r="F60" i="6" a="1"/>
  <c r="F60" i="6" s="1"/>
  <c r="F56" i="6" a="1"/>
  <c r="F56" i="6" s="1"/>
  <c r="F52" i="6" a="1"/>
  <c r="F52" i="6" s="1"/>
  <c r="F48" i="6" a="1"/>
  <c r="F48" i="6" s="1"/>
  <c r="F44" i="6" a="1"/>
  <c r="F44" i="6" s="1"/>
  <c r="F40" i="6" a="1"/>
  <c r="F40" i="6" s="1"/>
  <c r="F36" i="6" a="1"/>
  <c r="F36" i="6" s="1"/>
  <c r="F32" i="6" a="1"/>
  <c r="F32" i="6" s="1"/>
  <c r="F28" i="6" a="1"/>
  <c r="F28" i="6" s="1"/>
  <c r="F24" i="6" a="1"/>
  <c r="F24" i="6" s="1"/>
  <c r="F20" i="6" a="1"/>
  <c r="F20" i="6" s="1"/>
  <c r="F16" i="6" a="1"/>
  <c r="F16" i="6" s="1"/>
  <c r="F12" i="6" a="1"/>
  <c r="F12" i="6" s="1"/>
  <c r="F8" i="6" a="1"/>
  <c r="F8" i="6" s="1"/>
  <c r="F4" i="6" a="1"/>
  <c r="F4" i="6" s="1"/>
  <c r="F102" i="6" a="1"/>
  <c r="F102" i="6" s="1"/>
  <c r="F98" i="6" a="1"/>
  <c r="F98" i="6" s="1"/>
  <c r="F94" i="6" a="1"/>
  <c r="F94" i="6" s="1"/>
  <c r="F86" i="6" a="1"/>
  <c r="F86" i="6" s="1"/>
  <c r="F78" i="6" a="1"/>
  <c r="F78" i="6" s="1"/>
  <c r="F62" i="6" a="1"/>
  <c r="F62" i="6" s="1"/>
  <c r="F59" i="6" a="1"/>
  <c r="F59" i="6" s="1"/>
  <c r="F55" i="6" a="1"/>
  <c r="F55" i="6" s="1"/>
  <c r="F51" i="6" a="1"/>
  <c r="F51" i="6" s="1"/>
  <c r="F47" i="6" a="1"/>
  <c r="F47" i="6" s="1"/>
  <c r="F43" i="6" a="1"/>
  <c r="F43" i="6" s="1"/>
  <c r="F39" i="6" a="1"/>
  <c r="F39" i="6" s="1"/>
  <c r="F35" i="6" a="1"/>
  <c r="F35" i="6" s="1"/>
  <c r="F31" i="6" a="1"/>
  <c r="F31" i="6" s="1"/>
  <c r="F27" i="6" a="1"/>
  <c r="F27" i="6" s="1"/>
  <c r="F23" i="6" a="1"/>
  <c r="F23" i="6" s="1"/>
  <c r="F19" i="6" a="1"/>
  <c r="F19" i="6" s="1"/>
  <c r="F15" i="6" a="1"/>
  <c r="F15" i="6" s="1"/>
  <c r="F11" i="6" a="1"/>
  <c r="F11" i="6" s="1"/>
  <c r="F7" i="6" a="1"/>
  <c r="F7" i="6" s="1"/>
  <c r="F3" i="6" a="1"/>
  <c r="F3" i="6" s="1"/>
  <c r="F157" i="6" a="1"/>
  <c r="F157" i="6" s="1"/>
  <c r="F153" i="6" a="1"/>
  <c r="F153" i="6" s="1"/>
  <c r="F149" i="6" a="1"/>
  <c r="F149" i="6" s="1"/>
  <c r="F145" i="6" a="1"/>
  <c r="F145" i="6" s="1"/>
  <c r="F141" i="6" a="1"/>
  <c r="F141" i="6" s="1"/>
  <c r="F137" i="6" a="1"/>
  <c r="F137" i="6" s="1"/>
  <c r="F133" i="6" a="1"/>
  <c r="F133" i="6" s="1"/>
  <c r="F129" i="6" a="1"/>
  <c r="F129" i="6" s="1"/>
  <c r="F125" i="6" a="1"/>
  <c r="F125" i="6" s="1"/>
  <c r="F121" i="6" a="1"/>
  <c r="F121" i="6" s="1"/>
  <c r="F117" i="6" a="1"/>
  <c r="F117" i="6" s="1"/>
  <c r="F113" i="6" a="1"/>
  <c r="F113" i="6" s="1"/>
  <c r="F109" i="6" a="1"/>
  <c r="F109" i="6" s="1"/>
  <c r="F105" i="6" a="1"/>
  <c r="F105" i="6" s="1"/>
  <c r="F101" i="6" a="1"/>
  <c r="F101" i="6" s="1"/>
  <c r="F97" i="6" a="1"/>
  <c r="F97" i="6" s="1"/>
  <c r="F93" i="6" a="1"/>
  <c r="F93" i="6" s="1"/>
  <c r="F85" i="6" a="1"/>
  <c r="F85" i="6" s="1"/>
  <c r="F76" i="6" a="1"/>
  <c r="F76" i="6" s="1"/>
  <c r="F58" i="6" a="1"/>
  <c r="F58" i="6" s="1"/>
  <c r="F54" i="6" a="1"/>
  <c r="F54" i="6" s="1"/>
  <c r="F50" i="6" a="1"/>
  <c r="F50" i="6" s="1"/>
  <c r="F46" i="6" a="1"/>
  <c r="F46" i="6" s="1"/>
  <c r="F42" i="6" a="1"/>
  <c r="F42" i="6" s="1"/>
  <c r="F38" i="6" a="1"/>
  <c r="F38" i="6" s="1"/>
  <c r="F34" i="6" a="1"/>
  <c r="F34" i="6" s="1"/>
  <c r="F30" i="6" a="1"/>
  <c r="F30" i="6" s="1"/>
  <c r="F26" i="6" a="1"/>
  <c r="F26" i="6" s="1"/>
  <c r="F22" i="6" a="1"/>
  <c r="F22" i="6" s="1"/>
  <c r="F18" i="6" a="1"/>
  <c r="F18" i="6" s="1"/>
  <c r="F14" i="6" a="1"/>
  <c r="F14" i="6" s="1"/>
  <c r="F10" i="6" a="1"/>
  <c r="F10" i="6" s="1"/>
  <c r="F6" i="6" a="1"/>
  <c r="F6" i="6" s="1"/>
  <c r="F2" i="6" a="1"/>
  <c r="F2" i="6" s="1"/>
  <c r="F57" i="6" a="1"/>
  <c r="F57" i="6" s="1"/>
  <c r="F53" i="6" a="1"/>
  <c r="F53" i="6" s="1"/>
  <c r="F49" i="6" a="1"/>
  <c r="F49" i="6" s="1"/>
  <c r="F45" i="6" a="1"/>
  <c r="F45" i="6" s="1"/>
  <c r="F41" i="6" a="1"/>
  <c r="F41" i="6" s="1"/>
  <c r="F37" i="6" a="1"/>
  <c r="F37" i="6" s="1"/>
  <c r="F33" i="6" a="1"/>
  <c r="F33" i="6" s="1"/>
  <c r="F29" i="6" a="1"/>
  <c r="F29" i="6" s="1"/>
  <c r="F25" i="6" a="1"/>
  <c r="F25" i="6" s="1"/>
  <c r="F21" i="6" a="1"/>
  <c r="F21" i="6" s="1"/>
  <c r="F17" i="6" a="1"/>
  <c r="F17" i="6" s="1"/>
  <c r="F13" i="6" a="1"/>
  <c r="F13" i="6" s="1"/>
  <c r="F9" i="6" a="1"/>
  <c r="F9" i="6" s="1"/>
  <c r="F92" i="6" a="1"/>
  <c r="F92" i="6" s="1"/>
  <c r="F88" i="6" a="1"/>
  <c r="F88" i="6" s="1"/>
  <c r="F84" i="6" a="1"/>
  <c r="F84" i="6" s="1"/>
  <c r="F80" i="6" a="1"/>
  <c r="F80" i="6" s="1"/>
  <c r="F74" i="6" a="1"/>
  <c r="F74" i="6" s="1"/>
  <c r="F66" i="6" a="1"/>
  <c r="F66" i="6" s="1"/>
  <c r="F91" i="6" a="1"/>
  <c r="F91" i="6" s="1"/>
  <c r="F87" i="6" a="1"/>
  <c r="F87" i="6" s="1"/>
  <c r="F83" i="6" a="1"/>
  <c r="F83" i="6" s="1"/>
  <c r="F79" i="6" a="1"/>
  <c r="F79" i="6" s="1"/>
  <c r="F72" i="6" a="1"/>
  <c r="F72" i="6" s="1"/>
  <c r="F64" i="6" a="1"/>
  <c r="F64" i="6" s="1"/>
  <c r="F75" i="6" a="1"/>
  <c r="F75" i="6" s="1"/>
  <c r="F71" i="6" a="1"/>
  <c r="F71" i="6" s="1"/>
  <c r="F67" i="6" a="1"/>
  <c r="F67" i="6" s="1"/>
  <c r="F63" i="6" a="1"/>
  <c r="F63" i="6" s="1"/>
  <c r="F77" i="6" a="1"/>
  <c r="F77" i="6" s="1"/>
  <c r="F73" i="6" a="1"/>
  <c r="F73" i="6" s="1"/>
  <c r="F69" i="6" a="1"/>
  <c r="F69" i="6" s="1"/>
  <c r="F65" i="6" a="1"/>
  <c r="F65" i="6" s="1"/>
  <c r="F61" i="6" a="1"/>
  <c r="F61" i="6" s="1"/>
  <c r="B25" i="8"/>
  <c r="E27" i="8"/>
  <c r="F25" i="8"/>
  <c r="I23" i="8"/>
  <c r="C30" i="8"/>
  <c r="D21" i="8"/>
  <c r="C37" i="8"/>
  <c r="D4" i="8"/>
  <c r="D28" i="8"/>
  <c r="C21" i="8"/>
  <c r="B17" i="8"/>
  <c r="G15" i="8"/>
  <c r="F15" i="8"/>
  <c r="C34" i="8"/>
  <c r="C19" i="8"/>
  <c r="I12" i="8"/>
  <c r="E22" i="8"/>
  <c r="H28" i="8"/>
  <c r="H9" i="8"/>
  <c r="E21" i="8"/>
  <c r="G27" i="8"/>
  <c r="D31" i="8"/>
  <c r="I37" i="8"/>
  <c r="G8" i="8"/>
  <c r="H13" i="8"/>
  <c r="D27" i="8"/>
  <c r="F23" i="8"/>
  <c r="E19" i="8"/>
  <c r="H20" i="8"/>
  <c r="C15" i="8"/>
  <c r="I5" i="8"/>
  <c r="D12" i="8"/>
  <c r="G22" i="8"/>
  <c r="C8" i="8"/>
  <c r="F6" i="8"/>
  <c r="I13" i="8"/>
  <c r="E5" i="8"/>
  <c r="D16" i="8"/>
  <c r="D17" i="8"/>
  <c r="E34" i="8"/>
  <c r="H16" i="8"/>
  <c r="C17" i="8"/>
  <c r="D3" i="8"/>
  <c r="G12" i="8"/>
  <c r="I6" i="8"/>
  <c r="D34" i="8"/>
  <c r="C3" i="8"/>
  <c r="H14" i="8"/>
  <c r="B8" i="8"/>
  <c r="H2" i="8"/>
  <c r="E17" i="8"/>
  <c r="B5" i="8"/>
  <c r="E8" i="8"/>
  <c r="C25" i="8"/>
  <c r="D20" i="8"/>
  <c r="G13" i="8"/>
  <c r="D35" i="8"/>
  <c r="D30" i="8"/>
  <c r="G21" i="8"/>
  <c r="I34" i="8"/>
  <c r="E3" i="8"/>
  <c r="E26" i="8"/>
  <c r="F33" i="8"/>
  <c r="C9" i="8"/>
  <c r="D5" i="8"/>
  <c r="E37" i="8"/>
  <c r="B37" i="8"/>
  <c r="I31" i="8"/>
  <c r="G9" i="8"/>
  <c r="E4" i="8"/>
  <c r="I22" i="8"/>
  <c r="C29" i="8"/>
  <c r="E29" i="8"/>
  <c r="I29" i="8"/>
  <c r="F17" i="8"/>
  <c r="I4" i="8"/>
  <c r="E6" i="8"/>
  <c r="C35" i="8"/>
  <c r="E9" i="8"/>
  <c r="G32" i="8"/>
  <c r="D9" i="8"/>
  <c r="C4" i="8"/>
  <c r="I11" i="8"/>
  <c r="D23" i="8"/>
  <c r="I32" i="8"/>
  <c r="E32" i="8"/>
  <c r="H4" i="8"/>
  <c r="G5" i="8"/>
  <c r="I24" i="8"/>
  <c r="D37" i="8"/>
  <c r="H11" i="8"/>
  <c r="H22" i="8"/>
  <c r="B22" i="8"/>
  <c r="E33" i="8"/>
  <c r="H23" i="8"/>
  <c r="D25" i="8"/>
  <c r="C5" i="8"/>
  <c r="D26" i="8"/>
  <c r="B21" i="8"/>
  <c r="C26" i="8"/>
  <c r="C13" i="8"/>
  <c r="I28" i="8"/>
  <c r="B27" i="8"/>
  <c r="E24" i="8"/>
  <c r="F10" i="8"/>
  <c r="F11" i="8"/>
  <c r="G31" i="8"/>
  <c r="C20" i="8"/>
  <c r="I36" i="8"/>
  <c r="F20" i="8"/>
  <c r="B30" i="8"/>
  <c r="G26" i="8"/>
  <c r="I16" i="8"/>
  <c r="G6" i="8"/>
  <c r="E28" i="8"/>
  <c r="B2" i="8"/>
  <c r="G34" i="8"/>
  <c r="F9" i="8"/>
  <c r="D22" i="8"/>
  <c r="H21" i="8"/>
  <c r="G25" i="8"/>
  <c r="D13" i="8"/>
  <c r="C27" i="8"/>
  <c r="H29" i="8"/>
  <c r="C7" i="8"/>
  <c r="I18" i="8"/>
  <c r="I33" i="8"/>
  <c r="G14" i="8"/>
  <c r="I27" i="8"/>
  <c r="E7" i="8"/>
  <c r="C32" i="8"/>
  <c r="F18" i="8"/>
  <c r="D15" i="8"/>
  <c r="F14" i="8"/>
  <c r="B23" i="8"/>
  <c r="B3" i="8"/>
  <c r="H18" i="8"/>
  <c r="F22" i="8"/>
  <c r="F7" i="8"/>
  <c r="G28" i="8"/>
  <c r="I26" i="8"/>
  <c r="C23" i="8"/>
  <c r="C22" i="8"/>
  <c r="I30" i="8"/>
  <c r="I15" i="8"/>
  <c r="B31" i="8"/>
  <c r="C2" i="8"/>
  <c r="F37" i="8"/>
  <c r="F19" i="8"/>
  <c r="F36" i="8"/>
  <c r="F4" i="8"/>
  <c r="B4" i="8"/>
  <c r="E25" i="8"/>
  <c r="E11" i="8"/>
  <c r="B35" i="8"/>
  <c r="F16" i="8"/>
  <c r="D29" i="8"/>
  <c r="B11" i="8"/>
  <c r="H27" i="8"/>
  <c r="D10" i="8"/>
  <c r="C33" i="8"/>
  <c r="I9" i="8"/>
  <c r="C36" i="8"/>
  <c r="H8" i="8"/>
  <c r="C24" i="8"/>
  <c r="F24" i="8"/>
  <c r="B10" i="8"/>
  <c r="F27" i="8"/>
  <c r="E2" i="8"/>
  <c r="I20" i="8"/>
  <c r="E15" i="8"/>
  <c r="F28" i="8"/>
  <c r="B18" i="8"/>
  <c r="G23" i="8"/>
  <c r="H19" i="8"/>
  <c r="H25" i="8"/>
  <c r="C28" i="8"/>
  <c r="D32" i="8"/>
  <c r="H26" i="8"/>
  <c r="I35" i="8"/>
  <c r="H7" i="8"/>
  <c r="H34" i="8"/>
  <c r="D11" i="8"/>
  <c r="C16" i="8"/>
  <c r="D19" i="8"/>
  <c r="D18" i="8"/>
  <c r="G30" i="8"/>
  <c r="F29" i="8"/>
  <c r="F32" i="8"/>
  <c r="B20" i="8"/>
  <c r="G3" i="8"/>
  <c r="B16" i="8"/>
  <c r="I19" i="8"/>
  <c r="I25" i="8"/>
  <c r="G11" i="8"/>
  <c r="B34" i="8"/>
  <c r="H36" i="8"/>
  <c r="B9" i="8"/>
  <c r="G16" i="8"/>
  <c r="E16" i="8"/>
  <c r="F8" i="8"/>
  <c r="G24" i="8"/>
  <c r="B26" i="8"/>
  <c r="F5" i="8"/>
  <c r="I17" i="8"/>
  <c r="H15" i="8"/>
  <c r="E12" i="8"/>
  <c r="E35" i="8"/>
  <c r="E23" i="8"/>
  <c r="I21" i="8"/>
  <c r="E30" i="8"/>
  <c r="B32" i="8"/>
  <c r="D2" i="8"/>
  <c r="I8" i="8"/>
  <c r="F30" i="8"/>
  <c r="E14" i="8"/>
  <c r="G29" i="8"/>
  <c r="F34" i="8"/>
  <c r="B33" i="8"/>
  <c r="B36" i="8"/>
  <c r="E20" i="8"/>
  <c r="G2" i="8"/>
  <c r="H24" i="8"/>
  <c r="D6" i="8"/>
  <c r="B6" i="8"/>
  <c r="C14" i="8"/>
  <c r="H3" i="8"/>
  <c r="G35" i="8"/>
  <c r="H33" i="8"/>
  <c r="G19" i="8"/>
  <c r="D8" i="8"/>
  <c r="B7" i="8"/>
  <c r="H10" i="8"/>
  <c r="B15" i="8"/>
  <c r="F35" i="8"/>
  <c r="H31" i="8"/>
  <c r="B19" i="8"/>
  <c r="C11" i="8"/>
  <c r="I14" i="8"/>
  <c r="H30" i="8"/>
  <c r="G18" i="8"/>
  <c r="F12" i="8"/>
  <c r="E13" i="8"/>
  <c r="I7" i="8"/>
  <c r="D14" i="8"/>
  <c r="H35" i="8"/>
  <c r="B24" i="8"/>
  <c r="H32" i="8"/>
  <c r="B13" i="8"/>
  <c r="D33" i="8"/>
  <c r="C18" i="8"/>
  <c r="I10" i="8"/>
  <c r="F2" i="8"/>
  <c r="C12" i="8"/>
  <c r="G10" i="8"/>
  <c r="H17" i="8"/>
  <c r="D24" i="8"/>
  <c r="E10" i="8"/>
  <c r="H6" i="8"/>
  <c r="F13" i="8"/>
  <c r="G17" i="8"/>
  <c r="G36" i="8"/>
  <c r="H37" i="8"/>
  <c r="I3" i="8"/>
  <c r="I2" i="8"/>
  <c r="H12" i="8"/>
  <c r="E36" i="8"/>
  <c r="F31" i="8"/>
  <c r="C31" i="8"/>
  <c r="B12" i="8"/>
  <c r="B29" i="8"/>
  <c r="G4" i="8"/>
  <c r="F26" i="8"/>
  <c r="D36" i="8"/>
  <c r="H5" i="8"/>
  <c r="C6" i="8"/>
  <c r="E31" i="8"/>
  <c r="F21" i="8"/>
  <c r="B28" i="8"/>
  <c r="G33" i="8"/>
  <c r="D7" i="8"/>
  <c r="B14" i="8"/>
  <c r="C10" i="8"/>
  <c r="F3" i="8"/>
  <c r="G37" i="8"/>
  <c r="G20" i="8"/>
  <c r="G7" i="8"/>
  <c r="E18" i="8"/>
  <c r="G1" i="1" l="1"/>
  <c r="D5" i="5" l="1"/>
  <c r="E5" i="5" s="1"/>
  <c r="F5" i="5" l="1"/>
  <c r="G5" i="5" s="1"/>
  <c r="P5" i="5"/>
  <c r="J5" i="5" s="1"/>
  <c r="AG5" i="5"/>
  <c r="M5" i="5"/>
  <c r="H5" i="5" s="1"/>
  <c r="AB5" i="5"/>
  <c r="Q5" i="5" l="1"/>
  <c r="R5" i="5" s="1"/>
  <c r="V5" i="5"/>
  <c r="L5" i="5"/>
  <c r="AM5" i="5"/>
  <c r="S5" i="5"/>
  <c r="AQ5" i="5"/>
  <c r="AP5" i="5"/>
  <c r="X5" i="5"/>
  <c r="Y5" i="5"/>
  <c r="AR5" i="5"/>
  <c r="AV5" i="5"/>
  <c r="AD5" i="5" s="1"/>
  <c r="AU5" i="5"/>
  <c r="AC5" i="5" s="1"/>
  <c r="N5" i="5"/>
  <c r="O5" i="5" s="1"/>
  <c r="AY5" i="5" l="1"/>
  <c r="AH5" i="5" s="1"/>
  <c r="BX5" i="5"/>
  <c r="BP5" i="5" s="1"/>
  <c r="BH5" i="5" s="1"/>
  <c r="AX5" i="5" s="1"/>
  <c r="AF5" i="5" s="1"/>
  <c r="CE5" i="5"/>
  <c r="CQ5" i="5"/>
  <c r="CM5" i="5" s="1"/>
  <c r="CI5" i="5" s="1"/>
  <c r="CD5" i="5" s="1"/>
  <c r="CS5" i="5"/>
  <c r="CO5" i="5" s="1"/>
  <c r="CK5" i="5" s="1"/>
  <c r="CG5" i="5" s="1"/>
  <c r="CA5" i="5" s="1"/>
  <c r="BS5" i="5" s="1"/>
  <c r="BK5" i="5" s="1"/>
  <c r="BC5" i="5" s="1"/>
  <c r="K5" i="5"/>
  <c r="AZ5" i="5" s="1"/>
  <c r="AI5" i="5" s="1"/>
  <c r="T5" i="5"/>
  <c r="W5" i="5"/>
  <c r="CB5" i="5" s="1"/>
  <c r="BN5" i="5"/>
  <c r="BF5" i="5" s="1"/>
  <c r="AT5" i="5" s="1"/>
  <c r="AA5" i="5" s="1"/>
  <c r="BV5" i="5"/>
  <c r="CP5" i="5"/>
  <c r="CL5" i="5" s="1"/>
  <c r="CH5" i="5" s="1"/>
  <c r="CC5" i="5" s="1"/>
  <c r="BU5" i="5" s="1"/>
  <c r="BM5" i="5" s="1"/>
  <c r="BE5" i="5" s="1"/>
  <c r="AS5" i="5" s="1"/>
  <c r="BW5" i="5" l="1"/>
  <c r="BO5" i="5" s="1"/>
  <c r="BG5" i="5" s="1"/>
  <c r="AW5" i="5" s="1"/>
  <c r="Z5" i="5"/>
  <c r="AN5" i="5"/>
  <c r="CR5" i="5"/>
  <c r="CN5" i="5" s="1"/>
  <c r="U5" i="5"/>
  <c r="BZ5" i="5" s="1"/>
  <c r="BT5" i="5"/>
  <c r="BL5" i="5" s="1"/>
  <c r="BD5" i="5" s="1"/>
  <c r="AO5" i="5" s="1"/>
  <c r="AE5" i="5" l="1"/>
  <c r="CJ5" i="5"/>
  <c r="CF5" i="5" s="1"/>
  <c r="BY5" i="5" s="1"/>
  <c r="BQ5" i="5" s="1"/>
  <c r="BI5" i="5" s="1"/>
  <c r="BA5" i="5" s="1"/>
  <c r="AJ5" i="5" s="1"/>
  <c r="BR5" i="5"/>
  <c r="BJ5" i="5" s="1"/>
  <c r="BB5" i="5" s="1"/>
  <c r="AK5" i="5" s="1"/>
  <c r="CU5" i="5" l="1"/>
  <c r="C5" i="5" s="1"/>
  <c r="B14" i="1" l="1"/>
</calcChain>
</file>

<file path=xl/sharedStrings.xml><?xml version="1.0" encoding="utf-8"?>
<sst xmlns="http://schemas.openxmlformats.org/spreadsheetml/2006/main" count="600" uniqueCount="176">
  <si>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</si>
  <si>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</si>
  <si>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</si>
  <si>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</si>
  <si>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</si>
  <si>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</si>
  <si>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</si>
  <si>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</si>
  <si>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</si>
  <si>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</si>
  <si>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</si>
  <si>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</si>
  <si>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</si>
  <si>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</si>
  <si>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</si>
  <si>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</si>
  <si>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</si>
  <si>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</si>
  <si>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</si>
  <si>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</si>
  <si>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</si>
  <si>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</si>
  <si>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</si>
  <si>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</si>
  <si>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</si>
  <si>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</si>
  <si>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</si>
  <si>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</si>
  <si>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</si>
  <si>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</si>
  <si>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</si>
  <si>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</si>
  <si>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</si>
  <si>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</si>
  <si>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</si>
  <si>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</si>
  <si>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</si>
  <si>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</si>
  <si>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</si>
  <si>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</si>
  <si>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</si>
  <si>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</si>
  <si>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</si>
  <si>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</si>
  <si>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</si>
  <si>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</si>
  <si>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</si>
  <si>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</si>
  <si>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</si>
  <si>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</si>
  <si>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</si>
  <si>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</si>
  <si>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</si>
  <si>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</si>
  <si>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</si>
  <si>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</si>
  <si>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</si>
  <si>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</si>
  <si>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</si>
  <si>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</si>
  <si>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</si>
  <si>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</si>
  <si>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</si>
  <si>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</si>
  <si>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</si>
  <si>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</si>
  <si>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</si>
  <si>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</si>
  <si>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</si>
  <si>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</si>
  <si>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</si>
  <si>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</si>
  <si>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</si>
  <si>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</si>
  <si>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</si>
  <si>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</si>
  <si>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</si>
  <si>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</si>
  <si>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</si>
  <si>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</si>
  <si>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</si>
  <si>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</si>
  <si>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</si>
  <si>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</si>
  <si>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</si>
  <si>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</si>
  <si>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</si>
  <si>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</si>
  <si>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</si>
  <si>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</si>
  <si>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</si>
  <si>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</si>
  <si>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</si>
  <si>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</si>
  <si>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</si>
  <si>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</si>
  <si>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</si>
  <si>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</si>
  <si>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</si>
  <si>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</si>
  <si>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</si>
  <si>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</si>
  <si>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</si>
  <si>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</si>
  <si>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</si>
  <si>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</si>
  <si>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</si>
  <si>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</si>
  <si>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</si>
  <si>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</si>
  <si>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</si>
  <si>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</si>
  <si>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</si>
  <si>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</si>
  <si>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</si>
  <si>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</si>
  <si>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</si>
  <si>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</si>
  <si>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</si>
  <si>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</si>
  <si>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</si>
  <si>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</si>
  <si>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</si>
  <si>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</si>
  <si>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</si>
  <si>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</si>
  <si>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</si>
  <si>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</si>
  <si>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</si>
  <si>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</si>
  <si>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</si>
  <si>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</si>
  <si>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</si>
  <si>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</si>
  <si>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</si>
  <si>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</si>
  <si>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</si>
  <si>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</si>
  <si>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</si>
  <si>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</si>
  <si>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</si>
  <si>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</si>
  <si>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</si>
  <si>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</si>
  <si>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</si>
  <si>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</si>
  <si>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</si>
  <si>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>Taux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</si>
  <si>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</si>
  <si>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</si>
  <si>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</si>
  <si>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</si>
  <si>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</si>
  <si>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</si>
  <si>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</si>
  <si>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</si>
  <si>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</si>
  <si>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</si>
  <si>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</si>
  <si>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</si>
  <si>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</si>
  <si>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</si>
  <si>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</si>
  <si>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</si>
  <si>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</si>
  <si>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</si>
  <si>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</si>
  <si>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</si>
  <si>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Décompte</t>
  </si>
  <si>
    <t>Valeur Assuré</t>
  </si>
  <si>
    <t>Valeur venale</t>
  </si>
  <si>
    <t>Sous total REG Prp Capitaux</t>
  </si>
  <si>
    <t>Montant Rpr Capitaux</t>
  </si>
  <si>
    <t>Total à payer Rpr Capitaux</t>
  </si>
  <si>
    <t>Ajout Additif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</si>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</sst>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sz val="11"/>
      <color theme="1"/>
      <name val="Footlight MT Light"/>
      <family val="1"/>
    </font>
    <font>
      <b/>
      <sz val="12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177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7" fillId="4" borderId="0" xfId="2" applyFill="1"/>
    <xf numFmtId="0" fontId="7" fillId="0" borderId="0" xfId="2"/>
    <xf numFmtId="0" fontId="8" fillId="4" borderId="0" xfId="2" applyFont="1" applyFill="1" applyAlignment="1">
      <alignment vertical="center"/>
    </xf>
    <xf numFmtId="4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1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10" fillId="5" borderId="0" xfId="0" applyFont="1" applyFill="1" applyBorder="1"/>
    <xf numFmtId="0" fontId="0" fillId="0" borderId="0" xfId="0" applyAlignment="1"/>
    <xf numFmtId="0" fontId="12" fillId="0" borderId="0" xfId="0" applyFont="1" applyAlignment="1">
      <alignment horizontal="left"/>
    </xf>
    <xf numFmtId="0" fontId="9" fillId="0" borderId="0" xfId="0" applyFont="1" applyAlignment="1"/>
    <xf numFmtId="49" fontId="9" fillId="6" borderId="0" xfId="0" applyNumberFormat="1" applyFont="1" applyFill="1" applyAlignment="1"/>
    <xf numFmtId="0" fontId="9" fillId="0" borderId="0" xfId="0" applyFont="1"/>
    <xf numFmtId="0" fontId="9" fillId="0" borderId="12" xfId="0" applyFont="1" applyBorder="1"/>
    <xf numFmtId="0" fontId="9" fillId="0" borderId="13" xfId="0" applyFont="1" applyBorder="1"/>
    <xf numFmtId="0" fontId="9" fillId="0" borderId="0" xfId="0" applyFont="1" applyBorder="1" applyAlignment="1"/>
    <xf numFmtId="164" fontId="9" fillId="0" borderId="0" xfId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3" fillId="0" borderId="5" xfId="0" applyFont="1" applyBorder="1" applyAlignment="1"/>
    <xf numFmtId="0" fontId="13" fillId="0" borderId="7" xfId="0" applyFont="1" applyBorder="1" applyAlignment="1"/>
    <xf numFmtId="0" fontId="13" fillId="0" borderId="9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9" fillId="0" borderId="4" xfId="0" applyFont="1" applyBorder="1" applyAlignment="1"/>
    <xf numFmtId="0" fontId="9" fillId="0" borderId="4" xfId="0" applyFont="1" applyBorder="1"/>
    <xf numFmtId="0" fontId="13" fillId="0" borderId="8" xfId="0" applyFont="1" applyBorder="1" applyAlignment="1"/>
    <xf numFmtId="0" fontId="13" fillId="0" borderId="22" xfId="0" applyFont="1" applyBorder="1" applyAlignment="1"/>
    <xf numFmtId="0" fontId="9" fillId="0" borderId="10" xfId="0" applyFont="1" applyBorder="1" applyAlignment="1"/>
    <xf numFmtId="164" fontId="9" fillId="0" borderId="10" xfId="1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9" fillId="0" borderId="14" xfId="0" applyFont="1" applyBorder="1"/>
    <xf numFmtId="0" fontId="14" fillId="5" borderId="12" xfId="0" applyFont="1" applyFill="1" applyBorder="1" applyAlignment="1">
      <alignment vertical="center" wrapText="1"/>
    </xf>
    <xf numFmtId="0" fontId="15" fillId="5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Alignment="1"/>
    <xf numFmtId="164" fontId="9" fillId="0" borderId="5" xfId="1" applyFont="1" applyBorder="1" applyAlignment="1"/>
    <xf numFmtId="164" fontId="9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3" fillId="0" borderId="26" xfId="0" applyFont="1" applyBorder="1" applyProtection="1">
      <protection locked="0"/>
    </xf>
    <xf numFmtId="9" fontId="18" fillId="3" borderId="1" xfId="3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0" fontId="13" fillId="0" borderId="17" xfId="0" applyFont="1" applyBorder="1" applyProtection="1">
      <protection locked="0"/>
    </xf>
    <xf numFmtId="0" fontId="19" fillId="3" borderId="1" xfId="3" applyNumberFormat="1" applyFont="1" applyFill="1" applyBorder="1" applyAlignment="1" applyProtection="1">
      <alignment horizontal="center" vertical="center"/>
      <protection locked="0"/>
    </xf>
    <xf numFmtId="0" fontId="13" fillId="10" borderId="17" xfId="0" applyFont="1" applyFill="1" applyBorder="1" applyProtection="1">
      <protection locked="0"/>
    </xf>
    <xf numFmtId="9" fontId="18" fillId="10" borderId="1" xfId="3" applyFont="1" applyFill="1" applyBorder="1" applyAlignment="1" applyProtection="1">
      <alignment horizontal="center" vertical="center"/>
      <protection locked="0"/>
    </xf>
    <xf numFmtId="164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7" xfId="0" applyFont="1" applyBorder="1" applyProtection="1">
      <protection locked="0"/>
    </xf>
    <xf numFmtId="9" fontId="19" fillId="0" borderId="1" xfId="3" applyFont="1" applyBorder="1" applyAlignment="1" applyProtection="1">
      <alignment horizontal="center" vertical="center"/>
      <protection locked="0"/>
    </xf>
    <xf numFmtId="164" fontId="21" fillId="11" borderId="1" xfId="0" applyNumberFormat="1" applyFont="1" applyFill="1" applyBorder="1" applyAlignment="1" applyProtection="1">
      <alignment horizontal="center" vertical="center"/>
    </xf>
    <xf numFmtId="0" fontId="22" fillId="0" borderId="21" xfId="0" applyFont="1" applyBorder="1" applyAlignment="1" applyProtection="1">
      <alignment vertical="center"/>
      <protection locked="0"/>
    </xf>
    <xf numFmtId="0" fontId="22" fillId="3" borderId="1" xfId="0" applyFont="1" applyFill="1" applyBorder="1" applyAlignment="1" applyProtection="1">
      <alignment horizontal="center"/>
      <protection locked="0"/>
    </xf>
    <xf numFmtId="164" fontId="24" fillId="5" borderId="1" xfId="0" applyNumberFormat="1" applyFont="1" applyFill="1" applyBorder="1" applyAlignment="1" applyProtection="1">
      <alignment horizontal="center" vertical="center"/>
      <protection locked="0"/>
    </xf>
    <xf numFmtId="0" fontId="22" fillId="9" borderId="17" xfId="0" applyFont="1" applyFill="1" applyBorder="1" applyAlignment="1" applyProtection="1">
      <alignment vertical="center"/>
      <protection locked="0"/>
    </xf>
    <xf numFmtId="0" fontId="20" fillId="0" borderId="17" xfId="0" applyFont="1" applyBorder="1" applyAlignment="1" applyProtection="1">
      <alignment vertical="center"/>
      <protection locked="0"/>
    </xf>
    <xf numFmtId="0" fontId="13" fillId="0" borderId="17" xfId="0" applyFont="1" applyBorder="1" applyAlignment="1" applyProtection="1">
      <alignment vertical="center"/>
      <protection locked="0"/>
    </xf>
    <xf numFmtId="164" fontId="9" fillId="3" borderId="18" xfId="0" applyNumberFormat="1" applyFont="1" applyFill="1" applyBorder="1" applyProtection="1">
      <protection locked="0"/>
    </xf>
    <xf numFmtId="164" fontId="9" fillId="3" borderId="28" xfId="0" applyNumberFormat="1" applyFont="1" applyFill="1" applyBorder="1" applyProtection="1">
      <protection locked="0"/>
    </xf>
    <xf numFmtId="0" fontId="13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0" fontId="13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164" fontId="23" fillId="12" borderId="1" xfId="0" applyNumberFormat="1" applyFont="1" applyFill="1" applyBorder="1" applyAlignment="1" applyProtection="1">
      <alignment horizontal="center" vertical="center"/>
    </xf>
    <xf numFmtId="164" fontId="24" fillId="9" borderId="1" xfId="0" applyNumberFormat="1" applyFont="1" applyFill="1" applyBorder="1" applyAlignment="1" applyProtection="1">
      <alignment horizontal="center" vertical="center"/>
    </xf>
    <xf numFmtId="164" fontId="2" fillId="11" borderId="1" xfId="0" applyNumberFormat="1" applyFont="1" applyFill="1" applyBorder="1" applyAlignment="1" applyProtection="1">
      <alignment horizontal="center" vertical="center"/>
    </xf>
    <xf numFmtId="164" fontId="2" fillId="11" borderId="2" xfId="0" applyNumberFormat="1" applyFont="1" applyFill="1" applyBorder="1" applyAlignment="1" applyProtection="1">
      <alignment horizontal="center" vertical="center"/>
    </xf>
    <xf numFmtId="164" fontId="25" fillId="13" borderId="1" xfId="0" applyNumberFormat="1" applyFont="1" applyFill="1" applyBorder="1" applyAlignment="1" applyProtection="1">
      <alignment horizontal="center" vertical="center"/>
    </xf>
    <xf numFmtId="164" fontId="25" fillId="13" borderId="2" xfId="0" applyNumberFormat="1" applyFont="1" applyFill="1" applyBorder="1" applyAlignment="1" applyProtection="1">
      <alignment horizontal="center" vertical="center"/>
    </xf>
    <xf numFmtId="9" fontId="0" fillId="3" borderId="18" xfId="3" applyFont="1" applyFill="1" applyBorder="1" applyProtection="1">
      <protection locked="0"/>
    </xf>
    <xf numFmtId="164" fontId="25" fillId="13" borderId="18" xfId="0" applyNumberFormat="1" applyFont="1" applyFill="1" applyBorder="1" applyAlignment="1" applyProtection="1">
      <alignment horizontal="center" vertical="center"/>
    </xf>
    <xf numFmtId="164" fontId="25" fillId="12" borderId="18" xfId="0" applyNumberFormat="1" applyFont="1" applyFill="1" applyBorder="1" applyAlignment="1" applyProtection="1">
      <alignment horizontal="center" vertical="center"/>
    </xf>
    <xf numFmtId="164" fontId="25" fillId="12" borderId="28" xfId="0" applyNumberFormat="1" applyFont="1" applyFill="1" applyBorder="1" applyAlignment="1" applyProtection="1">
      <alignment horizontal="center" vertical="center"/>
    </xf>
    <xf numFmtId="0" fontId="13" fillId="0" borderId="5" xfId="0" applyFont="1" applyBorder="1" applyAlignment="1"/>
    <xf numFmtId="0" fontId="13" fillId="0" borderId="7" xfId="0" applyFont="1" applyBorder="1" applyAlignment="1"/>
    <xf numFmtId="0" fontId="9" fillId="0" borderId="0" xfId="0" applyFont="1" applyAlignment="1"/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1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0" fontId="0" fillId="8" borderId="15" xfId="0" applyFill="1" applyBorder="1" applyAlignment="1" applyProtection="1">
      <alignment horizontal="right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22" fillId="10" borderId="21" xfId="0" applyFont="1" applyFill="1" applyBorder="1" applyAlignment="1" applyProtection="1">
      <alignment horizontal="center" vertical="center"/>
      <protection locked="0"/>
    </xf>
    <xf numFmtId="0" fontId="22" fillId="10" borderId="17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4" fillId="5" borderId="9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164" fontId="17" fillId="5" borderId="10" xfId="0" applyNumberFormat="1" applyFont="1" applyFill="1" applyBorder="1" applyAlignment="1">
      <alignment horizontal="left" vertical="center" wrapText="1"/>
    </xf>
    <xf numFmtId="164" fontId="17" fillId="5" borderId="11" xfId="0" applyNumberFormat="1" applyFont="1" applyFill="1" applyBorder="1" applyAlignment="1">
      <alignment horizontal="left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3" fillId="0" borderId="14" xfId="0" applyFont="1" applyBorder="1" applyAlignment="1"/>
    <xf numFmtId="0" fontId="13" fillId="0" borderId="15" xfId="0" applyFont="1" applyBorder="1" applyAlignment="1"/>
    <xf numFmtId="164" fontId="9" fillId="0" borderId="9" xfId="1" applyFont="1" applyBorder="1" applyAlignment="1">
      <alignment horizontal="left"/>
    </xf>
    <xf numFmtId="164" fontId="9" fillId="0" borderId="11" xfId="1" applyFont="1" applyBorder="1" applyAlignment="1">
      <alignment horizontal="left"/>
    </xf>
    <xf numFmtId="164" fontId="13" fillId="0" borderId="9" xfId="1" applyFont="1" applyBorder="1" applyAlignment="1">
      <alignment horizontal="left" vertical="center"/>
    </xf>
    <xf numFmtId="164" fontId="13" fillId="0" borderId="11" xfId="1" applyFont="1" applyBorder="1" applyAlignment="1">
      <alignment horizontal="left" vertical="center"/>
    </xf>
    <xf numFmtId="164" fontId="13" fillId="0" borderId="14" xfId="1" applyFont="1" applyBorder="1" applyAlignment="1">
      <alignment horizontal="left" vertical="center"/>
    </xf>
    <xf numFmtId="164" fontId="13" fillId="0" borderId="15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9" fillId="3" borderId="0" xfId="0" applyFont="1" applyFill="1" applyAlignment="1"/>
    <xf numFmtId="0" fontId="9" fillId="0" borderId="0" xfId="0" applyFont="1" applyAlignment="1"/>
    <xf numFmtId="0" fontId="13" fillId="0" borderId="5" xfId="0" applyFont="1" applyBorder="1" applyAlignment="1"/>
    <xf numFmtId="0" fontId="13" fillId="0" borderId="7" xfId="0" applyFont="1" applyBorder="1" applyAlignment="1"/>
    <xf numFmtId="0" fontId="13" fillId="0" borderId="6" xfId="0" applyFont="1" applyBorder="1" applyAlignment="1"/>
    <xf numFmtId="0" fontId="13" fillId="0" borderId="25" xfId="0" applyFont="1" applyBorder="1" applyAlignment="1"/>
    <xf numFmtId="0" fontId="13" fillId="0" borderId="11" xfId="0" applyFont="1" applyBorder="1" applyAlignment="1"/>
    <xf numFmtId="0" fontId="9" fillId="0" borderId="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8" xfId="0" applyFont="1" applyBorder="1" applyAlignment="1"/>
    <xf numFmtId="0" fontId="9" fillId="0" borderId="22" xfId="0" applyFont="1" applyBorder="1" applyAlignment="1"/>
    <xf numFmtId="0" fontId="9" fillId="0" borderId="23" xfId="0" applyFont="1" applyBorder="1" applyAlignment="1"/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5" borderId="12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left" vertical="center" wrapText="1"/>
    </xf>
    <xf numFmtId="0" fontId="14" fillId="5" borderId="13" xfId="0" applyFont="1" applyFill="1" applyBorder="1" applyAlignment="1">
      <alignment horizontal="left" vertical="center" wrapText="1"/>
    </xf>
    <xf numFmtId="164" fontId="9" fillId="0" borderId="5" xfId="1" applyFont="1" applyBorder="1" applyAlignment="1">
      <alignment horizontal="left"/>
    </xf>
    <xf numFmtId="164" fontId="9" fillId="0" borderId="7" xfId="1" applyFont="1" applyBorder="1" applyAlignment="1">
      <alignment horizontal="left"/>
    </xf>
    <xf numFmtId="164" fontId="9" fillId="0" borderId="12" xfId="1" applyFont="1" applyBorder="1" applyAlignment="1">
      <alignment horizontal="left"/>
    </xf>
    <xf numFmtId="164" fontId="9" fillId="0" borderId="13" xfId="1" applyFont="1" applyBorder="1" applyAlignment="1">
      <alignment horizontal="left"/>
    </xf>
    <xf numFmtId="164" fontId="3" fillId="6" borderId="1" xfId="0" applyNumberFormat="1" applyFont="1" applyFill="1" applyBorder="1" applyAlignment="1" applyProtection="1">
      <alignment horizontal="center" vertical="center"/>
      <protection locked="0"/>
    </xf>
    <xf numFmtId="9" fontId="19" fillId="6" borderId="1" xfId="3" applyFont="1" applyFill="1" applyBorder="1" applyAlignment="1" applyProtection="1">
      <alignment horizontal="center" vertical="center"/>
      <protection locked="0"/>
    </xf>
    <xf numFmtId="164" fontId="24" fillId="6" borderId="1" xfId="0" applyNumberFormat="1" applyFont="1" applyFill="1" applyBorder="1" applyAlignment="1" applyProtection="1">
      <alignment horizontal="center" vertical="center"/>
    </xf>
    <xf numFmtId="164" fontId="2" fillId="6" borderId="1" xfId="0" applyNumberFormat="1" applyFont="1" applyFill="1" applyBorder="1" applyAlignment="1" applyProtection="1">
      <alignment horizontal="center" vertical="center"/>
    </xf>
    <xf numFmtId="2" fontId="0" fillId="0" borderId="0" xfId="0" applyNumberFormat="1"/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6">
    <dxf>
      <font>
        <color rgb="FF00B0F0"/>
      </font>
    </dxf>
    <dxf>
      <font>
        <color rgb="FF00B0F0"/>
      </font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/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3" name="Rectangle 2"/>
        <xdr:cNvSpPr/>
      </xdr:nvSpPr>
      <xdr:spPr>
        <a:xfrm>
          <a:off x="4786280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twoCellAnchor>
    <xdr:from>
      <xdr:col>9</xdr:col>
      <xdr:colOff>533400</xdr:colOff>
      <xdr:row>4</xdr:row>
      <xdr:rowOff>19050</xdr:rowOff>
    </xdr:from>
    <xdr:to>
      <xdr:col>16</xdr:col>
      <xdr:colOff>333375</xdr:colOff>
      <xdr:row>23</xdr:row>
      <xdr:rowOff>57150</xdr:rowOff>
    </xdr:to>
    <xdr:sp macro="" textlink="">
      <xdr:nvSpPr>
        <xdr:cNvPr id="4" name="ZoneTexte 3"/>
        <xdr:cNvSpPr txBox="1"/>
      </xdr:nvSpPr>
      <xdr:spPr>
        <a:xfrm>
          <a:off x="13192125" y="790575"/>
          <a:ext cx="5743575" cy="3867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un bouton commencer decompte</a:t>
          </a:r>
          <a:br>
            <a:rPr lang="fr-CA" sz="1100"/>
          </a:br>
          <a:r>
            <a:rPr lang="fr-CA" sz="1100"/>
            <a:t>message box 1 : montant dommage et le copié sur F8</a:t>
          </a:r>
          <a:br>
            <a:rPr lang="fr-CA" sz="1100"/>
          </a:br>
          <a:r>
            <a:rPr lang="fr-CA" sz="1100"/>
            <a:t>message box 2 : montant Main D'œuvre et le copié sur F9</a:t>
          </a:r>
          <a:br>
            <a:rPr lang="fr-CA" sz="1100"/>
          </a:br>
          <a:r>
            <a:rPr lang="fr-CA" sz="1100"/>
            <a:t>message box 3 : montant Peinture et le copié sur F10</a:t>
          </a:r>
          <a:br>
            <a:rPr lang="fr-CA" sz="1100"/>
          </a:br>
          <a:r>
            <a:rPr lang="fr-CA" sz="1100"/>
            <a:t>message box 4 : montant BDG D'œuvre et le copié sur F11</a:t>
          </a:r>
          <a:br>
            <a:rPr lang="fr-CA" sz="1100"/>
          </a:br>
          <a:r>
            <a:rPr lang="fr-CA" sz="1100"/>
            <a:t>message box 5 : montant Montant pneu et le copié sur F12</a:t>
          </a:r>
          <a:br>
            <a:rPr lang="fr-CA" sz="1100"/>
          </a:br>
          <a:r>
            <a:rPr lang="fr-CA" sz="1100"/>
            <a:t>message box 6 : taux Vetusté et le copié sur E15 la valeur peut etre egal a zéro</a:t>
          </a:r>
          <a:br>
            <a:rPr lang="fr-CA" sz="1100"/>
          </a:br>
          <a:r>
            <a:rPr lang="fr-CA" sz="1100"/>
            <a:t>message box 5 : taux Vetusté Pneumatique et le copié sur E16 la valeur peut etre egal a zéro</a:t>
          </a:r>
          <a:br>
            <a:rPr lang="fr-CA" sz="1100"/>
          </a:br>
          <a:r>
            <a:rPr lang="fr-CA" sz="1100"/>
            <a:t>aprés demandé si il y lieux d'appliqué une REG Prp si non je veux F19:F21 n'affiche rien j'ai n'ai pas dans la mesure du possible</a:t>
          </a:r>
          <a:br>
            <a:rPr lang="fr-CA" sz="1100"/>
          </a:br>
          <a:r>
            <a:rPr lang="fr-CA" sz="1100"/>
            <a:t>idem pour F24:F26.</a:t>
          </a:r>
          <a:br>
            <a:rPr lang="fr-CA" sz="1100"/>
          </a:br>
          <a:r>
            <a:rPr lang="fr-CA" sz="1100"/>
            <a:t>si oui demadé quelle REG Prp appliqué</a:t>
          </a:r>
          <a:br>
            <a:rPr lang="fr-CA" sz="1100"/>
          </a:br>
          <a:r>
            <a:rPr lang="fr-CA" sz="1100"/>
            <a:t>REG Prp AGE si oui demandé la valeur RC Payée quand doit copié dans F18 ,si non on passe a l'autre question REG Prp Permis si oui demandé la valeur RC Payée quand doit copié dans F19.si non on passe a REG Prp Capitaux on demande si oui on demande Valeur Assuré quand copie sur F13 puis Valeur venale quand copie sur F14.</a:t>
          </a:r>
          <a:br>
            <a:rPr lang="fr-CA" sz="1100"/>
          </a:br>
          <a:r>
            <a:rPr lang="fr-CA" sz="1100"/>
            <a:t>si non pout tout ne rien affiché sur F19 a F21 et de F24 a F29</a:t>
          </a:r>
          <a:br>
            <a:rPr lang="fr-CA" sz="1100"/>
          </a:br>
          <a:r>
            <a:rPr lang="fr-CA" sz="1100"/>
            <a:t>message box dernier : taux Franchise et le copié sur E22 qui parfois etre un montant fixe alors donner le choix entre taux ou franchise fixe</a:t>
          </a:r>
        </a:p>
      </xdr:txBody>
    </xdr:sp>
    <xdr:clientData/>
  </xdr:twoCellAnchor>
  <xdr:twoCellAnchor>
    <xdr:from>
      <xdr:col>9</xdr:col>
      <xdr:colOff>381000</xdr:colOff>
      <xdr:row>0</xdr:row>
      <xdr:rowOff>66675</xdr:rowOff>
    </xdr:from>
    <xdr:to>
      <xdr:col>9</xdr:col>
      <xdr:colOff>1285875</xdr:colOff>
      <xdr:row>1</xdr:row>
      <xdr:rowOff>142875</xdr:rowOff>
    </xdr:to>
    <xdr:sp macro="[0]!affiche_UserForm2" textlink="">
      <xdr:nvSpPr>
        <xdr:cNvPr id="5" name="Rectangle à coins arrondis 4"/>
        <xdr:cNvSpPr/>
      </xdr:nvSpPr>
      <xdr:spPr>
        <a:xfrm>
          <a:off x="13039725" y="666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473076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</xdr:col>
      <xdr:colOff>47626</xdr:colOff>
      <xdr:row>1</xdr:row>
      <xdr:rowOff>0</xdr:rowOff>
    </xdr:from>
    <xdr:to>
      <xdr:col>2</xdr:col>
      <xdr:colOff>101601</xdr:colOff>
      <xdr:row>5</xdr:row>
      <xdr:rowOff>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55</xdr:row>
      <xdr:rowOff>0</xdr:rowOff>
    </xdr:from>
    <xdr:to>
      <xdr:col>2</xdr:col>
      <xdr:colOff>473076</xdr:colOff>
      <xdr:row>59</xdr:row>
      <xdr:rowOff>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4" dataDxfId="3">
  <autoFilter ref="F1:F69"/>
  <tableColumns count="1">
    <tableColumn id="1" name="agence" dataDxfId="2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Y5" sqref="Y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 t="str">
        <f>Modéle!F13</f>
        <v/>
      </c>
      <c r="C5" s="8" t="e">
        <f>UPPER(MID(CU5,1,1))&amp;MID(CU5,2,168)</f>
        <v>#VALUE!</v>
      </c>
      <c r="D5" s="8" t="e">
        <f>INT(B5/1000000)</f>
        <v>#VALUE!</v>
      </c>
      <c r="E5" s="8" t="e">
        <f>INT((B5-D5*1000000)/1000)</f>
        <v>#VALUE!</v>
      </c>
      <c r="F5" s="8" t="e">
        <f>INT(B5-D5*1000000-E5*1000)</f>
        <v>#VALUE!</v>
      </c>
      <c r="G5" s="8" t="e">
        <f>ROUND(B5-D5*1000000-E5*1000-F5,2)*100</f>
        <v>#VALUE!</v>
      </c>
      <c r="H5" s="8" t="e">
        <f>D5-M5*100</f>
        <v>#VALUE!</v>
      </c>
      <c r="J5" s="8" t="e">
        <f>E5-P5*100</f>
        <v>#VALUE!</v>
      </c>
      <c r="K5" s="8" t="e">
        <f>ROUND(F5-S5*100,0)</f>
        <v>#VALUE!</v>
      </c>
      <c r="L5" s="8" t="e">
        <f>G5</f>
        <v>#VALUE!</v>
      </c>
      <c r="M5" s="8" t="e">
        <f>INT(D5/100)</f>
        <v>#VALUE!</v>
      </c>
      <c r="N5" s="8" t="e">
        <f>INT((D5-M5*100)/10)</f>
        <v>#VALUE!</v>
      </c>
      <c r="O5" s="8" t="e">
        <f>D5-M5*100-N5*10</f>
        <v>#VALUE!</v>
      </c>
      <c r="P5" s="8" t="e">
        <f>INT(E5/100)</f>
        <v>#VALUE!</v>
      </c>
      <c r="Q5" s="8" t="e">
        <f>INT((E5-P5*100)/10)</f>
        <v>#VALUE!</v>
      </c>
      <c r="R5" s="8" t="e">
        <f>E5-P5*100-Q5*10</f>
        <v>#VALUE!</v>
      </c>
      <c r="S5" s="8" t="e">
        <f>INT(F5/100)</f>
        <v>#VALUE!</v>
      </c>
      <c r="T5" s="8" t="e">
        <f>INT((F5-S5*100)/10)</f>
        <v>#VALUE!</v>
      </c>
      <c r="U5" s="8" t="e">
        <f>F5-S5*100-T5*10</f>
        <v>#VALUE!</v>
      </c>
      <c r="V5" s="8" t="e">
        <f>INT(G5/10)</f>
        <v>#VALUE!</v>
      </c>
      <c r="W5" s="8" t="e">
        <f>ROUND(G5-V5*10,0)</f>
        <v>#VALUE!</v>
      </c>
      <c r="X5" s="8" t="e">
        <f>IF(M5=0,"",IF(M5=1,"",IF(M5=2,"deux ",IF(M5=3,"trois ",IF(M5=4,"quatre ",IF(M5=5,"cinq ",AQ5))))))</f>
        <v>#VALUE!</v>
      </c>
      <c r="Y5" s="6" t="e">
        <f>IF(M5=0,"",IF(M5&lt;2,"cent ",AR5))</f>
        <v>#VALUE!</v>
      </c>
      <c r="Z5" s="6" t="e">
        <f>IF(N5=1,AS5,IF(N5=7,BM5,IF(N5=9,CC5,CL5)))</f>
        <v>#VALUE!</v>
      </c>
      <c r="AA5" s="6" t="e">
        <f>IF(H5=11,"",IF(H5=12,"",IF(H5=13,"",IF(H5=14,"",IF(H5=15,"",IF(H5=16,"",AT5))))))</f>
        <v>#VALUE!</v>
      </c>
      <c r="AB5" s="6" t="e">
        <f>IF(D5=0,"",IF(D5&lt;2,"million ","millions "))</f>
        <v>#VALUE!</v>
      </c>
      <c r="AC5" s="8" t="e">
        <f>IF(I5=1,"",IF(P5=0,"",IF(P5=1,"",IF(P5=2,"deux ",IF(P5=3,"trois ",IF(P5=4,"quatre ",IF(P5=5,"cinq ",AU5)))))))</f>
        <v>#VALUE!</v>
      </c>
      <c r="AD5" s="8" t="e">
        <f>IF(P5=0,"",IF(P5&lt;2,"cent ",AV5))</f>
        <v>#VALUE!</v>
      </c>
      <c r="AE5" s="8" t="e">
        <f>IF(Q5=1,AW5,IF(Q5=7,BO5,IF(Q5=9,CD5,CM5)))</f>
        <v>#VALUE!</v>
      </c>
      <c r="AF5" s="8" t="e">
        <f>IF(E5=1,"",AX5)</f>
        <v>#VALUE!</v>
      </c>
      <c r="AG5" s="8" t="e">
        <f>IF(E5&gt;0,"mille ","")</f>
        <v>#VALUE!</v>
      </c>
      <c r="AH5" s="8" t="e">
        <f>IF(INT(B5)=0,"zéro ",IF(S5=0,"",IF(S5=1,"",IF(S5=2,"deux ",IF(S5=3,"trois ",IF(S5=4,"quatre ",IF(S5=5,"cinq ",AY5)))))))</f>
        <v>#VALUE!</v>
      </c>
      <c r="AI5" s="8" t="e">
        <f>IF(S5=0,"",IF(S5&lt;2,"cent ",AZ5))</f>
        <v>#VALUE!</v>
      </c>
      <c r="AJ5" s="8" t="e">
        <f>IF(T5=1,BA5,IF(T5=7,BQ5,IF(T5=9,CF5,CN5)))</f>
        <v>#VALUE!</v>
      </c>
      <c r="AK5" s="8" t="e">
        <f>IF(K5=11,"",IF(K5=12,"",IF(K5=13,"",IF(K5=14,"",IF(K5=15,"",IF(K5=16,"",BB5))))))</f>
        <v>#VALUE!</v>
      </c>
      <c r="AL5" s="8" t="s">
        <v>38</v>
      </c>
      <c r="AM5" s="8" t="e">
        <f>IF(G5&gt;0," et ","")</f>
        <v>#VALUE!</v>
      </c>
      <c r="AN5" s="8" t="e">
        <f>IF(V5=1,BC5,IF(V5=7,BS5,IF(V5=9,CG5,CO5)))</f>
        <v>#VALUE!</v>
      </c>
      <c r="AO5" s="8" t="e">
        <f>IF(L5=11,"",IF(L5=12,"",IF(L5=13,"",IF(L5=14,"",IF(L5=15,"",IF(L5=16,"",BD5))))))</f>
        <v>#VALUE!</v>
      </c>
      <c r="AP5" s="8" t="e">
        <f>IF(G5=0," ",IF(G5&lt;2," cent"," cents"))</f>
        <v>#VALUE!</v>
      </c>
      <c r="AQ5" s="8" t="e">
        <f>IF(D5=0," ",IF(M5=6,"six ",IF(M5=7,"sept ",IF(M5=8,"huit ",IF(M5=9,"neuf ",)))))</f>
        <v>#VALUE!</v>
      </c>
      <c r="AR5" s="8" t="e">
        <f>IF(H5&gt;0,"cent ", "cents ")</f>
        <v>#VALUE!</v>
      </c>
      <c r="AS5" s="8" t="e">
        <f>IF(H5=10,"dix ",IF(H5=11,"onze ",IF(H5=12,"douze ",IF(H5=13,"treize ",IF(H5=14,"quatorze ",IF(H5=15,"quinze ",BE5))))))</f>
        <v>#VALUE!</v>
      </c>
      <c r="AT5" s="8" t="e">
        <f>IF(H5=17,"",IF(H5=18,"",IF(H5=19,"",BF5)))</f>
        <v>#VALUE!</v>
      </c>
      <c r="AU5" s="8" t="e">
        <f>IF(P5=6,"six ",IF(P5=7,"sept ",IF(P5=8,"huit ",IF(P5=9,"neuf ",))))</f>
        <v>#VALUE!</v>
      </c>
      <c r="AV5" s="8" t="e">
        <f>IF(J5&gt;0,"cent ", "cents ")</f>
        <v>#VALUE!</v>
      </c>
      <c r="AW5" s="8" t="e">
        <f>IF(J5=10,"dix ",IF(J5=11,"onze ",IF(J5=12,"douze ",IF(J5=13,"treize ",IF(J5=14,"quatorze ",IF(J5=15,"quinze ",BG5))))))</f>
        <v>#VALUE!</v>
      </c>
      <c r="AX5" s="8" t="e">
        <f>IF(J5=11,"",IF(J5=12,"",IF(J5=13,"",IF(J5=14,"",IF(J5=15,"",IF(J5=16,"",BH5))))))</f>
        <v>#VALUE!</v>
      </c>
      <c r="AY5" s="8" t="e">
        <f>IF(S5=6,"six ",IF(S5=7,"sept ",IF(S5=8,"huit ",IF(S5=9,"neuf ",))))</f>
        <v>#VALUE!</v>
      </c>
      <c r="AZ5" s="8" t="e">
        <f>IF(K5&gt;0,"cent ", "cents ")</f>
        <v>#VALUE!</v>
      </c>
      <c r="BA5" s="8" t="e">
        <f>IF(K5=10,"dix ",IF(K5=11,"onze ",IF(K5=12,"douze ",IF(K5=13,"treize ",IF(K5=14,"quatorze ",IF(K5=15,"quinze ",BI5))))))</f>
        <v>#VALUE!</v>
      </c>
      <c r="BB5" s="8" t="e">
        <f>IF(K5=17,"",IF(K5=18,"",IF(K5=19,"",BJ5)))</f>
        <v>#VALUE!</v>
      </c>
      <c r="BC5" s="8" t="e">
        <f>IF(L5=10,"dix ",IF(L5=11,"onze ",IF(L5=12,"douze ",IF(L5=13,"treize ",IF(L5=14,"quatorze ",IF(L5=15,"quinze ",BK5))))))</f>
        <v>#VALUE!</v>
      </c>
      <c r="BD5" s="8" t="e">
        <f>IF(L5=17,"",IF(L5=18,"",IF(L5=19,"",BL5)))</f>
        <v>#VALUE!</v>
      </c>
      <c r="BE5" s="8" t="e">
        <f>IF(H5=16,"seize ",IF(H5=17,"dix-sept ",IF(H5=18,"dix-huit ",IF(H5=19,"dix-neuf ",BM5))))</f>
        <v>#VALUE!</v>
      </c>
      <c r="BF5" s="8" t="e">
        <f>IF(H5=21,"et un ",IF(H5=31,"et un ",IF(H5=41,"et un ",IF(H5=51,"et un ",IF(H5=61,"et un ",BN5)))))</f>
        <v>#VALUE!</v>
      </c>
      <c r="BG5" s="8" t="e">
        <f>IF(J5=16,"seize ",IF(J5=17,"dix-sept ",IF(J5=18,"dix-huit ",IF(J5=19,"dix-neuf ",BO5))))</f>
        <v>#VALUE!</v>
      </c>
      <c r="BH5" s="8" t="e">
        <f>IF(J5=17,"",IF(J5=18,"",IF(J5=19,"",BP5)))</f>
        <v>#VALUE!</v>
      </c>
      <c r="BI5" s="8" t="e">
        <f>IF(K5=16,"seize ",IF(K5=17,"dix-sept ",IF(K5=18,"dix-huit ",IF(K5=19,"dix-neuf ",BQ5))))</f>
        <v>#VALUE!</v>
      </c>
      <c r="BJ5" s="8" t="e">
        <f>IF(K5=21,"et un ",IF(K5=31,"et un ",IF(K5=41,"et un ",IF(K5=51,"et un ",IF(K5=61,"et un ",BR5)))))</f>
        <v>#VALUE!</v>
      </c>
      <c r="BK5" s="8" t="e">
        <f>IF(L5=16,"seize ",IF(L5=17,"dix-sept ",IF(L5=18,"dix-huit ",IF(L5=19,"dix-neuf ",BS5))))</f>
        <v>#VALUE!</v>
      </c>
      <c r="BL5" s="8" t="e">
        <f>IF(L5=21,"et un ",IF(L5=31,"et un ",IF(L5=41,"et un ",IF(L5=51,"et un ",IF(L5=61,"et un ",BT5)))))</f>
        <v>#VALUE!</v>
      </c>
      <c r="BM5" s="8" t="e">
        <f>IF(H5=70,"soixante-dix ",IF(H5=71,"soixante et onze ",IF(H5=72,"soixante-douze ",IF(H5=73,"soixante-treize ",IF(H5=74,"soixante-quatorze ",IF(H5=75,"soixante-quinze ",BU5))))))</f>
        <v>#VALUE!</v>
      </c>
      <c r="BN5" s="8" t="e">
        <f>IF(N5=9,"",IF(N5=7,"",IF(O5=0,"",IF(O5=1,"un ",IF(O5=2,"deux ",IF(O5=3,"trois ",IF(O5=4,"quatre ",IF(O5=5,"cinq ",BV5))))))))</f>
        <v>#VALUE!</v>
      </c>
      <c r="BO5" s="8" t="e">
        <f>IF(J5=70,"soixante-dix ",IF(J5=71,"soixante et onze ",IF(J5=72,"soixante-douze ",IF(J5=73,"soixante-treize ",IF(J5=74,"soixante-quatorze ",IF(J5=75,"soixante-quinze ",BW5))))))</f>
        <v>#VALUE!</v>
      </c>
      <c r="BP5" s="8" t="e">
        <f>IF(J5=21,"et un ",IF(J5=31,"et un ",IF(J5=41,"et un ",IF(J5=51,"et un ",IF(J5=61,"et un ",BX5)))))</f>
        <v>#VALUE!</v>
      </c>
      <c r="BQ5" s="8" t="e">
        <f>IF(K5=70,"soixante-dix ",IF(K5=71,"soixante et onze ",IF(K5=72,"soixante-douze ",IF(K5=73,"soixante-treize ",IF(K5=74,"soixante-quatorze ",IF(K5=75,"soixante-quinze ",BY5))))))</f>
        <v>#VALUE!</v>
      </c>
      <c r="BR5" s="8" t="e">
        <f>IF(T5=9,"",IF(T5=7,"",IF(U5=0,"",IF(U5=1,"un ",IF(U5=2,"deux ",IF(U5=3,"trois ",IF(U5=4,"quatre ",IF(U5=5,"cinq ",BZ5))))))))</f>
        <v>#VALUE!</v>
      </c>
      <c r="BS5" s="8" t="e">
        <f>IF(L5=70,"soixante-dix ",IF(L5=71,"soixante et onze ",IF(L5=72,"soixante-douze ",IF(L5=73,"soixante-treize ",IF(L5=74,"soixante-quatorze ",IF(L5=75,"soixante-quinze ",CA5))))))</f>
        <v>#VALUE!</v>
      </c>
      <c r="BT5" s="8" t="e">
        <f>IF(V5=9,"",IF(V5=7,"",IF(W5=0,"",IF(W5=1,"un ",IF(W5=2,"deux ",IF(W5=3,"trois ",IF(W5=4,"quatre ",IF(W5=5,"cinq ",CB5))))))))</f>
        <v>#VALUE!</v>
      </c>
      <c r="BU5" s="8" t="e">
        <f>IF(H5=76,"soixante-seize ",IF(H5=77,"soixante-dix-sept ",IF(H5=78,"soixante-dix-huit ",IF(H5=79,"soixante-dix-neuf ",CC5))))</f>
        <v>#VALUE!</v>
      </c>
      <c r="BV5" s="8" t="e">
        <f>IF(N5=9,"",IF(O5=6,"six ",IF(O5=7,"sept ",IF(O5=8,"huit ",IF(O5=9,"neuf ",)))))</f>
        <v>#VALUE!</v>
      </c>
      <c r="BW5" s="8" t="e">
        <f>IF(J5=76,"soixante-seize ",IF(J5=77,"soixante-dix-sept ",IF(J5=78,"soixante-dix-huit ",IF(J5=79,"soixante-dix-neuf ",CD5))))</f>
        <v>#VALUE!</v>
      </c>
      <c r="BX5" s="8" t="e">
        <f>IF(Q5=9,"",IF(Q5=7,"",IF(R5=0,"",IF(R5=1,"un ",IF(R5=2,"deux ",IF(R5=3,"trois ",IF(R5=4,"quatre ",IF(R5=5,"cinq ",CE5))))))))</f>
        <v>#VALUE!</v>
      </c>
      <c r="BY5" s="8" t="e">
        <f>IF(K5=76,"soixante-seize ",IF(K5=77,"soixante-dix-sept ",IF(K5=78,"soixante-dix-huit ",IF(K5=79,"soixante-dix-neuf ",CF5))))</f>
        <v>#VALUE!</v>
      </c>
      <c r="BZ5" s="8" t="e">
        <f>IF(T5=9,"",IF(U5=6,"six ",IF(U5=7,"sept ",IF(U5=8,"huit ",IF(U5=9,"neuf ",)))))</f>
        <v>#VALUE!</v>
      </c>
      <c r="CA5" s="8" t="e">
        <f>IF(L5=76,"soixante-seize ",IF(L5=77,"soixante-dix-sept ",IF(L5=78,"soixante-dix-huit ",IF(L5=79,"soixante-dix-neuf ",CG5))))</f>
        <v>#VALUE!</v>
      </c>
      <c r="CB5" s="8" t="e">
        <f>IF(V5=9,"",IF(W5=6,"six ",IF(W5=7,"sept ",IF(W5=8,"huit ",IF(W5=9,"neuf ",)))))</f>
        <v>#VALUE!</v>
      </c>
      <c r="CC5" s="8" t="e">
        <f>IF(H5=90,"quatre-vingt-dix ",IF(H5=91,"quatre-vingt-onze ",IF(H5=92,"quatre-vingt-douze ",IF(H5=93,"quatre-vingt-treize ",IF(H5=94,"quatre-vingt-quatorze ",IF(H5=95,"quatre-vingt-quinze ",CH5))))))</f>
        <v>#VALUE!</v>
      </c>
      <c r="CD5" s="8" t="e">
        <f>IF(J5=90,"quatre-vingt-dix ",IF(J5=91,"quatre-vingt-onze ",IF(J5=92,"quatre-vingt-douze ",IF(J5=93,"quatre-vingt-treize ",IF(J5=94,"quatre-vingt-quatorze ",IF(J5=95,"quatre-vingt-quinze ",CI5))))))</f>
        <v>#VALUE!</v>
      </c>
      <c r="CE5" s="8" t="e">
        <f>IF(Q5=9,"",IF(R5=6,"six ",IF(R5=7,"sept ",IF(R5=8,"huit ",IF(R5=9,"neuf ",)))))</f>
        <v>#VALUE!</v>
      </c>
      <c r="CF5" s="8" t="e">
        <f>IF(K5=90,"quatre-vingt-dix ",IF(K5=91,"quatre-vingt-onze ",IF(K5=92,"quatre-vingt-douze ",IF(K5=93,"quatre-vingt-treize ",IF(K5=94,"quatre-vingt-quatorze ",IF(K5=95,"quatre-vingt-quinze ",CJ5))))))</f>
        <v>#VALUE!</v>
      </c>
      <c r="CG5" s="8" t="e">
        <f>IF(L5=90,"quatre-vingt-dix ",IF(L5=91,"quatre-vingt-onze ",IF(L5=92,"quatre-vingt-douze ",IF(L5=93,"quatre-vingt-treize ",IF(L5=94,"quatre-vingt-quatorze ",IF(L5=95,"quatre-vingt-quinze ",CK5))))))</f>
        <v>#VALUE!</v>
      </c>
      <c r="CH5" s="8" t="e">
        <f>IF(H5=96,"quatre-vingt-seize ",IF(H5=97,"quatre-vingt-dix-sept ",IF(H5=98,"quatre-vingt-dix-huit ",IF(H5=99,"quatre-vingt-dix-neuf ",CL5))))</f>
        <v>#VALUE!</v>
      </c>
      <c r="CI5" s="8" t="e">
        <f>IF(J5=96,"quatre-vingt-seize ",IF(J5=97,"quatre-vingt-dix-sept ",IF(J5=98,"quatre-vingt-dix-huit ",IF(J5=99,"quatre-vingt-dix-neuf ",CM5))))</f>
        <v>#VALUE!</v>
      </c>
      <c r="CJ5" s="8" t="e">
        <f>IF(K5=96,"quatre-vingt-seize ",IF(K5=97,"quatre-vingt-dix-sept ",IF(K5=98,"quatre-vingt-dix-huit ",IF(K5=99,"quatre-vingt-dix-neuf ",CN5))))</f>
        <v>#VALUE!</v>
      </c>
      <c r="CK5" s="8" t="e">
        <f>IF(L5=96,"quatre-vingt-seize ",IF(L5=97,"quatre-vingt-dix-sept ",IF(L5=98,"quatre-vingt-dix-huit ",IF(L5=99,"quatre-vingt-dix-neuf ",CO5))))</f>
        <v>#VALUE!</v>
      </c>
      <c r="CL5" s="8" t="e">
        <f>IF(N5=2,"vingt ",IF(N5=3,"trente ",IF(N5=4,"quarante ",IF(N5=5,"cinquante ",CP5))))</f>
        <v>#VALUE!</v>
      </c>
      <c r="CM5" s="8" t="e">
        <f>IF(Q5=2,"vingt ",IF(Q5=3,"trente ",IF(Q5=4,"quarante ",IF(Q5=5,"cinquante ",CQ5))))</f>
        <v>#VALUE!</v>
      </c>
      <c r="CN5" s="8" t="e">
        <f>IF(T5=2,"vingt ",IF(T5=3,"trente ",IF(T5=4,"quarante ",IF(T5=5,"cinquante ",CR5))))</f>
        <v>#VALUE!</v>
      </c>
      <c r="CO5" s="8" t="e">
        <f>IF(V5=2,"vingt ",IF(V5=3,"trente ",IF(V5=4,"quarante ",IF(V5=5,"cinquante ",CS5))))</f>
        <v>#VALUE!</v>
      </c>
      <c r="CP5" s="8" t="e">
        <f>IF(N5=6,"soixante ",IF(H5=80,"quatre-vingts ",IF(N5=8,"quatre-vingt-","")))</f>
        <v>#VALUE!</v>
      </c>
      <c r="CQ5" s="8" t="e">
        <f>IF(Q5=6,"soixante ",IF(J5=80,"quatre-vingts ",IF(Q5=8,"quatre-vingt-","")))</f>
        <v>#VALUE!</v>
      </c>
      <c r="CR5" s="8" t="e">
        <f>IF(T5=6,"soixante ",IF(K5=80,"quatre-vingts ",IF(T5=8,"quatre-vingt-","")))</f>
        <v>#VALUE!</v>
      </c>
      <c r="CS5" s="8" t="e">
        <f>IF(V5=6,"soixante ",IF(L5=80,"quatre-vingts ",IF(V5=8,"quatre-vingt-","")))</f>
        <v>#VALUE!</v>
      </c>
      <c r="CU5" s="8" t="e">
        <f>(X5&amp;Y5&amp;Z5&amp;AA5&amp;AB5&amp;AC5&amp;AD5&amp;AE5&amp;AF5&amp;AG5&amp;AH5&amp;AI5&amp;AJ5&amp;AK5&amp;AL5&amp;AM5&amp;AN5&amp;AO5&amp;AP5)</f>
        <v>#VALUE!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L32"/>
  <sheetViews>
    <sheetView tabSelected="1" workbookViewId="0"/>
  </sheetViews>
  <sheetFormatPr baseColWidth="10" defaultRowHeight="15" x14ac:dyDescent="0.25"/>
  <cols>
    <col min="1" max="2" width="2.7109375" style="50" customWidth="1"/>
    <col min="3" max="3" width="2.7109375" style="51" customWidth="1"/>
    <col min="4" max="4" width="29.42578125" style="50" customWidth="1"/>
    <col min="5" max="5" width="10.7109375" style="50" customWidth="1"/>
    <col min="6" max="7" width="29.42578125" style="50" customWidth="1"/>
    <col min="8" max="8" width="24.85546875" style="50" customWidth="1"/>
    <col min="9" max="9" width="27.140625" style="50" customWidth="1"/>
    <col min="10" max="10" width="20.5703125" style="50" customWidth="1"/>
    <col min="11" max="16384" width="11.42578125" style="50"/>
  </cols>
  <sheetData>
    <row r="1" spans="4:12" x14ac:dyDescent="0.25">
      <c r="K1" s="50">
        <v>0.3</v>
      </c>
      <c r="L1" s="50">
        <v>300</v>
      </c>
    </row>
    <row r="2" spans="4:12" ht="15.75" thickBot="1" x14ac:dyDescent="0.3">
      <c r="J2" s="51"/>
    </row>
    <row r="3" spans="4:12" x14ac:dyDescent="0.25">
      <c r="D3" s="100"/>
      <c r="E3" s="101"/>
      <c r="F3" s="101"/>
      <c r="G3" s="101"/>
      <c r="H3" s="101"/>
      <c r="I3" s="102"/>
      <c r="J3" s="51"/>
    </row>
    <row r="4" spans="4:12" x14ac:dyDescent="0.25">
      <c r="D4" s="103"/>
      <c r="E4" s="104"/>
      <c r="F4" s="104"/>
      <c r="G4" s="104"/>
      <c r="H4" s="104"/>
      <c r="I4" s="105"/>
      <c r="J4" s="51"/>
    </row>
    <row r="5" spans="4:12" x14ac:dyDescent="0.25">
      <c r="D5" s="103"/>
      <c r="E5" s="104"/>
      <c r="F5" s="104"/>
      <c r="G5" s="104"/>
      <c r="H5" s="104"/>
      <c r="I5" s="105"/>
      <c r="J5" s="51"/>
    </row>
    <row r="6" spans="4:12" ht="15.75" thickBot="1" x14ac:dyDescent="0.3">
      <c r="D6" s="106"/>
      <c r="E6" s="107"/>
      <c r="F6" s="107"/>
      <c r="G6" s="107"/>
      <c r="H6" s="107"/>
      <c r="I6" s="108"/>
      <c r="J6" s="51"/>
    </row>
    <row r="7" spans="4:12" ht="15.75" thickBot="1" x14ac:dyDescent="0.3">
      <c r="D7" s="52"/>
      <c r="E7" s="53" t="s">
        <v>147</v>
      </c>
      <c r="F7" s="54" t="s">
        <v>168</v>
      </c>
      <c r="G7" s="54" t="s">
        <v>148</v>
      </c>
      <c r="H7" s="55" t="s">
        <v>149</v>
      </c>
      <c r="I7" s="56" t="s">
        <v>150</v>
      </c>
      <c r="J7" s="51"/>
    </row>
    <row r="8" spans="4:12" ht="15.75" x14ac:dyDescent="0.25">
      <c r="D8" s="57" t="s">
        <v>151</v>
      </c>
      <c r="E8" s="58"/>
      <c r="F8" s="172">
        <v>10</v>
      </c>
      <c r="G8" s="59">
        <f>F8/1.19</f>
        <v>8.4033613445378155</v>
      </c>
      <c r="H8" s="59"/>
      <c r="I8" s="60"/>
      <c r="J8" s="51"/>
    </row>
    <row r="9" spans="4:12" ht="15.75" x14ac:dyDescent="0.25">
      <c r="D9" s="61" t="s">
        <v>152</v>
      </c>
      <c r="E9" s="62">
        <v>84</v>
      </c>
      <c r="F9" s="172">
        <v>11</v>
      </c>
      <c r="G9" s="59">
        <f>F9</f>
        <v>11</v>
      </c>
      <c r="H9" s="59"/>
      <c r="I9" s="60"/>
      <c r="J9" s="51"/>
    </row>
    <row r="10" spans="4:12" ht="15.75" x14ac:dyDescent="0.25">
      <c r="D10" s="61" t="s">
        <v>153</v>
      </c>
      <c r="E10" s="58"/>
      <c r="F10" s="172">
        <v>12</v>
      </c>
      <c r="G10" s="59">
        <f>F10</f>
        <v>12</v>
      </c>
      <c r="H10" s="59"/>
      <c r="I10" s="60"/>
      <c r="J10" s="51"/>
    </row>
    <row r="11" spans="4:12" ht="15.75" x14ac:dyDescent="0.25">
      <c r="D11" s="63" t="s">
        <v>154</v>
      </c>
      <c r="E11" s="64"/>
      <c r="F11" s="172">
        <v>13</v>
      </c>
      <c r="G11" s="65">
        <f t="shared" ref="G11:G16" si="0">F11/1.19</f>
        <v>10.92436974789916</v>
      </c>
      <c r="H11" s="59"/>
      <c r="I11" s="60"/>
      <c r="J11" s="51"/>
    </row>
    <row r="12" spans="4:12" ht="15.75" x14ac:dyDescent="0.25">
      <c r="D12" s="63" t="s">
        <v>155</v>
      </c>
      <c r="E12" s="64"/>
      <c r="F12" s="172">
        <v>14</v>
      </c>
      <c r="G12" s="65">
        <f t="shared" si="0"/>
        <v>11.764705882352942</v>
      </c>
      <c r="H12" s="59"/>
      <c r="I12" s="60"/>
      <c r="J12" s="51"/>
    </row>
    <row r="13" spans="4:12" ht="15.75" x14ac:dyDescent="0.25">
      <c r="D13" s="63" t="s">
        <v>169</v>
      </c>
      <c r="E13" s="64"/>
      <c r="F13" s="65"/>
      <c r="G13" s="65">
        <f t="shared" si="0"/>
        <v>0</v>
      </c>
      <c r="H13" s="59"/>
      <c r="I13" s="60"/>
      <c r="J13" s="51"/>
    </row>
    <row r="14" spans="4:12" ht="15.75" x14ac:dyDescent="0.25">
      <c r="D14" s="63" t="s">
        <v>170</v>
      </c>
      <c r="E14" s="64"/>
      <c r="F14" s="65"/>
      <c r="G14" s="65">
        <f t="shared" si="0"/>
        <v>0</v>
      </c>
      <c r="H14" s="59"/>
      <c r="I14" s="60"/>
      <c r="J14" s="51"/>
    </row>
    <row r="15" spans="4:12" ht="15.75" x14ac:dyDescent="0.25">
      <c r="D15" s="66" t="s">
        <v>156</v>
      </c>
      <c r="E15" s="173">
        <v>0.25</v>
      </c>
      <c r="F15" s="68">
        <f>F8*E15</f>
        <v>2.5</v>
      </c>
      <c r="G15" s="68">
        <f t="shared" si="0"/>
        <v>2.1008403361344539</v>
      </c>
      <c r="H15" s="59"/>
      <c r="I15" s="60"/>
      <c r="J15" s="51"/>
    </row>
    <row r="16" spans="4:12" ht="15.75" x14ac:dyDescent="0.25">
      <c r="D16" s="66" t="s">
        <v>157</v>
      </c>
      <c r="E16" s="173">
        <v>0.25</v>
      </c>
      <c r="F16" s="68">
        <f>E16*F12</f>
        <v>3.5</v>
      </c>
      <c r="G16" s="68">
        <f t="shared" si="0"/>
        <v>2.9411764705882355</v>
      </c>
      <c r="H16" s="59"/>
      <c r="I16" s="60"/>
      <c r="J16" s="51"/>
    </row>
    <row r="17" spans="4:10" ht="18.75" x14ac:dyDescent="0.25">
      <c r="D17" s="109" t="s">
        <v>158</v>
      </c>
      <c r="E17" s="110"/>
      <c r="F17" s="81">
        <f>(F8+F9+F10+F12+F11)-(F15+F16)</f>
        <v>54</v>
      </c>
      <c r="G17" s="81">
        <f>(G8+G9+G10+G12+G11)-(G15+G16)</f>
        <v>49.050420168067234</v>
      </c>
      <c r="H17" s="59"/>
      <c r="I17" s="60"/>
      <c r="J17" s="51"/>
    </row>
    <row r="18" spans="4:10" ht="15.75" x14ac:dyDescent="0.25">
      <c r="D18" s="69" t="s">
        <v>159</v>
      </c>
      <c r="E18" s="70"/>
      <c r="F18" s="71">
        <v>0</v>
      </c>
      <c r="G18" s="71">
        <f>F18</f>
        <v>0</v>
      </c>
      <c r="H18" s="59"/>
      <c r="I18" s="60"/>
      <c r="J18" s="51"/>
    </row>
    <row r="19" spans="4:10" ht="15.75" x14ac:dyDescent="0.25">
      <c r="D19" s="72" t="s">
        <v>160</v>
      </c>
      <c r="E19" s="67">
        <v>0.15</v>
      </c>
      <c r="F19" s="174" t="str">
        <f>IFERROR((F22-F17)*F18/(F18+(ROUND(F18*E19,2))),"")</f>
        <v/>
      </c>
      <c r="G19" s="82" t="str">
        <f>IFERROR((G22-G17)*G18/(G18+(ROUND(G18*E19,2))),"")</f>
        <v/>
      </c>
      <c r="H19" s="59"/>
      <c r="I19" s="60"/>
      <c r="J19" s="51"/>
    </row>
    <row r="20" spans="4:10" ht="15.75" x14ac:dyDescent="0.25">
      <c r="D20" s="72" t="s">
        <v>161</v>
      </c>
      <c r="E20" s="67">
        <v>0.25</v>
      </c>
      <c r="F20" s="174" t="str">
        <f>IFERROR((F22-F17)*F18/(F18+ROUND(F18*E20,2)),"")</f>
        <v/>
      </c>
      <c r="G20" s="82" t="str">
        <f>IFERROR((G22-G17)*G18/(G18+ROUND(G18*E20,2)),"")</f>
        <v/>
      </c>
      <c r="H20" s="59"/>
      <c r="I20" s="60"/>
      <c r="J20" s="51"/>
    </row>
    <row r="21" spans="4:10" ht="15.75" x14ac:dyDescent="0.25">
      <c r="D21" s="72" t="s">
        <v>171</v>
      </c>
      <c r="E21" s="67"/>
      <c r="F21" s="174" t="str">
        <f>IFERROR((F17)*F13/F14,"")</f>
        <v/>
      </c>
      <c r="G21" s="82" t="str">
        <f>IFERROR((G17)*G13/G14,"")</f>
        <v/>
      </c>
      <c r="H21" s="59"/>
      <c r="I21" s="60"/>
      <c r="J21" s="51"/>
    </row>
    <row r="22" spans="4:10" ht="15.75" x14ac:dyDescent="0.25">
      <c r="D22" s="73" t="s">
        <v>140</v>
      </c>
      <c r="E22" s="173">
        <v>0.1</v>
      </c>
      <c r="F22" s="68">
        <f>F17*E22</f>
        <v>5.4</v>
      </c>
      <c r="G22" s="68">
        <f>G17*E22</f>
        <v>4.9050420168067239</v>
      </c>
      <c r="H22" s="59"/>
      <c r="I22" s="60"/>
      <c r="J22" s="51"/>
    </row>
    <row r="23" spans="4:10" ht="15.75" x14ac:dyDescent="0.25">
      <c r="D23" s="74" t="s">
        <v>162</v>
      </c>
      <c r="E23" s="58"/>
      <c r="F23" s="59">
        <v>200</v>
      </c>
      <c r="G23" s="59">
        <v>200</v>
      </c>
      <c r="H23" s="59"/>
      <c r="I23" s="60"/>
      <c r="J23" s="51"/>
    </row>
    <row r="24" spans="4:10" ht="16.5" thickBot="1" x14ac:dyDescent="0.3">
      <c r="D24" s="74" t="s">
        <v>163</v>
      </c>
      <c r="E24" s="58"/>
      <c r="F24" s="175" t="str">
        <f>IFERROR((F17-F22)+F19,"")</f>
        <v/>
      </c>
      <c r="G24" s="83" t="str">
        <f>IFERROR((G17-G22)+G19,"")</f>
        <v/>
      </c>
      <c r="H24" s="75">
        <f>SUM(H8:H23)</f>
        <v>0</v>
      </c>
      <c r="I24" s="76">
        <f>SUM(I8:I23)</f>
        <v>0</v>
      </c>
      <c r="J24" s="51"/>
    </row>
    <row r="25" spans="4:10" ht="15.75" x14ac:dyDescent="0.25">
      <c r="D25" s="74" t="s">
        <v>164</v>
      </c>
      <c r="E25" s="58"/>
      <c r="F25" s="175" t="str">
        <f>IFERROR((F17-F22)+F20,"")</f>
        <v/>
      </c>
      <c r="G25" s="84" t="str">
        <f>IFERROR((G17-G22)+G20,"")</f>
        <v/>
      </c>
      <c r="H25" s="111"/>
      <c r="I25" s="112"/>
      <c r="J25" s="51"/>
    </row>
    <row r="26" spans="4:10" ht="15.75" x14ac:dyDescent="0.25">
      <c r="D26" s="74" t="s">
        <v>172</v>
      </c>
      <c r="E26" s="58"/>
      <c r="F26" s="175" t="str">
        <f>IFERROR(F17-F21,"")</f>
        <v/>
      </c>
      <c r="G26" s="83" t="str">
        <f>IFERROR(G17-G21,"")</f>
        <v/>
      </c>
      <c r="H26" s="113"/>
      <c r="I26" s="114"/>
      <c r="J26" s="51"/>
    </row>
    <row r="27" spans="4:10" ht="18.75" x14ac:dyDescent="0.25">
      <c r="D27" s="77" t="s">
        <v>165</v>
      </c>
      <c r="E27" s="78"/>
      <c r="F27" s="85" t="str">
        <f>IFERROR(F17-F22+F23-F24,"")</f>
        <v/>
      </c>
      <c r="G27" s="86" t="str">
        <f>IFERROR(G17-G22+G23-G24,"")</f>
        <v/>
      </c>
      <c r="H27" s="113"/>
      <c r="I27" s="114"/>
      <c r="J27" s="51"/>
    </row>
    <row r="28" spans="4:10" ht="18.75" x14ac:dyDescent="0.25">
      <c r="D28" s="77" t="s">
        <v>166</v>
      </c>
      <c r="E28" s="78"/>
      <c r="F28" s="85" t="str">
        <f>IFERROR(F17-F22+F23-F25,"")</f>
        <v/>
      </c>
      <c r="G28" s="86" t="str">
        <f>IFERROR(G17-G22+G23-G25,"")</f>
        <v/>
      </c>
      <c r="H28" s="113"/>
      <c r="I28" s="114"/>
      <c r="J28" s="51"/>
    </row>
    <row r="29" spans="4:10" ht="18.75" x14ac:dyDescent="0.25">
      <c r="D29" s="77" t="s">
        <v>173</v>
      </c>
      <c r="E29" s="87"/>
      <c r="F29" s="88" t="str">
        <f>IFERROR(F17-F22+F23-F26,"")</f>
        <v/>
      </c>
      <c r="G29" s="88" t="str">
        <f>IFERROR(G17-G22+G23-G26,"")</f>
        <v/>
      </c>
      <c r="H29" s="113"/>
      <c r="I29" s="114"/>
      <c r="J29" s="51"/>
    </row>
    <row r="30" spans="4:10" ht="19.5" thickBot="1" x14ac:dyDescent="0.3">
      <c r="D30" s="79" t="s">
        <v>167</v>
      </c>
      <c r="E30" s="80"/>
      <c r="F30" s="89">
        <f>F17-F22+F23</f>
        <v>248.6</v>
      </c>
      <c r="G30" s="90">
        <f>G17-G22+G23</f>
        <v>244.1453781512605</v>
      </c>
      <c r="H30" s="113"/>
      <c r="I30" s="114"/>
      <c r="J30" s="51"/>
    </row>
    <row r="31" spans="4:10" x14ac:dyDescent="0.25">
      <c r="D31" s="94"/>
      <c r="E31" s="95"/>
      <c r="F31" s="95"/>
      <c r="G31" s="95"/>
      <c r="H31" s="95"/>
      <c r="I31" s="95"/>
      <c r="J31" s="96"/>
    </row>
    <row r="32" spans="4:10" ht="15.75" thickBot="1" x14ac:dyDescent="0.3">
      <c r="D32" s="97"/>
      <c r="E32" s="98"/>
      <c r="F32" s="98"/>
      <c r="G32" s="98"/>
      <c r="H32" s="98"/>
      <c r="I32" s="98"/>
      <c r="J32" s="99"/>
    </row>
  </sheetData>
  <mergeCells count="4">
    <mergeCell ref="D31:J32"/>
    <mergeCell ref="D3:I6"/>
    <mergeCell ref="D17:E17"/>
    <mergeCell ref="H25:I30"/>
  </mergeCells>
  <conditionalFormatting sqref="E15">
    <cfRule type="dataBar" priority="5">
      <dataBar>
        <cfvo type="min"/>
        <cfvo type="max"/>
        <color rgb="FF638EC6"/>
      </dataBar>
    </cfRule>
  </conditionalFormatting>
  <conditionalFormatting sqref="E16">
    <cfRule type="dataBar" priority="4">
      <dataBar>
        <cfvo type="min"/>
        <cfvo type="max"/>
        <color rgb="FF638EC6"/>
      </dataBar>
    </cfRule>
  </conditionalFormatting>
  <conditionalFormatting sqref="E19:E21">
    <cfRule type="dataBar" priority="3">
      <dataBar>
        <cfvo type="min"/>
        <cfvo type="max"/>
        <color rgb="FF63C384"/>
      </dataBar>
    </cfRule>
  </conditionalFormatting>
  <conditionalFormatting sqref="E15:E16">
    <cfRule type="dataBar" priority="2">
      <dataBar>
        <cfvo type="min"/>
        <cfvo type="max"/>
        <color rgb="FFFFB628"/>
      </dataBar>
    </cfRule>
  </conditionalFormatting>
  <conditionalFormatting sqref="E22">
    <cfRule type="dataBar" priority="1">
      <dataBar>
        <cfvo type="min"/>
        <cfvo type="max"/>
        <color rgb="FFFF555A"/>
      </dataBar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55"/>
  <sheetViews>
    <sheetView workbookViewId="0">
      <selection activeCell="E18" sqref="E18:F18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2.7109375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34"/>
      <c r="C1" s="134"/>
      <c r="F1" s="18" t="s">
        <v>9</v>
      </c>
      <c r="G1" s="9">
        <f ca="1">TODAY()</f>
        <v>43734</v>
      </c>
    </row>
    <row r="2" spans="2:30" x14ac:dyDescent="0.25">
      <c r="B2" s="134"/>
      <c r="C2" s="134"/>
      <c r="D2" s="137" t="s">
        <v>11</v>
      </c>
      <c r="E2" s="137"/>
    </row>
    <row r="3" spans="2:30" x14ac:dyDescent="0.25">
      <c r="B3" s="134"/>
      <c r="C3" s="134"/>
      <c r="D3" s="137" t="s">
        <v>12</v>
      </c>
      <c r="E3" s="137"/>
      <c r="AD3" t="s">
        <v>32</v>
      </c>
    </row>
    <row r="4" spans="2:30" ht="24" thickBot="1" x14ac:dyDescent="0.4">
      <c r="B4" s="134"/>
      <c r="C4" s="134"/>
      <c r="D4" s="138" t="s">
        <v>29</v>
      </c>
      <c r="E4" s="138"/>
      <c r="F4" s="138"/>
      <c r="AD4" s="45" t="s">
        <v>33</v>
      </c>
    </row>
    <row r="5" spans="2:30" ht="18.75" x14ac:dyDescent="0.3">
      <c r="B5" s="139" t="s">
        <v>13</v>
      </c>
      <c r="C5" s="140"/>
      <c r="D5" s="140"/>
      <c r="E5" s="140"/>
      <c r="F5" s="140"/>
      <c r="G5" s="141"/>
      <c r="AD5" s="45" t="s">
        <v>34</v>
      </c>
    </row>
    <row r="6" spans="2:30" ht="19.5" thickBot="1" x14ac:dyDescent="0.35">
      <c r="B6" s="142" t="s">
        <v>20</v>
      </c>
      <c r="C6" s="143"/>
      <c r="D6" s="143"/>
      <c r="E6" s="143"/>
      <c r="F6" s="143"/>
      <c r="G6" s="144"/>
      <c r="AD6" s="45" t="s">
        <v>35</v>
      </c>
    </row>
    <row r="8" spans="2:30" ht="15.75" x14ac:dyDescent="0.25">
      <c r="B8" s="19" t="s">
        <v>14</v>
      </c>
      <c r="C8" s="145"/>
      <c r="D8" s="145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146"/>
      <c r="D9" s="146"/>
      <c r="E9" s="20" t="s">
        <v>19</v>
      </c>
      <c r="F9" s="21"/>
      <c r="G9" s="22"/>
    </row>
    <row r="10" spans="2:30" ht="15.75" x14ac:dyDescent="0.25">
      <c r="B10" s="19" t="s">
        <v>16</v>
      </c>
      <c r="C10" s="146"/>
      <c r="D10" s="146"/>
      <c r="E10" s="20"/>
      <c r="F10" s="20"/>
      <c r="G10" s="22"/>
    </row>
    <row r="11" spans="2:30" ht="15.75" x14ac:dyDescent="0.25">
      <c r="B11" s="19" t="s">
        <v>17</v>
      </c>
      <c r="C11" s="146"/>
      <c r="D11" s="146"/>
      <c r="E11" s="20"/>
      <c r="F11" s="47"/>
      <c r="G11" s="22"/>
    </row>
    <row r="12" spans="2:30" ht="15.75" thickBot="1" x14ac:dyDescent="0.3"/>
    <row r="13" spans="2:30" ht="15" customHeight="1" x14ac:dyDescent="0.25">
      <c r="B13" s="119" t="s">
        <v>142</v>
      </c>
      <c r="C13" s="120"/>
      <c r="D13" s="120"/>
      <c r="E13" s="120"/>
      <c r="F13" s="121" t="str">
        <f>Base!G28</f>
        <v/>
      </c>
      <c r="G13" s="122"/>
    </row>
    <row r="14" spans="2:30" ht="15" customHeight="1" x14ac:dyDescent="0.25">
      <c r="B14" s="123" t="e">
        <f>'.'!C5</f>
        <v>#VALUE!</v>
      </c>
      <c r="C14" s="124"/>
      <c r="D14" s="124"/>
      <c r="E14" s="124"/>
      <c r="F14" s="124"/>
      <c r="G14" s="125"/>
    </row>
    <row r="15" spans="2:30" ht="15" customHeight="1" x14ac:dyDescent="0.25">
      <c r="B15" s="123"/>
      <c r="C15" s="124"/>
      <c r="D15" s="124"/>
      <c r="E15" s="124"/>
      <c r="F15" s="124"/>
      <c r="G15" s="125"/>
    </row>
    <row r="16" spans="2:30" ht="15.75" customHeight="1" x14ac:dyDescent="0.25">
      <c r="B16" s="163" t="s">
        <v>30</v>
      </c>
      <c r="C16" s="164"/>
      <c r="D16" s="164"/>
      <c r="E16" s="164"/>
      <c r="F16" s="164"/>
      <c r="G16" s="165"/>
    </row>
    <row r="17" spans="2:7" ht="20.25" customHeight="1" thickBot="1" x14ac:dyDescent="0.3">
      <c r="B17" s="43" t="s">
        <v>31</v>
      </c>
      <c r="C17" s="44" t="s">
        <v>35</v>
      </c>
      <c r="D17" s="166" t="s">
        <v>36</v>
      </c>
      <c r="E17" s="166"/>
      <c r="F17" s="166"/>
      <c r="G17" s="167"/>
    </row>
    <row r="18" spans="2:7" ht="16.5" thickBot="1" x14ac:dyDescent="0.3">
      <c r="B18" s="23"/>
      <c r="C18" s="147" t="s">
        <v>8</v>
      </c>
      <c r="D18" s="148"/>
      <c r="E18" s="168">
        <f>Base!F9</f>
        <v>11</v>
      </c>
      <c r="F18" s="169"/>
      <c r="G18" s="24"/>
    </row>
    <row r="19" spans="2:7" ht="16.5" thickBot="1" x14ac:dyDescent="0.3">
      <c r="B19" s="23"/>
      <c r="C19" s="147" t="s">
        <v>0</v>
      </c>
      <c r="D19" s="148"/>
      <c r="E19" s="168">
        <f>Base!F10</f>
        <v>12</v>
      </c>
      <c r="F19" s="169"/>
      <c r="G19" s="24"/>
    </row>
    <row r="20" spans="2:7" ht="16.5" thickBot="1" x14ac:dyDescent="0.3">
      <c r="B20" s="23"/>
      <c r="C20" s="147" t="s">
        <v>3</v>
      </c>
      <c r="D20" s="148"/>
      <c r="E20" s="168">
        <f>Base!F8</f>
        <v>10</v>
      </c>
      <c r="F20" s="169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47" t="s">
        <v>4</v>
      </c>
      <c r="D22" s="148"/>
      <c r="E22" s="168"/>
      <c r="F22" s="169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47" t="s">
        <v>5</v>
      </c>
      <c r="D24" s="148"/>
      <c r="E24" s="168">
        <f>Base!F13</f>
        <v>0</v>
      </c>
      <c r="F24" s="169"/>
      <c r="G24" s="24"/>
    </row>
    <row r="25" spans="2:7" ht="16.5" thickBot="1" x14ac:dyDescent="0.3">
      <c r="B25" s="23"/>
      <c r="C25" s="126" t="s">
        <v>6</v>
      </c>
      <c r="D25" s="127"/>
      <c r="E25" s="170">
        <f>Base!F14</f>
        <v>0</v>
      </c>
      <c r="F25" s="171"/>
      <c r="G25" s="24"/>
    </row>
    <row r="26" spans="2:7" ht="16.5" thickBot="1" x14ac:dyDescent="0.3">
      <c r="B26" s="23"/>
      <c r="C26" s="147" t="s">
        <v>37</v>
      </c>
      <c r="D26" s="148"/>
      <c r="E26" s="48">
        <f>Base!E31</f>
        <v>0</v>
      </c>
      <c r="F26" s="49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47" t="s">
        <v>4</v>
      </c>
      <c r="D28" s="149"/>
      <c r="E28" s="168"/>
      <c r="F28" s="169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168"/>
      <c r="F30" s="169"/>
      <c r="G30" s="24"/>
    </row>
    <row r="31" spans="2:7" ht="16.5" thickBot="1" x14ac:dyDescent="0.3">
      <c r="B31" s="23"/>
      <c r="C31" s="150" t="s">
        <v>141</v>
      </c>
      <c r="D31" s="151"/>
      <c r="E31" s="128" t="str">
        <f>Base!F20</f>
        <v/>
      </c>
      <c r="F31" s="129"/>
      <c r="G31" s="24"/>
    </row>
    <row r="32" spans="2:7" ht="16.5" thickBot="1" x14ac:dyDescent="0.3">
      <c r="B32" s="23"/>
      <c r="C32" s="39"/>
      <c r="D32" s="39"/>
      <c r="E32" s="40"/>
      <c r="F32" s="41"/>
      <c r="G32" s="24"/>
    </row>
    <row r="33" spans="1:8" ht="15.75" x14ac:dyDescent="0.25">
      <c r="A33" s="1"/>
      <c r="B33" s="23"/>
      <c r="C33" s="31" t="s">
        <v>7</v>
      </c>
      <c r="D33" s="32"/>
      <c r="E33" s="130" t="str">
        <f>Base!F25</f>
        <v/>
      </c>
      <c r="F33" s="131"/>
      <c r="G33" s="24"/>
    </row>
    <row r="34" spans="1:8" ht="16.5" thickBot="1" x14ac:dyDescent="0.3">
      <c r="A34" s="1"/>
      <c r="B34" s="23"/>
      <c r="C34" s="33"/>
      <c r="D34" s="34"/>
      <c r="E34" s="132"/>
      <c r="F34" s="133"/>
      <c r="G34" s="24"/>
      <c r="H34" s="1"/>
    </row>
    <row r="35" spans="1:8" ht="15.75" x14ac:dyDescent="0.25">
      <c r="A35" s="1"/>
      <c r="B35" s="23"/>
      <c r="C35" s="25"/>
      <c r="D35" s="115"/>
      <c r="E35" s="115"/>
      <c r="F35" s="115"/>
      <c r="G35" s="116"/>
      <c r="H35" s="1"/>
    </row>
    <row r="36" spans="1:8" ht="15.75" x14ac:dyDescent="0.25">
      <c r="A36" s="1"/>
      <c r="B36" s="135" t="s">
        <v>10</v>
      </c>
      <c r="C36" s="136"/>
      <c r="D36" s="115"/>
      <c r="E36" s="115"/>
      <c r="F36" s="115"/>
      <c r="G36" s="116"/>
      <c r="H36" s="1"/>
    </row>
    <row r="37" spans="1:8" ht="15.75" x14ac:dyDescent="0.25">
      <c r="A37" s="1"/>
      <c r="B37" s="23"/>
      <c r="C37" s="25"/>
      <c r="D37" s="115"/>
      <c r="E37" s="115"/>
      <c r="F37" s="115"/>
      <c r="G37" s="116"/>
      <c r="H37" s="1"/>
    </row>
    <row r="38" spans="1:8" ht="15.75" x14ac:dyDescent="0.25">
      <c r="A38" s="1"/>
      <c r="B38" s="23"/>
      <c r="C38" s="25"/>
      <c r="D38" s="115"/>
      <c r="E38" s="115"/>
      <c r="F38" s="115"/>
      <c r="G38" s="116"/>
      <c r="H38" s="1"/>
    </row>
    <row r="39" spans="1:8" ht="16.5" thickBot="1" x14ac:dyDescent="0.3">
      <c r="A39" s="1"/>
      <c r="B39" s="42"/>
      <c r="C39" s="35"/>
      <c r="D39" s="117"/>
      <c r="E39" s="117"/>
      <c r="F39" s="117"/>
      <c r="G39" s="118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6.5" thickBot="1" x14ac:dyDescent="0.3">
      <c r="B41" s="161" t="s">
        <v>21</v>
      </c>
      <c r="C41" s="162"/>
      <c r="D41" s="37" t="s">
        <v>22</v>
      </c>
      <c r="E41" s="37" t="s">
        <v>23</v>
      </c>
      <c r="F41" s="161" t="s">
        <v>24</v>
      </c>
      <c r="G41" s="162"/>
    </row>
    <row r="42" spans="1:8" x14ac:dyDescent="0.25">
      <c r="B42" s="152"/>
      <c r="C42" s="153"/>
      <c r="D42" s="156"/>
      <c r="E42" s="156"/>
      <c r="F42" s="152"/>
      <c r="G42" s="153"/>
    </row>
    <row r="43" spans="1:8" x14ac:dyDescent="0.25">
      <c r="B43" s="154"/>
      <c r="C43" s="116"/>
      <c r="D43" s="157"/>
      <c r="E43" s="157"/>
      <c r="F43" s="154"/>
      <c r="G43" s="116"/>
    </row>
    <row r="44" spans="1:8" x14ac:dyDescent="0.25">
      <c r="B44" s="154"/>
      <c r="C44" s="116"/>
      <c r="D44" s="157"/>
      <c r="E44" s="157"/>
      <c r="F44" s="154"/>
      <c r="G44" s="116"/>
    </row>
    <row r="45" spans="1:8" x14ac:dyDescent="0.25">
      <c r="B45" s="154"/>
      <c r="C45" s="116"/>
      <c r="D45" s="157"/>
      <c r="E45" s="157"/>
      <c r="F45" s="154"/>
      <c r="G45" s="116"/>
    </row>
    <row r="46" spans="1:8" ht="15.75" thickBot="1" x14ac:dyDescent="0.3">
      <c r="B46" s="155"/>
      <c r="C46" s="118"/>
      <c r="D46" s="158"/>
      <c r="E46" s="158"/>
      <c r="F46" s="155"/>
      <c r="G46" s="118"/>
    </row>
    <row r="47" spans="1:8" ht="16.5" thickBot="1" x14ac:dyDescent="0.3">
      <c r="B47" s="159" t="s">
        <v>28</v>
      </c>
      <c r="C47" s="160"/>
      <c r="D47" s="38" t="s">
        <v>25</v>
      </c>
      <c r="E47" s="38" t="s">
        <v>26</v>
      </c>
      <c r="F47" s="159" t="s">
        <v>27</v>
      </c>
      <c r="G47" s="160"/>
    </row>
    <row r="48" spans="1:8" x14ac:dyDescent="0.25">
      <c r="B48" s="152"/>
      <c r="C48" s="153"/>
      <c r="D48" s="156"/>
      <c r="E48" s="156"/>
      <c r="F48" s="152"/>
      <c r="G48" s="153"/>
    </row>
    <row r="49" spans="1:7" x14ac:dyDescent="0.25">
      <c r="B49" s="154"/>
      <c r="C49" s="116"/>
      <c r="D49" s="157"/>
      <c r="E49" s="157"/>
      <c r="F49" s="154"/>
      <c r="G49" s="116"/>
    </row>
    <row r="50" spans="1:7" x14ac:dyDescent="0.25">
      <c r="B50" s="154"/>
      <c r="C50" s="116"/>
      <c r="D50" s="157"/>
      <c r="E50" s="157"/>
      <c r="F50" s="154"/>
      <c r="G50" s="116"/>
    </row>
    <row r="51" spans="1:7" x14ac:dyDescent="0.25">
      <c r="B51" s="154"/>
      <c r="C51" s="116"/>
      <c r="D51" s="157"/>
      <c r="E51" s="157"/>
      <c r="F51" s="154"/>
      <c r="G51" s="116"/>
    </row>
    <row r="52" spans="1:7" x14ac:dyDescent="0.25">
      <c r="B52" s="154"/>
      <c r="C52" s="116"/>
      <c r="D52" s="157"/>
      <c r="E52" s="157"/>
      <c r="F52" s="154"/>
      <c r="G52" s="116"/>
    </row>
    <row r="53" spans="1:7" s="3" customFormat="1" ht="15.75" thickBot="1" x14ac:dyDescent="0.3">
      <c r="A53" s="17">
        <v>11</v>
      </c>
      <c r="B53" s="155"/>
      <c r="C53" s="118"/>
      <c r="D53" s="158"/>
      <c r="E53" s="158"/>
      <c r="F53" s="155"/>
      <c r="G53" s="118"/>
    </row>
    <row r="54" spans="1:7" x14ac:dyDescent="0.25">
      <c r="A54" s="1"/>
    </row>
    <row r="55" spans="1:7" x14ac:dyDescent="0.25">
      <c r="B55" s="1"/>
    </row>
  </sheetData>
  <mergeCells count="52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5" priority="1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autoPict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G108"/>
  <sheetViews>
    <sheetView workbookViewId="0">
      <selection activeCell="B22" sqref="B22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customWidth="1"/>
    <col min="4" max="4" width="24.28515625" customWidth="1"/>
    <col min="5" max="5" width="22.7109375" customWidth="1"/>
    <col min="6" max="6" width="8.85546875" bestFit="1" customWidth="1"/>
    <col min="7" max="7" width="20.5703125" bestFit="1" customWidth="1"/>
  </cols>
  <sheetData>
    <row r="2" spans="2:7" x14ac:dyDescent="0.25">
      <c r="B2" s="134"/>
      <c r="C2" s="134"/>
      <c r="D2" s="18"/>
      <c r="E2" s="18"/>
      <c r="F2" s="18" t="s">
        <v>9</v>
      </c>
      <c r="G2" s="9">
        <v>43734</v>
      </c>
    </row>
    <row r="3" spans="2:7" x14ac:dyDescent="0.25">
      <c r="B3" s="134"/>
      <c r="C3" s="134"/>
      <c r="D3" s="137" t="s">
        <v>11</v>
      </c>
      <c r="E3" s="137"/>
      <c r="F3" s="18"/>
    </row>
    <row r="4" spans="2:7" x14ac:dyDescent="0.25">
      <c r="B4" s="134"/>
      <c r="C4" s="134"/>
      <c r="D4" s="137" t="s">
        <v>12</v>
      </c>
      <c r="E4" s="137"/>
      <c r="F4" s="18"/>
    </row>
    <row r="5" spans="2:7" ht="24" thickBot="1" x14ac:dyDescent="0.4">
      <c r="B5" s="134"/>
      <c r="C5" s="134"/>
      <c r="D5" s="138" t="s">
        <v>29</v>
      </c>
      <c r="E5" s="138"/>
      <c r="F5" s="138"/>
    </row>
    <row r="6" spans="2:7" ht="18.75" x14ac:dyDescent="0.3">
      <c r="B6" s="139" t="s">
        <v>13</v>
      </c>
      <c r="C6" s="140"/>
      <c r="D6" s="140"/>
      <c r="E6" s="140"/>
      <c r="F6" s="140"/>
      <c r="G6" s="141"/>
    </row>
    <row r="7" spans="2:7" ht="19.5" thickBot="1" x14ac:dyDescent="0.35">
      <c r="B7" s="142" t="s">
        <v>20</v>
      </c>
      <c r="C7" s="143"/>
      <c r="D7" s="143"/>
      <c r="E7" s="143"/>
      <c r="F7" s="143"/>
      <c r="G7" s="144"/>
    </row>
    <row r="8" spans="2:7" x14ac:dyDescent="0.25">
      <c r="C8" s="18"/>
      <c r="D8" s="18"/>
      <c r="E8" s="18"/>
      <c r="F8" s="18"/>
    </row>
    <row r="9" spans="2:7" ht="15.75" x14ac:dyDescent="0.25">
      <c r="B9" s="19" t="s">
        <v>14</v>
      </c>
      <c r="C9" s="145"/>
      <c r="D9" s="145"/>
      <c r="E9" s="93" t="s">
        <v>18</v>
      </c>
      <c r="F9" s="21" t="s">
        <v>91</v>
      </c>
      <c r="G9" s="22"/>
    </row>
    <row r="10" spans="2:7" ht="15.75" x14ac:dyDescent="0.25">
      <c r="B10" s="19" t="s">
        <v>15</v>
      </c>
      <c r="C10" s="146"/>
      <c r="D10" s="146"/>
      <c r="E10" s="93" t="s">
        <v>19</v>
      </c>
      <c r="F10" s="21"/>
      <c r="G10" s="22"/>
    </row>
    <row r="11" spans="2:7" ht="15.75" x14ac:dyDescent="0.25">
      <c r="B11" s="19" t="s">
        <v>16</v>
      </c>
      <c r="C11" s="146"/>
      <c r="D11" s="146"/>
      <c r="E11" s="93"/>
      <c r="F11" s="93"/>
      <c r="G11" s="22"/>
    </row>
    <row r="12" spans="2:7" ht="15.75" x14ac:dyDescent="0.25">
      <c r="B12" s="19" t="s">
        <v>17</v>
      </c>
      <c r="C12" s="146"/>
      <c r="D12" s="146"/>
      <c r="E12" s="93"/>
      <c r="F12" s="93" t="s">
        <v>174</v>
      </c>
      <c r="G12" s="22"/>
    </row>
    <row r="13" spans="2:7" ht="15.75" thickBot="1" x14ac:dyDescent="0.3">
      <c r="C13" s="18"/>
      <c r="D13" s="18"/>
      <c r="E13" s="18"/>
      <c r="F13" s="18"/>
    </row>
    <row r="14" spans="2:7" ht="18" x14ac:dyDescent="0.25">
      <c r="B14" s="119" t="s">
        <v>142</v>
      </c>
      <c r="C14" s="120"/>
      <c r="D14" s="120"/>
      <c r="E14" s="120"/>
      <c r="F14" s="121" t="s">
        <v>175</v>
      </c>
      <c r="G14" s="122"/>
    </row>
    <row r="15" spans="2:7" x14ac:dyDescent="0.25">
      <c r="B15" s="123" t="e">
        <v>#VALUE!</v>
      </c>
      <c r="C15" s="124"/>
      <c r="D15" s="124"/>
      <c r="E15" s="124"/>
      <c r="F15" s="124"/>
      <c r="G15" s="125"/>
    </row>
    <row r="16" spans="2:7" x14ac:dyDescent="0.25">
      <c r="B16" s="123"/>
      <c r="C16" s="124"/>
      <c r="D16" s="124"/>
      <c r="E16" s="124"/>
      <c r="F16" s="124"/>
      <c r="G16" s="125"/>
    </row>
    <row r="17" spans="2:7" ht="18" x14ac:dyDescent="0.25">
      <c r="B17" s="163" t="s">
        <v>30</v>
      </c>
      <c r="C17" s="164"/>
      <c r="D17" s="164"/>
      <c r="E17" s="164"/>
      <c r="F17" s="164"/>
      <c r="G17" s="165"/>
    </row>
    <row r="18" spans="2:7" ht="18.75" thickBot="1" x14ac:dyDescent="0.3">
      <c r="B18" s="43" t="s">
        <v>31</v>
      </c>
      <c r="C18" s="44" t="s">
        <v>35</v>
      </c>
      <c r="D18" s="166" t="s">
        <v>36</v>
      </c>
      <c r="E18" s="166"/>
      <c r="F18" s="166"/>
      <c r="G18" s="167"/>
    </row>
    <row r="19" spans="2:7" ht="16.5" thickBot="1" x14ac:dyDescent="0.3">
      <c r="B19" s="23"/>
      <c r="C19" s="147" t="s">
        <v>8</v>
      </c>
      <c r="D19" s="148"/>
      <c r="E19" s="168">
        <v>0</v>
      </c>
      <c r="F19" s="169"/>
      <c r="G19" s="24"/>
    </row>
    <row r="20" spans="2:7" ht="16.5" thickBot="1" x14ac:dyDescent="0.3">
      <c r="B20" s="23"/>
      <c r="C20" s="147" t="s">
        <v>0</v>
      </c>
      <c r="D20" s="148"/>
      <c r="E20" s="168">
        <v>0</v>
      </c>
      <c r="F20" s="169"/>
      <c r="G20" s="24"/>
    </row>
    <row r="21" spans="2:7" ht="16.5" thickBot="1" x14ac:dyDescent="0.3">
      <c r="B21" s="23"/>
      <c r="C21" s="147" t="s">
        <v>3</v>
      </c>
      <c r="D21" s="148"/>
      <c r="E21" s="168">
        <v>0</v>
      </c>
      <c r="F21" s="169"/>
      <c r="G21" s="24"/>
    </row>
    <row r="22" spans="2:7" ht="16.5" thickBot="1" x14ac:dyDescent="0.3">
      <c r="B22" s="23"/>
      <c r="C22" s="25"/>
      <c r="D22" s="25"/>
      <c r="E22" s="26"/>
      <c r="F22" s="27"/>
      <c r="G22" s="24"/>
    </row>
    <row r="23" spans="2:7" ht="16.5" thickBot="1" x14ac:dyDescent="0.3">
      <c r="B23" s="23"/>
      <c r="C23" s="147" t="s">
        <v>4</v>
      </c>
      <c r="D23" s="148"/>
      <c r="E23" s="168"/>
      <c r="F23" s="169"/>
      <c r="G23" s="24"/>
    </row>
    <row r="24" spans="2:7" ht="16.5" thickBot="1" x14ac:dyDescent="0.3">
      <c r="B24" s="23"/>
      <c r="C24" s="25"/>
      <c r="D24" s="25"/>
      <c r="E24" s="26"/>
      <c r="F24" s="27"/>
      <c r="G24" s="24"/>
    </row>
    <row r="25" spans="2:7" ht="16.5" thickBot="1" x14ac:dyDescent="0.3">
      <c r="B25" s="23"/>
      <c r="C25" s="147" t="s">
        <v>5</v>
      </c>
      <c r="D25" s="148"/>
      <c r="E25" s="168">
        <v>0</v>
      </c>
      <c r="F25" s="169"/>
      <c r="G25" s="24"/>
    </row>
    <row r="26" spans="2:7" ht="16.5" thickBot="1" x14ac:dyDescent="0.3">
      <c r="B26" s="23"/>
      <c r="C26" s="126" t="s">
        <v>6</v>
      </c>
      <c r="D26" s="127"/>
      <c r="E26" s="170">
        <v>0</v>
      </c>
      <c r="F26" s="171"/>
      <c r="G26" s="24"/>
    </row>
    <row r="27" spans="2:7" ht="16.5" thickBot="1" x14ac:dyDescent="0.3">
      <c r="B27" s="23"/>
      <c r="C27" s="147" t="s">
        <v>37</v>
      </c>
      <c r="D27" s="148"/>
      <c r="E27" s="48">
        <v>0</v>
      </c>
      <c r="F27" s="49"/>
      <c r="G27" s="24"/>
    </row>
    <row r="28" spans="2:7" ht="16.5" thickBot="1" x14ac:dyDescent="0.3">
      <c r="B28" s="23"/>
      <c r="C28" s="93"/>
      <c r="D28" s="93"/>
      <c r="E28" s="28"/>
      <c r="F28" s="28"/>
      <c r="G28" s="24"/>
    </row>
    <row r="29" spans="2:7" ht="16.5" thickBot="1" x14ac:dyDescent="0.3">
      <c r="B29" s="23"/>
      <c r="C29" s="147" t="s">
        <v>4</v>
      </c>
      <c r="D29" s="149"/>
      <c r="E29" s="168"/>
      <c r="F29" s="169"/>
      <c r="G29" s="24"/>
    </row>
    <row r="30" spans="2:7" ht="16.5" thickBot="1" x14ac:dyDescent="0.3">
      <c r="B30" s="23"/>
      <c r="C30" s="25"/>
      <c r="D30" s="25"/>
      <c r="E30" s="26"/>
      <c r="F30" s="27"/>
      <c r="G30" s="24"/>
    </row>
    <row r="31" spans="2:7" ht="16.5" thickBot="1" x14ac:dyDescent="0.3">
      <c r="B31" s="23"/>
      <c r="C31" s="91" t="s">
        <v>1</v>
      </c>
      <c r="D31" s="92"/>
      <c r="E31" s="168"/>
      <c r="F31" s="169"/>
      <c r="G31" s="24"/>
    </row>
    <row r="32" spans="2:7" ht="16.5" thickBot="1" x14ac:dyDescent="0.3">
      <c r="B32" s="23"/>
      <c r="C32" s="150" t="s">
        <v>141</v>
      </c>
      <c r="D32" s="151"/>
      <c r="E32" s="128" t="s">
        <v>175</v>
      </c>
      <c r="F32" s="129"/>
      <c r="G32" s="24"/>
    </row>
    <row r="33" spans="1:7" ht="16.5" thickBot="1" x14ac:dyDescent="0.3">
      <c r="B33" s="23"/>
      <c r="C33" s="39"/>
      <c r="D33" s="39"/>
      <c r="E33" s="40"/>
      <c r="F33" s="41"/>
      <c r="G33" s="24"/>
    </row>
    <row r="34" spans="1:7" ht="15.75" x14ac:dyDescent="0.25">
      <c r="A34" s="1"/>
      <c r="B34" s="23"/>
      <c r="C34" s="31" t="s">
        <v>7</v>
      </c>
      <c r="D34" s="32"/>
      <c r="E34" s="130" t="s">
        <v>175</v>
      </c>
      <c r="F34" s="131"/>
      <c r="G34" s="24"/>
    </row>
    <row r="35" spans="1:7" ht="16.5" thickBot="1" x14ac:dyDescent="0.3">
      <c r="A35" s="1"/>
      <c r="B35" s="23"/>
      <c r="C35" s="33"/>
      <c r="D35" s="34"/>
      <c r="E35" s="132"/>
      <c r="F35" s="133"/>
      <c r="G35" s="24"/>
    </row>
    <row r="36" spans="1:7" ht="15.75" x14ac:dyDescent="0.25">
      <c r="A36" s="1"/>
      <c r="B36" s="23"/>
      <c r="C36" s="25"/>
      <c r="D36" s="115"/>
      <c r="E36" s="115"/>
      <c r="F36" s="115"/>
      <c r="G36" s="116"/>
    </row>
    <row r="37" spans="1:7" ht="15.75" x14ac:dyDescent="0.25">
      <c r="A37" s="1"/>
      <c r="B37" s="135" t="s">
        <v>10</v>
      </c>
      <c r="C37" s="136"/>
      <c r="D37" s="115"/>
      <c r="E37" s="115"/>
      <c r="F37" s="115"/>
      <c r="G37" s="116"/>
    </row>
    <row r="38" spans="1:7" ht="15.75" x14ac:dyDescent="0.25">
      <c r="A38" s="1"/>
      <c r="B38" s="23"/>
      <c r="C38" s="25"/>
      <c r="D38" s="115"/>
      <c r="E38" s="115"/>
      <c r="F38" s="115"/>
      <c r="G38" s="116"/>
    </row>
    <row r="39" spans="1:7" ht="15.75" x14ac:dyDescent="0.25">
      <c r="A39" s="1"/>
      <c r="B39" s="23"/>
      <c r="C39" s="25"/>
      <c r="D39" s="115"/>
      <c r="E39" s="115"/>
      <c r="F39" s="115"/>
      <c r="G39" s="116"/>
    </row>
    <row r="40" spans="1:7" ht="16.5" thickBot="1" x14ac:dyDescent="0.3">
      <c r="A40" s="1"/>
      <c r="B40" s="42"/>
      <c r="C40" s="35"/>
      <c r="D40" s="117"/>
      <c r="E40" s="117"/>
      <c r="F40" s="117"/>
      <c r="G40" s="118"/>
    </row>
    <row r="41" spans="1:7" ht="16.5" thickBot="1" x14ac:dyDescent="0.3">
      <c r="B41" s="22"/>
      <c r="C41" s="93"/>
      <c r="D41" s="35"/>
      <c r="E41" s="35"/>
      <c r="F41" s="35"/>
      <c r="G41" s="36"/>
    </row>
    <row r="42" spans="1:7" ht="16.5" thickBot="1" x14ac:dyDescent="0.3">
      <c r="B42" s="161" t="s">
        <v>21</v>
      </c>
      <c r="C42" s="162"/>
      <c r="D42" s="37" t="s">
        <v>22</v>
      </c>
      <c r="E42" s="37" t="s">
        <v>23</v>
      </c>
      <c r="F42" s="161" t="s">
        <v>24</v>
      </c>
      <c r="G42" s="162"/>
    </row>
    <row r="43" spans="1:7" x14ac:dyDescent="0.25">
      <c r="B43" s="152"/>
      <c r="C43" s="153"/>
      <c r="D43" s="156"/>
      <c r="E43" s="156"/>
      <c r="F43" s="152"/>
      <c r="G43" s="153"/>
    </row>
    <row r="44" spans="1:7" x14ac:dyDescent="0.25">
      <c r="B44" s="154"/>
      <c r="C44" s="116"/>
      <c r="D44" s="157"/>
      <c r="E44" s="157"/>
      <c r="F44" s="154"/>
      <c r="G44" s="116"/>
    </row>
    <row r="45" spans="1:7" x14ac:dyDescent="0.25">
      <c r="B45" s="154"/>
      <c r="C45" s="116"/>
      <c r="D45" s="157"/>
      <c r="E45" s="157"/>
      <c r="F45" s="154"/>
      <c r="G45" s="116"/>
    </row>
    <row r="46" spans="1:7" x14ac:dyDescent="0.25">
      <c r="B46" s="154"/>
      <c r="C46" s="116"/>
      <c r="D46" s="157"/>
      <c r="E46" s="157"/>
      <c r="F46" s="154"/>
      <c r="G46" s="116"/>
    </row>
    <row r="47" spans="1:7" ht="15.75" thickBot="1" x14ac:dyDescent="0.3">
      <c r="B47" s="155"/>
      <c r="C47" s="118"/>
      <c r="D47" s="158"/>
      <c r="E47" s="158"/>
      <c r="F47" s="155"/>
      <c r="G47" s="118"/>
    </row>
    <row r="48" spans="1:7" ht="16.5" thickBot="1" x14ac:dyDescent="0.3">
      <c r="B48" s="159" t="s">
        <v>28</v>
      </c>
      <c r="C48" s="160"/>
      <c r="D48" s="38" t="s">
        <v>25</v>
      </c>
      <c r="E48" s="38" t="s">
        <v>26</v>
      </c>
      <c r="F48" s="159" t="s">
        <v>27</v>
      </c>
      <c r="G48" s="160"/>
    </row>
    <row r="49" spans="1:7" x14ac:dyDescent="0.25">
      <c r="B49" s="152"/>
      <c r="C49" s="153"/>
      <c r="D49" s="156"/>
      <c r="E49" s="156"/>
      <c r="F49" s="152"/>
      <c r="G49" s="153"/>
    </row>
    <row r="50" spans="1:7" x14ac:dyDescent="0.25">
      <c r="B50" s="154"/>
      <c r="C50" s="116"/>
      <c r="D50" s="157"/>
      <c r="E50" s="157"/>
      <c r="F50" s="154"/>
      <c r="G50" s="116"/>
    </row>
    <row r="51" spans="1:7" x14ac:dyDescent="0.25">
      <c r="B51" s="154"/>
      <c r="C51" s="116"/>
      <c r="D51" s="157"/>
      <c r="E51" s="157"/>
      <c r="F51" s="154"/>
      <c r="G51" s="116"/>
    </row>
    <row r="52" spans="1:7" x14ac:dyDescent="0.25">
      <c r="B52" s="154"/>
      <c r="C52" s="116"/>
      <c r="D52" s="157"/>
      <c r="E52" s="157"/>
      <c r="F52" s="154"/>
      <c r="G52" s="116"/>
    </row>
    <row r="53" spans="1:7" x14ac:dyDescent="0.25">
      <c r="B53" s="154"/>
      <c r="C53" s="116"/>
      <c r="D53" s="157"/>
      <c r="E53" s="157"/>
      <c r="F53" s="154"/>
      <c r="G53" s="116"/>
    </row>
    <row r="54" spans="1:7" ht="15.75" thickBot="1" x14ac:dyDescent="0.3">
      <c r="A54" s="17">
        <v>11</v>
      </c>
      <c r="B54" s="155"/>
      <c r="C54" s="118"/>
      <c r="D54" s="158"/>
      <c r="E54" s="158"/>
      <c r="F54" s="155"/>
      <c r="G54" s="118"/>
    </row>
    <row r="56" spans="1:7" x14ac:dyDescent="0.25">
      <c r="B56" s="134"/>
      <c r="C56" s="134"/>
      <c r="D56" s="18"/>
      <c r="E56" s="18"/>
      <c r="F56" s="18" t="s">
        <v>9</v>
      </c>
      <c r="G56" s="9">
        <v>43734</v>
      </c>
    </row>
    <row r="57" spans="1:7" x14ac:dyDescent="0.25">
      <c r="B57" s="134"/>
      <c r="C57" s="134"/>
      <c r="D57" s="137" t="s">
        <v>11</v>
      </c>
      <c r="E57" s="137"/>
      <c r="F57" s="18"/>
    </row>
    <row r="58" spans="1:7" x14ac:dyDescent="0.25">
      <c r="B58" s="134"/>
      <c r="C58" s="134"/>
      <c r="D58" s="137" t="s">
        <v>12</v>
      </c>
      <c r="E58" s="137"/>
      <c r="F58" s="18"/>
    </row>
    <row r="59" spans="1:7" ht="24" thickBot="1" x14ac:dyDescent="0.4">
      <c r="B59" s="134"/>
      <c r="C59" s="134"/>
      <c r="D59" s="138" t="s">
        <v>29</v>
      </c>
      <c r="E59" s="138"/>
      <c r="F59" s="138"/>
    </row>
    <row r="60" spans="1:7" ht="18.75" x14ac:dyDescent="0.3">
      <c r="B60" s="139" t="s">
        <v>13</v>
      </c>
      <c r="C60" s="140"/>
      <c r="D60" s="140"/>
      <c r="E60" s="140"/>
      <c r="F60" s="140"/>
      <c r="G60" s="141"/>
    </row>
    <row r="61" spans="1:7" ht="19.5" thickBot="1" x14ac:dyDescent="0.35">
      <c r="B61" s="142" t="s">
        <v>20</v>
      </c>
      <c r="C61" s="143"/>
      <c r="D61" s="143"/>
      <c r="E61" s="143"/>
      <c r="F61" s="143"/>
      <c r="G61" s="144"/>
    </row>
    <row r="62" spans="1:7" x14ac:dyDescent="0.25">
      <c r="C62" s="18"/>
      <c r="D62" s="18"/>
      <c r="E62" s="18"/>
      <c r="F62" s="18"/>
    </row>
    <row r="63" spans="1:7" ht="15.75" x14ac:dyDescent="0.25">
      <c r="B63" s="19" t="s">
        <v>14</v>
      </c>
      <c r="C63" s="145"/>
      <c r="D63" s="145"/>
      <c r="E63" s="93" t="s">
        <v>18</v>
      </c>
      <c r="F63" s="21" t="s">
        <v>91</v>
      </c>
      <c r="G63" s="22"/>
    </row>
    <row r="64" spans="1:7" ht="15.75" x14ac:dyDescent="0.25">
      <c r="B64" s="19" t="s">
        <v>15</v>
      </c>
      <c r="C64" s="146"/>
      <c r="D64" s="146"/>
      <c r="E64" s="93" t="s">
        <v>19</v>
      </c>
      <c r="F64" s="21"/>
      <c r="G64" s="22"/>
    </row>
    <row r="65" spans="2:7" ht="15.75" x14ac:dyDescent="0.25">
      <c r="B65" s="19" t="s">
        <v>16</v>
      </c>
      <c r="C65" s="146"/>
      <c r="D65" s="146"/>
      <c r="E65" s="93"/>
      <c r="F65" s="93"/>
      <c r="G65" s="22"/>
    </row>
    <row r="66" spans="2:7" ht="15.75" x14ac:dyDescent="0.25">
      <c r="B66" s="19" t="s">
        <v>17</v>
      </c>
      <c r="C66" s="146"/>
      <c r="D66" s="146"/>
      <c r="E66" s="93"/>
      <c r="F66" s="93" t="s">
        <v>174</v>
      </c>
      <c r="G66" s="22"/>
    </row>
    <row r="67" spans="2:7" ht="15.75" thickBot="1" x14ac:dyDescent="0.3">
      <c r="C67" s="18"/>
      <c r="D67" s="18"/>
      <c r="E67" s="18"/>
      <c r="F67" s="18"/>
    </row>
    <row r="68" spans="2:7" ht="18" x14ac:dyDescent="0.25">
      <c r="B68" s="119" t="s">
        <v>142</v>
      </c>
      <c r="C68" s="120"/>
      <c r="D68" s="120"/>
      <c r="E68" s="120"/>
      <c r="F68" s="121" t="s">
        <v>175</v>
      </c>
      <c r="G68" s="122"/>
    </row>
    <row r="69" spans="2:7" x14ac:dyDescent="0.25">
      <c r="B69" s="123" t="e">
        <v>#VALUE!</v>
      </c>
      <c r="C69" s="124"/>
      <c r="D69" s="124"/>
      <c r="E69" s="124"/>
      <c r="F69" s="124"/>
      <c r="G69" s="125"/>
    </row>
    <row r="70" spans="2:7" x14ac:dyDescent="0.25">
      <c r="B70" s="123"/>
      <c r="C70" s="124"/>
      <c r="D70" s="124"/>
      <c r="E70" s="124"/>
      <c r="F70" s="124"/>
      <c r="G70" s="125"/>
    </row>
    <row r="71" spans="2:7" ht="18" x14ac:dyDescent="0.25">
      <c r="B71" s="163" t="s">
        <v>30</v>
      </c>
      <c r="C71" s="164"/>
      <c r="D71" s="164"/>
      <c r="E71" s="164"/>
      <c r="F71" s="164"/>
      <c r="G71" s="165"/>
    </row>
    <row r="72" spans="2:7" ht="18.75" thickBot="1" x14ac:dyDescent="0.3">
      <c r="B72" s="43" t="s">
        <v>31</v>
      </c>
      <c r="C72" s="44" t="s">
        <v>35</v>
      </c>
      <c r="D72" s="166" t="s">
        <v>36</v>
      </c>
      <c r="E72" s="166"/>
      <c r="F72" s="166"/>
      <c r="G72" s="167"/>
    </row>
    <row r="73" spans="2:7" ht="16.5" thickBot="1" x14ac:dyDescent="0.3">
      <c r="B73" s="23"/>
      <c r="C73" s="147" t="s">
        <v>8</v>
      </c>
      <c r="D73" s="148"/>
      <c r="E73" s="168">
        <v>0</v>
      </c>
      <c r="F73" s="169"/>
      <c r="G73" s="24"/>
    </row>
    <row r="74" spans="2:7" ht="16.5" thickBot="1" x14ac:dyDescent="0.3">
      <c r="B74" s="23"/>
      <c r="C74" s="147" t="s">
        <v>0</v>
      </c>
      <c r="D74" s="148"/>
      <c r="E74" s="168">
        <v>0</v>
      </c>
      <c r="F74" s="169"/>
      <c r="G74" s="24"/>
    </row>
    <row r="75" spans="2:7" ht="16.5" thickBot="1" x14ac:dyDescent="0.3">
      <c r="B75" s="23"/>
      <c r="C75" s="147" t="s">
        <v>3</v>
      </c>
      <c r="D75" s="148"/>
      <c r="E75" s="168">
        <v>0</v>
      </c>
      <c r="F75" s="169"/>
      <c r="G75" s="24"/>
    </row>
    <row r="76" spans="2:7" ht="16.5" thickBot="1" x14ac:dyDescent="0.3">
      <c r="B76" s="23"/>
      <c r="C76" s="25"/>
      <c r="D76" s="25"/>
      <c r="E76" s="26"/>
      <c r="F76" s="27"/>
      <c r="G76" s="24"/>
    </row>
    <row r="77" spans="2:7" ht="16.5" thickBot="1" x14ac:dyDescent="0.3">
      <c r="B77" s="23"/>
      <c r="C77" s="147" t="s">
        <v>4</v>
      </c>
      <c r="D77" s="148"/>
      <c r="E77" s="168"/>
      <c r="F77" s="169"/>
      <c r="G77" s="24"/>
    </row>
    <row r="78" spans="2:7" ht="16.5" thickBot="1" x14ac:dyDescent="0.3">
      <c r="B78" s="23"/>
      <c r="C78" s="25"/>
      <c r="D78" s="25"/>
      <c r="E78" s="26"/>
      <c r="F78" s="27"/>
      <c r="G78" s="24"/>
    </row>
    <row r="79" spans="2:7" ht="16.5" thickBot="1" x14ac:dyDescent="0.3">
      <c r="B79" s="23"/>
      <c r="C79" s="147" t="s">
        <v>5</v>
      </c>
      <c r="D79" s="148"/>
      <c r="E79" s="168">
        <v>0</v>
      </c>
      <c r="F79" s="169"/>
      <c r="G79" s="24"/>
    </row>
    <row r="80" spans="2:7" ht="16.5" thickBot="1" x14ac:dyDescent="0.3">
      <c r="B80" s="23"/>
      <c r="C80" s="126" t="s">
        <v>6</v>
      </c>
      <c r="D80" s="127"/>
      <c r="E80" s="170">
        <v>0</v>
      </c>
      <c r="F80" s="171"/>
      <c r="G80" s="24"/>
    </row>
    <row r="81" spans="1:7" ht="16.5" thickBot="1" x14ac:dyDescent="0.3">
      <c r="B81" s="23"/>
      <c r="C81" s="147" t="s">
        <v>37</v>
      </c>
      <c r="D81" s="148"/>
      <c r="E81" s="48">
        <v>0</v>
      </c>
      <c r="F81" s="49"/>
      <c r="G81" s="24"/>
    </row>
    <row r="82" spans="1:7" ht="16.5" thickBot="1" x14ac:dyDescent="0.3">
      <c r="B82" s="23"/>
      <c r="C82" s="93"/>
      <c r="D82" s="93"/>
      <c r="E82" s="28"/>
      <c r="F82" s="28"/>
      <c r="G82" s="24"/>
    </row>
    <row r="83" spans="1:7" ht="16.5" thickBot="1" x14ac:dyDescent="0.3">
      <c r="B83" s="23"/>
      <c r="C83" s="147" t="s">
        <v>4</v>
      </c>
      <c r="D83" s="149"/>
      <c r="E83" s="168"/>
      <c r="F83" s="169"/>
      <c r="G83" s="24"/>
    </row>
    <row r="84" spans="1:7" ht="16.5" thickBot="1" x14ac:dyDescent="0.3">
      <c r="B84" s="23"/>
      <c r="C84" s="25"/>
      <c r="D84" s="25"/>
      <c r="E84" s="26"/>
      <c r="F84" s="27"/>
      <c r="G84" s="24"/>
    </row>
    <row r="85" spans="1:7" ht="16.5" thickBot="1" x14ac:dyDescent="0.3">
      <c r="B85" s="23"/>
      <c r="C85" s="91" t="s">
        <v>1</v>
      </c>
      <c r="D85" s="92"/>
      <c r="E85" s="168"/>
      <c r="F85" s="169"/>
      <c r="G85" s="24"/>
    </row>
    <row r="86" spans="1:7" ht="16.5" thickBot="1" x14ac:dyDescent="0.3">
      <c r="B86" s="23"/>
      <c r="C86" s="150" t="s">
        <v>141</v>
      </c>
      <c r="D86" s="151"/>
      <c r="E86" s="128" t="s">
        <v>175</v>
      </c>
      <c r="F86" s="129"/>
      <c r="G86" s="24"/>
    </row>
    <row r="87" spans="1:7" ht="16.5" thickBot="1" x14ac:dyDescent="0.3">
      <c r="B87" s="23"/>
      <c r="C87" s="39"/>
      <c r="D87" s="39"/>
      <c r="E87" s="40"/>
      <c r="F87" s="41"/>
      <c r="G87" s="24"/>
    </row>
    <row r="88" spans="1:7" ht="15.75" x14ac:dyDescent="0.25">
      <c r="A88" s="1"/>
      <c r="B88" s="23"/>
      <c r="C88" s="31" t="s">
        <v>7</v>
      </c>
      <c r="D88" s="32"/>
      <c r="E88" s="130" t="s">
        <v>175</v>
      </c>
      <c r="F88" s="131"/>
      <c r="G88" s="24"/>
    </row>
    <row r="89" spans="1:7" ht="16.5" thickBot="1" x14ac:dyDescent="0.3">
      <c r="A89" s="1"/>
      <c r="B89" s="23"/>
      <c r="C89" s="33"/>
      <c r="D89" s="34"/>
      <c r="E89" s="132"/>
      <c r="F89" s="133"/>
      <c r="G89" s="24"/>
    </row>
    <row r="90" spans="1:7" ht="15.75" x14ac:dyDescent="0.25">
      <c r="A90" s="1"/>
      <c r="B90" s="23"/>
      <c r="C90" s="25"/>
      <c r="D90" s="115"/>
      <c r="E90" s="115"/>
      <c r="F90" s="115"/>
      <c r="G90" s="116"/>
    </row>
    <row r="91" spans="1:7" ht="15.75" x14ac:dyDescent="0.25">
      <c r="A91" s="1"/>
      <c r="B91" s="135" t="s">
        <v>10</v>
      </c>
      <c r="C91" s="136"/>
      <c r="D91" s="115"/>
      <c r="E91" s="115"/>
      <c r="F91" s="115"/>
      <c r="G91" s="116"/>
    </row>
    <row r="92" spans="1:7" ht="15.75" x14ac:dyDescent="0.25">
      <c r="A92" s="1"/>
      <c r="B92" s="23"/>
      <c r="C92" s="25"/>
      <c r="D92" s="115"/>
      <c r="E92" s="115"/>
      <c r="F92" s="115"/>
      <c r="G92" s="116"/>
    </row>
    <row r="93" spans="1:7" ht="15.75" x14ac:dyDescent="0.25">
      <c r="A93" s="1"/>
      <c r="B93" s="23"/>
      <c r="C93" s="25"/>
      <c r="D93" s="115"/>
      <c r="E93" s="115"/>
      <c r="F93" s="115"/>
      <c r="G93" s="116"/>
    </row>
    <row r="94" spans="1:7" ht="16.5" thickBot="1" x14ac:dyDescent="0.3">
      <c r="A94" s="1"/>
      <c r="B94" s="42"/>
      <c r="C94" s="35"/>
      <c r="D94" s="117"/>
      <c r="E94" s="117"/>
      <c r="F94" s="117"/>
      <c r="G94" s="118"/>
    </row>
    <row r="95" spans="1:7" ht="16.5" thickBot="1" x14ac:dyDescent="0.3">
      <c r="B95" s="22"/>
      <c r="C95" s="93"/>
      <c r="D95" s="35"/>
      <c r="E95" s="35"/>
      <c r="F95" s="35"/>
      <c r="G95" s="36"/>
    </row>
    <row r="96" spans="1:7" ht="16.5" thickBot="1" x14ac:dyDescent="0.3">
      <c r="B96" s="161" t="s">
        <v>21</v>
      </c>
      <c r="C96" s="162"/>
      <c r="D96" s="37" t="s">
        <v>22</v>
      </c>
      <c r="E96" s="37" t="s">
        <v>23</v>
      </c>
      <c r="F96" s="161" t="s">
        <v>24</v>
      </c>
      <c r="G96" s="162"/>
    </row>
    <row r="97" spans="1:7" x14ac:dyDescent="0.25">
      <c r="B97" s="152"/>
      <c r="C97" s="153"/>
      <c r="D97" s="156"/>
      <c r="E97" s="156"/>
      <c r="F97" s="152"/>
      <c r="G97" s="153"/>
    </row>
    <row r="98" spans="1:7" x14ac:dyDescent="0.25">
      <c r="B98" s="154"/>
      <c r="C98" s="116"/>
      <c r="D98" s="157"/>
      <c r="E98" s="157"/>
      <c r="F98" s="154"/>
      <c r="G98" s="116"/>
    </row>
    <row r="99" spans="1:7" x14ac:dyDescent="0.25">
      <c r="B99" s="154"/>
      <c r="C99" s="116"/>
      <c r="D99" s="157"/>
      <c r="E99" s="157"/>
      <c r="F99" s="154"/>
      <c r="G99" s="116"/>
    </row>
    <row r="100" spans="1:7" x14ac:dyDescent="0.25">
      <c r="B100" s="154"/>
      <c r="C100" s="116"/>
      <c r="D100" s="157"/>
      <c r="E100" s="157"/>
      <c r="F100" s="154"/>
      <c r="G100" s="116"/>
    </row>
    <row r="101" spans="1:7" ht="15.75" thickBot="1" x14ac:dyDescent="0.3">
      <c r="B101" s="155"/>
      <c r="C101" s="118"/>
      <c r="D101" s="158"/>
      <c r="E101" s="158"/>
      <c r="F101" s="155"/>
      <c r="G101" s="118"/>
    </row>
    <row r="102" spans="1:7" ht="16.5" thickBot="1" x14ac:dyDescent="0.3">
      <c r="B102" s="159" t="s">
        <v>28</v>
      </c>
      <c r="C102" s="160"/>
      <c r="D102" s="38" t="s">
        <v>25</v>
      </c>
      <c r="E102" s="38" t="s">
        <v>26</v>
      </c>
      <c r="F102" s="159" t="s">
        <v>27</v>
      </c>
      <c r="G102" s="160"/>
    </row>
    <row r="103" spans="1:7" x14ac:dyDescent="0.25">
      <c r="B103" s="152"/>
      <c r="C103" s="153"/>
      <c r="D103" s="156"/>
      <c r="E103" s="156"/>
      <c r="F103" s="152"/>
      <c r="G103" s="153"/>
    </row>
    <row r="104" spans="1:7" x14ac:dyDescent="0.25">
      <c r="B104" s="154"/>
      <c r="C104" s="116"/>
      <c r="D104" s="157"/>
      <c r="E104" s="157"/>
      <c r="F104" s="154"/>
      <c r="G104" s="116"/>
    </row>
    <row r="105" spans="1:7" x14ac:dyDescent="0.25">
      <c r="B105" s="154"/>
      <c r="C105" s="116"/>
      <c r="D105" s="157"/>
      <c r="E105" s="157"/>
      <c r="F105" s="154"/>
      <c r="G105" s="116"/>
    </row>
    <row r="106" spans="1:7" x14ac:dyDescent="0.25">
      <c r="B106" s="154"/>
      <c r="C106" s="116"/>
      <c r="D106" s="157"/>
      <c r="E106" s="157"/>
      <c r="F106" s="154"/>
      <c r="G106" s="116"/>
    </row>
    <row r="107" spans="1:7" x14ac:dyDescent="0.25">
      <c r="B107" s="154"/>
      <c r="C107" s="116"/>
      <c r="D107" s="157"/>
      <c r="E107" s="157"/>
      <c r="F107" s="154"/>
      <c r="G107" s="116"/>
    </row>
    <row r="108" spans="1:7" ht="15.75" thickBot="1" x14ac:dyDescent="0.3">
      <c r="A108" s="17">
        <v>11</v>
      </c>
      <c r="B108" s="155"/>
      <c r="C108" s="118"/>
      <c r="D108" s="158"/>
      <c r="E108" s="158"/>
      <c r="F108" s="155"/>
      <c r="G108" s="118"/>
    </row>
  </sheetData>
  <mergeCells count="104">
    <mergeCell ref="B102:C102"/>
    <mergeCell ref="F102:G102"/>
    <mergeCell ref="B103:C108"/>
    <mergeCell ref="D103:D108"/>
    <mergeCell ref="E103:E108"/>
    <mergeCell ref="F103:G108"/>
    <mergeCell ref="D92:G92"/>
    <mergeCell ref="D93:G93"/>
    <mergeCell ref="D94:G94"/>
    <mergeCell ref="B96:C96"/>
    <mergeCell ref="F96:G96"/>
    <mergeCell ref="B97:C101"/>
    <mergeCell ref="D97:D101"/>
    <mergeCell ref="E97:E101"/>
    <mergeCell ref="F97:G101"/>
    <mergeCell ref="C86:D86"/>
    <mergeCell ref="E86:F86"/>
    <mergeCell ref="E88:F89"/>
    <mergeCell ref="D90:G90"/>
    <mergeCell ref="B91:C91"/>
    <mergeCell ref="D91:G91"/>
    <mergeCell ref="C80:D80"/>
    <mergeCell ref="E80:F80"/>
    <mergeCell ref="C81:D81"/>
    <mergeCell ref="C83:D83"/>
    <mergeCell ref="E83:F83"/>
    <mergeCell ref="E85:F85"/>
    <mergeCell ref="C75:D75"/>
    <mergeCell ref="E75:F75"/>
    <mergeCell ref="C77:D77"/>
    <mergeCell ref="E77:F77"/>
    <mergeCell ref="C79:D79"/>
    <mergeCell ref="E79:F79"/>
    <mergeCell ref="B69:G70"/>
    <mergeCell ref="B71:G71"/>
    <mergeCell ref="D72:G72"/>
    <mergeCell ref="C73:D73"/>
    <mergeCell ref="E73:F73"/>
    <mergeCell ref="C74:D74"/>
    <mergeCell ref="E74:F74"/>
    <mergeCell ref="C63:D63"/>
    <mergeCell ref="C64:D64"/>
    <mergeCell ref="C65:D65"/>
    <mergeCell ref="C66:D66"/>
    <mergeCell ref="B68:E68"/>
    <mergeCell ref="F68:G68"/>
    <mergeCell ref="B56:C59"/>
    <mergeCell ref="D57:E57"/>
    <mergeCell ref="D58:E58"/>
    <mergeCell ref="D59:F59"/>
    <mergeCell ref="B60:G60"/>
    <mergeCell ref="B61:G61"/>
    <mergeCell ref="B48:C48"/>
    <mergeCell ref="F48:G48"/>
    <mergeCell ref="B49:C54"/>
    <mergeCell ref="D49:D54"/>
    <mergeCell ref="E49:E54"/>
    <mergeCell ref="F49:G54"/>
    <mergeCell ref="D38:G38"/>
    <mergeCell ref="D39:G39"/>
    <mergeCell ref="D40:G40"/>
    <mergeCell ref="B42:C42"/>
    <mergeCell ref="F42:G42"/>
    <mergeCell ref="B43:C47"/>
    <mergeCell ref="D43:D47"/>
    <mergeCell ref="E43:E47"/>
    <mergeCell ref="F43:G47"/>
    <mergeCell ref="C32:D32"/>
    <mergeCell ref="E32:F32"/>
    <mergeCell ref="E34:F35"/>
    <mergeCell ref="D36:G36"/>
    <mergeCell ref="B37:C37"/>
    <mergeCell ref="D37:G37"/>
    <mergeCell ref="C26:D26"/>
    <mergeCell ref="E26:F26"/>
    <mergeCell ref="C27:D27"/>
    <mergeCell ref="C29:D29"/>
    <mergeCell ref="E29:F29"/>
    <mergeCell ref="E31:F31"/>
    <mergeCell ref="C21:D21"/>
    <mergeCell ref="E21:F21"/>
    <mergeCell ref="C23:D23"/>
    <mergeCell ref="E23:F23"/>
    <mergeCell ref="C25:D25"/>
    <mergeCell ref="E25:F25"/>
    <mergeCell ref="B15:G16"/>
    <mergeCell ref="B17:G17"/>
    <mergeCell ref="D18:G18"/>
    <mergeCell ref="C19:D19"/>
    <mergeCell ref="E19:F19"/>
    <mergeCell ref="C20:D20"/>
    <mergeCell ref="E20:F20"/>
    <mergeCell ref="C9:D9"/>
    <mergeCell ref="C10:D10"/>
    <mergeCell ref="C11:D11"/>
    <mergeCell ref="C12:D12"/>
    <mergeCell ref="B14:E14"/>
    <mergeCell ref="F14:G14"/>
    <mergeCell ref="B2:C5"/>
    <mergeCell ref="D3:E3"/>
    <mergeCell ref="D4:E4"/>
    <mergeCell ref="D5:F5"/>
    <mergeCell ref="B6:G6"/>
    <mergeCell ref="B7:G7"/>
  </mergeCells>
  <conditionalFormatting sqref="F9">
    <cfRule type="expression" dxfId="1" priority="2">
      <formula>ISNA($F$8)</formula>
    </cfRule>
  </conditionalFormatting>
  <conditionalFormatting sqref="F63">
    <cfRule type="expression" dxfId="0" priority="1">
      <formula>ISNA($F$8)</formula>
    </cfRule>
  </conditionalFormatting>
  <dataValidations count="3">
    <dataValidation type="list" allowBlank="1" showInputMessage="1" showErrorMessage="1" sqref="F10 F64">
      <formula1>codeagence</formula1>
    </dataValidation>
    <dataValidation type="list" allowBlank="1" showInputMessage="1" showErrorMessage="1" sqref="E21:F21 E75:F75">
      <formula1>Fourniture</formula1>
    </dataValidation>
    <dataValidation type="list" allowBlank="1" showInputMessage="1" showErrorMessage="1" errorTitle="Choisir dans la liste" sqref="C18 C72">
      <formula1>$AD$3:$AD$6</formula1>
    </dataValidation>
  </dataValidations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Modéle!$F$9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Modéle!$F$8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6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 t="str">
        <f ca="1">OFFSET(INDIRECT("Autorisation!$A$1"),$A2-1,5)</f>
        <v xml:space="preserve">DR - Centre Ouest 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43734</v>
      </c>
      <c r="G2">
        <f ca="1">OFFSET(INDIRECT("Autorisation!$A$1"),$A2+20,4)</f>
        <v>0</v>
      </c>
      <c r="H2" t="str">
        <f ca="1">OFFSET(INDIRECT("Autorisation!$A$1"),$A2+22,4)</f>
        <v/>
      </c>
      <c r="I2" t="str">
        <f ca="1">OFFSET(INDIRECT("Autorisation!$A$1"),$A2+8,2)</f>
        <v>RC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20"/>
  <sheetViews>
    <sheetView workbookViewId="0">
      <selection activeCell="E5" sqref="E5"/>
    </sheetView>
  </sheetViews>
  <sheetFormatPr baseColWidth="10" defaultRowHeight="15" x14ac:dyDescent="0.25"/>
  <sheetData>
    <row r="1" spans="1:1" x14ac:dyDescent="0.25">
      <c r="A1" t="s">
        <v>147</v>
      </c>
    </row>
    <row r="2" spans="1:1" x14ac:dyDescent="0.25">
      <c r="A2" s="176">
        <v>0.1</v>
      </c>
    </row>
    <row r="3" spans="1:1" x14ac:dyDescent="0.25">
      <c r="A3" s="176">
        <v>0.15</v>
      </c>
    </row>
    <row r="4" spans="1:1" x14ac:dyDescent="0.25">
      <c r="A4" s="176">
        <v>0.2</v>
      </c>
    </row>
    <row r="5" spans="1:1" x14ac:dyDescent="0.25">
      <c r="A5" s="176">
        <v>0.25</v>
      </c>
    </row>
    <row r="6" spans="1:1" x14ac:dyDescent="0.25">
      <c r="A6" s="176">
        <v>0.3</v>
      </c>
    </row>
    <row r="7" spans="1:1" x14ac:dyDescent="0.25">
      <c r="A7" s="176">
        <v>0.35</v>
      </c>
    </row>
    <row r="8" spans="1:1" x14ac:dyDescent="0.25">
      <c r="A8" s="176">
        <v>0.4</v>
      </c>
    </row>
    <row r="9" spans="1:1" x14ac:dyDescent="0.25">
      <c r="A9" s="176">
        <v>0.45</v>
      </c>
    </row>
    <row r="10" spans="1:1" x14ac:dyDescent="0.25">
      <c r="A10" s="176">
        <v>0.5</v>
      </c>
    </row>
    <row r="11" spans="1:1" x14ac:dyDescent="0.25">
      <c r="A11" s="176">
        <v>0.55000000000000004</v>
      </c>
    </row>
    <row r="12" spans="1:1" x14ac:dyDescent="0.25">
      <c r="A12" s="176">
        <v>0.6</v>
      </c>
    </row>
    <row r="13" spans="1:1" x14ac:dyDescent="0.25">
      <c r="A13" s="176">
        <v>0.65</v>
      </c>
    </row>
    <row r="14" spans="1:1" x14ac:dyDescent="0.25">
      <c r="A14" s="176">
        <v>0.7</v>
      </c>
    </row>
    <row r="15" spans="1:1" x14ac:dyDescent="0.25">
      <c r="A15" s="176">
        <v>0.75</v>
      </c>
    </row>
    <row r="16" spans="1:1" x14ac:dyDescent="0.25">
      <c r="A16" s="176">
        <v>0.8</v>
      </c>
    </row>
    <row r="17" spans="1:1" x14ac:dyDescent="0.25">
      <c r="A17" s="176">
        <v>0.85</v>
      </c>
    </row>
    <row r="18" spans="1:1" x14ac:dyDescent="0.25">
      <c r="A18" s="176">
        <v>0.9</v>
      </c>
    </row>
    <row r="19" spans="1:1" x14ac:dyDescent="0.25">
      <c r="A19" s="176">
        <v>0.95</v>
      </c>
    </row>
    <row r="20" spans="1:1" x14ac:dyDescent="0.25">
      <c r="A20" s="17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.</vt:lpstr>
      <vt:lpstr>Base</vt:lpstr>
      <vt:lpstr>Modéle</vt:lpstr>
      <vt:lpstr>Autorisation</vt:lpstr>
      <vt:lpstr>Reseaux</vt:lpstr>
      <vt:lpstr>Récap</vt:lpstr>
      <vt:lpstr>taux</vt:lpstr>
      <vt:lpstr>codeagence</vt:lpstr>
      <vt:lpstr>dr</vt:lpstr>
      <vt:lpstr>Fourniture</vt:lpstr>
      <vt:lpstr>listeagence</vt:lpstr>
      <vt:lpstr>listeDR</vt:lpstr>
      <vt:lpstr>taux</vt:lpstr>
      <vt:lpstr>Modéle!Zone_d_impression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isabelle</cp:lastModifiedBy>
  <cp:lastPrinted>2019-08-22T13:02:23Z</cp:lastPrinted>
  <dcterms:created xsi:type="dcterms:W3CDTF">2018-11-07T08:15:07Z</dcterms:created>
  <dcterms:modified xsi:type="dcterms:W3CDTF">2019-09-27T01:02:38Z</dcterms:modified>
</cp:coreProperties>
</file>