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80" windowHeight="8805"/>
  </bookViews>
  <sheets>
    <sheet name="Mean" sheetId="2" r:id="rId1"/>
    <sheet name="Details" sheetId="1" r:id="rId2"/>
    <sheet name="Std" sheetId="3" r:id="rId3"/>
    <sheet name="Varieties names" sheetId="4" r:id="rId4"/>
  </sheets>
  <calcPr calcId="145621" calcOnSave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4" i="2" l="1"/>
  <c r="T5" i="2"/>
  <c r="V6" i="2"/>
  <c r="W6" i="2" s="1"/>
  <c r="V7" i="2" s="1"/>
  <c r="W7" i="2" s="1"/>
  <c r="V8" i="2" s="1"/>
  <c r="W8" i="2" s="1"/>
  <c r="V9" i="2" s="1"/>
  <c r="W9" i="2" s="1"/>
  <c r="V10" i="2" s="1"/>
  <c r="W10" i="2" s="1"/>
  <c r="V11" i="2" s="1"/>
  <c r="W11" i="2" s="1"/>
  <c r="V12" i="2" s="1"/>
  <c r="W12" i="2" s="1"/>
  <c r="V13" i="2" s="1"/>
  <c r="W13" i="2" s="1"/>
  <c r="V14" i="2" s="1"/>
  <c r="W14" i="2" s="1"/>
  <c r="V15" i="2" s="1"/>
  <c r="W15" i="2" s="1"/>
  <c r="V16" i="2" s="1"/>
  <c r="W16" i="2" s="1"/>
  <c r="V17" i="2" s="1"/>
  <c r="W17" i="2" s="1"/>
  <c r="V18" i="2" s="1"/>
  <c r="W18" i="2" s="1"/>
  <c r="V19" i="2" s="1"/>
  <c r="W19" i="2" s="1"/>
  <c r="V20" i="2" s="1"/>
  <c r="W20" i="2" s="1"/>
  <c r="V21" i="2" s="1"/>
  <c r="W21" i="2" s="1"/>
  <c r="V22" i="2" s="1"/>
  <c r="W22" i="2" s="1"/>
  <c r="V23" i="2" s="1"/>
  <c r="W23" i="2" s="1"/>
  <c r="V24" i="2" s="1"/>
  <c r="W24" i="2" s="1"/>
  <c r="V25" i="2" s="1"/>
  <c r="W25" i="2" s="1"/>
  <c r="V26" i="2" s="1"/>
  <c r="W26" i="2" s="1"/>
  <c r="V27" i="2" s="1"/>
  <c r="W27" i="2" s="1"/>
  <c r="V28" i="2" s="1"/>
  <c r="W28" i="2" s="1"/>
  <c r="V29" i="2" s="1"/>
  <c r="W29" i="2" s="1"/>
  <c r="V30" i="2" s="1"/>
  <c r="W30" i="2" s="1"/>
  <c r="V31" i="2" s="1"/>
  <c r="W31" i="2" s="1"/>
  <c r="V32" i="2" s="1"/>
  <c r="W32" i="2" s="1"/>
  <c r="V33" i="2" s="1"/>
  <c r="W33" i="2" s="1"/>
  <c r="W5" i="2"/>
  <c r="V5" i="2"/>
  <c r="U5" i="2"/>
  <c r="U13" i="2"/>
  <c r="U21" i="2"/>
  <c r="U29" i="2"/>
  <c r="U6" i="2"/>
  <c r="U14" i="2"/>
  <c r="U22" i="2"/>
  <c r="U7" i="2"/>
  <c r="U23" i="2"/>
  <c r="U26" i="2"/>
  <c r="U8" i="2"/>
  <c r="U16" i="2"/>
  <c r="U24" i="2"/>
  <c r="U32" i="2"/>
  <c r="U9" i="2"/>
  <c r="U17" i="2"/>
  <c r="U25" i="2"/>
  <c r="U33" i="2"/>
  <c r="U10" i="2"/>
  <c r="U18" i="2"/>
  <c r="U11" i="2"/>
  <c r="U19" i="2"/>
  <c r="U27" i="2"/>
  <c r="U12" i="2"/>
  <c r="U20" i="2"/>
  <c r="U28" i="2"/>
  <c r="U30" i="2"/>
  <c r="U15" i="2"/>
  <c r="U31" i="2"/>
  <c r="U4" i="2"/>
  <c r="Q2072" i="1" l="1"/>
  <c r="Q2074" i="1"/>
  <c r="Q2073" i="1"/>
  <c r="R2019" i="1"/>
  <c r="R2020" i="1"/>
  <c r="R2021" i="1"/>
  <c r="R2022" i="1"/>
  <c r="R2018" i="1"/>
  <c r="Q2018" i="1"/>
  <c r="R1971" i="1"/>
  <c r="R1972" i="1"/>
  <c r="R1973" i="1"/>
  <c r="R1974" i="1"/>
  <c r="R1970" i="1"/>
  <c r="P1400" i="1" l="1"/>
  <c r="P1395" i="1" l="1"/>
  <c r="P1396" i="1"/>
  <c r="P1397" i="1"/>
  <c r="P1398" i="1"/>
  <c r="P1399" i="1"/>
  <c r="T1395" i="1"/>
  <c r="T1396" i="1"/>
  <c r="T1397" i="1"/>
  <c r="T1398" i="1"/>
  <c r="T1399" i="1"/>
  <c r="S1395" i="1"/>
  <c r="S1396" i="1"/>
  <c r="S1397" i="1"/>
  <c r="S1398" i="1"/>
  <c r="S1399" i="1"/>
  <c r="R1395" i="1"/>
  <c r="R1396" i="1"/>
  <c r="R1397" i="1"/>
  <c r="R1398" i="1"/>
  <c r="R1399" i="1"/>
  <c r="R1394" i="1"/>
  <c r="T1394" i="1" s="1"/>
  <c r="S1394" i="1"/>
  <c r="Q1395" i="1"/>
  <c r="Q1396" i="1"/>
  <c r="Q1397" i="1"/>
  <c r="Q1398" i="1"/>
  <c r="Q1399" i="1"/>
  <c r="Q1394" i="1"/>
  <c r="P1394" i="1"/>
  <c r="Q903" i="1" l="1"/>
  <c r="T903" i="1"/>
  <c r="P866" i="1"/>
  <c r="T753" i="1" l="1"/>
  <c r="S753" i="1"/>
  <c r="P754" i="1"/>
  <c r="P753" i="1"/>
  <c r="P762" i="1"/>
  <c r="P761" i="1"/>
  <c r="P760" i="1"/>
  <c r="P759" i="1"/>
  <c r="R753" i="1"/>
  <c r="S761" i="1"/>
  <c r="S759" i="1"/>
  <c r="T760" i="1"/>
  <c r="T759" i="1"/>
  <c r="P755" i="1"/>
  <c r="T754" i="1"/>
  <c r="T755" i="1"/>
  <c r="R700" i="1"/>
  <c r="R701" i="1"/>
  <c r="R702" i="1"/>
  <c r="R703" i="1"/>
  <c r="R699" i="1"/>
  <c r="R742" i="1"/>
  <c r="R743" i="1"/>
  <c r="R744" i="1"/>
  <c r="R745" i="1"/>
  <c r="R741" i="1"/>
  <c r="P914" i="1"/>
  <c r="P908" i="1"/>
  <c r="P909" i="1"/>
  <c r="P910" i="1"/>
  <c r="P911" i="1"/>
  <c r="P912" i="1"/>
  <c r="P913" i="1"/>
  <c r="L1394" i="1"/>
  <c r="P1622" i="1"/>
  <c r="P1754" i="1"/>
  <c r="P1851" i="1"/>
  <c r="P2056" i="1"/>
  <c r="P763" i="1"/>
  <c r="P765" i="1"/>
  <c r="P766" i="1"/>
  <c r="P767" i="1"/>
  <c r="P768" i="1"/>
  <c r="P769" i="1"/>
  <c r="P771" i="1"/>
  <c r="P772" i="1"/>
  <c r="P773" i="1"/>
  <c r="P774" i="1"/>
  <c r="P777" i="1"/>
  <c r="P778" i="1"/>
  <c r="P779" i="1"/>
  <c r="P780" i="1"/>
  <c r="P781" i="1"/>
  <c r="P783" i="1"/>
  <c r="P784" i="1"/>
  <c r="P785" i="1"/>
  <c r="P788" i="1"/>
  <c r="P789" i="1"/>
  <c r="P790" i="1"/>
  <c r="P791" i="1"/>
  <c r="P792" i="1"/>
  <c r="P794" i="1"/>
  <c r="P795" i="1"/>
  <c r="P796" i="1"/>
  <c r="P797" i="1"/>
  <c r="P798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8" i="1"/>
  <c r="P819" i="1"/>
  <c r="P820" i="1"/>
  <c r="P821" i="1"/>
  <c r="P824" i="1"/>
  <c r="P825" i="1"/>
  <c r="P826" i="1"/>
  <c r="P827" i="1"/>
  <c r="P828" i="1"/>
  <c r="P830" i="1"/>
  <c r="P831" i="1"/>
  <c r="P832" i="1"/>
  <c r="P833" i="1"/>
  <c r="P834" i="1"/>
  <c r="P835" i="1"/>
  <c r="P836" i="1"/>
  <c r="P837" i="1"/>
  <c r="P838" i="1"/>
  <c r="P839" i="1"/>
  <c r="P840" i="1"/>
  <c r="P842" i="1"/>
  <c r="P843" i="1"/>
  <c r="P844" i="1"/>
  <c r="P845" i="1"/>
  <c r="P846" i="1"/>
  <c r="P847" i="1"/>
  <c r="P848" i="1"/>
  <c r="P849" i="1"/>
  <c r="P850" i="1"/>
  <c r="P851" i="1"/>
  <c r="P854" i="1"/>
  <c r="P855" i="1"/>
  <c r="P856" i="1"/>
  <c r="P857" i="1"/>
  <c r="P858" i="1"/>
  <c r="P859" i="1"/>
  <c r="P860" i="1"/>
  <c r="P861" i="1"/>
  <c r="P862" i="1"/>
  <c r="P863" i="1"/>
  <c r="P864" i="1"/>
  <c r="P867" i="1"/>
  <c r="P868" i="1"/>
  <c r="P869" i="1"/>
  <c r="P870" i="1"/>
  <c r="P872" i="1"/>
  <c r="P873" i="1"/>
  <c r="P874" i="1"/>
  <c r="P875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6" i="1"/>
  <c r="P897" i="1"/>
  <c r="P898" i="1"/>
  <c r="P899" i="1"/>
  <c r="P900" i="1"/>
  <c r="P901" i="1"/>
  <c r="P902" i="1"/>
  <c r="P903" i="1"/>
  <c r="P904" i="1"/>
  <c r="P905" i="1"/>
  <c r="P915" i="1"/>
  <c r="P916" i="1"/>
  <c r="P917" i="1"/>
  <c r="P918" i="1"/>
  <c r="P920" i="1"/>
  <c r="P921" i="1"/>
  <c r="P922" i="1"/>
  <c r="P923" i="1"/>
  <c r="P926" i="1"/>
  <c r="P927" i="1"/>
  <c r="P928" i="1"/>
  <c r="P929" i="1"/>
  <c r="P932" i="1"/>
  <c r="P933" i="1"/>
  <c r="P934" i="1"/>
  <c r="P935" i="1"/>
  <c r="P936" i="1"/>
  <c r="P938" i="1"/>
  <c r="P939" i="1"/>
  <c r="P940" i="1"/>
  <c r="P941" i="1"/>
  <c r="P942" i="1"/>
  <c r="P944" i="1"/>
  <c r="P945" i="1"/>
  <c r="P946" i="1"/>
  <c r="P947" i="1"/>
  <c r="P948" i="1"/>
  <c r="P950" i="1"/>
  <c r="P951" i="1"/>
  <c r="P952" i="1"/>
  <c r="P953" i="1"/>
  <c r="P954" i="1"/>
  <c r="P956" i="1"/>
  <c r="P957" i="1"/>
  <c r="P958" i="1"/>
  <c r="P959" i="1"/>
  <c r="P962" i="1"/>
  <c r="P963" i="1"/>
  <c r="P964" i="1"/>
  <c r="P965" i="1"/>
  <c r="P968" i="1"/>
  <c r="P969" i="1"/>
  <c r="P970" i="1"/>
  <c r="P971" i="1"/>
  <c r="P972" i="1"/>
  <c r="P973" i="1"/>
  <c r="P974" i="1"/>
  <c r="P975" i="1"/>
  <c r="P976" i="1"/>
  <c r="P977" i="1"/>
  <c r="P980" i="1"/>
  <c r="P981" i="1"/>
  <c r="P982" i="1"/>
  <c r="P983" i="1"/>
  <c r="P984" i="1"/>
  <c r="P986" i="1"/>
  <c r="P987" i="1"/>
  <c r="P988" i="1"/>
  <c r="P989" i="1"/>
  <c r="P992" i="1"/>
  <c r="P993" i="1"/>
  <c r="P994" i="1"/>
  <c r="P995" i="1"/>
  <c r="P996" i="1"/>
  <c r="P997" i="1"/>
  <c r="P998" i="1"/>
  <c r="P999" i="1"/>
  <c r="P1000" i="1"/>
  <c r="P1001" i="1"/>
  <c r="P1002" i="1"/>
  <c r="P1004" i="1"/>
  <c r="P1005" i="1"/>
  <c r="P1010" i="1"/>
  <c r="P1011" i="1"/>
  <c r="P1012" i="1"/>
  <c r="P1013" i="1"/>
  <c r="P1016" i="1"/>
  <c r="P1017" i="1"/>
  <c r="P1018" i="1"/>
  <c r="P1022" i="1"/>
  <c r="P1023" i="1"/>
  <c r="P1024" i="1"/>
  <c r="P1025" i="1"/>
  <c r="P1026" i="1"/>
  <c r="P1027" i="1"/>
  <c r="P1028" i="1"/>
  <c r="P1029" i="1"/>
  <c r="P1030" i="1"/>
  <c r="P1031" i="1"/>
  <c r="P1032" i="1"/>
  <c r="P1034" i="1"/>
  <c r="P1035" i="1"/>
  <c r="P1040" i="1"/>
  <c r="P1041" i="1"/>
  <c r="P1042" i="1"/>
  <c r="P1043" i="1"/>
  <c r="P1044" i="1"/>
  <c r="P1046" i="1"/>
  <c r="P1047" i="1"/>
  <c r="P1048" i="1"/>
  <c r="P1049" i="1"/>
  <c r="P1050" i="1"/>
  <c r="P1051" i="1"/>
  <c r="P1052" i="1"/>
  <c r="P1053" i="1"/>
  <c r="P1054" i="1"/>
  <c r="P1055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2" i="1"/>
  <c r="P1083" i="1"/>
  <c r="P1084" i="1"/>
  <c r="P1085" i="1"/>
  <c r="P1086" i="1"/>
  <c r="P1088" i="1"/>
  <c r="P1089" i="1"/>
  <c r="P1090" i="1"/>
  <c r="P1091" i="1"/>
  <c r="P1092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2" i="1"/>
  <c r="P1113" i="1"/>
  <c r="P1114" i="1"/>
  <c r="P1115" i="1"/>
  <c r="P1116" i="1"/>
  <c r="P1118" i="1"/>
  <c r="P1119" i="1"/>
  <c r="P1120" i="1"/>
  <c r="P1121" i="1"/>
  <c r="P1122" i="1"/>
  <c r="P1124" i="1"/>
  <c r="P1125" i="1"/>
  <c r="P1126" i="1"/>
  <c r="P1127" i="1"/>
  <c r="P1128" i="1"/>
  <c r="P1129" i="1"/>
  <c r="P1130" i="1"/>
  <c r="P1131" i="1"/>
  <c r="P1132" i="1"/>
  <c r="P1133" i="1"/>
  <c r="P1134" i="1"/>
  <c r="P1136" i="1"/>
  <c r="P1137" i="1"/>
  <c r="P1138" i="1"/>
  <c r="P1139" i="1"/>
  <c r="P1140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60" i="1"/>
  <c r="P1161" i="1"/>
  <c r="P1162" i="1"/>
  <c r="P1163" i="1"/>
  <c r="P1164" i="1"/>
  <c r="P1166" i="1"/>
  <c r="P1167" i="1"/>
  <c r="P1168" i="1"/>
  <c r="P1169" i="1"/>
  <c r="P1172" i="1"/>
  <c r="P1173" i="1"/>
  <c r="P1174" i="1"/>
  <c r="P1175" i="1"/>
  <c r="P1176" i="1"/>
  <c r="P1178" i="1"/>
  <c r="P1179" i="1"/>
  <c r="P1180" i="1"/>
  <c r="P1181" i="1"/>
  <c r="P1184" i="1"/>
  <c r="P1185" i="1"/>
  <c r="P1186" i="1"/>
  <c r="P1187" i="1"/>
  <c r="P1190" i="1"/>
  <c r="P1191" i="1"/>
  <c r="P1192" i="1"/>
  <c r="P1193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4" i="1"/>
  <c r="P1215" i="1"/>
  <c r="P1220" i="1"/>
  <c r="P1221" i="1"/>
  <c r="P1222" i="1"/>
  <c r="P1223" i="1"/>
  <c r="P1224" i="1"/>
  <c r="P1225" i="1"/>
  <c r="P1226" i="1"/>
  <c r="P1227" i="1"/>
  <c r="P1228" i="1"/>
  <c r="P1229" i="1"/>
  <c r="P1230" i="1"/>
  <c r="P1232" i="1"/>
  <c r="P1233" i="1"/>
  <c r="P1234" i="1"/>
  <c r="P1235" i="1"/>
  <c r="P1238" i="1"/>
  <c r="P1239" i="1"/>
  <c r="P1240" i="1"/>
  <c r="P1241" i="1"/>
  <c r="P1242" i="1"/>
  <c r="P1243" i="1"/>
  <c r="P1244" i="1"/>
  <c r="P1245" i="1"/>
  <c r="P1246" i="1"/>
  <c r="P1247" i="1"/>
  <c r="P1248" i="1"/>
  <c r="P1250" i="1"/>
  <c r="P1251" i="1"/>
  <c r="P1252" i="1"/>
  <c r="P1253" i="1"/>
  <c r="P1254" i="1"/>
  <c r="P1256" i="1"/>
  <c r="P1257" i="1"/>
  <c r="P1258" i="1"/>
  <c r="P1259" i="1"/>
  <c r="P1260" i="1"/>
  <c r="P1261" i="1"/>
  <c r="P1262" i="1"/>
  <c r="P1263" i="1"/>
  <c r="P1264" i="1"/>
  <c r="P1265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4" i="1"/>
  <c r="P1305" i="1"/>
  <c r="P1306" i="1"/>
  <c r="P1307" i="1"/>
  <c r="P1308" i="1"/>
  <c r="P1310" i="1"/>
  <c r="P1311" i="1"/>
  <c r="P1312" i="1"/>
  <c r="P1313" i="1"/>
  <c r="P1314" i="1"/>
  <c r="P1315" i="1"/>
  <c r="P1316" i="1"/>
  <c r="P1317" i="1"/>
  <c r="P1318" i="1"/>
  <c r="P1319" i="1"/>
  <c r="P1320" i="1"/>
  <c r="P1322" i="1"/>
  <c r="P1323" i="1"/>
  <c r="P1324" i="1"/>
  <c r="P1325" i="1"/>
  <c r="P1326" i="1"/>
  <c r="P1328" i="1"/>
  <c r="P1329" i="1"/>
  <c r="P1330" i="1"/>
  <c r="P1331" i="1"/>
  <c r="P1332" i="1"/>
  <c r="P1333" i="1"/>
  <c r="P1334" i="1"/>
  <c r="P1335" i="1"/>
  <c r="P1336" i="1"/>
  <c r="P1337" i="1"/>
  <c r="P1338" i="1"/>
  <c r="P1340" i="1"/>
  <c r="P1341" i="1"/>
  <c r="P1342" i="1"/>
  <c r="P1343" i="1"/>
  <c r="P1344" i="1"/>
  <c r="P1346" i="1"/>
  <c r="P1347" i="1"/>
  <c r="P1348" i="1"/>
  <c r="P1349" i="1"/>
  <c r="P1352" i="1"/>
  <c r="P1353" i="1"/>
  <c r="P1354" i="1"/>
  <c r="P1358" i="1"/>
  <c r="P1359" i="1"/>
  <c r="P1360" i="1"/>
  <c r="P1361" i="1"/>
  <c r="P1362" i="1"/>
  <c r="P1363" i="1"/>
  <c r="P1364" i="1"/>
  <c r="P1365" i="1"/>
  <c r="P1366" i="1"/>
  <c r="P1367" i="1"/>
  <c r="P1370" i="1"/>
  <c r="P1371" i="1"/>
  <c r="P1372" i="1"/>
  <c r="P1376" i="1"/>
  <c r="P1377" i="1"/>
  <c r="P1378" i="1"/>
  <c r="P1382" i="1"/>
  <c r="P1383" i="1"/>
  <c r="P1384" i="1"/>
  <c r="P1385" i="1"/>
  <c r="P1388" i="1"/>
  <c r="P1389" i="1"/>
  <c r="P1390" i="1"/>
  <c r="P1391" i="1"/>
  <c r="P1392" i="1"/>
  <c r="P1393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8" i="1"/>
  <c r="P1419" i="1"/>
  <c r="P1420" i="1"/>
  <c r="P1421" i="1"/>
  <c r="P1422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2" i="1"/>
  <c r="P1443" i="1"/>
  <c r="P1444" i="1"/>
  <c r="P1445" i="1"/>
  <c r="P1446" i="1"/>
  <c r="P1447" i="1"/>
  <c r="P1448" i="1"/>
  <c r="P1449" i="1"/>
  <c r="P1450" i="1"/>
  <c r="P1451" i="1"/>
  <c r="P1452" i="1"/>
  <c r="P1454" i="1"/>
  <c r="P1455" i="1"/>
  <c r="P1456" i="1"/>
  <c r="P1457" i="1"/>
  <c r="P1458" i="1"/>
  <c r="P1460" i="1"/>
  <c r="P1461" i="1"/>
  <c r="P1462" i="1"/>
  <c r="P1463" i="1"/>
  <c r="P1464" i="1"/>
  <c r="P1465" i="1"/>
  <c r="P1466" i="1"/>
  <c r="P1467" i="1"/>
  <c r="P1468" i="1"/>
  <c r="P1469" i="1"/>
  <c r="P1472" i="1"/>
  <c r="P1473" i="1"/>
  <c r="P1478" i="1"/>
  <c r="P1479" i="1"/>
  <c r="P1480" i="1"/>
  <c r="P1481" i="1"/>
  <c r="P1482" i="1"/>
  <c r="P1483" i="1"/>
  <c r="P1484" i="1"/>
  <c r="P1485" i="1"/>
  <c r="P1486" i="1"/>
  <c r="P1487" i="1"/>
  <c r="P1490" i="1"/>
  <c r="P1491" i="1"/>
  <c r="P1492" i="1"/>
  <c r="P1493" i="1"/>
  <c r="P1494" i="1"/>
  <c r="P1495" i="1"/>
  <c r="P1496" i="1"/>
  <c r="P1497" i="1"/>
  <c r="P1498" i="1"/>
  <c r="P1499" i="1"/>
  <c r="P1500" i="1"/>
  <c r="P1502" i="1"/>
  <c r="P1503" i="1"/>
  <c r="P1504" i="1"/>
  <c r="P1505" i="1"/>
  <c r="P1506" i="1"/>
  <c r="P1507" i="1"/>
  <c r="P1508" i="1"/>
  <c r="P1509" i="1"/>
  <c r="P1510" i="1"/>
  <c r="P1511" i="1"/>
  <c r="P1512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2" i="1"/>
  <c r="P1533" i="1"/>
  <c r="P1534" i="1"/>
  <c r="P1535" i="1"/>
  <c r="P1536" i="1"/>
  <c r="P1538" i="1"/>
  <c r="P1539" i="1"/>
  <c r="P1540" i="1"/>
  <c r="P1541" i="1"/>
  <c r="P1542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2" i="1"/>
  <c r="P1563" i="1"/>
  <c r="P1564" i="1"/>
  <c r="P1565" i="1"/>
  <c r="P1568" i="1"/>
  <c r="P1569" i="1"/>
  <c r="P1570" i="1"/>
  <c r="P1571" i="1"/>
  <c r="P1572" i="1"/>
  <c r="P1574" i="1"/>
  <c r="P1575" i="1"/>
  <c r="P1576" i="1"/>
  <c r="P1577" i="1"/>
  <c r="P1578" i="1"/>
  <c r="P1579" i="1"/>
  <c r="P1580" i="1"/>
  <c r="P1581" i="1"/>
  <c r="P1582" i="1"/>
  <c r="P1583" i="1"/>
  <c r="P1584" i="1"/>
  <c r="P1586" i="1"/>
  <c r="P1587" i="1"/>
  <c r="P1588" i="1"/>
  <c r="P1589" i="1"/>
  <c r="P1590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10" i="1"/>
  <c r="P1611" i="1"/>
  <c r="P1612" i="1"/>
  <c r="P1613" i="1"/>
  <c r="P1614" i="1"/>
  <c r="P1616" i="1"/>
  <c r="P1617" i="1"/>
  <c r="P1618" i="1"/>
  <c r="P1619" i="1"/>
  <c r="P1623" i="1"/>
  <c r="P1624" i="1"/>
  <c r="P1625" i="1"/>
  <c r="P1626" i="1"/>
  <c r="P1628" i="1"/>
  <c r="P1629" i="1"/>
  <c r="P1630" i="1"/>
  <c r="P1631" i="1"/>
  <c r="P1634" i="1"/>
  <c r="P1635" i="1"/>
  <c r="P1636" i="1"/>
  <c r="P1637" i="1"/>
  <c r="P1638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70" i="1"/>
  <c r="P1671" i="1"/>
  <c r="P1672" i="1"/>
  <c r="P1673" i="1"/>
  <c r="P1674" i="1"/>
  <c r="P1675" i="1"/>
  <c r="P1676" i="1"/>
  <c r="P1677" i="1"/>
  <c r="P1678" i="1"/>
  <c r="P1679" i="1"/>
  <c r="P1680" i="1"/>
  <c r="P1682" i="1"/>
  <c r="P1683" i="1"/>
  <c r="P1684" i="1"/>
  <c r="P1685" i="1"/>
  <c r="P1686" i="1"/>
  <c r="P1687" i="1"/>
  <c r="P1688" i="1"/>
  <c r="P1689" i="1"/>
  <c r="P1690" i="1"/>
  <c r="P1691" i="1"/>
  <c r="P1692" i="1"/>
  <c r="P1694" i="1"/>
  <c r="P1695" i="1"/>
  <c r="P1696" i="1"/>
  <c r="P1697" i="1"/>
  <c r="P1700" i="1"/>
  <c r="P1701" i="1"/>
  <c r="P1702" i="1"/>
  <c r="P1703" i="1"/>
  <c r="P1704" i="1"/>
  <c r="P1706" i="1"/>
  <c r="P1707" i="1"/>
  <c r="P1708" i="1"/>
  <c r="P1709" i="1"/>
  <c r="P1710" i="1"/>
  <c r="P1712" i="1"/>
  <c r="P1713" i="1"/>
  <c r="P1714" i="1"/>
  <c r="P1715" i="1"/>
  <c r="P1718" i="1"/>
  <c r="P1719" i="1"/>
  <c r="P1720" i="1"/>
  <c r="P1721" i="1"/>
  <c r="P1722" i="1"/>
  <c r="P1723" i="1"/>
  <c r="P1724" i="1"/>
  <c r="P1725" i="1"/>
  <c r="P1726" i="1"/>
  <c r="P1727" i="1"/>
  <c r="P1728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8" i="1"/>
  <c r="P1749" i="1"/>
  <c r="P1750" i="1"/>
  <c r="P1751" i="1"/>
  <c r="P1752" i="1"/>
  <c r="P1755" i="1"/>
  <c r="P1756" i="1"/>
  <c r="P1757" i="1"/>
  <c r="P1758" i="1"/>
  <c r="P1759" i="1"/>
  <c r="P1760" i="1"/>
  <c r="P1761" i="1"/>
  <c r="P1762" i="1"/>
  <c r="P1763" i="1"/>
  <c r="P1764" i="1"/>
  <c r="P1765" i="1"/>
  <c r="P1766" i="1"/>
  <c r="P1767" i="1"/>
  <c r="P1768" i="1"/>
  <c r="P1769" i="1"/>
  <c r="P1770" i="1"/>
  <c r="P1772" i="1"/>
  <c r="P1773" i="1"/>
  <c r="P1774" i="1"/>
  <c r="P1775" i="1"/>
  <c r="P1776" i="1"/>
  <c r="P1777" i="1"/>
  <c r="P1778" i="1"/>
  <c r="P1779" i="1"/>
  <c r="P1780" i="1"/>
  <c r="P1781" i="1"/>
  <c r="P1782" i="1"/>
  <c r="P1783" i="1"/>
  <c r="P1784" i="1"/>
  <c r="P1785" i="1"/>
  <c r="P1786" i="1"/>
  <c r="P1787" i="1"/>
  <c r="P1790" i="1"/>
  <c r="P1791" i="1"/>
  <c r="P1792" i="1"/>
  <c r="P1793" i="1"/>
  <c r="P1794" i="1"/>
  <c r="P1795" i="1"/>
  <c r="P1796" i="1"/>
  <c r="P1797" i="1"/>
  <c r="P1798" i="1"/>
  <c r="P1803" i="1"/>
  <c r="P1804" i="1"/>
  <c r="P1805" i="1"/>
  <c r="P1806" i="1"/>
  <c r="P1809" i="1"/>
  <c r="P1810" i="1"/>
  <c r="P1811" i="1"/>
  <c r="P1812" i="1"/>
  <c r="P1813" i="1"/>
  <c r="P1815" i="1"/>
  <c r="P1816" i="1"/>
  <c r="P1817" i="1"/>
  <c r="P1818" i="1"/>
  <c r="P1819" i="1"/>
  <c r="P1820" i="1"/>
  <c r="P1821" i="1"/>
  <c r="P1822" i="1"/>
  <c r="P1823" i="1"/>
  <c r="P1824" i="1"/>
  <c r="P1825" i="1"/>
  <c r="P1827" i="1"/>
  <c r="P1828" i="1"/>
  <c r="P1829" i="1"/>
  <c r="P1830" i="1"/>
  <c r="P1831" i="1"/>
  <c r="P1832" i="1"/>
  <c r="P1833" i="1"/>
  <c r="P1834" i="1"/>
  <c r="P1835" i="1"/>
  <c r="P1836" i="1"/>
  <c r="P1839" i="1"/>
  <c r="P1840" i="1"/>
  <c r="P1841" i="1"/>
  <c r="P1842" i="1"/>
  <c r="P1843" i="1"/>
  <c r="P1845" i="1"/>
  <c r="P1846" i="1"/>
  <c r="P1847" i="1"/>
  <c r="P1848" i="1"/>
  <c r="P1852" i="1"/>
  <c r="P1853" i="1"/>
  <c r="P1854" i="1"/>
  <c r="P1857" i="1"/>
  <c r="P1858" i="1"/>
  <c r="P1859" i="1"/>
  <c r="P1860" i="1"/>
  <c r="P1861" i="1"/>
  <c r="P1863" i="1"/>
  <c r="P1864" i="1"/>
  <c r="P1865" i="1"/>
  <c r="P1866" i="1"/>
  <c r="P1868" i="1"/>
  <c r="P1869" i="1"/>
  <c r="P1870" i="1"/>
  <c r="P1871" i="1"/>
  <c r="P1872" i="1"/>
  <c r="P1873" i="1"/>
  <c r="P1874" i="1"/>
  <c r="P1875" i="1"/>
  <c r="P1876" i="1"/>
  <c r="P1877" i="1"/>
  <c r="P1878" i="1"/>
  <c r="P1880" i="1"/>
  <c r="P1881" i="1"/>
  <c r="P1882" i="1"/>
  <c r="P1883" i="1"/>
  <c r="P1886" i="1"/>
  <c r="P1887" i="1"/>
  <c r="P1888" i="1"/>
  <c r="P1889" i="1"/>
  <c r="P1890" i="1"/>
  <c r="P1892" i="1"/>
  <c r="P1893" i="1"/>
  <c r="P1894" i="1"/>
  <c r="P1895" i="1"/>
  <c r="P1896" i="1"/>
  <c r="P1897" i="1"/>
  <c r="P1898" i="1"/>
  <c r="P1899" i="1"/>
  <c r="P1900" i="1"/>
  <c r="P1901" i="1"/>
  <c r="P1902" i="1"/>
  <c r="P1904" i="1"/>
  <c r="P1905" i="1"/>
  <c r="P1906" i="1"/>
  <c r="P1907" i="1"/>
  <c r="P1908" i="1"/>
  <c r="P1909" i="1"/>
  <c r="P1910" i="1"/>
  <c r="P1911" i="1"/>
  <c r="P1912" i="1"/>
  <c r="P1913" i="1"/>
  <c r="P1916" i="1"/>
  <c r="P1917" i="1"/>
  <c r="P1918" i="1"/>
  <c r="P1919" i="1"/>
  <c r="P1922" i="1"/>
  <c r="P1923" i="1"/>
  <c r="P1924" i="1"/>
  <c r="P1925" i="1"/>
  <c r="P1926" i="1"/>
  <c r="P1928" i="1"/>
  <c r="P1929" i="1"/>
  <c r="P1930" i="1"/>
  <c r="P1931" i="1"/>
  <c r="P1932" i="1"/>
  <c r="P1934" i="1"/>
  <c r="P1935" i="1"/>
  <c r="P1936" i="1"/>
  <c r="P1940" i="1"/>
  <c r="P1941" i="1"/>
  <c r="P1942" i="1"/>
  <c r="P1943" i="1"/>
  <c r="P1944" i="1"/>
  <c r="P1945" i="1"/>
  <c r="P1946" i="1"/>
  <c r="P1947" i="1"/>
  <c r="P1948" i="1"/>
  <c r="P1949" i="1"/>
  <c r="P1952" i="1"/>
  <c r="P1953" i="1"/>
  <c r="P1954" i="1"/>
  <c r="P1955" i="1"/>
  <c r="P1958" i="1"/>
  <c r="P1959" i="1"/>
  <c r="P1960" i="1"/>
  <c r="P1961" i="1"/>
  <c r="P1964" i="1"/>
  <c r="P1965" i="1"/>
  <c r="P1966" i="1"/>
  <c r="P1967" i="1"/>
  <c r="P1970" i="1"/>
  <c r="P1971" i="1"/>
  <c r="P1972" i="1"/>
  <c r="P1973" i="1"/>
  <c r="P1974" i="1"/>
  <c r="P1976" i="1"/>
  <c r="P1977" i="1"/>
  <c r="P1978" i="1"/>
  <c r="P1979" i="1"/>
  <c r="P1980" i="1"/>
  <c r="P1981" i="1"/>
  <c r="P1982" i="1"/>
  <c r="P1983" i="1"/>
  <c r="P1984" i="1"/>
  <c r="P1985" i="1"/>
  <c r="P1986" i="1"/>
  <c r="P1987" i="1"/>
  <c r="P1988" i="1"/>
  <c r="P1989" i="1"/>
  <c r="P1990" i="1"/>
  <c r="P1991" i="1"/>
  <c r="P1994" i="1"/>
  <c r="P1995" i="1"/>
  <c r="P1996" i="1"/>
  <c r="P1997" i="1"/>
  <c r="P1998" i="1"/>
  <c r="P1999" i="1"/>
  <c r="P2000" i="1"/>
  <c r="P2001" i="1"/>
  <c r="P2002" i="1"/>
  <c r="P2003" i="1"/>
  <c r="P2004" i="1"/>
  <c r="P2005" i="1"/>
  <c r="P2006" i="1"/>
  <c r="P2007" i="1"/>
  <c r="P2008" i="1"/>
  <c r="P2009" i="1"/>
  <c r="P2010" i="1"/>
  <c r="P2011" i="1"/>
  <c r="P2012" i="1"/>
  <c r="P2013" i="1"/>
  <c r="P2014" i="1"/>
  <c r="P2015" i="1"/>
  <c r="P2016" i="1"/>
  <c r="P2017" i="1"/>
  <c r="P2018" i="1"/>
  <c r="P2019" i="1"/>
  <c r="P2020" i="1"/>
  <c r="P2021" i="1"/>
  <c r="P2022" i="1"/>
  <c r="P2024" i="1"/>
  <c r="P2025" i="1"/>
  <c r="P2026" i="1"/>
  <c r="P2027" i="1"/>
  <c r="P2028" i="1"/>
  <c r="P2030" i="1"/>
  <c r="P2031" i="1"/>
  <c r="P2032" i="1"/>
  <c r="P2033" i="1"/>
  <c r="P2036" i="1"/>
  <c r="P2037" i="1"/>
  <c r="P2038" i="1"/>
  <c r="P2039" i="1"/>
  <c r="P2040" i="1"/>
  <c r="P2041" i="1"/>
  <c r="P2042" i="1"/>
  <c r="P2043" i="1"/>
  <c r="P2044" i="1"/>
  <c r="P2045" i="1"/>
  <c r="P2048" i="1"/>
  <c r="P2049" i="1"/>
  <c r="P2050" i="1"/>
  <c r="P2051" i="1"/>
  <c r="P2054" i="1"/>
  <c r="P2055" i="1"/>
  <c r="P2057" i="1"/>
  <c r="P2060" i="1"/>
  <c r="P2061" i="1"/>
  <c r="P2062" i="1"/>
  <c r="P2063" i="1"/>
  <c r="P2064" i="1"/>
  <c r="P2066" i="1"/>
  <c r="P2067" i="1"/>
  <c r="P2068" i="1"/>
  <c r="P2072" i="1"/>
  <c r="P2073" i="1"/>
  <c r="P2074" i="1"/>
  <c r="P2078" i="1"/>
  <c r="P2079" i="1"/>
  <c r="P2080" i="1"/>
  <c r="P2081" i="1"/>
  <c r="P2082" i="1"/>
  <c r="P2084" i="1"/>
  <c r="P2085" i="1"/>
  <c r="P2086" i="1"/>
  <c r="P747" i="1"/>
  <c r="P748" i="1"/>
  <c r="P749" i="1"/>
  <c r="P750" i="1"/>
  <c r="P742" i="1"/>
  <c r="P743" i="1"/>
  <c r="P744" i="1"/>
  <c r="P745" i="1"/>
  <c r="P741" i="1"/>
  <c r="P699" i="1"/>
  <c r="P700" i="1"/>
  <c r="P701" i="1"/>
  <c r="P702" i="1"/>
  <c r="P703" i="1"/>
  <c r="P705" i="1"/>
  <c r="P706" i="1"/>
  <c r="P707" i="1"/>
  <c r="P708" i="1"/>
  <c r="P709" i="1"/>
  <c r="P710" i="1"/>
  <c r="P711" i="1"/>
  <c r="P712" i="1"/>
  <c r="P713" i="1"/>
  <c r="P714" i="1"/>
  <c r="P717" i="1"/>
  <c r="P718" i="1"/>
  <c r="P719" i="1"/>
  <c r="P720" i="1"/>
  <c r="P721" i="1"/>
  <c r="P722" i="1"/>
  <c r="P723" i="1"/>
  <c r="P724" i="1"/>
  <c r="P725" i="1"/>
  <c r="P726" i="1"/>
  <c r="P729" i="1"/>
  <c r="P730" i="1"/>
  <c r="P731" i="1"/>
  <c r="P732" i="1"/>
  <c r="P735" i="1"/>
  <c r="P736" i="1"/>
  <c r="P737" i="1"/>
  <c r="P738" i="1"/>
  <c r="P693" i="1"/>
  <c r="P694" i="1"/>
  <c r="P695" i="1"/>
  <c r="P696" i="1"/>
  <c r="P697" i="1"/>
  <c r="P603" i="1"/>
  <c r="P604" i="1"/>
  <c r="P605" i="1"/>
  <c r="P606" i="1"/>
  <c r="P607" i="1"/>
  <c r="P608" i="1"/>
  <c r="P599" i="1"/>
  <c r="P597" i="1"/>
  <c r="P598" i="1"/>
  <c r="P591" i="1"/>
  <c r="P592" i="1"/>
  <c r="P593" i="1"/>
  <c r="P594" i="1"/>
  <c r="P595" i="1"/>
  <c r="P596" i="1"/>
  <c r="P585" i="1"/>
  <c r="P586" i="1"/>
  <c r="P587" i="1"/>
  <c r="P388" i="1" l="1"/>
  <c r="P387" i="1"/>
  <c r="R365" i="1"/>
  <c r="R366" i="1"/>
  <c r="R367" i="1"/>
  <c r="R364" i="1"/>
  <c r="Q365" i="1"/>
  <c r="Q366" i="1"/>
  <c r="Q367" i="1"/>
  <c r="Q364" i="1"/>
  <c r="R359" i="1"/>
  <c r="R360" i="1"/>
  <c r="R361" i="1"/>
  <c r="R362" i="1"/>
  <c r="R358" i="1"/>
  <c r="E4" i="2" l="1"/>
  <c r="R10" i="1" l="1"/>
  <c r="Q11" i="1"/>
  <c r="Q12" i="1"/>
  <c r="Q13" i="1"/>
  <c r="Q14" i="1"/>
  <c r="Q10" i="1"/>
  <c r="R5" i="1"/>
  <c r="R6" i="1"/>
  <c r="R7" i="1"/>
  <c r="R8" i="1"/>
  <c r="R4" i="1"/>
  <c r="Q5" i="1"/>
  <c r="Q6" i="1"/>
  <c r="Q7" i="1"/>
  <c r="Q8" i="1"/>
  <c r="Q4" i="1"/>
  <c r="T1912" i="1" l="1"/>
  <c r="S1911" i="1"/>
  <c r="S1912" i="1"/>
  <c r="T1913" i="1"/>
  <c r="T1911" i="1"/>
  <c r="T1730" i="1"/>
  <c r="T1732" i="1"/>
  <c r="S1734" i="1"/>
  <c r="S1735" i="1"/>
  <c r="R1731" i="1"/>
  <c r="R1732" i="1"/>
  <c r="R1733" i="1"/>
  <c r="R1734" i="1"/>
  <c r="R1735" i="1"/>
  <c r="Q1731" i="1"/>
  <c r="T1731" i="1" s="1"/>
  <c r="Q1732" i="1"/>
  <c r="S1732" i="1" s="1"/>
  <c r="Q1733" i="1"/>
  <c r="S1733" i="1" s="1"/>
  <c r="Q1734" i="1"/>
  <c r="T1734" i="1" s="1"/>
  <c r="Q1735" i="1"/>
  <c r="T1735" i="1" s="1"/>
  <c r="Q1730" i="1"/>
  <c r="S1730" i="1" s="1"/>
  <c r="R1730" i="1"/>
  <c r="S1910" i="1" l="1"/>
  <c r="T1733" i="1"/>
  <c r="S1731" i="1"/>
  <c r="S1913" i="1"/>
  <c r="T1910" i="1"/>
  <c r="R103" i="1" l="1"/>
  <c r="Q103" i="1"/>
  <c r="T103" i="1" s="1"/>
  <c r="R178" i="1"/>
  <c r="R179" i="1"/>
  <c r="Q178" i="1"/>
  <c r="R1866" i="1"/>
  <c r="R1863" i="1"/>
  <c r="R1864" i="1"/>
  <c r="R1865" i="1"/>
  <c r="T1400" i="1"/>
  <c r="T1401" i="1"/>
  <c r="T1402" i="1"/>
  <c r="T1403" i="1"/>
  <c r="T1404" i="1"/>
  <c r="T1405" i="1"/>
  <c r="S1400" i="1"/>
  <c r="S1401" i="1"/>
  <c r="S1402" i="1"/>
  <c r="S1403" i="1"/>
  <c r="S1404" i="1"/>
  <c r="S1405" i="1"/>
  <c r="S1810" i="1"/>
  <c r="S1833" i="1"/>
  <c r="S1848" i="1"/>
  <c r="S1863" i="1"/>
  <c r="S1873" i="1"/>
  <c r="S1883" i="1"/>
  <c r="S1894" i="1"/>
  <c r="S1902" i="1"/>
  <c r="S1925" i="1"/>
  <c r="S1928" i="1"/>
  <c r="S1935" i="1"/>
  <c r="S1940" i="1"/>
  <c r="S1972" i="1"/>
  <c r="S1981" i="1"/>
  <c r="S1983" i="1"/>
  <c r="S1987" i="1"/>
  <c r="S1989" i="1"/>
  <c r="S1991" i="1"/>
  <c r="S1999" i="1"/>
  <c r="S2001" i="1"/>
  <c r="S2005" i="1"/>
  <c r="S2007" i="1"/>
  <c r="S2013" i="1"/>
  <c r="S2015" i="1"/>
  <c r="S2017" i="1"/>
  <c r="S2024" i="1"/>
  <c r="S2031" i="1"/>
  <c r="S2033" i="1"/>
  <c r="S2043" i="1"/>
  <c r="S2045" i="1"/>
  <c r="S2051" i="1"/>
  <c r="S2055" i="1"/>
  <c r="S2057" i="1"/>
  <c r="S2066" i="1"/>
  <c r="S2080" i="1"/>
  <c r="R2085" i="1"/>
  <c r="R2086" i="1"/>
  <c r="R2084" i="1"/>
  <c r="Q2086" i="1"/>
  <c r="S2086" i="1" s="1"/>
  <c r="Q2084" i="1"/>
  <c r="Q2085" i="1"/>
  <c r="R2079" i="1"/>
  <c r="R2080" i="1"/>
  <c r="R2081" i="1"/>
  <c r="S2081" i="1" s="1"/>
  <c r="R2082" i="1"/>
  <c r="S2082" i="1" s="1"/>
  <c r="R2078" i="1"/>
  <c r="Q2079" i="1"/>
  <c r="T2079" i="1" s="1"/>
  <c r="Q2080" i="1"/>
  <c r="Q2081" i="1"/>
  <c r="Q2082" i="1"/>
  <c r="Q2078" i="1"/>
  <c r="T2078" i="1" s="1"/>
  <c r="R2073" i="1"/>
  <c r="R2074" i="1"/>
  <c r="S2074" i="1" s="1"/>
  <c r="R2072" i="1"/>
  <c r="T2073" i="1"/>
  <c r="R2067" i="1"/>
  <c r="R2068" i="1"/>
  <c r="S2068" i="1" s="1"/>
  <c r="R2066" i="1"/>
  <c r="Q2067" i="1"/>
  <c r="Q2068" i="1"/>
  <c r="Q2066" i="1"/>
  <c r="T2066" i="1" s="1"/>
  <c r="R2061" i="1"/>
  <c r="R2062" i="1"/>
  <c r="R2063" i="1"/>
  <c r="R2064" i="1"/>
  <c r="S2064" i="1" s="1"/>
  <c r="R2060" i="1"/>
  <c r="Q2061" i="1"/>
  <c r="Q2062" i="1"/>
  <c r="T2062" i="1" s="1"/>
  <c r="Q2063" i="1"/>
  <c r="T2063" i="1" s="1"/>
  <c r="Q2064" i="1"/>
  <c r="Q2060" i="1"/>
  <c r="R2055" i="1"/>
  <c r="R2056" i="1"/>
  <c r="R2057" i="1"/>
  <c r="R2054" i="1"/>
  <c r="S2054" i="1" s="1"/>
  <c r="Q2055" i="1"/>
  <c r="T2055" i="1" s="1"/>
  <c r="Q2056" i="1"/>
  <c r="T2056" i="1" s="1"/>
  <c r="Q2057" i="1"/>
  <c r="Q2054" i="1"/>
  <c r="R2049" i="1"/>
  <c r="R2050" i="1"/>
  <c r="R2051" i="1"/>
  <c r="R2048" i="1"/>
  <c r="Q2049" i="1"/>
  <c r="T2049" i="1" s="1"/>
  <c r="Q2050" i="1"/>
  <c r="T2050" i="1" s="1"/>
  <c r="Q2051" i="1"/>
  <c r="Q2048" i="1"/>
  <c r="R2043" i="1"/>
  <c r="R2044" i="1"/>
  <c r="R2045" i="1"/>
  <c r="R2042" i="1"/>
  <c r="S2042" i="1" s="1"/>
  <c r="Q2043" i="1"/>
  <c r="T2043" i="1" s="1"/>
  <c r="Q2044" i="1"/>
  <c r="S2044" i="1" s="1"/>
  <c r="Q2045" i="1"/>
  <c r="Q2042" i="1"/>
  <c r="R2037" i="1"/>
  <c r="R2038" i="1"/>
  <c r="R2039" i="1"/>
  <c r="R2040" i="1"/>
  <c r="R2041" i="1"/>
  <c r="Q2037" i="1"/>
  <c r="T2037" i="1" s="1"/>
  <c r="Q2038" i="1"/>
  <c r="Q2039" i="1"/>
  <c r="Q2040" i="1"/>
  <c r="Q2041" i="1"/>
  <c r="T2041" i="1" s="1"/>
  <c r="R2036" i="1"/>
  <c r="Q2036" i="1"/>
  <c r="R2031" i="1"/>
  <c r="R2032" i="1"/>
  <c r="S2032" i="1" s="1"/>
  <c r="R2033" i="1"/>
  <c r="Q2031" i="1"/>
  <c r="Q2032" i="1"/>
  <c r="Q2033" i="1"/>
  <c r="T2033" i="1" s="1"/>
  <c r="R2030" i="1"/>
  <c r="Q2030" i="1"/>
  <c r="R2025" i="1"/>
  <c r="R2026" i="1"/>
  <c r="R2027" i="1"/>
  <c r="R2028" i="1"/>
  <c r="Q2025" i="1"/>
  <c r="S2025" i="1" s="1"/>
  <c r="Q2026" i="1"/>
  <c r="Q2027" i="1"/>
  <c r="T2027" i="1" s="1"/>
  <c r="Q2028" i="1"/>
  <c r="R2024" i="1"/>
  <c r="Q2024" i="1"/>
  <c r="T2024" i="1" s="1"/>
  <c r="Q2022" i="1"/>
  <c r="Q2019" i="1"/>
  <c r="Q2020" i="1"/>
  <c r="T2020" i="1" s="1"/>
  <c r="Q2021" i="1"/>
  <c r="T2021" i="1" s="1"/>
  <c r="T2018" i="1"/>
  <c r="R2013" i="1"/>
  <c r="R2014" i="1"/>
  <c r="S2014" i="1" s="1"/>
  <c r="R2015" i="1"/>
  <c r="R2016" i="1"/>
  <c r="R2017" i="1"/>
  <c r="R2012" i="1"/>
  <c r="Q2013" i="1"/>
  <c r="Q2014" i="1"/>
  <c r="Q2015" i="1"/>
  <c r="Q2016" i="1"/>
  <c r="Q2017" i="1"/>
  <c r="T2017" i="1" s="1"/>
  <c r="Q2012" i="1"/>
  <c r="R2007" i="1"/>
  <c r="R2008" i="1"/>
  <c r="R2009" i="1"/>
  <c r="R2010" i="1"/>
  <c r="R2011" i="1"/>
  <c r="Q2007" i="1"/>
  <c r="T2007" i="1" s="1"/>
  <c r="Q2008" i="1"/>
  <c r="T2008" i="1" s="1"/>
  <c r="Q2009" i="1"/>
  <c r="Q2010" i="1"/>
  <c r="T2010" i="1" s="1"/>
  <c r="Q2011" i="1"/>
  <c r="T2011" i="1" s="1"/>
  <c r="R2006" i="1"/>
  <c r="Q2006" i="1"/>
  <c r="T2006" i="1" s="1"/>
  <c r="R2001" i="1"/>
  <c r="R2002" i="1"/>
  <c r="R2003" i="1"/>
  <c r="R2004" i="1"/>
  <c r="R2005" i="1"/>
  <c r="R2000" i="1"/>
  <c r="Q2001" i="1"/>
  <c r="Q2002" i="1"/>
  <c r="Q2003" i="1"/>
  <c r="Q2004" i="1"/>
  <c r="Q2005" i="1"/>
  <c r="T2005" i="1" s="1"/>
  <c r="Q2000" i="1"/>
  <c r="R1995" i="1"/>
  <c r="R1996" i="1"/>
  <c r="R1997" i="1"/>
  <c r="R1998" i="1"/>
  <c r="R1999" i="1"/>
  <c r="Q1995" i="1"/>
  <c r="T1995" i="1" s="1"/>
  <c r="Q1996" i="1"/>
  <c r="Q1997" i="1"/>
  <c r="Q1998" i="1"/>
  <c r="T1998" i="1" s="1"/>
  <c r="Q1999" i="1"/>
  <c r="T1999" i="1" s="1"/>
  <c r="R1994" i="1"/>
  <c r="Q1994" i="1"/>
  <c r="T1994" i="1" s="1"/>
  <c r="R1989" i="1"/>
  <c r="R1990" i="1"/>
  <c r="R1991" i="1"/>
  <c r="R1988" i="1"/>
  <c r="Q1989" i="1"/>
  <c r="T1989" i="1" s="1"/>
  <c r="Q1990" i="1"/>
  <c r="T1990" i="1" s="1"/>
  <c r="Q1991" i="1"/>
  <c r="Q1988" i="1"/>
  <c r="S1988" i="1" s="1"/>
  <c r="R1983" i="1"/>
  <c r="R1984" i="1"/>
  <c r="R1985" i="1"/>
  <c r="R1986" i="1"/>
  <c r="R1987" i="1"/>
  <c r="R1982" i="1"/>
  <c r="Q1983" i="1"/>
  <c r="Q1984" i="1"/>
  <c r="Q1985" i="1"/>
  <c r="Q1986" i="1"/>
  <c r="Q1987" i="1"/>
  <c r="T1987" i="1" s="1"/>
  <c r="Q1982" i="1"/>
  <c r="R1977" i="1"/>
  <c r="R1978" i="1"/>
  <c r="R1979" i="1"/>
  <c r="R1980" i="1"/>
  <c r="R1981" i="1"/>
  <c r="Q1977" i="1"/>
  <c r="T1977" i="1" s="1"/>
  <c r="Q1978" i="1"/>
  <c r="Q1979" i="1"/>
  <c r="Q1980" i="1"/>
  <c r="T1980" i="1" s="1"/>
  <c r="Q1981" i="1"/>
  <c r="T1981" i="1" s="1"/>
  <c r="R1976" i="1"/>
  <c r="Q1976" i="1"/>
  <c r="T1976" i="1" s="1"/>
  <c r="S1974" i="1"/>
  <c r="Q1971" i="1"/>
  <c r="T1971" i="1" s="1"/>
  <c r="Q1972" i="1"/>
  <c r="T1972" i="1" s="1"/>
  <c r="Q1973" i="1"/>
  <c r="S1973" i="1" s="1"/>
  <c r="Q1974" i="1"/>
  <c r="Q1970" i="1"/>
  <c r="T1970" i="1" s="1"/>
  <c r="R1965" i="1"/>
  <c r="R1966" i="1"/>
  <c r="R1967" i="1"/>
  <c r="Q1965" i="1"/>
  <c r="T1965" i="1" s="1"/>
  <c r="Q1966" i="1"/>
  <c r="Q1967" i="1"/>
  <c r="S1967" i="1" s="1"/>
  <c r="R1964" i="1"/>
  <c r="Q1964" i="1"/>
  <c r="T1964" i="1" s="1"/>
  <c r="R1959" i="1"/>
  <c r="R1960" i="1"/>
  <c r="S1960" i="1" s="1"/>
  <c r="R1961" i="1"/>
  <c r="Q1959" i="1"/>
  <c r="T1959" i="1" s="1"/>
  <c r="Q1960" i="1"/>
  <c r="Q1961" i="1"/>
  <c r="S1961" i="1" s="1"/>
  <c r="R1958" i="1"/>
  <c r="Q1958" i="1"/>
  <c r="T1958" i="1" s="1"/>
  <c r="R1953" i="1"/>
  <c r="R1954" i="1"/>
  <c r="R1955" i="1"/>
  <c r="Q1953" i="1"/>
  <c r="T1953" i="1" s="1"/>
  <c r="Q1954" i="1"/>
  <c r="Q1955" i="1"/>
  <c r="T1955" i="1" s="1"/>
  <c r="R1952" i="1"/>
  <c r="Q1952" i="1"/>
  <c r="T1952" i="1" s="1"/>
  <c r="R1947" i="1"/>
  <c r="R1948" i="1"/>
  <c r="S1948" i="1" s="1"/>
  <c r="R1949" i="1"/>
  <c r="R1946" i="1"/>
  <c r="Q1947" i="1"/>
  <c r="S1947" i="1" s="1"/>
  <c r="Q1948" i="1"/>
  <c r="Q1949" i="1"/>
  <c r="S1949" i="1" s="1"/>
  <c r="Q1946" i="1"/>
  <c r="R1941" i="1"/>
  <c r="R1942" i="1"/>
  <c r="R1943" i="1"/>
  <c r="R1944" i="1"/>
  <c r="R1945" i="1"/>
  <c r="R1940" i="1"/>
  <c r="Q1941" i="1"/>
  <c r="S1941" i="1" s="1"/>
  <c r="Q1942" i="1"/>
  <c r="Q1943" i="1"/>
  <c r="T1943" i="1" s="1"/>
  <c r="Q1944" i="1"/>
  <c r="Q1945" i="1"/>
  <c r="T1945" i="1" s="1"/>
  <c r="Q1940" i="1"/>
  <c r="T1940" i="1" s="1"/>
  <c r="R1935" i="1"/>
  <c r="R1936" i="1"/>
  <c r="Q1935" i="1"/>
  <c r="T1935" i="1" s="1"/>
  <c r="Q1936" i="1"/>
  <c r="T1936" i="1" s="1"/>
  <c r="R1934" i="1"/>
  <c r="Q1934" i="1"/>
  <c r="R1929" i="1"/>
  <c r="R1930" i="1"/>
  <c r="R1931" i="1"/>
  <c r="R1932" i="1"/>
  <c r="R1928" i="1"/>
  <c r="Q1929" i="1"/>
  <c r="T1929" i="1" s="1"/>
  <c r="Q1930" i="1"/>
  <c r="Q1931" i="1"/>
  <c r="Q1932" i="1"/>
  <c r="Q1928" i="1"/>
  <c r="T1928" i="1" s="1"/>
  <c r="R1926" i="1"/>
  <c r="R1925" i="1"/>
  <c r="R1924" i="1"/>
  <c r="R1923" i="1"/>
  <c r="Q1923" i="1"/>
  <c r="Q1924" i="1"/>
  <c r="Q1925" i="1"/>
  <c r="Q1926" i="1"/>
  <c r="T1926" i="1" s="1"/>
  <c r="R1922" i="1"/>
  <c r="Q1922" i="1"/>
  <c r="T1922" i="1" s="1"/>
  <c r="R1917" i="1"/>
  <c r="R1918" i="1"/>
  <c r="R1919" i="1"/>
  <c r="Q1917" i="1"/>
  <c r="Q1918" i="1"/>
  <c r="Q1919" i="1"/>
  <c r="T1919" i="1" s="1"/>
  <c r="R1916" i="1"/>
  <c r="Q1916" i="1"/>
  <c r="T1916" i="1" s="1"/>
  <c r="R1905" i="1"/>
  <c r="R1906" i="1"/>
  <c r="R1907" i="1"/>
  <c r="R1908" i="1"/>
  <c r="R1909" i="1"/>
  <c r="Q1905" i="1"/>
  <c r="T1905" i="1" s="1"/>
  <c r="Q1906" i="1"/>
  <c r="Q1907" i="1"/>
  <c r="Q1908" i="1"/>
  <c r="Q1909" i="1"/>
  <c r="T1909" i="1" s="1"/>
  <c r="R1904" i="1"/>
  <c r="Q1904" i="1"/>
  <c r="R1899" i="1"/>
  <c r="R1900" i="1"/>
  <c r="R1901" i="1"/>
  <c r="R1902" i="1"/>
  <c r="R1898" i="1"/>
  <c r="Q1899" i="1"/>
  <c r="T1899" i="1" s="1"/>
  <c r="Q1900" i="1"/>
  <c r="Q1901" i="1"/>
  <c r="Q1902" i="1"/>
  <c r="Q1898" i="1"/>
  <c r="T1898" i="1" s="1"/>
  <c r="R1893" i="1"/>
  <c r="R1894" i="1"/>
  <c r="R1895" i="1"/>
  <c r="R1896" i="1"/>
  <c r="R1897" i="1"/>
  <c r="R1892" i="1"/>
  <c r="Q1893" i="1"/>
  <c r="T1893" i="1" s="1"/>
  <c r="Q1894" i="1"/>
  <c r="T1894" i="1" s="1"/>
  <c r="Q1895" i="1"/>
  <c r="S1895" i="1" s="1"/>
  <c r="Q1896" i="1"/>
  <c r="Q1897" i="1"/>
  <c r="Q1892" i="1"/>
  <c r="R1887" i="1"/>
  <c r="R1888" i="1"/>
  <c r="R1889" i="1"/>
  <c r="R1890" i="1"/>
  <c r="R1886" i="1"/>
  <c r="Q1887" i="1"/>
  <c r="Q1888" i="1"/>
  <c r="Q1889" i="1"/>
  <c r="T1889" i="1" s="1"/>
  <c r="Q1890" i="1"/>
  <c r="Q1886" i="1"/>
  <c r="R1881" i="1"/>
  <c r="R1882" i="1"/>
  <c r="R1883" i="1"/>
  <c r="R1880" i="1"/>
  <c r="Q1881" i="1"/>
  <c r="T1881" i="1" s="1"/>
  <c r="Q1882" i="1"/>
  <c r="S1882" i="1" s="1"/>
  <c r="Q1883" i="1"/>
  <c r="T1883" i="1" s="1"/>
  <c r="Q1880" i="1"/>
  <c r="R1875" i="1"/>
  <c r="R1876" i="1"/>
  <c r="R1877" i="1"/>
  <c r="R1878" i="1"/>
  <c r="R1874" i="1"/>
  <c r="Q1875" i="1"/>
  <c r="Q1876" i="1"/>
  <c r="Q1877" i="1"/>
  <c r="Q1878" i="1"/>
  <c r="Q1874" i="1"/>
  <c r="T1874" i="1" s="1"/>
  <c r="R1869" i="1"/>
  <c r="R1870" i="1"/>
  <c r="R1871" i="1"/>
  <c r="S1871" i="1" s="1"/>
  <c r="R1872" i="1"/>
  <c r="R1873" i="1"/>
  <c r="R1868" i="1"/>
  <c r="Q1869" i="1"/>
  <c r="T1869" i="1" s="1"/>
  <c r="Q1870" i="1"/>
  <c r="T1870" i="1" s="1"/>
  <c r="Q1871" i="1"/>
  <c r="Q1872" i="1"/>
  <c r="S1872" i="1" s="1"/>
  <c r="Q1873" i="1"/>
  <c r="Q1868" i="1"/>
  <c r="Q1864" i="1"/>
  <c r="T1864" i="1" s="1"/>
  <c r="Q1865" i="1"/>
  <c r="Q1866" i="1"/>
  <c r="Q1863" i="1"/>
  <c r="T1863" i="1" s="1"/>
  <c r="R1861" i="1"/>
  <c r="R1858" i="1"/>
  <c r="R1859" i="1"/>
  <c r="R1860" i="1"/>
  <c r="R1857" i="1"/>
  <c r="Q1858" i="1"/>
  <c r="Q1859" i="1"/>
  <c r="T1859" i="1" s="1"/>
  <c r="Q1860" i="1"/>
  <c r="T1860" i="1" s="1"/>
  <c r="Q1861" i="1"/>
  <c r="T1861" i="1" s="1"/>
  <c r="Q1857" i="1"/>
  <c r="R1852" i="1"/>
  <c r="R1853" i="1"/>
  <c r="R1854" i="1"/>
  <c r="R1851" i="1"/>
  <c r="Q1852" i="1"/>
  <c r="T1852" i="1" s="1"/>
  <c r="Q1853" i="1"/>
  <c r="T1853" i="1" s="1"/>
  <c r="Q1854" i="1"/>
  <c r="S1854" i="1" s="1"/>
  <c r="Q1851" i="1"/>
  <c r="S1851" i="1" s="1"/>
  <c r="R1846" i="1"/>
  <c r="R1847" i="1"/>
  <c r="R1848" i="1"/>
  <c r="R1845" i="1"/>
  <c r="Q1846" i="1"/>
  <c r="Q1847" i="1"/>
  <c r="T1847" i="1" s="1"/>
  <c r="Q1848" i="1"/>
  <c r="Q1845" i="1"/>
  <c r="R1840" i="1"/>
  <c r="R1841" i="1"/>
  <c r="R1842" i="1"/>
  <c r="R1843" i="1"/>
  <c r="R1839" i="1"/>
  <c r="Q1840" i="1"/>
  <c r="T1840" i="1" s="1"/>
  <c r="Q1841" i="1"/>
  <c r="S1841" i="1" s="1"/>
  <c r="Q1842" i="1"/>
  <c r="S1842" i="1" s="1"/>
  <c r="Q1843" i="1"/>
  <c r="Q1839" i="1"/>
  <c r="T1839" i="1" s="1"/>
  <c r="R1834" i="1"/>
  <c r="R1835" i="1"/>
  <c r="R1836" i="1"/>
  <c r="R1833" i="1"/>
  <c r="Q1834" i="1"/>
  <c r="Q1835" i="1"/>
  <c r="Q1836" i="1"/>
  <c r="T1836" i="1" s="1"/>
  <c r="Q1833" i="1"/>
  <c r="R1828" i="1"/>
  <c r="R1829" i="1"/>
  <c r="R1830" i="1"/>
  <c r="R1831" i="1"/>
  <c r="R1832" i="1"/>
  <c r="R1827" i="1"/>
  <c r="Q1828" i="1"/>
  <c r="Q1829" i="1"/>
  <c r="Q1830" i="1"/>
  <c r="T1830" i="1" s="1"/>
  <c r="Q1831" i="1"/>
  <c r="Q1832" i="1"/>
  <c r="T1832" i="1" s="1"/>
  <c r="Q1827" i="1"/>
  <c r="R1822" i="1"/>
  <c r="R1823" i="1"/>
  <c r="R1824" i="1"/>
  <c r="R1825" i="1"/>
  <c r="R1821" i="1"/>
  <c r="Q1822" i="1"/>
  <c r="Q1823" i="1"/>
  <c r="Q1824" i="1"/>
  <c r="T1824" i="1" s="1"/>
  <c r="Q1825" i="1"/>
  <c r="Q1821" i="1"/>
  <c r="S1821" i="1" s="1"/>
  <c r="R1816" i="1"/>
  <c r="R1817" i="1"/>
  <c r="R1818" i="1"/>
  <c r="R1819" i="1"/>
  <c r="R1820" i="1"/>
  <c r="R1815" i="1"/>
  <c r="Q1816" i="1"/>
  <c r="S1816" i="1" s="1"/>
  <c r="Q1817" i="1"/>
  <c r="Q1818" i="1"/>
  <c r="Q1819" i="1"/>
  <c r="Q1820" i="1"/>
  <c r="T1820" i="1" s="1"/>
  <c r="Q1815" i="1"/>
  <c r="R1810" i="1"/>
  <c r="R1811" i="1"/>
  <c r="R1812" i="1"/>
  <c r="R1813" i="1"/>
  <c r="R1809" i="1"/>
  <c r="Q1813" i="1"/>
  <c r="T1813" i="1" s="1"/>
  <c r="Q1810" i="1"/>
  <c r="T1810" i="1" s="1"/>
  <c r="Q1811" i="1"/>
  <c r="Q1812" i="1"/>
  <c r="T1812" i="1" s="1"/>
  <c r="Q1809" i="1"/>
  <c r="T1809" i="1" s="1"/>
  <c r="R1804" i="1"/>
  <c r="R1805" i="1"/>
  <c r="R1806" i="1"/>
  <c r="R1803" i="1"/>
  <c r="Q1804" i="1"/>
  <c r="T1804" i="1" s="1"/>
  <c r="Q1805" i="1"/>
  <c r="Q1806" i="1"/>
  <c r="Q1803" i="1"/>
  <c r="T1803" i="1" s="1"/>
  <c r="R1797" i="1"/>
  <c r="R1798" i="1"/>
  <c r="R1796" i="1"/>
  <c r="Q1797" i="1"/>
  <c r="T1797" i="1" s="1"/>
  <c r="Q1798" i="1"/>
  <c r="T1798" i="1" s="1"/>
  <c r="Q1796" i="1"/>
  <c r="R1791" i="1"/>
  <c r="R1792" i="1"/>
  <c r="R1793" i="1"/>
  <c r="R1794" i="1"/>
  <c r="R1795" i="1"/>
  <c r="R1790" i="1"/>
  <c r="Q1791" i="1"/>
  <c r="T1791" i="1" s="1"/>
  <c r="Q1792" i="1"/>
  <c r="Q1793" i="1"/>
  <c r="Q1794" i="1"/>
  <c r="Q1795" i="1"/>
  <c r="S1795" i="1" s="1"/>
  <c r="Q1790" i="1"/>
  <c r="S1790" i="1" s="1"/>
  <c r="S1954" i="1" l="1"/>
  <c r="S1966" i="1"/>
  <c r="T1805" i="1"/>
  <c r="S1805" i="1"/>
  <c r="T1865" i="1"/>
  <c r="S1865" i="1"/>
  <c r="T1880" i="1"/>
  <c r="S1880" i="1"/>
  <c r="T1904" i="1"/>
  <c r="S1904" i="1"/>
  <c r="T1931" i="1"/>
  <c r="S1931" i="1"/>
  <c r="T1979" i="1"/>
  <c r="S1979" i="1"/>
  <c r="T1997" i="1"/>
  <c r="S1997" i="1"/>
  <c r="T2009" i="1"/>
  <c r="S2009" i="1"/>
  <c r="T2019" i="1"/>
  <c r="S2019" i="1"/>
  <c r="T2030" i="1"/>
  <c r="S2030" i="1"/>
  <c r="T1796" i="1"/>
  <c r="S1796" i="1"/>
  <c r="S1815" i="1"/>
  <c r="T1815" i="1"/>
  <c r="T1831" i="1"/>
  <c r="S1831" i="1"/>
  <c r="T1886" i="1"/>
  <c r="S1886" i="1"/>
  <c r="T1901" i="1"/>
  <c r="S1901" i="1"/>
  <c r="T1924" i="1"/>
  <c r="S1924" i="1"/>
  <c r="T1934" i="1"/>
  <c r="S1934" i="1"/>
  <c r="T2012" i="1"/>
  <c r="S2012" i="1"/>
  <c r="T2028" i="1"/>
  <c r="S2028" i="1"/>
  <c r="T2036" i="1"/>
  <c r="S2036" i="1"/>
  <c r="T2067" i="1"/>
  <c r="S2067" i="1"/>
  <c r="S2016" i="1"/>
  <c r="T1792" i="1"/>
  <c r="S1792" i="1"/>
  <c r="T1811" i="1"/>
  <c r="S1811" i="1"/>
  <c r="T1822" i="1"/>
  <c r="S1822" i="1"/>
  <c r="T1858" i="1"/>
  <c r="S1858" i="1"/>
  <c r="T1877" i="1"/>
  <c r="S1877" i="1"/>
  <c r="T1917" i="1"/>
  <c r="S1917" i="1"/>
  <c r="T1944" i="1"/>
  <c r="S1944" i="1"/>
  <c r="T1982" i="1"/>
  <c r="S1982" i="1"/>
  <c r="T2000" i="1"/>
  <c r="S2000" i="1"/>
  <c r="T2061" i="1"/>
  <c r="S2061" i="1"/>
  <c r="S1843" i="1"/>
  <c r="T1793" i="1"/>
  <c r="S1793" i="1"/>
  <c r="T1806" i="1"/>
  <c r="S1806" i="1"/>
  <c r="T1823" i="1"/>
  <c r="T1846" i="1"/>
  <c r="S1846" i="1"/>
  <c r="T1866" i="1"/>
  <c r="S1866" i="1"/>
  <c r="T1878" i="1"/>
  <c r="T1902" i="1"/>
  <c r="T1918" i="1"/>
  <c r="T1925" i="1"/>
  <c r="T1932" i="1"/>
  <c r="T2068" i="1"/>
  <c r="S2056" i="1"/>
  <c r="S2008" i="1"/>
  <c r="S1990" i="1"/>
  <c r="S1929" i="1"/>
  <c r="S1918" i="1"/>
  <c r="S1874" i="1"/>
  <c r="S1864" i="1"/>
  <c r="S1836" i="1"/>
  <c r="S1823" i="1"/>
  <c r="T1876" i="1"/>
  <c r="T1890" i="1"/>
  <c r="T1900" i="1"/>
  <c r="T1923" i="1"/>
  <c r="T1930" i="1"/>
  <c r="T1978" i="1"/>
  <c r="T1996" i="1"/>
  <c r="T2022" i="1"/>
  <c r="S2079" i="1"/>
  <c r="S2022" i="1"/>
  <c r="S2006" i="1"/>
  <c r="S1998" i="1"/>
  <c r="S1980" i="1"/>
  <c r="S1971" i="1"/>
  <c r="S1959" i="1"/>
  <c r="S1936" i="1"/>
  <c r="S1926" i="1"/>
  <c r="S1916" i="1"/>
  <c r="S1893" i="1"/>
  <c r="S1861" i="1"/>
  <c r="S1847" i="1"/>
  <c r="S1832" i="1"/>
  <c r="S1809" i="1"/>
  <c r="S1791" i="1"/>
  <c r="T1829" i="1"/>
  <c r="T1892" i="1"/>
  <c r="T1946" i="1"/>
  <c r="T1986" i="1"/>
  <c r="T2004" i="1"/>
  <c r="T2016" i="1"/>
  <c r="T2026" i="1"/>
  <c r="S2078" i="1"/>
  <c r="S2063" i="1"/>
  <c r="S2041" i="1"/>
  <c r="S2021" i="1"/>
  <c r="S1970" i="1"/>
  <c r="S1958" i="1"/>
  <c r="S1946" i="1"/>
  <c r="S1909" i="1"/>
  <c r="S1900" i="1"/>
  <c r="S1892" i="1"/>
  <c r="S1881" i="1"/>
  <c r="S1860" i="1"/>
  <c r="S1820" i="1"/>
  <c r="S1804" i="1"/>
  <c r="T1819" i="1"/>
  <c r="T1833" i="1"/>
  <c r="T1875" i="1"/>
  <c r="S1875" i="1"/>
  <c r="T1818" i="1"/>
  <c r="S1818" i="1"/>
  <c r="T1828" i="1"/>
  <c r="T1843" i="1"/>
  <c r="T1873" i="1"/>
  <c r="T1888" i="1"/>
  <c r="T1897" i="1"/>
  <c r="T1908" i="1"/>
  <c r="T1941" i="1"/>
  <c r="T1949" i="1"/>
  <c r="T1985" i="1"/>
  <c r="T2003" i="1"/>
  <c r="T2015" i="1"/>
  <c r="T2025" i="1"/>
  <c r="T2032" i="1"/>
  <c r="T2040" i="1"/>
  <c r="T2082" i="1"/>
  <c r="S2062" i="1"/>
  <c r="S2050" i="1"/>
  <c r="S2040" i="1"/>
  <c r="S2020" i="1"/>
  <c r="S2004" i="1"/>
  <c r="S1996" i="1"/>
  <c r="S1986" i="1"/>
  <c r="S1978" i="1"/>
  <c r="S1955" i="1"/>
  <c r="S1945" i="1"/>
  <c r="S1908" i="1"/>
  <c r="S1899" i="1"/>
  <c r="S1890" i="1"/>
  <c r="S1870" i="1"/>
  <c r="S1859" i="1"/>
  <c r="S1830" i="1"/>
  <c r="S1819" i="1"/>
  <c r="S1803" i="1"/>
  <c r="T1868" i="1"/>
  <c r="T1821" i="1"/>
  <c r="T1842" i="1"/>
  <c r="T1845" i="1"/>
  <c r="S1845" i="1"/>
  <c r="T1857" i="1"/>
  <c r="S1857" i="1"/>
  <c r="T1872" i="1"/>
  <c r="T1887" i="1"/>
  <c r="T1896" i="1"/>
  <c r="T1907" i="1"/>
  <c r="T1948" i="1"/>
  <c r="T1961" i="1"/>
  <c r="T1967" i="1"/>
  <c r="T1974" i="1"/>
  <c r="T1984" i="1"/>
  <c r="T1988" i="1"/>
  <c r="T2002" i="1"/>
  <c r="T2014" i="1"/>
  <c r="T2031" i="1"/>
  <c r="T2039" i="1"/>
  <c r="T2042" i="1"/>
  <c r="T2048" i="1"/>
  <c r="T2054" i="1"/>
  <c r="T2060" i="1"/>
  <c r="T2072" i="1"/>
  <c r="T2081" i="1"/>
  <c r="T2085" i="1"/>
  <c r="S2085" i="1"/>
  <c r="S2073" i="1"/>
  <c r="S2049" i="1"/>
  <c r="S2039" i="1"/>
  <c r="S2011" i="1"/>
  <c r="S2003" i="1"/>
  <c r="S1995" i="1"/>
  <c r="S1985" i="1"/>
  <c r="S1977" i="1"/>
  <c r="S1932" i="1"/>
  <c r="S1923" i="1"/>
  <c r="S1907" i="1"/>
  <c r="S1898" i="1"/>
  <c r="S1889" i="1"/>
  <c r="S1878" i="1"/>
  <c r="S1869" i="1"/>
  <c r="S1829" i="1"/>
  <c r="S1798" i="1"/>
  <c r="T1882" i="1"/>
  <c r="T1942" i="1"/>
  <c r="T1790" i="1"/>
  <c r="T1817" i="1"/>
  <c r="S1817" i="1"/>
  <c r="T1835" i="1"/>
  <c r="S1835" i="1"/>
  <c r="T1851" i="1"/>
  <c r="T1795" i="1"/>
  <c r="T1816" i="1"/>
  <c r="S1825" i="1"/>
  <c r="T1834" i="1"/>
  <c r="S1834" i="1"/>
  <c r="T1841" i="1"/>
  <c r="T1848" i="1"/>
  <c r="T1854" i="1"/>
  <c r="T1871" i="1"/>
  <c r="T1895" i="1"/>
  <c r="T1906" i="1"/>
  <c r="T1947" i="1"/>
  <c r="T1954" i="1"/>
  <c r="T1960" i="1"/>
  <c r="T1966" i="1"/>
  <c r="T1973" i="1"/>
  <c r="T1983" i="1"/>
  <c r="T1991" i="1"/>
  <c r="T2001" i="1"/>
  <c r="T2013" i="1"/>
  <c r="T2038" i="1"/>
  <c r="T2045" i="1"/>
  <c r="T2051" i="1"/>
  <c r="T2057" i="1"/>
  <c r="T2064" i="1"/>
  <c r="T2074" i="1"/>
  <c r="T2080" i="1"/>
  <c r="T2084" i="1"/>
  <c r="S2084" i="1"/>
  <c r="S2072" i="1"/>
  <c r="S2060" i="1"/>
  <c r="S2048" i="1"/>
  <c r="S2038" i="1"/>
  <c r="S2027" i="1"/>
  <c r="S2018" i="1"/>
  <c r="S2010" i="1"/>
  <c r="S2002" i="1"/>
  <c r="S1994" i="1"/>
  <c r="S1984" i="1"/>
  <c r="S1976" i="1"/>
  <c r="S1965" i="1"/>
  <c r="S1953" i="1"/>
  <c r="S1943" i="1"/>
  <c r="S1922" i="1"/>
  <c r="S1906" i="1"/>
  <c r="S1897" i="1"/>
  <c r="S1888" i="1"/>
  <c r="S1868" i="1"/>
  <c r="S1853" i="1"/>
  <c r="S1840" i="1"/>
  <c r="S1828" i="1"/>
  <c r="S1813" i="1"/>
  <c r="S1797" i="1"/>
  <c r="T1825" i="1"/>
  <c r="T1794" i="1"/>
  <c r="S1794" i="1"/>
  <c r="T1827" i="1"/>
  <c r="S1827" i="1"/>
  <c r="T2044" i="1"/>
  <c r="T2086" i="1"/>
  <c r="S2037" i="1"/>
  <c r="S2026" i="1"/>
  <c r="S1964" i="1"/>
  <c r="S1952" i="1"/>
  <c r="S1942" i="1"/>
  <c r="S1930" i="1"/>
  <c r="S1919" i="1"/>
  <c r="S1905" i="1"/>
  <c r="S1896" i="1"/>
  <c r="S1887" i="1"/>
  <c r="S1876" i="1"/>
  <c r="S1852" i="1"/>
  <c r="S1839" i="1"/>
  <c r="S1824" i="1"/>
  <c r="S1812" i="1"/>
  <c r="S103" i="1"/>
  <c r="R1785" i="1"/>
  <c r="R1786" i="1"/>
  <c r="R1787" i="1"/>
  <c r="R1784" i="1"/>
  <c r="Q1785" i="1"/>
  <c r="Q1786" i="1"/>
  <c r="Q1787" i="1"/>
  <c r="Q1784" i="1"/>
  <c r="R1779" i="1"/>
  <c r="R1780" i="1"/>
  <c r="R1781" i="1"/>
  <c r="R1782" i="1"/>
  <c r="R1783" i="1"/>
  <c r="R1778" i="1"/>
  <c r="Q1779" i="1"/>
  <c r="Q1780" i="1"/>
  <c r="Q1781" i="1"/>
  <c r="Q1782" i="1"/>
  <c r="Q1783" i="1"/>
  <c r="Q1778" i="1"/>
  <c r="R1773" i="1"/>
  <c r="R1774" i="1"/>
  <c r="R1775" i="1"/>
  <c r="R1776" i="1"/>
  <c r="R1777" i="1"/>
  <c r="R1772" i="1"/>
  <c r="Q1773" i="1"/>
  <c r="Q1774" i="1"/>
  <c r="Q1775" i="1"/>
  <c r="Q1776" i="1"/>
  <c r="Q1777" i="1"/>
  <c r="Q1772" i="1"/>
  <c r="R1767" i="1"/>
  <c r="R1768" i="1"/>
  <c r="R1769" i="1"/>
  <c r="R1770" i="1"/>
  <c r="R1766" i="1"/>
  <c r="Q1767" i="1"/>
  <c r="Q1768" i="1"/>
  <c r="Q1769" i="1"/>
  <c r="Q1770" i="1"/>
  <c r="Q1766" i="1"/>
  <c r="R1761" i="1"/>
  <c r="R1762" i="1"/>
  <c r="R1763" i="1"/>
  <c r="R1764" i="1"/>
  <c r="R1765" i="1"/>
  <c r="R1760" i="1"/>
  <c r="Q1761" i="1"/>
  <c r="Q1762" i="1"/>
  <c r="Q1763" i="1"/>
  <c r="Q1764" i="1"/>
  <c r="Q1765" i="1"/>
  <c r="Q1760" i="1"/>
  <c r="R1755" i="1"/>
  <c r="R1756" i="1"/>
  <c r="R1757" i="1"/>
  <c r="R1758" i="1"/>
  <c r="R1759" i="1"/>
  <c r="R1754" i="1"/>
  <c r="Q1755" i="1"/>
  <c r="Q1756" i="1"/>
  <c r="Q1757" i="1"/>
  <c r="Q1758" i="1"/>
  <c r="Q1759" i="1"/>
  <c r="Q1754" i="1"/>
  <c r="R1749" i="1"/>
  <c r="R1750" i="1"/>
  <c r="R1751" i="1"/>
  <c r="R1752" i="1"/>
  <c r="R1748" i="1"/>
  <c r="Q1749" i="1"/>
  <c r="Q1750" i="1"/>
  <c r="Q1751" i="1"/>
  <c r="Q1752" i="1"/>
  <c r="Q1748" i="1"/>
  <c r="R1743" i="1"/>
  <c r="R1744" i="1"/>
  <c r="R1742" i="1"/>
  <c r="Q1743" i="1"/>
  <c r="Q1744" i="1"/>
  <c r="Q1742" i="1"/>
  <c r="R1737" i="1"/>
  <c r="R1738" i="1"/>
  <c r="R1739" i="1"/>
  <c r="R1740" i="1"/>
  <c r="R1741" i="1"/>
  <c r="R1736" i="1"/>
  <c r="Q1737" i="1"/>
  <c r="Q1738" i="1"/>
  <c r="Q1739" i="1"/>
  <c r="Q1740" i="1"/>
  <c r="Q1741" i="1"/>
  <c r="Q1736" i="1"/>
  <c r="R1725" i="1"/>
  <c r="R1726" i="1"/>
  <c r="R1727" i="1"/>
  <c r="R1728" i="1"/>
  <c r="R1724" i="1"/>
  <c r="Q1725" i="1"/>
  <c r="Q1726" i="1"/>
  <c r="Q1727" i="1"/>
  <c r="Q1728" i="1"/>
  <c r="Q1724" i="1"/>
  <c r="R1719" i="1"/>
  <c r="R1720" i="1"/>
  <c r="R1721" i="1"/>
  <c r="R1722" i="1"/>
  <c r="R1723" i="1"/>
  <c r="R1718" i="1"/>
  <c r="Q1719" i="1"/>
  <c r="Q1720" i="1"/>
  <c r="Q1721" i="1"/>
  <c r="Q1722" i="1"/>
  <c r="Q1723" i="1"/>
  <c r="Q1718" i="1"/>
  <c r="R1713" i="1"/>
  <c r="R1714" i="1"/>
  <c r="R1715" i="1"/>
  <c r="R1712" i="1"/>
  <c r="Q1713" i="1"/>
  <c r="Q1714" i="1"/>
  <c r="Q1715" i="1"/>
  <c r="Q1712" i="1"/>
  <c r="R1707" i="1"/>
  <c r="R1708" i="1"/>
  <c r="R1709" i="1"/>
  <c r="R1710" i="1"/>
  <c r="R1706" i="1"/>
  <c r="Q1707" i="1"/>
  <c r="Q1708" i="1"/>
  <c r="Q1709" i="1"/>
  <c r="Q1710" i="1"/>
  <c r="Q1706" i="1"/>
  <c r="R1701" i="1"/>
  <c r="R1702" i="1"/>
  <c r="R1703" i="1"/>
  <c r="R1704" i="1"/>
  <c r="R1700" i="1"/>
  <c r="Q1701" i="1"/>
  <c r="Q1702" i="1"/>
  <c r="Q1703" i="1"/>
  <c r="Q1704" i="1"/>
  <c r="Q1700" i="1"/>
  <c r="R1695" i="1"/>
  <c r="R1696" i="1"/>
  <c r="R1697" i="1"/>
  <c r="R1694" i="1"/>
  <c r="Q1695" i="1"/>
  <c r="Q1696" i="1"/>
  <c r="Q1697" i="1"/>
  <c r="Q1694" i="1"/>
  <c r="R1689" i="1"/>
  <c r="R1690" i="1"/>
  <c r="R1691" i="1"/>
  <c r="R1692" i="1"/>
  <c r="R1688" i="1"/>
  <c r="Q1689" i="1"/>
  <c r="Q1690" i="1"/>
  <c r="Q1691" i="1"/>
  <c r="Q1692" i="1"/>
  <c r="Q1688" i="1"/>
  <c r="R1683" i="1"/>
  <c r="R1684" i="1"/>
  <c r="R1685" i="1"/>
  <c r="R1686" i="1"/>
  <c r="R1687" i="1"/>
  <c r="R1682" i="1"/>
  <c r="Q1683" i="1"/>
  <c r="Q1684" i="1"/>
  <c r="Q1685" i="1"/>
  <c r="Q1686" i="1"/>
  <c r="Q1687" i="1"/>
  <c r="Q1682" i="1"/>
  <c r="R1677" i="1"/>
  <c r="R1678" i="1"/>
  <c r="R1679" i="1"/>
  <c r="R1680" i="1"/>
  <c r="R1676" i="1"/>
  <c r="Q1677" i="1"/>
  <c r="Q1678" i="1"/>
  <c r="Q1679" i="1"/>
  <c r="Q1680" i="1"/>
  <c r="Q1676" i="1"/>
  <c r="R1671" i="1"/>
  <c r="R1672" i="1"/>
  <c r="R1673" i="1"/>
  <c r="R1674" i="1"/>
  <c r="R1675" i="1"/>
  <c r="R1670" i="1"/>
  <c r="Q1671" i="1"/>
  <c r="Q1672" i="1"/>
  <c r="Q1673" i="1"/>
  <c r="Q1674" i="1"/>
  <c r="Q1675" i="1"/>
  <c r="Q1670" i="1"/>
  <c r="R1665" i="1"/>
  <c r="R1666" i="1"/>
  <c r="R1667" i="1"/>
  <c r="R1668" i="1"/>
  <c r="R1664" i="1"/>
  <c r="Q1665" i="1"/>
  <c r="Q1666" i="1"/>
  <c r="Q1667" i="1"/>
  <c r="Q1668" i="1"/>
  <c r="Q1664" i="1"/>
  <c r="R1659" i="1"/>
  <c r="R1660" i="1"/>
  <c r="R1661" i="1"/>
  <c r="R1662" i="1"/>
  <c r="R1663" i="1"/>
  <c r="R1658" i="1"/>
  <c r="Q1659" i="1"/>
  <c r="Q1660" i="1"/>
  <c r="Q1661" i="1"/>
  <c r="Q1662" i="1"/>
  <c r="Q1663" i="1"/>
  <c r="Q1658" i="1"/>
  <c r="R1653" i="1"/>
  <c r="R1654" i="1"/>
  <c r="R1655" i="1"/>
  <c r="R1656" i="1"/>
  <c r="R1657" i="1"/>
  <c r="R1652" i="1"/>
  <c r="Q1653" i="1"/>
  <c r="Q1654" i="1"/>
  <c r="Q1655" i="1"/>
  <c r="Q1656" i="1"/>
  <c r="Q1657" i="1"/>
  <c r="Q1652" i="1"/>
  <c r="R1647" i="1"/>
  <c r="R1648" i="1"/>
  <c r="R1649" i="1"/>
  <c r="R1650" i="1"/>
  <c r="R1651" i="1"/>
  <c r="R1646" i="1"/>
  <c r="Q1647" i="1"/>
  <c r="Q1648" i="1"/>
  <c r="Q1649" i="1"/>
  <c r="Q1650" i="1"/>
  <c r="Q1651" i="1"/>
  <c r="Q1646" i="1"/>
  <c r="R1641" i="1"/>
  <c r="R1642" i="1"/>
  <c r="R1643" i="1"/>
  <c r="R1644" i="1"/>
  <c r="R1645" i="1"/>
  <c r="R1640" i="1"/>
  <c r="Q1641" i="1"/>
  <c r="Q1642" i="1"/>
  <c r="Q1643" i="1"/>
  <c r="Q1644" i="1"/>
  <c r="Q1645" i="1"/>
  <c r="Q1640" i="1"/>
  <c r="R1635" i="1"/>
  <c r="R1636" i="1"/>
  <c r="R1637" i="1"/>
  <c r="R1638" i="1"/>
  <c r="R1634" i="1"/>
  <c r="Q1635" i="1"/>
  <c r="Q1636" i="1"/>
  <c r="Q1637" i="1"/>
  <c r="Q1638" i="1"/>
  <c r="Q1634" i="1"/>
  <c r="R1629" i="1"/>
  <c r="R1630" i="1"/>
  <c r="R1631" i="1"/>
  <c r="R1628" i="1"/>
  <c r="Q1629" i="1"/>
  <c r="Q1630" i="1"/>
  <c r="Q1631" i="1"/>
  <c r="Q1628" i="1"/>
  <c r="R1623" i="1"/>
  <c r="R1624" i="1"/>
  <c r="R1625" i="1"/>
  <c r="R1626" i="1"/>
  <c r="R1622" i="1"/>
  <c r="Q1623" i="1"/>
  <c r="Q1624" i="1"/>
  <c r="Q1625" i="1"/>
  <c r="Q1626" i="1"/>
  <c r="Q1622" i="1"/>
  <c r="R1617" i="1"/>
  <c r="R1618" i="1"/>
  <c r="R1619" i="1"/>
  <c r="R1616" i="1"/>
  <c r="Q1617" i="1"/>
  <c r="Q1618" i="1"/>
  <c r="Q1619" i="1"/>
  <c r="Q1616" i="1"/>
  <c r="R1611" i="1"/>
  <c r="R1612" i="1"/>
  <c r="R1613" i="1"/>
  <c r="R1614" i="1"/>
  <c r="R1610" i="1"/>
  <c r="Q1611" i="1"/>
  <c r="Q1612" i="1"/>
  <c r="Q1613" i="1"/>
  <c r="Q1614" i="1"/>
  <c r="Q1610" i="1"/>
  <c r="R1605" i="1"/>
  <c r="R1606" i="1"/>
  <c r="R1604" i="1"/>
  <c r="Q1605" i="1"/>
  <c r="Q1606" i="1"/>
  <c r="Q1604" i="1"/>
  <c r="R1599" i="1"/>
  <c r="R1600" i="1"/>
  <c r="R1601" i="1"/>
  <c r="R1602" i="1"/>
  <c r="R1603" i="1"/>
  <c r="R1598" i="1"/>
  <c r="Q1599" i="1"/>
  <c r="Q1600" i="1"/>
  <c r="Q1601" i="1"/>
  <c r="Q1602" i="1"/>
  <c r="Q1603" i="1"/>
  <c r="Q1598" i="1"/>
  <c r="R1593" i="1"/>
  <c r="R1594" i="1"/>
  <c r="R1595" i="1"/>
  <c r="R1596" i="1"/>
  <c r="R1597" i="1"/>
  <c r="R1592" i="1"/>
  <c r="Q1593" i="1"/>
  <c r="Q1594" i="1"/>
  <c r="Q1595" i="1"/>
  <c r="Q1596" i="1"/>
  <c r="Q1597" i="1"/>
  <c r="Q1592" i="1"/>
  <c r="R1587" i="1"/>
  <c r="R1588" i="1"/>
  <c r="R1589" i="1"/>
  <c r="R1590" i="1"/>
  <c r="R1586" i="1"/>
  <c r="Q1587" i="1"/>
  <c r="Q1588" i="1"/>
  <c r="Q1589" i="1"/>
  <c r="Q1590" i="1"/>
  <c r="Q1586" i="1"/>
  <c r="R1581" i="1"/>
  <c r="R1582" i="1"/>
  <c r="R1583" i="1"/>
  <c r="R1584" i="1"/>
  <c r="R1580" i="1"/>
  <c r="Q1581" i="1"/>
  <c r="Q1582" i="1"/>
  <c r="Q1583" i="1"/>
  <c r="Q1584" i="1"/>
  <c r="Q1580" i="1"/>
  <c r="R1575" i="1"/>
  <c r="R1576" i="1"/>
  <c r="R1577" i="1"/>
  <c r="R1578" i="1"/>
  <c r="R1579" i="1"/>
  <c r="R1574" i="1"/>
  <c r="Q1575" i="1"/>
  <c r="Q1576" i="1"/>
  <c r="Q1577" i="1"/>
  <c r="Q1578" i="1"/>
  <c r="Q1579" i="1"/>
  <c r="Q1574" i="1"/>
  <c r="R1569" i="1"/>
  <c r="R1570" i="1"/>
  <c r="R1571" i="1"/>
  <c r="R1572" i="1"/>
  <c r="R1568" i="1"/>
  <c r="Q1569" i="1"/>
  <c r="Q1570" i="1"/>
  <c r="Q1571" i="1"/>
  <c r="Q1572" i="1"/>
  <c r="Q1568" i="1"/>
  <c r="R1563" i="1"/>
  <c r="R1564" i="1"/>
  <c r="R1565" i="1"/>
  <c r="R1562" i="1"/>
  <c r="Q1563" i="1"/>
  <c r="Q1564" i="1"/>
  <c r="Q1565" i="1"/>
  <c r="Q1562" i="1"/>
  <c r="R1557" i="1"/>
  <c r="R1558" i="1"/>
  <c r="R1559" i="1"/>
  <c r="R1560" i="1"/>
  <c r="R1556" i="1"/>
  <c r="Q1557" i="1"/>
  <c r="Q1558" i="1"/>
  <c r="Q1559" i="1"/>
  <c r="Q1560" i="1"/>
  <c r="Q1556" i="1"/>
  <c r="R1552" i="1"/>
  <c r="R1553" i="1"/>
  <c r="R1554" i="1"/>
  <c r="R1555" i="1"/>
  <c r="R1551" i="1"/>
  <c r="Q1552" i="1"/>
  <c r="Q1553" i="1"/>
  <c r="Q1554" i="1"/>
  <c r="Q1555" i="1"/>
  <c r="Q1551" i="1"/>
  <c r="R1550" i="1"/>
  <c r="Q1550" i="1"/>
  <c r="R1545" i="1"/>
  <c r="R1546" i="1"/>
  <c r="R1547" i="1"/>
  <c r="R1548" i="1"/>
  <c r="R1549" i="1"/>
  <c r="R1544" i="1"/>
  <c r="Q1545" i="1"/>
  <c r="Q1546" i="1"/>
  <c r="Q1547" i="1"/>
  <c r="Q1548" i="1"/>
  <c r="Q1549" i="1"/>
  <c r="Q1544" i="1"/>
  <c r="R1539" i="1"/>
  <c r="R1540" i="1"/>
  <c r="R1541" i="1"/>
  <c r="R1542" i="1"/>
  <c r="Q1539" i="1"/>
  <c r="Q1540" i="1"/>
  <c r="Q1541" i="1"/>
  <c r="Q1542" i="1"/>
  <c r="R1538" i="1"/>
  <c r="Q1538" i="1"/>
  <c r="R1533" i="1"/>
  <c r="R1534" i="1"/>
  <c r="R1535" i="1"/>
  <c r="R1536" i="1"/>
  <c r="R1532" i="1"/>
  <c r="Q1533" i="1"/>
  <c r="Q1534" i="1"/>
  <c r="Q1535" i="1"/>
  <c r="Q1536" i="1"/>
  <c r="Q1532" i="1"/>
  <c r="R1527" i="1"/>
  <c r="R1528" i="1"/>
  <c r="R1529" i="1"/>
  <c r="R1530" i="1"/>
  <c r="R1526" i="1"/>
  <c r="Q1527" i="1"/>
  <c r="Q1528" i="1"/>
  <c r="Q1529" i="1"/>
  <c r="Q1530" i="1"/>
  <c r="Q1526" i="1"/>
  <c r="R1521" i="1"/>
  <c r="R1522" i="1"/>
  <c r="R1523" i="1"/>
  <c r="R1524" i="1"/>
  <c r="R1525" i="1"/>
  <c r="Q1521" i="1"/>
  <c r="Q1522" i="1"/>
  <c r="Q1523" i="1"/>
  <c r="Q1524" i="1"/>
  <c r="Q1525" i="1"/>
  <c r="R1520" i="1"/>
  <c r="Q1520" i="1"/>
  <c r="R1515" i="1"/>
  <c r="R1516" i="1"/>
  <c r="R1517" i="1"/>
  <c r="R1518" i="1"/>
  <c r="R1519" i="1"/>
  <c r="Q1515" i="1"/>
  <c r="Q1516" i="1"/>
  <c r="Q1517" i="1"/>
  <c r="Q1518" i="1"/>
  <c r="Q1519" i="1"/>
  <c r="R1514" i="1"/>
  <c r="Q1514" i="1"/>
  <c r="Q1512" i="1"/>
  <c r="R1512" i="1"/>
  <c r="R1509" i="1"/>
  <c r="R1510" i="1"/>
  <c r="R1511" i="1"/>
  <c r="Q1509" i="1"/>
  <c r="Q1510" i="1"/>
  <c r="Q1511" i="1"/>
  <c r="R1508" i="1"/>
  <c r="Q1508" i="1"/>
  <c r="R1503" i="1"/>
  <c r="R1504" i="1"/>
  <c r="R1505" i="1"/>
  <c r="R1506" i="1"/>
  <c r="R1507" i="1"/>
  <c r="Q1503" i="1"/>
  <c r="Q1504" i="1"/>
  <c r="Q1505" i="1"/>
  <c r="Q1506" i="1"/>
  <c r="Q1507" i="1"/>
  <c r="R1502" i="1"/>
  <c r="Q1502" i="1"/>
  <c r="R1497" i="1"/>
  <c r="R1498" i="1"/>
  <c r="R1499" i="1"/>
  <c r="R1500" i="1"/>
  <c r="R1496" i="1"/>
  <c r="Q1497" i="1"/>
  <c r="Q1498" i="1"/>
  <c r="Q1499" i="1"/>
  <c r="Q1500" i="1"/>
  <c r="Q1496" i="1"/>
  <c r="R1491" i="1"/>
  <c r="R1492" i="1"/>
  <c r="R1493" i="1"/>
  <c r="R1494" i="1"/>
  <c r="R1495" i="1"/>
  <c r="Q1491" i="1"/>
  <c r="Q1492" i="1"/>
  <c r="Q1493" i="1"/>
  <c r="Q1494" i="1"/>
  <c r="Q1495" i="1"/>
  <c r="R1490" i="1"/>
  <c r="Q1490" i="1"/>
  <c r="R1485" i="1"/>
  <c r="R1486" i="1"/>
  <c r="R1487" i="1"/>
  <c r="R1484" i="1"/>
  <c r="Q1485" i="1"/>
  <c r="Q1486" i="1"/>
  <c r="Q1487" i="1"/>
  <c r="Q1484" i="1"/>
  <c r="R1479" i="1"/>
  <c r="R1480" i="1"/>
  <c r="R1481" i="1"/>
  <c r="R1482" i="1"/>
  <c r="R1483" i="1"/>
  <c r="R1478" i="1"/>
  <c r="Q1479" i="1"/>
  <c r="Q1480" i="1"/>
  <c r="Q1481" i="1"/>
  <c r="Q1482" i="1"/>
  <c r="Q1483" i="1"/>
  <c r="Q1478" i="1"/>
  <c r="R1473" i="1"/>
  <c r="R1472" i="1"/>
  <c r="Q1473" i="1"/>
  <c r="Q1472" i="1"/>
  <c r="R1467" i="1"/>
  <c r="R1468" i="1"/>
  <c r="R1469" i="1"/>
  <c r="Q1467" i="1"/>
  <c r="Q1468" i="1"/>
  <c r="Q1469" i="1"/>
  <c r="R1466" i="1"/>
  <c r="Q1466" i="1"/>
  <c r="R1461" i="1"/>
  <c r="R1462" i="1"/>
  <c r="R1463" i="1"/>
  <c r="R1464" i="1"/>
  <c r="R1465" i="1"/>
  <c r="Q1461" i="1"/>
  <c r="Q1462" i="1"/>
  <c r="Q1463" i="1"/>
  <c r="Q1464" i="1"/>
  <c r="Q1465" i="1"/>
  <c r="R1460" i="1"/>
  <c r="Q1460" i="1"/>
  <c r="R1455" i="1"/>
  <c r="R1456" i="1"/>
  <c r="R1457" i="1"/>
  <c r="R1458" i="1"/>
  <c r="Q1455" i="1"/>
  <c r="Q1456" i="1"/>
  <c r="Q1457" i="1"/>
  <c r="Q1458" i="1"/>
  <c r="R1454" i="1"/>
  <c r="Q1454" i="1"/>
  <c r="R1449" i="1"/>
  <c r="R1450" i="1"/>
  <c r="R1451" i="1"/>
  <c r="R1452" i="1"/>
  <c r="R1448" i="1"/>
  <c r="Q1449" i="1"/>
  <c r="Q1450" i="1"/>
  <c r="Q1451" i="1"/>
  <c r="Q1452" i="1"/>
  <c r="Q1448" i="1"/>
  <c r="R1443" i="1"/>
  <c r="R1444" i="1"/>
  <c r="R1445" i="1"/>
  <c r="R1446" i="1"/>
  <c r="R1447" i="1"/>
  <c r="Q1443" i="1"/>
  <c r="Q1444" i="1"/>
  <c r="Q1445" i="1"/>
  <c r="Q1446" i="1"/>
  <c r="Q1447" i="1"/>
  <c r="R1442" i="1"/>
  <c r="Q1442" i="1"/>
  <c r="R1437" i="1"/>
  <c r="R1438" i="1"/>
  <c r="R1439" i="1"/>
  <c r="R1440" i="1"/>
  <c r="Q1437" i="1"/>
  <c r="Q1438" i="1"/>
  <c r="Q1439" i="1"/>
  <c r="Q1440" i="1"/>
  <c r="R1436" i="1"/>
  <c r="Q1436" i="1"/>
  <c r="R1431" i="1"/>
  <c r="R1432" i="1"/>
  <c r="R1433" i="1"/>
  <c r="R1434" i="1"/>
  <c r="R1435" i="1"/>
  <c r="R1430" i="1"/>
  <c r="Q1431" i="1"/>
  <c r="Q1432" i="1"/>
  <c r="Q1433" i="1"/>
  <c r="Q1434" i="1"/>
  <c r="Q1435" i="1"/>
  <c r="Q1430" i="1"/>
  <c r="R1425" i="1"/>
  <c r="R1426" i="1"/>
  <c r="R1427" i="1"/>
  <c r="R1428" i="1"/>
  <c r="R1429" i="1"/>
  <c r="Q1425" i="1"/>
  <c r="Q1426" i="1"/>
  <c r="Q1427" i="1"/>
  <c r="Q1428" i="1"/>
  <c r="Q1429" i="1"/>
  <c r="R1424" i="1"/>
  <c r="Q1424" i="1"/>
  <c r="R1419" i="1"/>
  <c r="R1420" i="1"/>
  <c r="R1421" i="1"/>
  <c r="R1422" i="1"/>
  <c r="R1418" i="1"/>
  <c r="Q1419" i="1"/>
  <c r="Q1420" i="1"/>
  <c r="Q1421" i="1"/>
  <c r="Q1422" i="1"/>
  <c r="Q1418" i="1"/>
  <c r="R1413" i="1"/>
  <c r="R1414" i="1"/>
  <c r="R1415" i="1"/>
  <c r="R1412" i="1"/>
  <c r="Q1413" i="1"/>
  <c r="Q1414" i="1"/>
  <c r="Q1415" i="1"/>
  <c r="Q1412" i="1"/>
  <c r="R1407" i="1"/>
  <c r="R1408" i="1"/>
  <c r="R1409" i="1"/>
  <c r="R1410" i="1"/>
  <c r="R1411" i="1"/>
  <c r="R1406" i="1"/>
  <c r="Q1407" i="1"/>
  <c r="Q1408" i="1"/>
  <c r="Q1409" i="1"/>
  <c r="Q1410" i="1"/>
  <c r="Q1411" i="1"/>
  <c r="Q1406" i="1"/>
  <c r="R1389" i="1"/>
  <c r="R1390" i="1"/>
  <c r="R1391" i="1"/>
  <c r="R1392" i="1"/>
  <c r="R1393" i="1"/>
  <c r="Q1389" i="1"/>
  <c r="Q1390" i="1"/>
  <c r="Q1391" i="1"/>
  <c r="Q1392" i="1"/>
  <c r="Q1393" i="1"/>
  <c r="R1388" i="1"/>
  <c r="Q1388" i="1"/>
  <c r="R1383" i="1"/>
  <c r="R1384" i="1"/>
  <c r="R1385" i="1"/>
  <c r="Q1383" i="1"/>
  <c r="Q1384" i="1"/>
  <c r="Q1385" i="1"/>
  <c r="R1382" i="1"/>
  <c r="Q1382" i="1"/>
  <c r="R1377" i="1"/>
  <c r="R1378" i="1"/>
  <c r="R1376" i="1"/>
  <c r="Q1377" i="1"/>
  <c r="Q1378" i="1"/>
  <c r="Q1376" i="1"/>
  <c r="R1371" i="1"/>
  <c r="R1372" i="1"/>
  <c r="R1370" i="1"/>
  <c r="Q1371" i="1"/>
  <c r="Q1372" i="1"/>
  <c r="Q1370" i="1"/>
  <c r="R1365" i="1"/>
  <c r="R1366" i="1"/>
  <c r="R1367" i="1"/>
  <c r="R1364" i="1"/>
  <c r="Q1365" i="1"/>
  <c r="Q1366" i="1"/>
  <c r="Q1367" i="1"/>
  <c r="Q1364" i="1"/>
  <c r="R1359" i="1"/>
  <c r="R1360" i="1"/>
  <c r="R1361" i="1"/>
  <c r="R1362" i="1"/>
  <c r="R1363" i="1"/>
  <c r="R1358" i="1"/>
  <c r="Q1359" i="1"/>
  <c r="Q1360" i="1"/>
  <c r="Q1361" i="1"/>
  <c r="Q1362" i="1"/>
  <c r="Q1363" i="1"/>
  <c r="Q1358" i="1"/>
  <c r="R1353" i="1"/>
  <c r="R1354" i="1"/>
  <c r="Q1353" i="1"/>
  <c r="Q1354" i="1"/>
  <c r="R1352" i="1"/>
  <c r="Q1352" i="1"/>
  <c r="R1347" i="1"/>
  <c r="R1348" i="1"/>
  <c r="R1349" i="1"/>
  <c r="R1346" i="1"/>
  <c r="Q1349" i="1"/>
  <c r="Q1347" i="1"/>
  <c r="Q1348" i="1"/>
  <c r="Q1346" i="1"/>
  <c r="R1341" i="1"/>
  <c r="R1342" i="1"/>
  <c r="R1343" i="1"/>
  <c r="R1344" i="1"/>
  <c r="Q1341" i="1"/>
  <c r="Q1342" i="1"/>
  <c r="Q1343" i="1"/>
  <c r="Q1344" i="1"/>
  <c r="R1340" i="1"/>
  <c r="Q1340" i="1"/>
  <c r="R1335" i="1"/>
  <c r="R1336" i="1"/>
  <c r="R1337" i="1"/>
  <c r="R1338" i="1"/>
  <c r="Q1335" i="1"/>
  <c r="Q1336" i="1"/>
  <c r="Q1337" i="1"/>
  <c r="Q1338" i="1"/>
  <c r="R1334" i="1"/>
  <c r="Q1334" i="1"/>
  <c r="R1329" i="1"/>
  <c r="R1330" i="1"/>
  <c r="R1331" i="1"/>
  <c r="R1332" i="1"/>
  <c r="R1333" i="1"/>
  <c r="Q1329" i="1"/>
  <c r="Q1330" i="1"/>
  <c r="Q1331" i="1"/>
  <c r="Q1332" i="1"/>
  <c r="Q1333" i="1"/>
  <c r="R1328" i="1"/>
  <c r="Q1328" i="1"/>
  <c r="R1323" i="1"/>
  <c r="R1324" i="1"/>
  <c r="R1325" i="1"/>
  <c r="R1326" i="1"/>
  <c r="R1322" i="1"/>
  <c r="Q1323" i="1"/>
  <c r="Q1324" i="1"/>
  <c r="Q1325" i="1"/>
  <c r="Q1326" i="1"/>
  <c r="Q1322" i="1"/>
  <c r="R1317" i="1"/>
  <c r="R1318" i="1"/>
  <c r="R1319" i="1"/>
  <c r="R1320" i="1"/>
  <c r="Q1317" i="1"/>
  <c r="Q1318" i="1"/>
  <c r="Q1319" i="1"/>
  <c r="Q1320" i="1"/>
  <c r="R1316" i="1"/>
  <c r="Q1316" i="1"/>
  <c r="R1311" i="1"/>
  <c r="R1312" i="1"/>
  <c r="R1313" i="1"/>
  <c r="R1314" i="1"/>
  <c r="R1315" i="1"/>
  <c r="Q1311" i="1"/>
  <c r="Q1312" i="1"/>
  <c r="Q1313" i="1"/>
  <c r="Q1314" i="1"/>
  <c r="Q1315" i="1"/>
  <c r="R1310" i="1"/>
  <c r="Q1310" i="1"/>
  <c r="R1305" i="1"/>
  <c r="R1306" i="1"/>
  <c r="R1307" i="1"/>
  <c r="R1308" i="1"/>
  <c r="Q1305" i="1"/>
  <c r="Q1306" i="1"/>
  <c r="Q1307" i="1"/>
  <c r="Q1308" i="1"/>
  <c r="R1304" i="1"/>
  <c r="Q1304" i="1"/>
  <c r="R1299" i="1"/>
  <c r="R1300" i="1"/>
  <c r="R1301" i="1"/>
  <c r="Q1299" i="1"/>
  <c r="Q1300" i="1"/>
  <c r="Q1301" i="1"/>
  <c r="R1298" i="1"/>
  <c r="Q1298" i="1"/>
  <c r="R1293" i="1"/>
  <c r="R1294" i="1"/>
  <c r="R1295" i="1"/>
  <c r="R1296" i="1"/>
  <c r="R1297" i="1"/>
  <c r="R1292" i="1"/>
  <c r="Q1293" i="1"/>
  <c r="Q1294" i="1"/>
  <c r="Q1295" i="1"/>
  <c r="Q1296" i="1"/>
  <c r="Q1297" i="1"/>
  <c r="Q1292" i="1"/>
  <c r="R1287" i="1"/>
  <c r="R1288" i="1"/>
  <c r="R1289" i="1"/>
  <c r="R1290" i="1"/>
  <c r="R1291" i="1"/>
  <c r="Q1287" i="1"/>
  <c r="Q1288" i="1"/>
  <c r="Q1289" i="1"/>
  <c r="Q1290" i="1"/>
  <c r="Q1291" i="1"/>
  <c r="R1286" i="1"/>
  <c r="Q1286" i="1"/>
  <c r="Q1281" i="1"/>
  <c r="Q1282" i="1"/>
  <c r="Q1283" i="1"/>
  <c r="Q1284" i="1"/>
  <c r="Q1285" i="1"/>
  <c r="R1281" i="1"/>
  <c r="R1282" i="1"/>
  <c r="R1283" i="1"/>
  <c r="R1284" i="1"/>
  <c r="R1285" i="1"/>
  <c r="R1280" i="1"/>
  <c r="Q1280" i="1"/>
  <c r="Q1275" i="1"/>
  <c r="Q1276" i="1"/>
  <c r="Q1277" i="1"/>
  <c r="Q1278" i="1"/>
  <c r="Q1279" i="1"/>
  <c r="R1275" i="1"/>
  <c r="R1276" i="1"/>
  <c r="R1277" i="1"/>
  <c r="R1278" i="1"/>
  <c r="R1279" i="1"/>
  <c r="R1274" i="1"/>
  <c r="Q1274" i="1"/>
  <c r="Q1269" i="1"/>
  <c r="Q1270" i="1"/>
  <c r="Q1271" i="1"/>
  <c r="Q1272" i="1"/>
  <c r="Q1273" i="1"/>
  <c r="R1269" i="1"/>
  <c r="R1270" i="1"/>
  <c r="R1271" i="1"/>
  <c r="R1272" i="1"/>
  <c r="R1273" i="1"/>
  <c r="R1268" i="1"/>
  <c r="Q1268" i="1"/>
  <c r="R1263" i="1"/>
  <c r="R1264" i="1"/>
  <c r="R1265" i="1"/>
  <c r="R1262" i="1"/>
  <c r="Q1263" i="1"/>
  <c r="Q1264" i="1"/>
  <c r="Q1265" i="1"/>
  <c r="Q1262" i="1"/>
  <c r="R1257" i="1"/>
  <c r="R1258" i="1"/>
  <c r="R1259" i="1"/>
  <c r="R1260" i="1"/>
  <c r="R1261" i="1"/>
  <c r="R1256" i="1"/>
  <c r="Q1257" i="1"/>
  <c r="Q1258" i="1"/>
  <c r="Q1259" i="1"/>
  <c r="Q1260" i="1"/>
  <c r="Q1261" i="1"/>
  <c r="Q1256" i="1"/>
  <c r="R1251" i="1"/>
  <c r="R1252" i="1"/>
  <c r="R1253" i="1"/>
  <c r="R1254" i="1"/>
  <c r="Q1251" i="1"/>
  <c r="Q1252" i="1"/>
  <c r="Q1253" i="1"/>
  <c r="Q1254" i="1"/>
  <c r="R1250" i="1"/>
  <c r="Q1250" i="1"/>
  <c r="R1245" i="1"/>
  <c r="R1246" i="1"/>
  <c r="R1247" i="1"/>
  <c r="R1248" i="1"/>
  <c r="R1244" i="1"/>
  <c r="Q1245" i="1"/>
  <c r="Q1246" i="1"/>
  <c r="Q1247" i="1"/>
  <c r="Q1248" i="1"/>
  <c r="Q1244" i="1"/>
  <c r="R1239" i="1"/>
  <c r="R1240" i="1"/>
  <c r="R1241" i="1"/>
  <c r="R1242" i="1"/>
  <c r="R1243" i="1"/>
  <c r="R1238" i="1"/>
  <c r="Q1239" i="1"/>
  <c r="Q1240" i="1"/>
  <c r="Q1241" i="1"/>
  <c r="Q1242" i="1"/>
  <c r="Q1243" i="1"/>
  <c r="Q1238" i="1"/>
  <c r="R1233" i="1"/>
  <c r="R1234" i="1"/>
  <c r="R1235" i="1"/>
  <c r="R1232" i="1"/>
  <c r="Q1233" i="1"/>
  <c r="Q1234" i="1"/>
  <c r="Q1235" i="1"/>
  <c r="Q1232" i="1"/>
  <c r="R1227" i="1"/>
  <c r="R1228" i="1"/>
  <c r="R1229" i="1"/>
  <c r="R1230" i="1"/>
  <c r="R1226" i="1"/>
  <c r="Q1227" i="1"/>
  <c r="Q1228" i="1"/>
  <c r="Q1229" i="1"/>
  <c r="Q1230" i="1"/>
  <c r="Q1226" i="1"/>
  <c r="R1221" i="1"/>
  <c r="R1222" i="1"/>
  <c r="R1223" i="1"/>
  <c r="R1224" i="1"/>
  <c r="R1225" i="1"/>
  <c r="R1220" i="1"/>
  <c r="Q1221" i="1"/>
  <c r="Q1222" i="1"/>
  <c r="Q1223" i="1"/>
  <c r="Q1224" i="1"/>
  <c r="Q1225" i="1"/>
  <c r="Q1220" i="1"/>
  <c r="R1215" i="1"/>
  <c r="R1214" i="1"/>
  <c r="Q1215" i="1"/>
  <c r="Q1214" i="1"/>
  <c r="R1209" i="1"/>
  <c r="R1210" i="1"/>
  <c r="R1211" i="1"/>
  <c r="R1212" i="1"/>
  <c r="R1208" i="1"/>
  <c r="Q1209" i="1"/>
  <c r="Q1210" i="1"/>
  <c r="Q1211" i="1"/>
  <c r="Q1212" i="1"/>
  <c r="Q1208" i="1"/>
  <c r="R1203" i="1"/>
  <c r="R1204" i="1"/>
  <c r="R1205" i="1"/>
  <c r="R1206" i="1"/>
  <c r="R1207" i="1"/>
  <c r="Q1203" i="1"/>
  <c r="Q1204" i="1"/>
  <c r="Q1205" i="1"/>
  <c r="Q1206" i="1"/>
  <c r="Q1207" i="1"/>
  <c r="R1202" i="1"/>
  <c r="Q1202" i="1"/>
  <c r="R1197" i="1"/>
  <c r="R1198" i="1"/>
  <c r="R1199" i="1"/>
  <c r="R1200" i="1"/>
  <c r="R1201" i="1"/>
  <c r="R1196" i="1"/>
  <c r="Q1197" i="1"/>
  <c r="Q1198" i="1"/>
  <c r="Q1199" i="1"/>
  <c r="Q1200" i="1"/>
  <c r="Q1201" i="1"/>
  <c r="Q1196" i="1"/>
  <c r="R1191" i="1"/>
  <c r="R1192" i="1"/>
  <c r="R1193" i="1"/>
  <c r="R1190" i="1"/>
  <c r="Q1191" i="1"/>
  <c r="Q1192" i="1"/>
  <c r="Q1193" i="1"/>
  <c r="Q1190" i="1"/>
  <c r="Q1185" i="1"/>
  <c r="Q1186" i="1"/>
  <c r="Q1187" i="1"/>
  <c r="R1185" i="1"/>
  <c r="R1186" i="1"/>
  <c r="R1187" i="1"/>
  <c r="R1184" i="1"/>
  <c r="Q1184" i="1"/>
  <c r="R1179" i="1"/>
  <c r="R1180" i="1"/>
  <c r="R1181" i="1"/>
  <c r="R1178" i="1"/>
  <c r="Q1179" i="1"/>
  <c r="Q1180" i="1"/>
  <c r="Q1181" i="1"/>
  <c r="Q1178" i="1"/>
  <c r="R1173" i="1"/>
  <c r="R1174" i="1"/>
  <c r="R1175" i="1"/>
  <c r="R1176" i="1"/>
  <c r="R1172" i="1"/>
  <c r="Q1173" i="1"/>
  <c r="Q1174" i="1"/>
  <c r="Q1175" i="1"/>
  <c r="Q1176" i="1"/>
  <c r="Q1172" i="1"/>
  <c r="R1167" i="1"/>
  <c r="R1168" i="1"/>
  <c r="R1169" i="1"/>
  <c r="R1166" i="1"/>
  <c r="Q1167" i="1"/>
  <c r="Q1168" i="1"/>
  <c r="Q1169" i="1"/>
  <c r="Q1166" i="1"/>
  <c r="R1161" i="1"/>
  <c r="R1162" i="1"/>
  <c r="R1163" i="1"/>
  <c r="R1164" i="1"/>
  <c r="Q1161" i="1"/>
  <c r="Q1162" i="1"/>
  <c r="Q1163" i="1"/>
  <c r="Q1164" i="1"/>
  <c r="R1160" i="1"/>
  <c r="Q1160" i="1"/>
  <c r="R1131" i="1"/>
  <c r="R1132" i="1"/>
  <c r="R1133" i="1"/>
  <c r="R1134" i="1"/>
  <c r="R1130" i="1"/>
  <c r="Q1131" i="1"/>
  <c r="Q1132" i="1"/>
  <c r="Q1133" i="1"/>
  <c r="Q1134" i="1"/>
  <c r="Q1130" i="1"/>
  <c r="R1137" i="1"/>
  <c r="R1138" i="1"/>
  <c r="R1139" i="1"/>
  <c r="R1140" i="1"/>
  <c r="R1136" i="1"/>
  <c r="Q1137" i="1"/>
  <c r="Q1138" i="1"/>
  <c r="Q1139" i="1"/>
  <c r="Q1140" i="1"/>
  <c r="Q1136" i="1"/>
  <c r="R1143" i="1"/>
  <c r="R1144" i="1"/>
  <c r="R1145" i="1"/>
  <c r="R1146" i="1"/>
  <c r="R1147" i="1"/>
  <c r="R1142" i="1"/>
  <c r="Q1143" i="1"/>
  <c r="Q1144" i="1"/>
  <c r="Q1145" i="1"/>
  <c r="Q1146" i="1"/>
  <c r="Q1147" i="1"/>
  <c r="Q1142" i="1"/>
  <c r="R1153" i="1"/>
  <c r="R1149" i="1"/>
  <c r="R1150" i="1"/>
  <c r="R1151" i="1"/>
  <c r="R1152" i="1"/>
  <c r="R1148" i="1"/>
  <c r="Q1149" i="1"/>
  <c r="Q1150" i="1"/>
  <c r="Q1151" i="1"/>
  <c r="Q1152" i="1"/>
  <c r="Q1153" i="1"/>
  <c r="Q1148" i="1"/>
  <c r="Q1155" i="1"/>
  <c r="Q1156" i="1"/>
  <c r="Q1157" i="1"/>
  <c r="Q1154" i="1"/>
  <c r="R1155" i="1"/>
  <c r="R1156" i="1"/>
  <c r="R1157" i="1"/>
  <c r="R1154" i="1"/>
  <c r="R1125" i="1"/>
  <c r="R1126" i="1"/>
  <c r="R1127" i="1"/>
  <c r="R1128" i="1"/>
  <c r="R1129" i="1"/>
  <c r="R1124" i="1"/>
  <c r="Q1125" i="1"/>
  <c r="Q1126" i="1"/>
  <c r="Q1127" i="1"/>
  <c r="Q1128" i="1"/>
  <c r="Q1129" i="1"/>
  <c r="Q1124" i="1"/>
  <c r="R1119" i="1"/>
  <c r="R1120" i="1"/>
  <c r="R1121" i="1"/>
  <c r="R1122" i="1"/>
  <c r="R1118" i="1"/>
  <c r="Q1119" i="1"/>
  <c r="Q1120" i="1"/>
  <c r="Q1121" i="1"/>
  <c r="Q1122" i="1"/>
  <c r="Q1118" i="1"/>
  <c r="R1113" i="1"/>
  <c r="R1114" i="1"/>
  <c r="R1115" i="1"/>
  <c r="R1116" i="1"/>
  <c r="R1112" i="1"/>
  <c r="Q1113" i="1"/>
  <c r="Q1114" i="1"/>
  <c r="Q1115" i="1"/>
  <c r="Q1116" i="1"/>
  <c r="Q1112" i="1"/>
  <c r="R1107" i="1"/>
  <c r="R1108" i="1"/>
  <c r="R1109" i="1"/>
  <c r="R1110" i="1"/>
  <c r="R1106" i="1"/>
  <c r="Q1107" i="1"/>
  <c r="Q1108" i="1"/>
  <c r="Q1109" i="1"/>
  <c r="Q1110" i="1"/>
  <c r="Q1106" i="1"/>
  <c r="R1101" i="1"/>
  <c r="R1102" i="1"/>
  <c r="R1103" i="1"/>
  <c r="R1104" i="1"/>
  <c r="R1105" i="1"/>
  <c r="Q1101" i="1"/>
  <c r="Q1102" i="1"/>
  <c r="Q1103" i="1"/>
  <c r="Q1104" i="1"/>
  <c r="Q1105" i="1"/>
  <c r="R1100" i="1"/>
  <c r="Q1100" i="1"/>
  <c r="R1096" i="1"/>
  <c r="R1097" i="1"/>
  <c r="R1098" i="1"/>
  <c r="R1099" i="1"/>
  <c r="R1094" i="1"/>
  <c r="Q1094" i="1"/>
  <c r="Q1096" i="1"/>
  <c r="Q1097" i="1"/>
  <c r="Q1098" i="1"/>
  <c r="Q1099" i="1"/>
  <c r="R1095" i="1"/>
  <c r="Q1095" i="1"/>
  <c r="R1089" i="1"/>
  <c r="R1090" i="1"/>
  <c r="R1091" i="1"/>
  <c r="R1092" i="1"/>
  <c r="R1088" i="1"/>
  <c r="Q1089" i="1"/>
  <c r="Q1090" i="1"/>
  <c r="Q1091" i="1"/>
  <c r="Q1092" i="1"/>
  <c r="Q1088" i="1"/>
  <c r="R1083" i="1"/>
  <c r="R1084" i="1"/>
  <c r="R1085" i="1"/>
  <c r="R1086" i="1"/>
  <c r="R1082" i="1"/>
  <c r="Q1083" i="1"/>
  <c r="Q1084" i="1"/>
  <c r="Q1085" i="1"/>
  <c r="Q1086" i="1"/>
  <c r="Q1082" i="1"/>
  <c r="R1077" i="1"/>
  <c r="R1078" i="1"/>
  <c r="R1079" i="1"/>
  <c r="R1080" i="1"/>
  <c r="Q1077" i="1"/>
  <c r="Q1078" i="1"/>
  <c r="Q1079" i="1"/>
  <c r="Q1080" i="1"/>
  <c r="R1076" i="1"/>
  <c r="Q1076" i="1"/>
  <c r="R1071" i="1"/>
  <c r="R1072" i="1"/>
  <c r="R1073" i="1"/>
  <c r="R1074" i="1"/>
  <c r="R1075" i="1"/>
  <c r="R1070" i="1"/>
  <c r="Q1071" i="1"/>
  <c r="Q1072" i="1"/>
  <c r="Q1073" i="1"/>
  <c r="Q1074" i="1"/>
  <c r="Q1075" i="1"/>
  <c r="Q1070" i="1"/>
  <c r="R1065" i="1"/>
  <c r="R1066" i="1"/>
  <c r="R1067" i="1"/>
  <c r="R1068" i="1"/>
  <c r="R1069" i="1"/>
  <c r="Q1065" i="1"/>
  <c r="Q1066" i="1"/>
  <c r="Q1067" i="1"/>
  <c r="Q1068" i="1"/>
  <c r="Q1069" i="1"/>
  <c r="R1064" i="1"/>
  <c r="Q1064" i="1"/>
  <c r="R1059" i="1"/>
  <c r="R1060" i="1"/>
  <c r="R1061" i="1"/>
  <c r="R1062" i="1"/>
  <c r="R1063" i="1"/>
  <c r="R1058" i="1"/>
  <c r="Q1059" i="1"/>
  <c r="Q1060" i="1"/>
  <c r="Q1061" i="1"/>
  <c r="Q1062" i="1"/>
  <c r="Q1063" i="1"/>
  <c r="Q1058" i="1"/>
  <c r="R1053" i="1"/>
  <c r="R1054" i="1"/>
  <c r="R1055" i="1"/>
  <c r="R1052" i="1"/>
  <c r="Q1053" i="1"/>
  <c r="Q1054" i="1"/>
  <c r="Q1055" i="1"/>
  <c r="Q1052" i="1"/>
  <c r="R1047" i="1"/>
  <c r="R1048" i="1"/>
  <c r="R1049" i="1"/>
  <c r="R1050" i="1"/>
  <c r="R1051" i="1"/>
  <c r="R1046" i="1"/>
  <c r="Q1047" i="1"/>
  <c r="Q1048" i="1"/>
  <c r="Q1049" i="1"/>
  <c r="Q1050" i="1"/>
  <c r="Q1051" i="1"/>
  <c r="Q1046" i="1"/>
  <c r="R1041" i="1"/>
  <c r="R1042" i="1"/>
  <c r="R1043" i="1"/>
  <c r="R1044" i="1"/>
  <c r="R1040" i="1"/>
  <c r="Q1041" i="1"/>
  <c r="Q1042" i="1"/>
  <c r="Q1043" i="1"/>
  <c r="Q1044" i="1"/>
  <c r="Q1040" i="1"/>
  <c r="R1035" i="1"/>
  <c r="R1034" i="1"/>
  <c r="Q1035" i="1"/>
  <c r="Q1034" i="1"/>
  <c r="R1029" i="1"/>
  <c r="R1030" i="1"/>
  <c r="R1031" i="1"/>
  <c r="R1032" i="1"/>
  <c r="R1028" i="1"/>
  <c r="Q1029" i="1"/>
  <c r="Q1030" i="1"/>
  <c r="Q1031" i="1"/>
  <c r="Q1032" i="1"/>
  <c r="Q1028" i="1"/>
  <c r="R1023" i="1"/>
  <c r="R1024" i="1"/>
  <c r="R1025" i="1"/>
  <c r="R1026" i="1"/>
  <c r="R1027" i="1"/>
  <c r="R1022" i="1"/>
  <c r="Q1023" i="1"/>
  <c r="Q1024" i="1"/>
  <c r="Q1025" i="1"/>
  <c r="Q1026" i="1"/>
  <c r="Q1027" i="1"/>
  <c r="Q1022" i="1"/>
  <c r="R1017" i="1"/>
  <c r="R1018" i="1"/>
  <c r="R1016" i="1"/>
  <c r="Q1017" i="1"/>
  <c r="Q1018" i="1"/>
  <c r="Q1016" i="1"/>
  <c r="R1011" i="1"/>
  <c r="R1012" i="1"/>
  <c r="R1013" i="1"/>
  <c r="R1010" i="1"/>
  <c r="Q1011" i="1"/>
  <c r="Q1012" i="1"/>
  <c r="Q1013" i="1"/>
  <c r="Q1010" i="1"/>
  <c r="R1005" i="1"/>
  <c r="Q1005" i="1"/>
  <c r="R1004" i="1"/>
  <c r="Q1004" i="1"/>
  <c r="R999" i="1"/>
  <c r="R1000" i="1"/>
  <c r="R1001" i="1"/>
  <c r="R1002" i="1"/>
  <c r="R998" i="1"/>
  <c r="Q999" i="1"/>
  <c r="Q1000" i="1"/>
  <c r="Q1001" i="1"/>
  <c r="Q1002" i="1"/>
  <c r="Q998" i="1"/>
  <c r="R993" i="1"/>
  <c r="R994" i="1"/>
  <c r="R995" i="1"/>
  <c r="R996" i="1"/>
  <c r="R997" i="1"/>
  <c r="R992" i="1"/>
  <c r="Q993" i="1"/>
  <c r="Q994" i="1"/>
  <c r="Q995" i="1"/>
  <c r="Q996" i="1"/>
  <c r="Q997" i="1"/>
  <c r="Q992" i="1"/>
  <c r="R987" i="1"/>
  <c r="R988" i="1"/>
  <c r="R989" i="1"/>
  <c r="R986" i="1"/>
  <c r="Q987" i="1"/>
  <c r="Q988" i="1"/>
  <c r="Q989" i="1"/>
  <c r="Q986" i="1"/>
  <c r="R939" i="1"/>
  <c r="R940" i="1"/>
  <c r="R941" i="1"/>
  <c r="R942" i="1"/>
  <c r="R938" i="1"/>
  <c r="Q939" i="1"/>
  <c r="S939" i="1" s="1"/>
  <c r="Q940" i="1"/>
  <c r="S940" i="1" s="1"/>
  <c r="Q941" i="1"/>
  <c r="S941" i="1" s="1"/>
  <c r="Q942" i="1"/>
  <c r="Q938" i="1"/>
  <c r="R945" i="1"/>
  <c r="R946" i="1"/>
  <c r="R947" i="1"/>
  <c r="R948" i="1"/>
  <c r="R944" i="1"/>
  <c r="Q945" i="1"/>
  <c r="S945" i="1" s="1"/>
  <c r="Q946" i="1"/>
  <c r="Q947" i="1"/>
  <c r="Q948" i="1"/>
  <c r="Q944" i="1"/>
  <c r="R951" i="1"/>
  <c r="R952" i="1"/>
  <c r="R953" i="1"/>
  <c r="R954" i="1"/>
  <c r="R950" i="1"/>
  <c r="Q951" i="1"/>
  <c r="Q952" i="1"/>
  <c r="Q953" i="1"/>
  <c r="Q954" i="1"/>
  <c r="S954" i="1" s="1"/>
  <c r="Q950" i="1"/>
  <c r="S950" i="1" s="1"/>
  <c r="R957" i="1"/>
  <c r="R958" i="1"/>
  <c r="R959" i="1"/>
  <c r="R956" i="1"/>
  <c r="Q957" i="1"/>
  <c r="Q958" i="1"/>
  <c r="S958" i="1" s="1"/>
  <c r="Q959" i="1"/>
  <c r="S959" i="1" s="1"/>
  <c r="Q956" i="1"/>
  <c r="S956" i="1" s="1"/>
  <c r="R963" i="1"/>
  <c r="R964" i="1"/>
  <c r="R965" i="1"/>
  <c r="R962" i="1"/>
  <c r="Q963" i="1"/>
  <c r="Q964" i="1"/>
  <c r="Q965" i="1"/>
  <c r="S965" i="1" s="1"/>
  <c r="Q962" i="1"/>
  <c r="S962" i="1" s="1"/>
  <c r="R969" i="1"/>
  <c r="R970" i="1"/>
  <c r="R971" i="1"/>
  <c r="R972" i="1"/>
  <c r="R973" i="1"/>
  <c r="R968" i="1"/>
  <c r="Q969" i="1"/>
  <c r="Q970" i="1"/>
  <c r="Q971" i="1"/>
  <c r="Q972" i="1"/>
  <c r="Q973" i="1"/>
  <c r="Q968" i="1"/>
  <c r="R974" i="1"/>
  <c r="R975" i="1"/>
  <c r="R976" i="1"/>
  <c r="R977" i="1"/>
  <c r="Q974" i="1"/>
  <c r="Q975" i="1"/>
  <c r="Q976" i="1"/>
  <c r="Q977" i="1"/>
  <c r="R981" i="1"/>
  <c r="R982" i="1"/>
  <c r="R983" i="1"/>
  <c r="R984" i="1"/>
  <c r="R980" i="1"/>
  <c r="Q981" i="1"/>
  <c r="Q982" i="1"/>
  <c r="Q983" i="1"/>
  <c r="Q984" i="1"/>
  <c r="Q980" i="1"/>
  <c r="R933" i="1"/>
  <c r="R934" i="1"/>
  <c r="R935" i="1"/>
  <c r="R936" i="1"/>
  <c r="R932" i="1"/>
  <c r="Q933" i="1"/>
  <c r="Q934" i="1"/>
  <c r="Q935" i="1"/>
  <c r="Q936" i="1"/>
  <c r="S936" i="1" s="1"/>
  <c r="Q932" i="1"/>
  <c r="S932" i="1" s="1"/>
  <c r="R927" i="1"/>
  <c r="R928" i="1"/>
  <c r="R929" i="1"/>
  <c r="Q927" i="1"/>
  <c r="Q928" i="1"/>
  <c r="Q929" i="1"/>
  <c r="S929" i="1" s="1"/>
  <c r="R926" i="1"/>
  <c r="Q926" i="1"/>
  <c r="S926" i="1" s="1"/>
  <c r="R921" i="1"/>
  <c r="R922" i="1"/>
  <c r="R923" i="1"/>
  <c r="R920" i="1"/>
  <c r="Q921" i="1"/>
  <c r="Q922" i="1"/>
  <c r="S922" i="1" s="1"/>
  <c r="Q923" i="1"/>
  <c r="S923" i="1" s="1"/>
  <c r="Q920" i="1"/>
  <c r="S920" i="1" s="1"/>
  <c r="R915" i="1"/>
  <c r="R916" i="1"/>
  <c r="R917" i="1"/>
  <c r="R918" i="1"/>
  <c r="R914" i="1"/>
  <c r="Q915" i="1"/>
  <c r="Q916" i="1"/>
  <c r="S916" i="1" s="1"/>
  <c r="Q917" i="1"/>
  <c r="S917" i="1" s="1"/>
  <c r="Q918" i="1"/>
  <c r="S918" i="1" s="1"/>
  <c r="Q914" i="1"/>
  <c r="S914" i="1" s="1"/>
  <c r="R909" i="1"/>
  <c r="R910" i="1"/>
  <c r="R911" i="1"/>
  <c r="R912" i="1"/>
  <c r="R913" i="1"/>
  <c r="R908" i="1"/>
  <c r="Q909" i="1"/>
  <c r="S909" i="1" s="1"/>
  <c r="Q910" i="1"/>
  <c r="Q911" i="1"/>
  <c r="Q912" i="1"/>
  <c r="S912" i="1" s="1"/>
  <c r="Q913" i="1"/>
  <c r="Q908" i="1"/>
  <c r="R903" i="1"/>
  <c r="R904" i="1"/>
  <c r="R905" i="1"/>
  <c r="R902" i="1"/>
  <c r="Q904" i="1"/>
  <c r="Q905" i="1"/>
  <c r="Q902" i="1"/>
  <c r="S902" i="1" s="1"/>
  <c r="R897" i="1"/>
  <c r="R898" i="1"/>
  <c r="R899" i="1"/>
  <c r="R900" i="1"/>
  <c r="R901" i="1"/>
  <c r="R896" i="1"/>
  <c r="Q897" i="1"/>
  <c r="Q898" i="1"/>
  <c r="Q899" i="1"/>
  <c r="Q900" i="1"/>
  <c r="S900" i="1" s="1"/>
  <c r="Q901" i="1"/>
  <c r="S901" i="1" s="1"/>
  <c r="Q896" i="1"/>
  <c r="R891" i="1"/>
  <c r="R892" i="1"/>
  <c r="R893" i="1"/>
  <c r="R894" i="1"/>
  <c r="R890" i="1"/>
  <c r="Q891" i="1"/>
  <c r="S891" i="1" s="1"/>
  <c r="Q892" i="1"/>
  <c r="S892" i="1" s="1"/>
  <c r="Q893" i="1"/>
  <c r="S893" i="1" s="1"/>
  <c r="Q894" i="1"/>
  <c r="Q890" i="1"/>
  <c r="R885" i="1"/>
  <c r="R886" i="1"/>
  <c r="R887" i="1"/>
  <c r="R888" i="1"/>
  <c r="R889" i="1"/>
  <c r="R884" i="1"/>
  <c r="Q885" i="1"/>
  <c r="Q886" i="1"/>
  <c r="Q887" i="1"/>
  <c r="Q888" i="1"/>
  <c r="Q889" i="1"/>
  <c r="Q884" i="1"/>
  <c r="S884" i="1" s="1"/>
  <c r="R879" i="1"/>
  <c r="R880" i="1"/>
  <c r="R881" i="1"/>
  <c r="R882" i="1"/>
  <c r="R883" i="1"/>
  <c r="R878" i="1"/>
  <c r="Q879" i="1"/>
  <c r="Q880" i="1"/>
  <c r="S880" i="1" s="1"/>
  <c r="Q881" i="1"/>
  <c r="S881" i="1" s="1"/>
  <c r="Q882" i="1"/>
  <c r="Q883" i="1"/>
  <c r="Q878" i="1"/>
  <c r="R873" i="1"/>
  <c r="R874" i="1"/>
  <c r="R875" i="1"/>
  <c r="R872" i="1"/>
  <c r="Q873" i="1"/>
  <c r="S873" i="1" s="1"/>
  <c r="Q874" i="1"/>
  <c r="Q875" i="1"/>
  <c r="Q872" i="1"/>
  <c r="R867" i="1"/>
  <c r="R868" i="1"/>
  <c r="R869" i="1"/>
  <c r="R870" i="1"/>
  <c r="R866" i="1"/>
  <c r="Q867" i="1"/>
  <c r="S867" i="1" s="1"/>
  <c r="Q868" i="1"/>
  <c r="Q869" i="1"/>
  <c r="Q870" i="1"/>
  <c r="Q866" i="1"/>
  <c r="R861" i="1"/>
  <c r="R862" i="1"/>
  <c r="R863" i="1"/>
  <c r="R864" i="1"/>
  <c r="R860" i="1"/>
  <c r="Q861" i="1"/>
  <c r="Q862" i="1"/>
  <c r="Q863" i="1"/>
  <c r="Q864" i="1"/>
  <c r="S864" i="1" s="1"/>
  <c r="Q860" i="1"/>
  <c r="S860" i="1" s="1"/>
  <c r="R855" i="1"/>
  <c r="R856" i="1"/>
  <c r="R857" i="1"/>
  <c r="R858" i="1"/>
  <c r="R859" i="1"/>
  <c r="Q855" i="1"/>
  <c r="Q856" i="1"/>
  <c r="S856" i="1" s="1"/>
  <c r="Q857" i="1"/>
  <c r="S857" i="1" s="1"/>
  <c r="Q858" i="1"/>
  <c r="S858" i="1" s="1"/>
  <c r="Q859" i="1"/>
  <c r="S859" i="1" s="1"/>
  <c r="R854" i="1"/>
  <c r="Q854" i="1"/>
  <c r="S854" i="1" s="1"/>
  <c r="R849" i="1"/>
  <c r="R850" i="1"/>
  <c r="R851" i="1"/>
  <c r="R848" i="1"/>
  <c r="Q849" i="1"/>
  <c r="S849" i="1" s="1"/>
  <c r="Q850" i="1"/>
  <c r="Q851" i="1"/>
  <c r="Q848" i="1"/>
  <c r="R843" i="1"/>
  <c r="R844" i="1"/>
  <c r="R845" i="1"/>
  <c r="R846" i="1"/>
  <c r="R847" i="1"/>
  <c r="R842" i="1"/>
  <c r="Q843" i="1"/>
  <c r="Q844" i="1"/>
  <c r="Q845" i="1"/>
  <c r="Q846" i="1"/>
  <c r="Q847" i="1"/>
  <c r="Q842" i="1"/>
  <c r="S842" i="1" s="1"/>
  <c r="R837" i="1"/>
  <c r="R838" i="1"/>
  <c r="R839" i="1"/>
  <c r="R840" i="1"/>
  <c r="R836" i="1"/>
  <c r="Q837" i="1"/>
  <c r="Q838" i="1"/>
  <c r="S838" i="1" s="1"/>
  <c r="Q839" i="1"/>
  <c r="S839" i="1" s="1"/>
  <c r="Q840" i="1"/>
  <c r="S840" i="1" s="1"/>
  <c r="Q836" i="1"/>
  <c r="S836" i="1" s="1"/>
  <c r="R831" i="1"/>
  <c r="R832" i="1"/>
  <c r="R833" i="1"/>
  <c r="R834" i="1"/>
  <c r="R835" i="1"/>
  <c r="R830" i="1"/>
  <c r="Q831" i="1"/>
  <c r="S831" i="1" s="1"/>
  <c r="Q832" i="1"/>
  <c r="S832" i="1" s="1"/>
  <c r="Q833" i="1"/>
  <c r="Q834" i="1"/>
  <c r="Q835" i="1"/>
  <c r="Q830" i="1"/>
  <c r="R825" i="1"/>
  <c r="R826" i="1"/>
  <c r="R827" i="1"/>
  <c r="R828" i="1"/>
  <c r="Q825" i="1"/>
  <c r="Q826" i="1"/>
  <c r="Q827" i="1"/>
  <c r="Q828" i="1"/>
  <c r="S828" i="1" s="1"/>
  <c r="R824" i="1"/>
  <c r="Q824" i="1"/>
  <c r="R819" i="1"/>
  <c r="R820" i="1"/>
  <c r="R821" i="1"/>
  <c r="Q819" i="1"/>
  <c r="Q820" i="1"/>
  <c r="Q821" i="1"/>
  <c r="S821" i="1" s="1"/>
  <c r="R818" i="1"/>
  <c r="Q818" i="1"/>
  <c r="S818" i="1" s="1"/>
  <c r="R813" i="1"/>
  <c r="R814" i="1"/>
  <c r="R815" i="1"/>
  <c r="R812" i="1"/>
  <c r="Q813" i="1"/>
  <c r="Q814" i="1"/>
  <c r="S814" i="1" s="1"/>
  <c r="Q815" i="1"/>
  <c r="S815" i="1" s="1"/>
  <c r="Q812" i="1"/>
  <c r="S812" i="1" s="1"/>
  <c r="R807" i="1"/>
  <c r="R808" i="1"/>
  <c r="R809" i="1"/>
  <c r="R810" i="1"/>
  <c r="R811" i="1"/>
  <c r="R806" i="1"/>
  <c r="Q807" i="1"/>
  <c r="Q808" i="1"/>
  <c r="S808" i="1" s="1"/>
  <c r="Q809" i="1"/>
  <c r="S809" i="1" s="1"/>
  <c r="Q810" i="1"/>
  <c r="S810" i="1" s="1"/>
  <c r="Q811" i="1"/>
  <c r="Q806" i="1"/>
  <c r="R801" i="1"/>
  <c r="R802" i="1"/>
  <c r="R803" i="1"/>
  <c r="R804" i="1"/>
  <c r="R805" i="1"/>
  <c r="R800" i="1"/>
  <c r="Q801" i="1"/>
  <c r="Q802" i="1"/>
  <c r="Q803" i="1"/>
  <c r="Q804" i="1"/>
  <c r="Q805" i="1"/>
  <c r="Q800" i="1"/>
  <c r="S800" i="1" s="1"/>
  <c r="Q772" i="1"/>
  <c r="Q773" i="1"/>
  <c r="Q774" i="1"/>
  <c r="Q771" i="1"/>
  <c r="R778" i="1"/>
  <c r="R779" i="1"/>
  <c r="R780" i="1"/>
  <c r="R781" i="1"/>
  <c r="R777" i="1"/>
  <c r="Q778" i="1"/>
  <c r="S778" i="1" s="1"/>
  <c r="Q779" i="1"/>
  <c r="Q780" i="1"/>
  <c r="Q781" i="1"/>
  <c r="Q777" i="1"/>
  <c r="R784" i="1"/>
  <c r="R785" i="1"/>
  <c r="R783" i="1"/>
  <c r="Q784" i="1"/>
  <c r="Q785" i="1"/>
  <c r="Q783" i="1"/>
  <c r="R789" i="1"/>
  <c r="R790" i="1"/>
  <c r="R791" i="1"/>
  <c r="R792" i="1"/>
  <c r="R788" i="1"/>
  <c r="Q789" i="1"/>
  <c r="S789" i="1" s="1"/>
  <c r="Q790" i="1"/>
  <c r="Q791" i="1"/>
  <c r="Q792" i="1"/>
  <c r="Q788" i="1"/>
  <c r="R795" i="1"/>
  <c r="R796" i="1"/>
  <c r="R797" i="1"/>
  <c r="R798" i="1"/>
  <c r="Q795" i="1"/>
  <c r="Q796" i="1"/>
  <c r="Q797" i="1"/>
  <c r="Q798" i="1"/>
  <c r="R794" i="1"/>
  <c r="Q794" i="1"/>
  <c r="S794" i="1" s="1"/>
  <c r="T1147" i="1" l="1"/>
  <c r="S1147" i="1"/>
  <c r="T1337" i="1"/>
  <c r="S1337" i="1"/>
  <c r="T1487" i="1"/>
  <c r="S1487" i="1"/>
  <c r="T1728" i="1"/>
  <c r="S1728" i="1"/>
  <c r="S784" i="1"/>
  <c r="S850" i="1"/>
  <c r="S874" i="1"/>
  <c r="S882" i="1"/>
  <c r="S896" i="1"/>
  <c r="S910" i="1"/>
  <c r="T981" i="1"/>
  <c r="S981" i="1"/>
  <c r="T975" i="1"/>
  <c r="S975" i="1"/>
  <c r="T972" i="1"/>
  <c r="S972" i="1"/>
  <c r="T986" i="1"/>
  <c r="S986" i="1"/>
  <c r="T992" i="1"/>
  <c r="S992" i="1"/>
  <c r="T999" i="1"/>
  <c r="S999" i="1"/>
  <c r="T1005" i="1"/>
  <c r="S1005" i="1"/>
  <c r="T1022" i="1"/>
  <c r="S1022" i="1"/>
  <c r="T1029" i="1"/>
  <c r="S1029" i="1"/>
  <c r="T1048" i="1"/>
  <c r="S1048" i="1"/>
  <c r="T1052" i="1"/>
  <c r="S1052" i="1"/>
  <c r="T1058" i="1"/>
  <c r="S1058" i="1"/>
  <c r="T1067" i="1"/>
  <c r="S1067" i="1"/>
  <c r="T1070" i="1"/>
  <c r="S1070" i="1"/>
  <c r="T1078" i="1"/>
  <c r="S1078" i="1"/>
  <c r="T1085" i="1"/>
  <c r="S1085" i="1"/>
  <c r="T1088" i="1"/>
  <c r="S1088" i="1"/>
  <c r="T1094" i="1"/>
  <c r="S1094" i="1"/>
  <c r="T1105" i="1"/>
  <c r="S1105" i="1"/>
  <c r="T1113" i="1"/>
  <c r="S1113" i="1"/>
  <c r="T1121" i="1"/>
  <c r="S1121" i="1"/>
  <c r="T1124" i="1"/>
  <c r="S1124" i="1"/>
  <c r="T1154" i="1"/>
  <c r="S1154" i="1"/>
  <c r="T1150" i="1"/>
  <c r="S1150" i="1"/>
  <c r="T1142" i="1"/>
  <c r="S1142" i="1"/>
  <c r="T1137" i="1"/>
  <c r="S1137" i="1"/>
  <c r="T1133" i="1"/>
  <c r="S1133" i="1"/>
  <c r="T1160" i="1"/>
  <c r="S1160" i="1"/>
  <c r="T1198" i="1"/>
  <c r="S1198" i="1"/>
  <c r="T1202" i="1"/>
  <c r="S1202" i="1"/>
  <c r="T1209" i="1"/>
  <c r="S1209" i="1"/>
  <c r="T1229" i="1"/>
  <c r="S1229" i="1"/>
  <c r="T1232" i="1"/>
  <c r="S1232" i="1"/>
  <c r="T1238" i="1"/>
  <c r="S1238" i="1"/>
  <c r="T1245" i="1"/>
  <c r="S1245" i="1"/>
  <c r="T1254" i="1"/>
  <c r="S1254" i="1"/>
  <c r="T1256" i="1"/>
  <c r="S1256" i="1"/>
  <c r="T1274" i="1"/>
  <c r="S1274" i="1"/>
  <c r="T1278" i="1"/>
  <c r="S1278" i="1"/>
  <c r="T1286" i="1"/>
  <c r="S1286" i="1"/>
  <c r="T1294" i="1"/>
  <c r="S1294" i="1"/>
  <c r="T1298" i="1"/>
  <c r="S1298" i="1"/>
  <c r="T1304" i="1"/>
  <c r="S1304" i="1"/>
  <c r="T1311" i="1"/>
  <c r="S1311" i="1"/>
  <c r="T1320" i="1"/>
  <c r="S1320" i="1"/>
  <c r="T1322" i="1"/>
  <c r="S1322" i="1"/>
  <c r="T1329" i="1"/>
  <c r="S1329" i="1"/>
  <c r="T1338" i="1"/>
  <c r="S1338" i="1"/>
  <c r="T1340" i="1"/>
  <c r="S1340" i="1"/>
  <c r="T1358" i="1"/>
  <c r="S1358" i="1"/>
  <c r="T1382" i="1"/>
  <c r="S1382" i="1"/>
  <c r="T1388" i="1"/>
  <c r="S1388" i="1"/>
  <c r="T1408" i="1"/>
  <c r="S1408" i="1"/>
  <c r="T1412" i="1"/>
  <c r="S1412" i="1"/>
  <c r="T1418" i="1"/>
  <c r="S1418" i="1"/>
  <c r="T1425" i="1"/>
  <c r="S1425" i="1"/>
  <c r="T1434" i="1"/>
  <c r="S1434" i="1"/>
  <c r="T1445" i="1"/>
  <c r="S1445" i="1"/>
  <c r="T1448" i="1"/>
  <c r="S1448" i="1"/>
  <c r="T1463" i="1"/>
  <c r="S1463" i="1"/>
  <c r="T1466" i="1"/>
  <c r="S1466" i="1"/>
  <c r="T1472" i="1"/>
  <c r="S1472" i="1"/>
  <c r="T1480" i="1"/>
  <c r="S1480" i="1"/>
  <c r="T1484" i="1"/>
  <c r="S1484" i="1"/>
  <c r="T1490" i="1"/>
  <c r="S1490" i="1"/>
  <c r="T1497" i="1"/>
  <c r="S1497" i="1"/>
  <c r="T1507" i="1"/>
  <c r="S1507" i="1"/>
  <c r="T1517" i="1"/>
  <c r="S1517" i="1"/>
  <c r="T1520" i="1"/>
  <c r="S1520" i="1"/>
  <c r="T1527" i="1"/>
  <c r="S1527" i="1"/>
  <c r="T1535" i="1"/>
  <c r="S1535" i="1"/>
  <c r="T1538" i="1"/>
  <c r="S1538" i="1"/>
  <c r="T1551" i="1"/>
  <c r="S1551" i="1"/>
  <c r="T1569" i="1"/>
  <c r="S1569" i="1"/>
  <c r="T1578" i="1"/>
  <c r="S1578" i="1"/>
  <c r="T1587" i="1"/>
  <c r="S1587" i="1"/>
  <c r="T1596" i="1"/>
  <c r="S1596" i="1"/>
  <c r="T1605" i="1"/>
  <c r="S1605" i="1"/>
  <c r="T1611" i="1"/>
  <c r="S1611" i="1"/>
  <c r="T1618" i="1"/>
  <c r="S1618" i="1"/>
  <c r="T1625" i="1"/>
  <c r="S1625" i="1"/>
  <c r="T1628" i="1"/>
  <c r="S1628" i="1"/>
  <c r="T1634" i="1"/>
  <c r="S1634" i="1"/>
  <c r="T1650" i="1"/>
  <c r="S1650" i="1"/>
  <c r="T1662" i="1"/>
  <c r="S1662" i="1"/>
  <c r="T1672" i="1"/>
  <c r="S1672" i="1"/>
  <c r="T1676" i="1"/>
  <c r="S1676" i="1"/>
  <c r="T1691" i="1"/>
  <c r="S1691" i="1"/>
  <c r="T1694" i="1"/>
  <c r="S1694" i="1"/>
  <c r="T1700" i="1"/>
  <c r="S1700" i="1"/>
  <c r="T1720" i="1"/>
  <c r="S1720" i="1"/>
  <c r="T1724" i="1"/>
  <c r="S1724" i="1"/>
  <c r="T1743" i="1"/>
  <c r="S1743" i="1"/>
  <c r="T1749" i="1"/>
  <c r="S1749" i="1"/>
  <c r="T1758" i="1"/>
  <c r="S1758" i="1"/>
  <c r="T1769" i="1"/>
  <c r="S1769" i="1"/>
  <c r="T1772" i="1"/>
  <c r="S1772" i="1"/>
  <c r="T1780" i="1"/>
  <c r="S1780" i="1"/>
  <c r="T1784" i="1"/>
  <c r="S1784" i="1"/>
  <c r="T974" i="1"/>
  <c r="S974" i="1"/>
  <c r="T997" i="1"/>
  <c r="S997" i="1"/>
  <c r="T1027" i="1"/>
  <c r="S1027" i="1"/>
  <c r="T1063" i="1"/>
  <c r="S1063" i="1"/>
  <c r="T1077" i="1"/>
  <c r="S1077" i="1"/>
  <c r="T1120" i="1"/>
  <c r="S1120" i="1"/>
  <c r="T1187" i="1"/>
  <c r="S1187" i="1"/>
  <c r="T1235" i="1"/>
  <c r="S1235" i="1"/>
  <c r="T1277" i="1"/>
  <c r="S1277" i="1"/>
  <c r="T1444" i="1"/>
  <c r="S1444" i="1"/>
  <c r="T1617" i="1"/>
  <c r="S1617" i="1"/>
  <c r="T1631" i="1"/>
  <c r="S1631" i="1"/>
  <c r="T1680" i="1"/>
  <c r="S1680" i="1"/>
  <c r="T1697" i="1"/>
  <c r="S1697" i="1"/>
  <c r="T1719" i="1"/>
  <c r="S1719" i="1"/>
  <c r="T1757" i="1"/>
  <c r="S1757" i="1"/>
  <c r="T1777" i="1"/>
  <c r="S1777" i="1"/>
  <c r="T1779" i="1"/>
  <c r="S1779" i="1"/>
  <c r="T1787" i="1"/>
  <c r="S1787" i="1"/>
  <c r="T970" i="1"/>
  <c r="S970" i="1"/>
  <c r="T988" i="1"/>
  <c r="S988" i="1"/>
  <c r="T996" i="1"/>
  <c r="S996" i="1"/>
  <c r="T1010" i="1"/>
  <c r="S1010" i="1"/>
  <c r="T1016" i="1"/>
  <c r="S1016" i="1"/>
  <c r="T1026" i="1"/>
  <c r="S1026" i="1"/>
  <c r="T1040" i="1"/>
  <c r="S1040" i="1"/>
  <c r="T1054" i="1"/>
  <c r="S1054" i="1"/>
  <c r="T1062" i="1"/>
  <c r="S1062" i="1"/>
  <c r="T1065" i="1"/>
  <c r="S1065" i="1"/>
  <c r="T1074" i="1"/>
  <c r="S1074" i="1"/>
  <c r="T1083" i="1"/>
  <c r="S1083" i="1"/>
  <c r="T1091" i="1"/>
  <c r="S1091" i="1"/>
  <c r="T1095" i="1"/>
  <c r="S1095" i="1"/>
  <c r="T1103" i="1"/>
  <c r="S1103" i="1"/>
  <c r="T1106" i="1"/>
  <c r="S1106" i="1"/>
  <c r="T1119" i="1"/>
  <c r="S1119" i="1"/>
  <c r="T1128" i="1"/>
  <c r="S1128" i="1"/>
  <c r="T1156" i="1"/>
  <c r="S1156" i="1"/>
  <c r="T1146" i="1"/>
  <c r="S1146" i="1"/>
  <c r="T1131" i="1"/>
  <c r="S1131" i="1"/>
  <c r="T1164" i="1"/>
  <c r="S1164" i="1"/>
  <c r="T1166" i="1"/>
  <c r="S1166" i="1"/>
  <c r="T1172" i="1"/>
  <c r="S1172" i="1"/>
  <c r="T1186" i="1"/>
  <c r="S1186" i="1"/>
  <c r="T1207" i="1"/>
  <c r="S1207" i="1"/>
  <c r="T1220" i="1"/>
  <c r="S1220" i="1"/>
  <c r="T1227" i="1"/>
  <c r="S1227" i="1"/>
  <c r="T1234" i="1"/>
  <c r="S1234" i="1"/>
  <c r="T1242" i="1"/>
  <c r="S1242" i="1"/>
  <c r="T1252" i="1"/>
  <c r="S1252" i="1"/>
  <c r="T1260" i="1"/>
  <c r="S1260" i="1"/>
  <c r="T1276" i="1"/>
  <c r="S1276" i="1"/>
  <c r="T1291" i="1"/>
  <c r="S1291" i="1"/>
  <c r="T1301" i="1"/>
  <c r="S1301" i="1"/>
  <c r="T1308" i="1"/>
  <c r="S1308" i="1"/>
  <c r="T1310" i="1"/>
  <c r="S1310" i="1"/>
  <c r="T1318" i="1"/>
  <c r="S1318" i="1"/>
  <c r="T1325" i="1"/>
  <c r="S1325" i="1"/>
  <c r="T1328" i="1"/>
  <c r="S1328" i="1"/>
  <c r="T1336" i="1"/>
  <c r="S1336" i="1"/>
  <c r="T1344" i="1"/>
  <c r="S1344" i="1"/>
  <c r="S1346" i="1"/>
  <c r="T1346" i="1"/>
  <c r="T1352" i="1"/>
  <c r="S1352" i="1"/>
  <c r="T1362" i="1"/>
  <c r="S1362" i="1"/>
  <c r="T1376" i="1"/>
  <c r="S1376" i="1"/>
  <c r="T1385" i="1"/>
  <c r="S1385" i="1"/>
  <c r="T1393" i="1"/>
  <c r="S1393" i="1"/>
  <c r="T1414" i="1"/>
  <c r="S1414" i="1"/>
  <c r="T1421" i="1"/>
  <c r="S1421" i="1"/>
  <c r="T1424" i="1"/>
  <c r="S1424" i="1"/>
  <c r="T1432" i="1"/>
  <c r="S1432" i="1"/>
  <c r="T1436" i="1"/>
  <c r="S1436" i="1"/>
  <c r="T1443" i="1"/>
  <c r="S1443" i="1"/>
  <c r="T1451" i="1"/>
  <c r="S1451" i="1"/>
  <c r="T1454" i="1"/>
  <c r="S1454" i="1"/>
  <c r="T1461" i="1"/>
  <c r="S1461" i="1"/>
  <c r="T1469" i="1"/>
  <c r="S1469" i="1"/>
  <c r="T1486" i="1"/>
  <c r="S1486" i="1"/>
  <c r="T1495" i="1"/>
  <c r="S1495" i="1"/>
  <c r="T1505" i="1"/>
  <c r="S1505" i="1"/>
  <c r="T1508" i="1"/>
  <c r="S1508" i="1"/>
  <c r="T1515" i="1"/>
  <c r="S1515" i="1"/>
  <c r="T1525" i="1"/>
  <c r="S1525" i="1"/>
  <c r="T1533" i="1"/>
  <c r="S1533" i="1"/>
  <c r="T1542" i="1"/>
  <c r="S1542" i="1"/>
  <c r="T1544" i="1"/>
  <c r="S1544" i="1"/>
  <c r="T1554" i="1"/>
  <c r="S1554" i="1"/>
  <c r="T1556" i="1"/>
  <c r="S1556" i="1"/>
  <c r="T1576" i="1"/>
  <c r="S1576" i="1"/>
  <c r="T1580" i="1"/>
  <c r="S1580" i="1"/>
  <c r="T1594" i="1"/>
  <c r="S1594" i="1"/>
  <c r="T1598" i="1"/>
  <c r="S1598" i="1"/>
  <c r="T1623" i="1"/>
  <c r="S1623" i="1"/>
  <c r="T1630" i="1"/>
  <c r="S1630" i="1"/>
  <c r="T1637" i="1"/>
  <c r="S1637" i="1"/>
  <c r="T1640" i="1"/>
  <c r="S1640" i="1"/>
  <c r="T1648" i="1"/>
  <c r="S1648" i="1"/>
  <c r="T1652" i="1"/>
  <c r="S1652" i="1"/>
  <c r="T1660" i="1"/>
  <c r="S1660" i="1"/>
  <c r="T1664" i="1"/>
  <c r="S1664" i="1"/>
  <c r="T1679" i="1"/>
  <c r="S1679" i="1"/>
  <c r="T1682" i="1"/>
  <c r="S1682" i="1"/>
  <c r="T1689" i="1"/>
  <c r="S1689" i="1"/>
  <c r="T1696" i="1"/>
  <c r="S1696" i="1"/>
  <c r="T1703" i="1"/>
  <c r="S1703" i="1"/>
  <c r="T1706" i="1"/>
  <c r="S1706" i="1"/>
  <c r="T1727" i="1"/>
  <c r="S1727" i="1"/>
  <c r="T1736" i="1"/>
  <c r="S1736" i="1"/>
  <c r="T1756" i="1"/>
  <c r="S1756" i="1"/>
  <c r="T1760" i="1"/>
  <c r="S1760" i="1"/>
  <c r="T1767" i="1"/>
  <c r="S1767" i="1"/>
  <c r="T1776" i="1"/>
  <c r="S1776" i="1"/>
  <c r="T1786" i="1"/>
  <c r="S1786" i="1"/>
  <c r="T1055" i="1"/>
  <c r="S1055" i="1"/>
  <c r="T1157" i="1"/>
  <c r="S1157" i="1"/>
  <c r="T1261" i="1"/>
  <c r="S1261" i="1"/>
  <c r="T1293" i="1"/>
  <c r="S1293" i="1"/>
  <c r="T1415" i="1"/>
  <c r="S1415" i="1"/>
  <c r="T1595" i="1"/>
  <c r="S1595" i="1"/>
  <c r="S847" i="1"/>
  <c r="S879" i="1"/>
  <c r="S889" i="1"/>
  <c r="S899" i="1"/>
  <c r="T969" i="1"/>
  <c r="S969" i="1"/>
  <c r="T987" i="1"/>
  <c r="S987" i="1"/>
  <c r="T995" i="1"/>
  <c r="S995" i="1"/>
  <c r="T1013" i="1"/>
  <c r="S1013" i="1"/>
  <c r="T1018" i="1"/>
  <c r="S1018" i="1"/>
  <c r="T1025" i="1"/>
  <c r="S1025" i="1"/>
  <c r="T1044" i="1"/>
  <c r="S1044" i="1"/>
  <c r="T1053" i="1"/>
  <c r="S1053" i="1"/>
  <c r="T1061" i="1"/>
  <c r="S1061" i="1"/>
  <c r="T1073" i="1"/>
  <c r="S1073" i="1"/>
  <c r="T1090" i="1"/>
  <c r="S1090" i="1"/>
  <c r="T1102" i="1"/>
  <c r="S1102" i="1"/>
  <c r="T1110" i="1"/>
  <c r="S1110" i="1"/>
  <c r="T1127" i="1"/>
  <c r="S1127" i="1"/>
  <c r="T1155" i="1"/>
  <c r="S1155" i="1"/>
  <c r="T1145" i="1"/>
  <c r="S1145" i="1"/>
  <c r="T1163" i="1"/>
  <c r="S1163" i="1"/>
  <c r="T1169" i="1"/>
  <c r="S1169" i="1"/>
  <c r="T1176" i="1"/>
  <c r="S1176" i="1"/>
  <c r="T1185" i="1"/>
  <c r="S1185" i="1"/>
  <c r="T1206" i="1"/>
  <c r="S1206" i="1"/>
  <c r="T1225" i="1"/>
  <c r="S1225" i="1"/>
  <c r="T1233" i="1"/>
  <c r="S1233" i="1"/>
  <c r="T1241" i="1"/>
  <c r="S1241" i="1"/>
  <c r="T1251" i="1"/>
  <c r="S1251" i="1"/>
  <c r="T1259" i="1"/>
  <c r="S1259" i="1"/>
  <c r="T1273" i="1"/>
  <c r="S1273" i="1"/>
  <c r="T1275" i="1"/>
  <c r="S1275" i="1"/>
  <c r="T1285" i="1"/>
  <c r="S1285" i="1"/>
  <c r="T1290" i="1"/>
  <c r="S1290" i="1"/>
  <c r="T1300" i="1"/>
  <c r="S1300" i="1"/>
  <c r="T1307" i="1"/>
  <c r="S1307" i="1"/>
  <c r="T1317" i="1"/>
  <c r="S1317" i="1"/>
  <c r="T1324" i="1"/>
  <c r="S1324" i="1"/>
  <c r="T1335" i="1"/>
  <c r="S1335" i="1"/>
  <c r="T1343" i="1"/>
  <c r="S1343" i="1"/>
  <c r="T1348" i="1"/>
  <c r="S1348" i="1"/>
  <c r="T1361" i="1"/>
  <c r="S1361" i="1"/>
  <c r="T1378" i="1"/>
  <c r="S1378" i="1"/>
  <c r="T1384" i="1"/>
  <c r="S1384" i="1"/>
  <c r="T1392" i="1"/>
  <c r="S1392" i="1"/>
  <c r="T1413" i="1"/>
  <c r="S1413" i="1"/>
  <c r="T1420" i="1"/>
  <c r="S1420" i="1"/>
  <c r="T1431" i="1"/>
  <c r="S1431" i="1"/>
  <c r="T1450" i="1"/>
  <c r="S1450" i="1"/>
  <c r="T1468" i="1"/>
  <c r="S1468" i="1"/>
  <c r="T1485" i="1"/>
  <c r="S1485" i="1"/>
  <c r="T1494" i="1"/>
  <c r="S1494" i="1"/>
  <c r="T1504" i="1"/>
  <c r="S1504" i="1"/>
  <c r="T1512" i="1"/>
  <c r="S1512" i="1"/>
  <c r="T1524" i="1"/>
  <c r="S1524" i="1"/>
  <c r="T1541" i="1"/>
  <c r="S1541" i="1"/>
  <c r="T1549" i="1"/>
  <c r="S1549" i="1"/>
  <c r="T1553" i="1"/>
  <c r="S1553" i="1"/>
  <c r="T1560" i="1"/>
  <c r="S1560" i="1"/>
  <c r="T1575" i="1"/>
  <c r="S1575" i="1"/>
  <c r="T1584" i="1"/>
  <c r="S1584" i="1"/>
  <c r="T1593" i="1"/>
  <c r="S1593" i="1"/>
  <c r="T1603" i="1"/>
  <c r="S1603" i="1"/>
  <c r="T1629" i="1"/>
  <c r="S1629" i="1"/>
  <c r="T1636" i="1"/>
  <c r="S1636" i="1"/>
  <c r="T1645" i="1"/>
  <c r="S1645" i="1"/>
  <c r="T1647" i="1"/>
  <c r="S1647" i="1"/>
  <c r="T1657" i="1"/>
  <c r="S1657" i="1"/>
  <c r="T1659" i="1"/>
  <c r="S1659" i="1"/>
  <c r="T1668" i="1"/>
  <c r="S1668" i="1"/>
  <c r="T1678" i="1"/>
  <c r="S1678" i="1"/>
  <c r="T1687" i="1"/>
  <c r="S1687" i="1"/>
  <c r="T1695" i="1"/>
  <c r="S1695" i="1"/>
  <c r="T1702" i="1"/>
  <c r="S1702" i="1"/>
  <c r="T1710" i="1"/>
  <c r="S1710" i="1"/>
  <c r="T1726" i="1"/>
  <c r="S1726" i="1"/>
  <c r="T1741" i="1"/>
  <c r="S1741" i="1"/>
  <c r="T1755" i="1"/>
  <c r="S1755" i="1"/>
  <c r="T1765" i="1"/>
  <c r="S1765" i="1"/>
  <c r="T1775" i="1"/>
  <c r="S1775" i="1"/>
  <c r="T1785" i="1"/>
  <c r="S1785" i="1"/>
  <c r="T1075" i="1"/>
  <c r="S1075" i="1"/>
  <c r="T1149" i="1"/>
  <c r="S1149" i="1"/>
  <c r="T1253" i="1"/>
  <c r="S1253" i="1"/>
  <c r="T1479" i="1"/>
  <c r="S1479" i="1"/>
  <c r="T1638" i="1"/>
  <c r="S1638" i="1"/>
  <c r="S805" i="1"/>
  <c r="S804" i="1"/>
  <c r="S830" i="1"/>
  <c r="S837" i="1"/>
  <c r="S846" i="1"/>
  <c r="S855" i="1"/>
  <c r="S863" i="1"/>
  <c r="S866" i="1"/>
  <c r="S888" i="1"/>
  <c r="S898" i="1"/>
  <c r="S908" i="1"/>
  <c r="S915" i="1"/>
  <c r="S935" i="1"/>
  <c r="T980" i="1"/>
  <c r="S980" i="1"/>
  <c r="T964" i="1"/>
  <c r="S964" i="1"/>
  <c r="S953" i="1"/>
  <c r="S944" i="1"/>
  <c r="T994" i="1"/>
  <c r="S994" i="1"/>
  <c r="T998" i="1"/>
  <c r="S998" i="1"/>
  <c r="T1012" i="1"/>
  <c r="S1012" i="1"/>
  <c r="T1017" i="1"/>
  <c r="S1017" i="1"/>
  <c r="T1024" i="1"/>
  <c r="S1024" i="1"/>
  <c r="T1028" i="1"/>
  <c r="S1028" i="1"/>
  <c r="T1043" i="1"/>
  <c r="S1043" i="1"/>
  <c r="T1046" i="1"/>
  <c r="S1046" i="1"/>
  <c r="T1060" i="1"/>
  <c r="S1060" i="1"/>
  <c r="T1064" i="1"/>
  <c r="S1064" i="1"/>
  <c r="T1072" i="1"/>
  <c r="S1072" i="1"/>
  <c r="T1076" i="1"/>
  <c r="S1076" i="1"/>
  <c r="T1089" i="1"/>
  <c r="S1089" i="1"/>
  <c r="T1099" i="1"/>
  <c r="S1099" i="1"/>
  <c r="T1101" i="1"/>
  <c r="S1101" i="1"/>
  <c r="T1109" i="1"/>
  <c r="S1109" i="1"/>
  <c r="T1112" i="1"/>
  <c r="S1112" i="1"/>
  <c r="T1126" i="1"/>
  <c r="S1126" i="1"/>
  <c r="T1148" i="1"/>
  <c r="S1148" i="1"/>
  <c r="T1144" i="1"/>
  <c r="S1144" i="1"/>
  <c r="T1136" i="1"/>
  <c r="S1136" i="1"/>
  <c r="T1162" i="1"/>
  <c r="S1162" i="1"/>
  <c r="T1168" i="1"/>
  <c r="S1168" i="1"/>
  <c r="T1175" i="1"/>
  <c r="S1175" i="1"/>
  <c r="T1178" i="1"/>
  <c r="S1178" i="1"/>
  <c r="T1184" i="1"/>
  <c r="S1184" i="1"/>
  <c r="S1190" i="1"/>
  <c r="T1190" i="1"/>
  <c r="T1196" i="1"/>
  <c r="S1196" i="1"/>
  <c r="T1205" i="1"/>
  <c r="S1205" i="1"/>
  <c r="T1208" i="1"/>
  <c r="S1208" i="1"/>
  <c r="T1224" i="1"/>
  <c r="S1224" i="1"/>
  <c r="T1240" i="1"/>
  <c r="S1240" i="1"/>
  <c r="T1244" i="1"/>
  <c r="S1244" i="1"/>
  <c r="T1258" i="1"/>
  <c r="S1258" i="1"/>
  <c r="T1262" i="1"/>
  <c r="S1262" i="1"/>
  <c r="T1268" i="1"/>
  <c r="S1268" i="1"/>
  <c r="T1272" i="1"/>
  <c r="S1272" i="1"/>
  <c r="T1280" i="1"/>
  <c r="S1280" i="1"/>
  <c r="T1284" i="1"/>
  <c r="S1284" i="1"/>
  <c r="T1289" i="1"/>
  <c r="S1289" i="1"/>
  <c r="T1292" i="1"/>
  <c r="S1292" i="1"/>
  <c r="T1299" i="1"/>
  <c r="S1299" i="1"/>
  <c r="T1306" i="1"/>
  <c r="S1306" i="1"/>
  <c r="T1315" i="1"/>
  <c r="S1315" i="1"/>
  <c r="T1323" i="1"/>
  <c r="S1323" i="1"/>
  <c r="T1333" i="1"/>
  <c r="S1333" i="1"/>
  <c r="T1342" i="1"/>
  <c r="S1342" i="1"/>
  <c r="T1347" i="1"/>
  <c r="S1347" i="1"/>
  <c r="T1354" i="1"/>
  <c r="S1354" i="1"/>
  <c r="T1360" i="1"/>
  <c r="S1360" i="1"/>
  <c r="T1364" i="1"/>
  <c r="S1364" i="1"/>
  <c r="T1370" i="1"/>
  <c r="S1370" i="1"/>
  <c r="T1377" i="1"/>
  <c r="S1377" i="1"/>
  <c r="T1383" i="1"/>
  <c r="S1383" i="1"/>
  <c r="T1391" i="1"/>
  <c r="S1391" i="1"/>
  <c r="T1406" i="1"/>
  <c r="S1406" i="1"/>
  <c r="T1419" i="1"/>
  <c r="S1419" i="1"/>
  <c r="T1429" i="1"/>
  <c r="S1429" i="1"/>
  <c r="T1440" i="1"/>
  <c r="S1440" i="1"/>
  <c r="T1442" i="1"/>
  <c r="S1442" i="1"/>
  <c r="T1449" i="1"/>
  <c r="S1449" i="1"/>
  <c r="T1458" i="1"/>
  <c r="S1458" i="1"/>
  <c r="T1460" i="1"/>
  <c r="S1460" i="1"/>
  <c r="T1467" i="1"/>
  <c r="S1467" i="1"/>
  <c r="T1478" i="1"/>
  <c r="S1478" i="1"/>
  <c r="T1493" i="1"/>
  <c r="S1493" i="1"/>
  <c r="T1496" i="1"/>
  <c r="S1496" i="1"/>
  <c r="T1503" i="1"/>
  <c r="S1503" i="1"/>
  <c r="T1511" i="1"/>
  <c r="S1511" i="1"/>
  <c r="T1514" i="1"/>
  <c r="S1514" i="1"/>
  <c r="T1523" i="1"/>
  <c r="S1523" i="1"/>
  <c r="T1526" i="1"/>
  <c r="S1526" i="1"/>
  <c r="T1540" i="1"/>
  <c r="S1540" i="1"/>
  <c r="T1548" i="1"/>
  <c r="S1548" i="1"/>
  <c r="T1552" i="1"/>
  <c r="S1552" i="1"/>
  <c r="T1559" i="1"/>
  <c r="S1559" i="1"/>
  <c r="T1562" i="1"/>
  <c r="S1562" i="1"/>
  <c r="T1568" i="1"/>
  <c r="S1568" i="1"/>
  <c r="T1583" i="1"/>
  <c r="S1583" i="1"/>
  <c r="T1586" i="1"/>
  <c r="S1586" i="1"/>
  <c r="T1602" i="1"/>
  <c r="S1602" i="1"/>
  <c r="T1610" i="1"/>
  <c r="S1610" i="1"/>
  <c r="T1635" i="1"/>
  <c r="S1635" i="1"/>
  <c r="T1644" i="1"/>
  <c r="S1644" i="1"/>
  <c r="T1656" i="1"/>
  <c r="S1656" i="1"/>
  <c r="T1667" i="1"/>
  <c r="S1667" i="1"/>
  <c r="T1670" i="1"/>
  <c r="S1670" i="1"/>
  <c r="T1677" i="1"/>
  <c r="S1677" i="1"/>
  <c r="T1686" i="1"/>
  <c r="S1686" i="1"/>
  <c r="T1701" i="1"/>
  <c r="S1701" i="1"/>
  <c r="T1709" i="1"/>
  <c r="S1709" i="1"/>
  <c r="T1712" i="1"/>
  <c r="S1712" i="1"/>
  <c r="T1718" i="1"/>
  <c r="S1718" i="1"/>
  <c r="T1725" i="1"/>
  <c r="S1725" i="1"/>
  <c r="T1740" i="1"/>
  <c r="S1740" i="1"/>
  <c r="T1748" i="1"/>
  <c r="S1748" i="1"/>
  <c r="T1764" i="1"/>
  <c r="S1764" i="1"/>
  <c r="T1774" i="1"/>
  <c r="S1774" i="1"/>
  <c r="T1778" i="1"/>
  <c r="S1778" i="1"/>
  <c r="T971" i="1"/>
  <c r="S971" i="1"/>
  <c r="T1066" i="1"/>
  <c r="S1066" i="1"/>
  <c r="T1319" i="1"/>
  <c r="S1319" i="1"/>
  <c r="T1462" i="1"/>
  <c r="S1462" i="1"/>
  <c r="T1516" i="1"/>
  <c r="S1516" i="1"/>
  <c r="T1577" i="1"/>
  <c r="S1577" i="1"/>
  <c r="T1649" i="1"/>
  <c r="S1649" i="1"/>
  <c r="S807" i="1"/>
  <c r="S798" i="1"/>
  <c r="S797" i="1"/>
  <c r="S792" i="1"/>
  <c r="S781" i="1"/>
  <c r="S803" i="1"/>
  <c r="S813" i="1"/>
  <c r="S820" i="1"/>
  <c r="S827" i="1"/>
  <c r="S835" i="1"/>
  <c r="S845" i="1"/>
  <c r="S862" i="1"/>
  <c r="S870" i="1"/>
  <c r="S887" i="1"/>
  <c r="S897" i="1"/>
  <c r="S905" i="1"/>
  <c r="S913" i="1"/>
  <c r="S921" i="1"/>
  <c r="S928" i="1"/>
  <c r="S934" i="1"/>
  <c r="T984" i="1"/>
  <c r="S984" i="1"/>
  <c r="S963" i="1"/>
  <c r="S957" i="1"/>
  <c r="S952" i="1"/>
  <c r="S948" i="1"/>
  <c r="T993" i="1"/>
  <c r="S993" i="1"/>
  <c r="T1002" i="1"/>
  <c r="S1002" i="1"/>
  <c r="T1011" i="1"/>
  <c r="S1011" i="1"/>
  <c r="T1023" i="1"/>
  <c r="S1023" i="1"/>
  <c r="T1032" i="1"/>
  <c r="S1032" i="1"/>
  <c r="T1042" i="1"/>
  <c r="S1042" i="1"/>
  <c r="T1051" i="1"/>
  <c r="S1051" i="1"/>
  <c r="T1059" i="1"/>
  <c r="S1059" i="1"/>
  <c r="T1071" i="1"/>
  <c r="S1071" i="1"/>
  <c r="T1098" i="1"/>
  <c r="S1098" i="1"/>
  <c r="T1108" i="1"/>
  <c r="S1108" i="1"/>
  <c r="T1116" i="1"/>
  <c r="S1116" i="1"/>
  <c r="T1125" i="1"/>
  <c r="S1125" i="1"/>
  <c r="T1153" i="1"/>
  <c r="S1153" i="1"/>
  <c r="T1143" i="1"/>
  <c r="S1143" i="1"/>
  <c r="T1140" i="1"/>
  <c r="S1140" i="1"/>
  <c r="T1161" i="1"/>
  <c r="S1161" i="1"/>
  <c r="T1167" i="1"/>
  <c r="S1167" i="1"/>
  <c r="T1174" i="1"/>
  <c r="S1174" i="1"/>
  <c r="T1181" i="1"/>
  <c r="S1181" i="1"/>
  <c r="T1193" i="1"/>
  <c r="S1193" i="1"/>
  <c r="T1201" i="1"/>
  <c r="S1201" i="1"/>
  <c r="T1204" i="1"/>
  <c r="S1204" i="1"/>
  <c r="T1212" i="1"/>
  <c r="S1212" i="1"/>
  <c r="T1223" i="1"/>
  <c r="S1223" i="1"/>
  <c r="T1239" i="1"/>
  <c r="S1239" i="1"/>
  <c r="T1248" i="1"/>
  <c r="S1248" i="1"/>
  <c r="T1257" i="1"/>
  <c r="S1257" i="1"/>
  <c r="T1265" i="1"/>
  <c r="S1265" i="1"/>
  <c r="T1271" i="1"/>
  <c r="S1271" i="1"/>
  <c r="T1283" i="1"/>
  <c r="S1283" i="1"/>
  <c r="T1288" i="1"/>
  <c r="S1288" i="1"/>
  <c r="T1297" i="1"/>
  <c r="S1297" i="1"/>
  <c r="T1305" i="1"/>
  <c r="S1305" i="1"/>
  <c r="T1314" i="1"/>
  <c r="S1314" i="1"/>
  <c r="T1332" i="1"/>
  <c r="S1332" i="1"/>
  <c r="T1341" i="1"/>
  <c r="S1341" i="1"/>
  <c r="T1349" i="1"/>
  <c r="S1349" i="1"/>
  <c r="T1353" i="1"/>
  <c r="S1353" i="1"/>
  <c r="T1359" i="1"/>
  <c r="S1359" i="1"/>
  <c r="T1367" i="1"/>
  <c r="S1367" i="1"/>
  <c r="T1372" i="1"/>
  <c r="S1372" i="1"/>
  <c r="T1390" i="1"/>
  <c r="S1390" i="1"/>
  <c r="T1411" i="1"/>
  <c r="S1411" i="1"/>
  <c r="T1428" i="1"/>
  <c r="S1428" i="1"/>
  <c r="T1439" i="1"/>
  <c r="S1439" i="1"/>
  <c r="T1457" i="1"/>
  <c r="S1457" i="1"/>
  <c r="T1483" i="1"/>
  <c r="S1483" i="1"/>
  <c r="T1492" i="1"/>
  <c r="S1492" i="1"/>
  <c r="T1500" i="1"/>
  <c r="S1500" i="1"/>
  <c r="T1510" i="1"/>
  <c r="S1510" i="1"/>
  <c r="T1522" i="1"/>
  <c r="S1522" i="1"/>
  <c r="T1530" i="1"/>
  <c r="S1530" i="1"/>
  <c r="T1539" i="1"/>
  <c r="S1539" i="1"/>
  <c r="T1547" i="1"/>
  <c r="S1547" i="1"/>
  <c r="T1558" i="1"/>
  <c r="S1558" i="1"/>
  <c r="T1565" i="1"/>
  <c r="S1565" i="1"/>
  <c r="T1572" i="1"/>
  <c r="S1572" i="1"/>
  <c r="T1582" i="1"/>
  <c r="S1582" i="1"/>
  <c r="T1590" i="1"/>
  <c r="S1590" i="1"/>
  <c r="T1601" i="1"/>
  <c r="S1601" i="1"/>
  <c r="T1614" i="1"/>
  <c r="S1614" i="1"/>
  <c r="T1643" i="1"/>
  <c r="S1643" i="1"/>
  <c r="T1655" i="1"/>
  <c r="S1655" i="1"/>
  <c r="T1666" i="1"/>
  <c r="S1666" i="1"/>
  <c r="T1675" i="1"/>
  <c r="S1675" i="1"/>
  <c r="T1685" i="1"/>
  <c r="S1685" i="1"/>
  <c r="T1708" i="1"/>
  <c r="S1708" i="1"/>
  <c r="T1715" i="1"/>
  <c r="S1715" i="1"/>
  <c r="T1723" i="1"/>
  <c r="S1723" i="1"/>
  <c r="T1739" i="1"/>
  <c r="S1739" i="1"/>
  <c r="T1752" i="1"/>
  <c r="S1752" i="1"/>
  <c r="T1763" i="1"/>
  <c r="S1763" i="1"/>
  <c r="T1773" i="1"/>
  <c r="S1773" i="1"/>
  <c r="T1783" i="1"/>
  <c r="S1783" i="1"/>
  <c r="T989" i="1"/>
  <c r="S989" i="1"/>
  <c r="T1084" i="1"/>
  <c r="S1084" i="1"/>
  <c r="T1104" i="1"/>
  <c r="S1104" i="1"/>
  <c r="T1197" i="1"/>
  <c r="S1197" i="1"/>
  <c r="T1228" i="1"/>
  <c r="S1228" i="1"/>
  <c r="T1326" i="1"/>
  <c r="S1326" i="1"/>
  <c r="T1407" i="1"/>
  <c r="S1407" i="1"/>
  <c r="T1433" i="1"/>
  <c r="S1433" i="1"/>
  <c r="T1452" i="1"/>
  <c r="S1452" i="1"/>
  <c r="T1473" i="1"/>
  <c r="S1473" i="1"/>
  <c r="T1534" i="1"/>
  <c r="S1534" i="1"/>
  <c r="T1555" i="1"/>
  <c r="S1555" i="1"/>
  <c r="T1624" i="1"/>
  <c r="S1624" i="1"/>
  <c r="T1671" i="1"/>
  <c r="S1671" i="1"/>
  <c r="T1690" i="1"/>
  <c r="S1690" i="1"/>
  <c r="T1704" i="1"/>
  <c r="S1704" i="1"/>
  <c r="T1768" i="1"/>
  <c r="S1768" i="1"/>
  <c r="S777" i="1"/>
  <c r="S791" i="1"/>
  <c r="S780" i="1"/>
  <c r="S806" i="1"/>
  <c r="S834" i="1"/>
  <c r="S848" i="1"/>
  <c r="S861" i="1"/>
  <c r="S878" i="1"/>
  <c r="S886" i="1"/>
  <c r="S904" i="1"/>
  <c r="S927" i="1"/>
  <c r="S933" i="1"/>
  <c r="T983" i="1"/>
  <c r="S983" i="1"/>
  <c r="T977" i="1"/>
  <c r="S977" i="1"/>
  <c r="T968" i="1"/>
  <c r="S968" i="1"/>
  <c r="S951" i="1"/>
  <c r="T947" i="1"/>
  <c r="S947" i="1"/>
  <c r="S938" i="1"/>
  <c r="T1001" i="1"/>
  <c r="S1001" i="1"/>
  <c r="T1004" i="1"/>
  <c r="S1004" i="1"/>
  <c r="T1031" i="1"/>
  <c r="S1031" i="1"/>
  <c r="T1034" i="1"/>
  <c r="S1034" i="1"/>
  <c r="T1041" i="1"/>
  <c r="S1041" i="1"/>
  <c r="T1050" i="1"/>
  <c r="S1050" i="1"/>
  <c r="T1069" i="1"/>
  <c r="S1069" i="1"/>
  <c r="T1080" i="1"/>
  <c r="S1080" i="1"/>
  <c r="S1082" i="1"/>
  <c r="T1082" i="1"/>
  <c r="T1097" i="1"/>
  <c r="S1097" i="1"/>
  <c r="T1100" i="1"/>
  <c r="S1100" i="1"/>
  <c r="T1107" i="1"/>
  <c r="S1107" i="1"/>
  <c r="T1115" i="1"/>
  <c r="S1115" i="1"/>
  <c r="T1118" i="1"/>
  <c r="S1118" i="1"/>
  <c r="T1152" i="1"/>
  <c r="S1152" i="1"/>
  <c r="T1139" i="1"/>
  <c r="S1139" i="1"/>
  <c r="T1130" i="1"/>
  <c r="S1130" i="1"/>
  <c r="T1173" i="1"/>
  <c r="S1173" i="1"/>
  <c r="T1180" i="1"/>
  <c r="S1180" i="1"/>
  <c r="T1192" i="1"/>
  <c r="S1192" i="1"/>
  <c r="T1200" i="1"/>
  <c r="S1200" i="1"/>
  <c r="T1203" i="1"/>
  <c r="S1203" i="1"/>
  <c r="T1211" i="1"/>
  <c r="S1211" i="1"/>
  <c r="T1214" i="1"/>
  <c r="S1214" i="1"/>
  <c r="T1222" i="1"/>
  <c r="S1222" i="1"/>
  <c r="T1226" i="1"/>
  <c r="S1226" i="1"/>
  <c r="T1247" i="1"/>
  <c r="S1247" i="1"/>
  <c r="T1250" i="1"/>
  <c r="S1250" i="1"/>
  <c r="T1264" i="1"/>
  <c r="S1264" i="1"/>
  <c r="T1270" i="1"/>
  <c r="S1270" i="1"/>
  <c r="T1282" i="1"/>
  <c r="S1282" i="1"/>
  <c r="T1287" i="1"/>
  <c r="S1287" i="1"/>
  <c r="T1296" i="1"/>
  <c r="S1296" i="1"/>
  <c r="T1313" i="1"/>
  <c r="S1313" i="1"/>
  <c r="T1316" i="1"/>
  <c r="S1316" i="1"/>
  <c r="T1331" i="1"/>
  <c r="S1331" i="1"/>
  <c r="T1334" i="1"/>
  <c r="S1334" i="1"/>
  <c r="T1366" i="1"/>
  <c r="S1366" i="1"/>
  <c r="T1371" i="1"/>
  <c r="S1371" i="1"/>
  <c r="T1389" i="1"/>
  <c r="S1389" i="1"/>
  <c r="T1410" i="1"/>
  <c r="S1410" i="1"/>
  <c r="T1427" i="1"/>
  <c r="S1427" i="1"/>
  <c r="T1430" i="1"/>
  <c r="S1430" i="1"/>
  <c r="T1438" i="1"/>
  <c r="S1438" i="1"/>
  <c r="T1447" i="1"/>
  <c r="S1447" i="1"/>
  <c r="T1456" i="1"/>
  <c r="S1456" i="1"/>
  <c r="T1465" i="1"/>
  <c r="S1465" i="1"/>
  <c r="T1482" i="1"/>
  <c r="S1482" i="1"/>
  <c r="T1491" i="1"/>
  <c r="S1491" i="1"/>
  <c r="T1499" i="1"/>
  <c r="S1499" i="1"/>
  <c r="T1502" i="1"/>
  <c r="S1502" i="1"/>
  <c r="T1509" i="1"/>
  <c r="S1509" i="1"/>
  <c r="T1519" i="1"/>
  <c r="S1519" i="1"/>
  <c r="T1521" i="1"/>
  <c r="S1521" i="1"/>
  <c r="T1529" i="1"/>
  <c r="S1529" i="1"/>
  <c r="T1532" i="1"/>
  <c r="S1532" i="1"/>
  <c r="T1546" i="1"/>
  <c r="S1546" i="1"/>
  <c r="T1550" i="1"/>
  <c r="S1550" i="1"/>
  <c r="T1557" i="1"/>
  <c r="S1557" i="1"/>
  <c r="T1564" i="1"/>
  <c r="S1564" i="1"/>
  <c r="T1571" i="1"/>
  <c r="S1571" i="1"/>
  <c r="T1574" i="1"/>
  <c r="S1574" i="1"/>
  <c r="T1581" i="1"/>
  <c r="S1581" i="1"/>
  <c r="T1589" i="1"/>
  <c r="S1589" i="1"/>
  <c r="T1592" i="1"/>
  <c r="S1592" i="1"/>
  <c r="T1600" i="1"/>
  <c r="S1600" i="1"/>
  <c r="T1604" i="1"/>
  <c r="S1604" i="1"/>
  <c r="T1613" i="1"/>
  <c r="S1613" i="1"/>
  <c r="T1616" i="1"/>
  <c r="S1616" i="1"/>
  <c r="T1622" i="1"/>
  <c r="S1622" i="1"/>
  <c r="T1642" i="1"/>
  <c r="S1642" i="1"/>
  <c r="T1646" i="1"/>
  <c r="S1646" i="1"/>
  <c r="T1654" i="1"/>
  <c r="S1654" i="1"/>
  <c r="T1658" i="1"/>
  <c r="S1658" i="1"/>
  <c r="T1665" i="1"/>
  <c r="S1665" i="1"/>
  <c r="T1674" i="1"/>
  <c r="S1674" i="1"/>
  <c r="T1684" i="1"/>
  <c r="S1684" i="1"/>
  <c r="T1688" i="1"/>
  <c r="S1688" i="1"/>
  <c r="T1707" i="1"/>
  <c r="S1707" i="1"/>
  <c r="T1714" i="1"/>
  <c r="S1714" i="1"/>
  <c r="T1722" i="1"/>
  <c r="S1722" i="1"/>
  <c r="T1738" i="1"/>
  <c r="S1738" i="1"/>
  <c r="T1742" i="1"/>
  <c r="S1742" i="1"/>
  <c r="T1751" i="1"/>
  <c r="S1751" i="1"/>
  <c r="T1754" i="1"/>
  <c r="S1754" i="1"/>
  <c r="T1762" i="1"/>
  <c r="S1762" i="1"/>
  <c r="T1766" i="1"/>
  <c r="S1766" i="1"/>
  <c r="T1782" i="1"/>
  <c r="S1782" i="1"/>
  <c r="T1047" i="1"/>
  <c r="S1047" i="1"/>
  <c r="T1092" i="1"/>
  <c r="S1092" i="1"/>
  <c r="T1129" i="1"/>
  <c r="S1129" i="1"/>
  <c r="T1132" i="1"/>
  <c r="S1132" i="1"/>
  <c r="T1243" i="1"/>
  <c r="S1243" i="1"/>
  <c r="T1363" i="1"/>
  <c r="S1363" i="1"/>
  <c r="T1422" i="1"/>
  <c r="S1422" i="1"/>
  <c r="T1506" i="1"/>
  <c r="S1506" i="1"/>
  <c r="T1661" i="1"/>
  <c r="S1661" i="1"/>
  <c r="T824" i="1"/>
  <c r="S824" i="1"/>
  <c r="S788" i="1"/>
  <c r="S796" i="1"/>
  <c r="S783" i="1"/>
  <c r="S802" i="1"/>
  <c r="S819" i="1"/>
  <c r="S826" i="1"/>
  <c r="S844" i="1"/>
  <c r="S869" i="1"/>
  <c r="S872" i="1"/>
  <c r="S890" i="1"/>
  <c r="S795" i="1"/>
  <c r="S790" i="1"/>
  <c r="S785" i="1"/>
  <c r="S779" i="1"/>
  <c r="S801" i="1"/>
  <c r="S811" i="1"/>
  <c r="S825" i="1"/>
  <c r="S833" i="1"/>
  <c r="S843" i="1"/>
  <c r="S851" i="1"/>
  <c r="S868" i="1"/>
  <c r="S875" i="1"/>
  <c r="S883" i="1"/>
  <c r="S885" i="1"/>
  <c r="S894" i="1"/>
  <c r="S903" i="1"/>
  <c r="S911" i="1"/>
  <c r="T982" i="1"/>
  <c r="S982" i="1"/>
  <c r="T976" i="1"/>
  <c r="S976" i="1"/>
  <c r="T973" i="1"/>
  <c r="S973" i="1"/>
  <c r="S946" i="1"/>
  <c r="S942" i="1"/>
  <c r="T1000" i="1"/>
  <c r="S1000" i="1"/>
  <c r="T1030" i="1"/>
  <c r="S1030" i="1"/>
  <c r="T1035" i="1"/>
  <c r="S1035" i="1"/>
  <c r="T1049" i="1"/>
  <c r="S1049" i="1"/>
  <c r="T1068" i="1"/>
  <c r="S1068" i="1"/>
  <c r="T1079" i="1"/>
  <c r="S1079" i="1"/>
  <c r="T1086" i="1"/>
  <c r="S1086" i="1"/>
  <c r="T1096" i="1"/>
  <c r="S1096" i="1"/>
  <c r="T1114" i="1"/>
  <c r="S1114" i="1"/>
  <c r="T1122" i="1"/>
  <c r="S1122" i="1"/>
  <c r="T1151" i="1"/>
  <c r="S1151" i="1"/>
  <c r="T1138" i="1"/>
  <c r="S1138" i="1"/>
  <c r="T1134" i="1"/>
  <c r="S1134" i="1"/>
  <c r="T1179" i="1"/>
  <c r="S1179" i="1"/>
  <c r="T1191" i="1"/>
  <c r="S1191" i="1"/>
  <c r="T1199" i="1"/>
  <c r="S1199" i="1"/>
  <c r="T1210" i="1"/>
  <c r="S1210" i="1"/>
  <c r="T1215" i="1"/>
  <c r="S1215" i="1"/>
  <c r="T1221" i="1"/>
  <c r="S1221" i="1"/>
  <c r="T1230" i="1"/>
  <c r="S1230" i="1"/>
  <c r="T1246" i="1"/>
  <c r="S1246" i="1"/>
  <c r="T1263" i="1"/>
  <c r="S1263" i="1"/>
  <c r="T1269" i="1"/>
  <c r="S1269" i="1"/>
  <c r="T1279" i="1"/>
  <c r="S1279" i="1"/>
  <c r="T1281" i="1"/>
  <c r="S1281" i="1"/>
  <c r="T1295" i="1"/>
  <c r="S1295" i="1"/>
  <c r="T1312" i="1"/>
  <c r="S1312" i="1"/>
  <c r="T1330" i="1"/>
  <c r="S1330" i="1"/>
  <c r="T1365" i="1"/>
  <c r="S1365" i="1"/>
  <c r="T1409" i="1"/>
  <c r="S1409" i="1"/>
  <c r="T1426" i="1"/>
  <c r="S1426" i="1"/>
  <c r="T1435" i="1"/>
  <c r="S1435" i="1"/>
  <c r="T1437" i="1"/>
  <c r="S1437" i="1"/>
  <c r="T1446" i="1"/>
  <c r="S1446" i="1"/>
  <c r="T1455" i="1"/>
  <c r="S1455" i="1"/>
  <c r="T1464" i="1"/>
  <c r="S1464" i="1"/>
  <c r="T1481" i="1"/>
  <c r="S1481" i="1"/>
  <c r="T1498" i="1"/>
  <c r="S1498" i="1"/>
  <c r="T1518" i="1"/>
  <c r="S1518" i="1"/>
  <c r="T1528" i="1"/>
  <c r="S1528" i="1"/>
  <c r="T1536" i="1"/>
  <c r="S1536" i="1"/>
  <c r="T1545" i="1"/>
  <c r="S1545" i="1"/>
  <c r="T1563" i="1"/>
  <c r="S1563" i="1"/>
  <c r="T1570" i="1"/>
  <c r="S1570" i="1"/>
  <c r="T1579" i="1"/>
  <c r="S1579" i="1"/>
  <c r="T1588" i="1"/>
  <c r="S1588" i="1"/>
  <c r="T1597" i="1"/>
  <c r="S1597" i="1"/>
  <c r="T1599" i="1"/>
  <c r="S1599" i="1"/>
  <c r="T1606" i="1"/>
  <c r="S1606" i="1"/>
  <c r="T1612" i="1"/>
  <c r="S1612" i="1"/>
  <c r="T1619" i="1"/>
  <c r="S1619" i="1"/>
  <c r="T1626" i="1"/>
  <c r="S1626" i="1"/>
  <c r="T1641" i="1"/>
  <c r="S1641" i="1"/>
  <c r="T1651" i="1"/>
  <c r="S1651" i="1"/>
  <c r="T1653" i="1"/>
  <c r="S1653" i="1"/>
  <c r="T1663" i="1"/>
  <c r="S1663" i="1"/>
  <c r="T1673" i="1"/>
  <c r="S1673" i="1"/>
  <c r="T1683" i="1"/>
  <c r="S1683" i="1"/>
  <c r="T1692" i="1"/>
  <c r="S1692" i="1"/>
  <c r="T1713" i="1"/>
  <c r="S1713" i="1"/>
  <c r="T1721" i="1"/>
  <c r="S1721" i="1"/>
  <c r="T1737" i="1"/>
  <c r="S1737" i="1"/>
  <c r="T1744" i="1"/>
  <c r="S1744" i="1"/>
  <c r="T1750" i="1"/>
  <c r="S1750" i="1"/>
  <c r="T1759" i="1"/>
  <c r="S1759" i="1"/>
  <c r="T1761" i="1"/>
  <c r="S1761" i="1"/>
  <c r="T1770" i="1"/>
  <c r="S1770" i="1"/>
  <c r="T1781" i="1"/>
  <c r="S1781" i="1"/>
  <c r="T897" i="1"/>
  <c r="T912" i="1"/>
  <c r="T948" i="1"/>
  <c r="T965" i="1"/>
  <c r="T954" i="1"/>
  <c r="T873" i="1"/>
  <c r="T951" i="1"/>
  <c r="T869" i="1"/>
  <c r="T886" i="1"/>
  <c r="T825" i="1"/>
  <c r="T941" i="1"/>
  <c r="T942" i="1"/>
  <c r="T923" i="1"/>
  <c r="T916" i="1"/>
  <c r="T936" i="1"/>
  <c r="T935" i="1"/>
  <c r="T939" i="1"/>
  <c r="T921" i="1"/>
  <c r="T938" i="1"/>
  <c r="T910" i="1"/>
  <c r="T917" i="1"/>
  <c r="T940" i="1"/>
  <c r="T959" i="1"/>
  <c r="T892" i="1"/>
  <c r="T956" i="1"/>
  <c r="T909" i="1"/>
  <c r="T953" i="1"/>
  <c r="T851" i="1"/>
  <c r="T872" i="1"/>
  <c r="T929" i="1"/>
  <c r="T889" i="1"/>
  <c r="T911" i="1"/>
  <c r="T791" i="1"/>
  <c r="T870" i="1"/>
  <c r="T900" i="1"/>
  <c r="T846" i="1"/>
  <c r="T863" i="1"/>
  <c r="T857" i="1"/>
  <c r="T893" i="1"/>
  <c r="T800" i="1"/>
  <c r="T808" i="1"/>
  <c r="T864" i="1"/>
  <c r="T880" i="1"/>
  <c r="T928" i="1"/>
  <c r="T838" i="1"/>
  <c r="T918" i="1"/>
  <c r="T927" i="1"/>
  <c r="T891" i="1"/>
  <c r="T933" i="1"/>
  <c r="T834" i="1"/>
  <c r="T832" i="1"/>
  <c r="T840" i="1"/>
  <c r="T888" i="1"/>
  <c r="T898" i="1"/>
  <c r="T915" i="1"/>
  <c r="T858" i="1"/>
  <c r="T881" i="1"/>
  <c r="T887" i="1"/>
  <c r="T905" i="1"/>
  <c r="T963" i="1"/>
  <c r="T962" i="1"/>
  <c r="T958" i="1"/>
  <c r="T957" i="1"/>
  <c r="T952" i="1"/>
  <c r="T950" i="1"/>
  <c r="T945" i="1"/>
  <c r="T946" i="1"/>
  <c r="T944" i="1"/>
  <c r="T934" i="1"/>
  <c r="T932" i="1"/>
  <c r="T926" i="1"/>
  <c r="T920" i="1"/>
  <c r="T922" i="1"/>
  <c r="T914" i="1"/>
  <c r="T908" i="1"/>
  <c r="T913" i="1"/>
  <c r="T894" i="1"/>
  <c r="T879" i="1"/>
  <c r="T809" i="1"/>
  <c r="T831" i="1"/>
  <c r="T875" i="1"/>
  <c r="T839" i="1"/>
  <c r="T885" i="1"/>
  <c r="T882" i="1"/>
  <c r="T874" i="1"/>
  <c r="T842" i="1"/>
  <c r="T860" i="1"/>
  <c r="T867" i="1"/>
  <c r="T883" i="1"/>
  <c r="T890" i="1"/>
  <c r="T828" i="1"/>
  <c r="T835" i="1"/>
  <c r="T904" i="1"/>
  <c r="T902" i="1"/>
  <c r="T901" i="1"/>
  <c r="T899" i="1"/>
  <c r="T896" i="1"/>
  <c r="T884" i="1"/>
  <c r="T878" i="1"/>
  <c r="T868" i="1"/>
  <c r="T866" i="1"/>
  <c r="T845" i="1"/>
  <c r="T843" i="1"/>
  <c r="T777" i="1"/>
  <c r="T830" i="1"/>
  <c r="T837" i="1"/>
  <c r="T844" i="1"/>
  <c r="T792" i="1"/>
  <c r="T856" i="1"/>
  <c r="T785" i="1"/>
  <c r="T833" i="1"/>
  <c r="T815" i="1"/>
  <c r="T849" i="1"/>
  <c r="T801" i="1"/>
  <c r="T784" i="1"/>
  <c r="T836" i="1"/>
  <c r="T807" i="1"/>
  <c r="T783" i="1"/>
  <c r="T814" i="1"/>
  <c r="T806" i="1"/>
  <c r="T798" i="1"/>
  <c r="T790" i="1"/>
  <c r="T821" i="1"/>
  <c r="T813" i="1"/>
  <c r="T805" i="1"/>
  <c r="T797" i="1"/>
  <c r="T789" i="1"/>
  <c r="T781" i="1"/>
  <c r="T820" i="1"/>
  <c r="T812" i="1"/>
  <c r="T804" i="1"/>
  <c r="T796" i="1"/>
  <c r="T788" i="1"/>
  <c r="T780" i="1"/>
  <c r="T827" i="1"/>
  <c r="T819" i="1"/>
  <c r="T811" i="1"/>
  <c r="T803" i="1"/>
  <c r="T795" i="1"/>
  <c r="T779" i="1"/>
  <c r="T826" i="1"/>
  <c r="T818" i="1"/>
  <c r="T810" i="1"/>
  <c r="T802" i="1"/>
  <c r="T794" i="1"/>
  <c r="T778" i="1"/>
  <c r="T862" i="1"/>
  <c r="T861" i="1"/>
  <c r="T859" i="1"/>
  <c r="T855" i="1"/>
  <c r="T854" i="1"/>
  <c r="T850" i="1"/>
  <c r="T848" i="1"/>
  <c r="T847" i="1"/>
  <c r="R772" i="1" l="1"/>
  <c r="S772" i="1" s="1"/>
  <c r="R773" i="1"/>
  <c r="S773" i="1" s="1"/>
  <c r="R774" i="1"/>
  <c r="S774" i="1" s="1"/>
  <c r="R771" i="1"/>
  <c r="S771" i="1" s="1"/>
  <c r="R766" i="1"/>
  <c r="R767" i="1"/>
  <c r="R768" i="1"/>
  <c r="R769" i="1"/>
  <c r="Q766" i="1"/>
  <c r="Q767" i="1"/>
  <c r="Q768" i="1"/>
  <c r="Q769" i="1"/>
  <c r="Q765" i="1"/>
  <c r="R765" i="1"/>
  <c r="R760" i="1"/>
  <c r="R761" i="1"/>
  <c r="R762" i="1"/>
  <c r="R763" i="1"/>
  <c r="R759" i="1"/>
  <c r="Q760" i="1"/>
  <c r="Q761" i="1"/>
  <c r="Q762" i="1"/>
  <c r="S762" i="1" s="1"/>
  <c r="Q763" i="1"/>
  <c r="S763" i="1" s="1"/>
  <c r="Q759" i="1"/>
  <c r="R754" i="1"/>
  <c r="R755" i="1"/>
  <c r="Q754" i="1"/>
  <c r="S754" i="1" s="1"/>
  <c r="Q755" i="1"/>
  <c r="S755" i="1" s="1"/>
  <c r="Q753" i="1"/>
  <c r="R748" i="1"/>
  <c r="R749" i="1"/>
  <c r="R750" i="1"/>
  <c r="Q748" i="1"/>
  <c r="Q749" i="1"/>
  <c r="Q750" i="1"/>
  <c r="S750" i="1" s="1"/>
  <c r="R747" i="1"/>
  <c r="Q747" i="1"/>
  <c r="S747" i="1" s="1"/>
  <c r="Q745" i="1"/>
  <c r="S745" i="1" s="1"/>
  <c r="Q742" i="1"/>
  <c r="S742" i="1" s="1"/>
  <c r="Q743" i="1"/>
  <c r="S743" i="1" s="1"/>
  <c r="Q744" i="1"/>
  <c r="S744" i="1" s="1"/>
  <c r="Q741" i="1"/>
  <c r="S741" i="1" s="1"/>
  <c r="R736" i="1"/>
  <c r="R737" i="1"/>
  <c r="R738" i="1"/>
  <c r="R735" i="1"/>
  <c r="Q736" i="1"/>
  <c r="S736" i="1" s="1"/>
  <c r="Q737" i="1"/>
  <c r="S737" i="1" s="1"/>
  <c r="Q738" i="1"/>
  <c r="S738" i="1" s="1"/>
  <c r="Q735" i="1"/>
  <c r="S735" i="1" s="1"/>
  <c r="R730" i="1"/>
  <c r="R731" i="1"/>
  <c r="R732" i="1"/>
  <c r="R729" i="1"/>
  <c r="Q730" i="1"/>
  <c r="S730" i="1" s="1"/>
  <c r="Q731" i="1"/>
  <c r="S731" i="1" s="1"/>
  <c r="Q732" i="1"/>
  <c r="S732" i="1" s="1"/>
  <c r="Q729" i="1"/>
  <c r="S729" i="1" s="1"/>
  <c r="R724" i="1"/>
  <c r="R725" i="1"/>
  <c r="R726" i="1"/>
  <c r="R723" i="1"/>
  <c r="Q724" i="1"/>
  <c r="S724" i="1" s="1"/>
  <c r="Q725" i="1"/>
  <c r="S725" i="1" s="1"/>
  <c r="Q726" i="1"/>
  <c r="S726" i="1" s="1"/>
  <c r="Q723" i="1"/>
  <c r="S723" i="1" s="1"/>
  <c r="R718" i="1"/>
  <c r="R719" i="1"/>
  <c r="R720" i="1"/>
  <c r="R721" i="1"/>
  <c r="R722" i="1"/>
  <c r="R717" i="1"/>
  <c r="Q718" i="1"/>
  <c r="S718" i="1" s="1"/>
  <c r="Q719" i="1"/>
  <c r="S719" i="1" s="1"/>
  <c r="Q720" i="1"/>
  <c r="Q721" i="1"/>
  <c r="Q722" i="1"/>
  <c r="Q717" i="1"/>
  <c r="S717" i="1" s="1"/>
  <c r="R712" i="1"/>
  <c r="R713" i="1"/>
  <c r="R714" i="1"/>
  <c r="R711" i="1"/>
  <c r="Q712" i="1"/>
  <c r="Q713" i="1"/>
  <c r="Q714" i="1"/>
  <c r="Q711" i="1"/>
  <c r="R706" i="1"/>
  <c r="R707" i="1"/>
  <c r="R708" i="1"/>
  <c r="R709" i="1"/>
  <c r="R710" i="1"/>
  <c r="R705" i="1"/>
  <c r="Q706" i="1"/>
  <c r="S706" i="1" s="1"/>
  <c r="Q707" i="1"/>
  <c r="S707" i="1" s="1"/>
  <c r="Q708" i="1"/>
  <c r="Q709" i="1"/>
  <c r="Q710" i="1"/>
  <c r="S710" i="1" s="1"/>
  <c r="Q705" i="1"/>
  <c r="S705" i="1" s="1"/>
  <c r="Q700" i="1"/>
  <c r="S700" i="1" s="1"/>
  <c r="Q701" i="1"/>
  <c r="S701" i="1" s="1"/>
  <c r="Q702" i="1"/>
  <c r="S702" i="1" s="1"/>
  <c r="Q703" i="1"/>
  <c r="Q699" i="1"/>
  <c r="R694" i="1"/>
  <c r="R695" i="1"/>
  <c r="R696" i="1"/>
  <c r="R697" i="1"/>
  <c r="R693" i="1"/>
  <c r="Q694" i="1"/>
  <c r="S694" i="1" s="1"/>
  <c r="Q695" i="1"/>
  <c r="Q696" i="1"/>
  <c r="Q697" i="1"/>
  <c r="Q693" i="1"/>
  <c r="L693" i="1"/>
  <c r="M693" i="1"/>
  <c r="L694" i="1"/>
  <c r="M694" i="1"/>
  <c r="L695" i="1"/>
  <c r="M695" i="1"/>
  <c r="L696" i="1"/>
  <c r="M696" i="1"/>
  <c r="L697" i="1"/>
  <c r="M697" i="1"/>
  <c r="L699" i="1"/>
  <c r="M699" i="1"/>
  <c r="L700" i="1"/>
  <c r="M700" i="1"/>
  <c r="L701" i="1"/>
  <c r="M701" i="1"/>
  <c r="L702" i="1"/>
  <c r="M702" i="1"/>
  <c r="L703" i="1"/>
  <c r="M703" i="1"/>
  <c r="L705" i="1"/>
  <c r="M705" i="1"/>
  <c r="L706" i="1"/>
  <c r="M706" i="1"/>
  <c r="L707" i="1"/>
  <c r="M707" i="1"/>
  <c r="L708" i="1"/>
  <c r="M708" i="1"/>
  <c r="L709" i="1"/>
  <c r="M709" i="1"/>
  <c r="L710" i="1"/>
  <c r="M710" i="1"/>
  <c r="L711" i="1"/>
  <c r="M711" i="1"/>
  <c r="L712" i="1"/>
  <c r="M712" i="1"/>
  <c r="L713" i="1"/>
  <c r="M713" i="1"/>
  <c r="L714" i="1"/>
  <c r="M714" i="1"/>
  <c r="L717" i="1"/>
  <c r="M717" i="1"/>
  <c r="L718" i="1"/>
  <c r="M718" i="1"/>
  <c r="L719" i="1"/>
  <c r="M719" i="1"/>
  <c r="L720" i="1"/>
  <c r="M720" i="1"/>
  <c r="L721" i="1"/>
  <c r="M721" i="1"/>
  <c r="L722" i="1"/>
  <c r="M722" i="1"/>
  <c r="L723" i="1"/>
  <c r="M723" i="1"/>
  <c r="L724" i="1"/>
  <c r="M724" i="1"/>
  <c r="L725" i="1"/>
  <c r="M725" i="1"/>
  <c r="L726" i="1"/>
  <c r="M726" i="1"/>
  <c r="L729" i="1"/>
  <c r="M729" i="1"/>
  <c r="L730" i="1"/>
  <c r="M730" i="1"/>
  <c r="L731" i="1"/>
  <c r="M731" i="1"/>
  <c r="L732" i="1"/>
  <c r="M732" i="1"/>
  <c r="L735" i="1"/>
  <c r="M735" i="1"/>
  <c r="L736" i="1"/>
  <c r="M736" i="1"/>
  <c r="L737" i="1"/>
  <c r="M737" i="1"/>
  <c r="L738" i="1"/>
  <c r="M738" i="1"/>
  <c r="L741" i="1"/>
  <c r="M741" i="1"/>
  <c r="R11" i="1"/>
  <c r="R12" i="1" s="1"/>
  <c r="R13" i="1" s="1"/>
  <c r="R14" i="1" s="1"/>
  <c r="Q16" i="1"/>
  <c r="Q17" i="1" s="1"/>
  <c r="Q18" i="1" s="1"/>
  <c r="Q19" i="1" s="1"/>
  <c r="Q20" i="1" s="1"/>
  <c r="Q21" i="1" s="1"/>
  <c r="R16" i="1"/>
  <c r="R17" i="1"/>
  <c r="R18" i="1"/>
  <c r="R19" i="1"/>
  <c r="R20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4" i="1"/>
  <c r="R34" i="1"/>
  <c r="Q35" i="1"/>
  <c r="R35" i="1"/>
  <c r="Q36" i="1"/>
  <c r="R36" i="1"/>
  <c r="Q37" i="1"/>
  <c r="R37" i="1"/>
  <c r="Q38" i="1"/>
  <c r="R38" i="1"/>
  <c r="Q40" i="1"/>
  <c r="R40" i="1"/>
  <c r="Q41" i="1"/>
  <c r="R41" i="1"/>
  <c r="Q42" i="1"/>
  <c r="R42" i="1"/>
  <c r="Q46" i="1"/>
  <c r="R46" i="1"/>
  <c r="Q47" i="1"/>
  <c r="R47" i="1"/>
  <c r="Q48" i="1"/>
  <c r="R48" i="1"/>
  <c r="Q49" i="1"/>
  <c r="R49" i="1"/>
  <c r="Q50" i="1"/>
  <c r="R50" i="1"/>
  <c r="Q52" i="1"/>
  <c r="R52" i="1"/>
  <c r="Q53" i="1"/>
  <c r="R53" i="1"/>
  <c r="Q54" i="1"/>
  <c r="R54" i="1"/>
  <c r="Q55" i="1"/>
  <c r="R55" i="1"/>
  <c r="Q56" i="1"/>
  <c r="R56" i="1"/>
  <c r="Q57" i="1"/>
  <c r="R57" i="1"/>
  <c r="Q58" i="1"/>
  <c r="R58" i="1"/>
  <c r="Q59" i="1"/>
  <c r="R59" i="1"/>
  <c r="Q60" i="1"/>
  <c r="R60" i="1"/>
  <c r="Q61" i="1"/>
  <c r="R61" i="1"/>
  <c r="Q64" i="1"/>
  <c r="R64" i="1"/>
  <c r="Q65" i="1"/>
  <c r="R65" i="1"/>
  <c r="Q66" i="1"/>
  <c r="R66" i="1"/>
  <c r="Q67" i="1"/>
  <c r="R67" i="1"/>
  <c r="Q68" i="1"/>
  <c r="R68" i="1"/>
  <c r="Q70" i="1"/>
  <c r="R70" i="1"/>
  <c r="Q71" i="1"/>
  <c r="R71" i="1"/>
  <c r="Q72" i="1"/>
  <c r="R72" i="1"/>
  <c r="Q73" i="1"/>
  <c r="R73" i="1"/>
  <c r="Q74" i="1"/>
  <c r="R74" i="1"/>
  <c r="Q75" i="1"/>
  <c r="R75" i="1"/>
  <c r="Q76" i="1"/>
  <c r="R76" i="1"/>
  <c r="Q77" i="1"/>
  <c r="R77" i="1"/>
  <c r="Q78" i="1"/>
  <c r="R78" i="1"/>
  <c r="Q79" i="1"/>
  <c r="R79" i="1"/>
  <c r="Q80" i="1"/>
  <c r="R80" i="1"/>
  <c r="Q82" i="1"/>
  <c r="R82" i="1"/>
  <c r="Q83" i="1"/>
  <c r="R83" i="1"/>
  <c r="Q84" i="1"/>
  <c r="R84" i="1"/>
  <c r="Q85" i="1"/>
  <c r="R85" i="1"/>
  <c r="Q86" i="1"/>
  <c r="R86" i="1"/>
  <c r="Q87" i="1"/>
  <c r="R87" i="1"/>
  <c r="Q88" i="1"/>
  <c r="R88" i="1"/>
  <c r="Q89" i="1"/>
  <c r="R89" i="1"/>
  <c r="Q90" i="1"/>
  <c r="R90" i="1"/>
  <c r="Q91" i="1"/>
  <c r="R91" i="1"/>
  <c r="Q92" i="1"/>
  <c r="R92" i="1"/>
  <c r="Q94" i="1"/>
  <c r="R94" i="1"/>
  <c r="Q95" i="1"/>
  <c r="R95" i="1"/>
  <c r="Q96" i="1"/>
  <c r="R96" i="1"/>
  <c r="Q97" i="1"/>
  <c r="R97" i="1"/>
  <c r="Q98" i="1"/>
  <c r="R98" i="1"/>
  <c r="Q100" i="1"/>
  <c r="R100" i="1"/>
  <c r="Q101" i="1"/>
  <c r="R101" i="1"/>
  <c r="Q102" i="1"/>
  <c r="R102" i="1"/>
  <c r="Q106" i="1"/>
  <c r="R106" i="1"/>
  <c r="Q107" i="1"/>
  <c r="R107" i="1"/>
  <c r="Q108" i="1"/>
  <c r="R108" i="1"/>
  <c r="Q109" i="1"/>
  <c r="R109" i="1"/>
  <c r="Q110" i="1"/>
  <c r="R110" i="1"/>
  <c r="Q111" i="1"/>
  <c r="R111" i="1"/>
  <c r="Q112" i="1"/>
  <c r="R112" i="1"/>
  <c r="Q113" i="1"/>
  <c r="R113" i="1"/>
  <c r="Q114" i="1"/>
  <c r="R114" i="1"/>
  <c r="Q115" i="1"/>
  <c r="R115" i="1"/>
  <c r="Q118" i="1"/>
  <c r="R118" i="1"/>
  <c r="Q119" i="1"/>
  <c r="R119" i="1"/>
  <c r="Q120" i="1"/>
  <c r="R120" i="1"/>
  <c r="Q121" i="1"/>
  <c r="R121" i="1"/>
  <c r="Q122" i="1"/>
  <c r="R122" i="1"/>
  <c r="Q123" i="1"/>
  <c r="R123" i="1"/>
  <c r="Q124" i="1"/>
  <c r="R124" i="1"/>
  <c r="Q125" i="1"/>
  <c r="R125" i="1"/>
  <c r="Q126" i="1"/>
  <c r="R126" i="1"/>
  <c r="Q127" i="1"/>
  <c r="R127" i="1"/>
  <c r="Q128" i="1"/>
  <c r="R128" i="1"/>
  <c r="Q130" i="1"/>
  <c r="R130" i="1"/>
  <c r="Q131" i="1"/>
  <c r="R131" i="1"/>
  <c r="Q132" i="1"/>
  <c r="R132" i="1"/>
  <c r="Q133" i="1"/>
  <c r="R133" i="1"/>
  <c r="Q134" i="1"/>
  <c r="R134" i="1"/>
  <c r="Q135" i="1"/>
  <c r="R135" i="1"/>
  <c r="Q136" i="1"/>
  <c r="R136" i="1"/>
  <c r="Q137" i="1"/>
  <c r="R137" i="1"/>
  <c r="Q138" i="1"/>
  <c r="R138" i="1"/>
  <c r="Q139" i="1"/>
  <c r="R139" i="1"/>
  <c r="Q142" i="1"/>
  <c r="R142" i="1"/>
  <c r="Q143" i="1"/>
  <c r="R143" i="1"/>
  <c r="Q144" i="1"/>
  <c r="R144" i="1"/>
  <c r="Q145" i="1"/>
  <c r="R145" i="1"/>
  <c r="Q146" i="1"/>
  <c r="R146" i="1"/>
  <c r="Q147" i="1"/>
  <c r="R147" i="1"/>
  <c r="Q148" i="1"/>
  <c r="R148" i="1"/>
  <c r="Q149" i="1"/>
  <c r="R149" i="1"/>
  <c r="Q150" i="1"/>
  <c r="R150" i="1"/>
  <c r="Q151" i="1"/>
  <c r="R151" i="1"/>
  <c r="Q152" i="1"/>
  <c r="R152" i="1"/>
  <c r="Q154" i="1"/>
  <c r="R154" i="1"/>
  <c r="Q155" i="1"/>
  <c r="R155" i="1"/>
  <c r="Q156" i="1"/>
  <c r="R156" i="1"/>
  <c r="Q157" i="1"/>
  <c r="R157" i="1"/>
  <c r="Q158" i="1"/>
  <c r="R158" i="1"/>
  <c r="Q160" i="1"/>
  <c r="R160" i="1"/>
  <c r="Q161" i="1"/>
  <c r="R161" i="1"/>
  <c r="Q162" i="1"/>
  <c r="R162" i="1"/>
  <c r="Q163" i="1"/>
  <c r="R163" i="1"/>
  <c r="Q164" i="1"/>
  <c r="R164" i="1"/>
  <c r="Q165" i="1"/>
  <c r="R165" i="1"/>
  <c r="Q166" i="1"/>
  <c r="R166" i="1"/>
  <c r="Q167" i="1"/>
  <c r="R167" i="1"/>
  <c r="Q168" i="1"/>
  <c r="R168" i="1"/>
  <c r="Q169" i="1"/>
  <c r="R169" i="1"/>
  <c r="Q170" i="1"/>
  <c r="R170" i="1"/>
  <c r="Q171" i="1"/>
  <c r="R171" i="1"/>
  <c r="Q172" i="1"/>
  <c r="R172" i="1"/>
  <c r="Q173" i="1"/>
  <c r="R173" i="1"/>
  <c r="Q174" i="1"/>
  <c r="R174" i="1"/>
  <c r="Q175" i="1"/>
  <c r="R175" i="1"/>
  <c r="Q176" i="1"/>
  <c r="R176" i="1"/>
  <c r="Q177" i="1"/>
  <c r="R177" i="1"/>
  <c r="Q179" i="1"/>
  <c r="Q180" i="1"/>
  <c r="R180" i="1"/>
  <c r="Q181" i="1"/>
  <c r="R181" i="1"/>
  <c r="Q182" i="1"/>
  <c r="R182" i="1"/>
  <c r="Q183" i="1"/>
  <c r="R183" i="1"/>
  <c r="Q184" i="1"/>
  <c r="R184" i="1"/>
  <c r="Q185" i="1"/>
  <c r="R185" i="1"/>
  <c r="Q186" i="1"/>
  <c r="R186" i="1"/>
  <c r="Q190" i="1"/>
  <c r="R190" i="1"/>
  <c r="Q191" i="1"/>
  <c r="R191" i="1"/>
  <c r="Q192" i="1"/>
  <c r="R192" i="1"/>
  <c r="Q193" i="1"/>
  <c r="R193" i="1"/>
  <c r="Q194" i="1"/>
  <c r="R194" i="1"/>
  <c r="Q196" i="1"/>
  <c r="R196" i="1"/>
  <c r="Q197" i="1"/>
  <c r="R197" i="1"/>
  <c r="Q198" i="1"/>
  <c r="R198" i="1"/>
  <c r="Q199" i="1"/>
  <c r="R199" i="1"/>
  <c r="Q200" i="1"/>
  <c r="R200" i="1"/>
  <c r="Q202" i="1"/>
  <c r="R202" i="1"/>
  <c r="Q203" i="1"/>
  <c r="R203" i="1"/>
  <c r="Q204" i="1"/>
  <c r="R204" i="1"/>
  <c r="Q205" i="1"/>
  <c r="R205" i="1"/>
  <c r="Q208" i="1"/>
  <c r="R208" i="1"/>
  <c r="Q209" i="1"/>
  <c r="R209" i="1"/>
  <c r="Q210" i="1"/>
  <c r="R210" i="1"/>
  <c r="Q211" i="1"/>
  <c r="R211" i="1"/>
  <c r="Q212" i="1"/>
  <c r="R212" i="1"/>
  <c r="Q213" i="1"/>
  <c r="R213" i="1"/>
  <c r="Q214" i="1"/>
  <c r="R214" i="1"/>
  <c r="Q215" i="1"/>
  <c r="R215" i="1"/>
  <c r="Q216" i="1"/>
  <c r="R216" i="1"/>
  <c r="Q217" i="1"/>
  <c r="R217" i="1"/>
  <c r="Q220" i="1"/>
  <c r="R220" i="1"/>
  <c r="Q221" i="1"/>
  <c r="R221" i="1"/>
  <c r="Q222" i="1"/>
  <c r="R222" i="1"/>
  <c r="Q223" i="1"/>
  <c r="R223" i="1"/>
  <c r="Q224" i="1"/>
  <c r="R224" i="1"/>
  <c r="Q226" i="1"/>
  <c r="R226" i="1"/>
  <c r="Q227" i="1"/>
  <c r="R227" i="1"/>
  <c r="Q228" i="1"/>
  <c r="R228" i="1"/>
  <c r="Q229" i="1"/>
  <c r="R229" i="1"/>
  <c r="Q232" i="1"/>
  <c r="R232" i="1"/>
  <c r="Q233" i="1"/>
  <c r="R233" i="1"/>
  <c r="Q234" i="1"/>
  <c r="R234" i="1"/>
  <c r="Q235" i="1"/>
  <c r="R235" i="1"/>
  <c r="Q236" i="1"/>
  <c r="R236" i="1"/>
  <c r="Q238" i="1"/>
  <c r="R238" i="1"/>
  <c r="Q239" i="1"/>
  <c r="R239" i="1"/>
  <c r="Q240" i="1"/>
  <c r="R240" i="1"/>
  <c r="Q241" i="1"/>
  <c r="R241" i="1"/>
  <c r="Q244" i="1"/>
  <c r="R244" i="1"/>
  <c r="Q245" i="1"/>
  <c r="R245" i="1"/>
  <c r="Q246" i="1"/>
  <c r="R246" i="1"/>
  <c r="Q247" i="1"/>
  <c r="R247" i="1"/>
  <c r="Q248" i="1"/>
  <c r="R248" i="1"/>
  <c r="Q249" i="1"/>
  <c r="R249" i="1"/>
  <c r="Q250" i="1"/>
  <c r="R250" i="1"/>
  <c r="Q251" i="1"/>
  <c r="R251" i="1"/>
  <c r="Q252" i="1"/>
  <c r="R252" i="1"/>
  <c r="Q253" i="1"/>
  <c r="R253" i="1"/>
  <c r="Q254" i="1"/>
  <c r="R254" i="1"/>
  <c r="Q256" i="1"/>
  <c r="R256" i="1"/>
  <c r="Q257" i="1"/>
  <c r="R257" i="1"/>
  <c r="Q258" i="1"/>
  <c r="R258" i="1"/>
  <c r="Q259" i="1"/>
  <c r="R259" i="1"/>
  <c r="Q262" i="1"/>
  <c r="R262" i="1"/>
  <c r="Q263" i="1"/>
  <c r="R263" i="1"/>
  <c r="Q264" i="1"/>
  <c r="R264" i="1"/>
  <c r="Q265" i="1"/>
  <c r="R265" i="1"/>
  <c r="Q268" i="1"/>
  <c r="R268" i="1"/>
  <c r="Q269" i="1"/>
  <c r="R269" i="1"/>
  <c r="Q270" i="1"/>
  <c r="R270" i="1"/>
  <c r="Q271" i="1"/>
  <c r="R271" i="1"/>
  <c r="Q272" i="1"/>
  <c r="R272" i="1"/>
  <c r="Q273" i="1"/>
  <c r="R273" i="1"/>
  <c r="Q274" i="1"/>
  <c r="R274" i="1"/>
  <c r="Q275" i="1"/>
  <c r="R275" i="1"/>
  <c r="Q276" i="1"/>
  <c r="R276" i="1"/>
  <c r="Q277" i="1"/>
  <c r="R277" i="1"/>
  <c r="Q278" i="1"/>
  <c r="R278" i="1"/>
  <c r="Q280" i="1"/>
  <c r="R280" i="1"/>
  <c r="Q281" i="1"/>
  <c r="R281" i="1"/>
  <c r="Q282" i="1"/>
  <c r="R282" i="1"/>
  <c r="Q283" i="1"/>
  <c r="R283" i="1"/>
  <c r="Q284" i="1"/>
  <c r="R284" i="1"/>
  <c r="Q286" i="1"/>
  <c r="R286" i="1"/>
  <c r="Q287" i="1"/>
  <c r="R287" i="1"/>
  <c r="Q288" i="1"/>
  <c r="R288" i="1"/>
  <c r="Q289" i="1"/>
  <c r="R289" i="1"/>
  <c r="Q290" i="1"/>
  <c r="R290" i="1"/>
  <c r="Q291" i="1"/>
  <c r="R291" i="1"/>
  <c r="Q292" i="1"/>
  <c r="R292" i="1"/>
  <c r="Q293" i="1"/>
  <c r="R293" i="1"/>
  <c r="Q294" i="1"/>
  <c r="R294" i="1"/>
  <c r="Q295" i="1"/>
  <c r="R295" i="1"/>
  <c r="Q296" i="1"/>
  <c r="R296" i="1"/>
  <c r="Q298" i="1"/>
  <c r="R298" i="1"/>
  <c r="Q299" i="1"/>
  <c r="R299" i="1"/>
  <c r="Q300" i="1"/>
  <c r="R300" i="1"/>
  <c r="Q301" i="1"/>
  <c r="R301" i="1"/>
  <c r="Q302" i="1"/>
  <c r="R302" i="1"/>
  <c r="Q303" i="1"/>
  <c r="R303" i="1"/>
  <c r="Q304" i="1"/>
  <c r="R304" i="1"/>
  <c r="Q305" i="1"/>
  <c r="R305" i="1"/>
  <c r="Q306" i="1"/>
  <c r="R306" i="1"/>
  <c r="Q307" i="1"/>
  <c r="R307" i="1"/>
  <c r="Q310" i="1"/>
  <c r="R310" i="1"/>
  <c r="Q311" i="1"/>
  <c r="R311" i="1"/>
  <c r="Q312" i="1"/>
  <c r="R312" i="1"/>
  <c r="Q313" i="1"/>
  <c r="R313" i="1"/>
  <c r="Q316" i="1"/>
  <c r="R316" i="1"/>
  <c r="Q317" i="1"/>
  <c r="R317" i="1"/>
  <c r="Q318" i="1"/>
  <c r="R318" i="1"/>
  <c r="Q322" i="1"/>
  <c r="R322" i="1"/>
  <c r="Q323" i="1"/>
  <c r="R323" i="1"/>
  <c r="Q324" i="1"/>
  <c r="R324" i="1"/>
  <c r="Q325" i="1"/>
  <c r="R325" i="1"/>
  <c r="Q326" i="1"/>
  <c r="R326" i="1"/>
  <c r="Q328" i="1"/>
  <c r="R328" i="1"/>
  <c r="Q329" i="1"/>
  <c r="R329" i="1"/>
  <c r="Q330" i="1"/>
  <c r="R330" i="1"/>
  <c r="Q331" i="1"/>
  <c r="R331" i="1"/>
  <c r="Q332" i="1"/>
  <c r="R332" i="1"/>
  <c r="Q333" i="1"/>
  <c r="R333" i="1"/>
  <c r="Q334" i="1"/>
  <c r="R334" i="1"/>
  <c r="Q335" i="1"/>
  <c r="R335" i="1"/>
  <c r="Q336" i="1"/>
  <c r="R336" i="1"/>
  <c r="Q337" i="1"/>
  <c r="R337" i="1"/>
  <c r="Q340" i="1"/>
  <c r="R340" i="1"/>
  <c r="Q341" i="1"/>
  <c r="R341" i="1"/>
  <c r="Q342" i="1"/>
  <c r="R342" i="1"/>
  <c r="Q343" i="1"/>
  <c r="R343" i="1"/>
  <c r="Q344" i="1"/>
  <c r="R344" i="1"/>
  <c r="Q346" i="1"/>
  <c r="R346" i="1"/>
  <c r="Q347" i="1"/>
  <c r="R347" i="1"/>
  <c r="Q348" i="1"/>
  <c r="R348" i="1"/>
  <c r="Q349" i="1"/>
  <c r="R349" i="1"/>
  <c r="Q352" i="1"/>
  <c r="R352" i="1"/>
  <c r="Q353" i="1"/>
  <c r="R353" i="1"/>
  <c r="Q354" i="1"/>
  <c r="R354" i="1"/>
  <c r="Q355" i="1"/>
  <c r="R355" i="1"/>
  <c r="Q356" i="1"/>
  <c r="R356" i="1"/>
  <c r="Q358" i="1"/>
  <c r="Q359" i="1"/>
  <c r="Q360" i="1"/>
  <c r="Q361" i="1"/>
  <c r="Q362" i="1"/>
  <c r="Q370" i="1"/>
  <c r="R370" i="1"/>
  <c r="Q371" i="1"/>
  <c r="R371" i="1"/>
  <c r="Q372" i="1"/>
  <c r="R372" i="1"/>
  <c r="Q373" i="1"/>
  <c r="R373" i="1"/>
  <c r="Q374" i="1"/>
  <c r="R374" i="1"/>
  <c r="Q376" i="1"/>
  <c r="R376" i="1"/>
  <c r="Q377" i="1"/>
  <c r="R377" i="1"/>
  <c r="Q378" i="1"/>
  <c r="R378" i="1"/>
  <c r="Q379" i="1"/>
  <c r="R379" i="1"/>
  <c r="Q380" i="1"/>
  <c r="R380" i="1"/>
  <c r="Q382" i="1"/>
  <c r="R382" i="1"/>
  <c r="Q383" i="1"/>
  <c r="R383" i="1"/>
  <c r="Q384" i="1"/>
  <c r="R384" i="1"/>
  <c r="Q385" i="1"/>
  <c r="R385" i="1"/>
  <c r="Q386" i="1"/>
  <c r="R386" i="1"/>
  <c r="Q387" i="1"/>
  <c r="R387" i="1"/>
  <c r="R388" i="1"/>
  <c r="Q389" i="1"/>
  <c r="R389" i="1"/>
  <c r="Q390" i="1"/>
  <c r="R390" i="1"/>
  <c r="Q391" i="1"/>
  <c r="R391" i="1"/>
  <c r="Q392" i="1"/>
  <c r="S392" i="1" s="1"/>
  <c r="R392" i="1"/>
  <c r="Q394" i="1"/>
  <c r="S394" i="1" s="1"/>
  <c r="R394" i="1"/>
  <c r="Q395" i="1"/>
  <c r="S395" i="1" s="1"/>
  <c r="R395" i="1"/>
  <c r="Q396" i="1"/>
  <c r="S396" i="1" s="1"/>
  <c r="R396" i="1"/>
  <c r="Q397" i="1"/>
  <c r="S397" i="1" s="1"/>
  <c r="R397" i="1"/>
  <c r="Q398" i="1"/>
  <c r="S398" i="1" s="1"/>
  <c r="R398" i="1"/>
  <c r="Q399" i="1"/>
  <c r="S399" i="1" s="1"/>
  <c r="R399" i="1"/>
  <c r="Q400" i="1"/>
  <c r="S400" i="1" s="1"/>
  <c r="R400" i="1"/>
  <c r="Q401" i="1"/>
  <c r="S401" i="1" s="1"/>
  <c r="R401" i="1"/>
  <c r="Q402" i="1"/>
  <c r="S402" i="1" s="1"/>
  <c r="R402" i="1"/>
  <c r="Q403" i="1"/>
  <c r="S403" i="1" s="1"/>
  <c r="R403" i="1"/>
  <c r="Q404" i="1"/>
  <c r="S404" i="1" s="1"/>
  <c r="R404" i="1"/>
  <c r="Q406" i="1"/>
  <c r="S406" i="1" s="1"/>
  <c r="R406" i="1"/>
  <c r="Q407" i="1"/>
  <c r="S407" i="1" s="1"/>
  <c r="R407" i="1"/>
  <c r="Q408" i="1"/>
  <c r="S408" i="1" s="1"/>
  <c r="R408" i="1"/>
  <c r="Q409" i="1"/>
  <c r="S409" i="1" s="1"/>
  <c r="R409" i="1"/>
  <c r="Q410" i="1"/>
  <c r="S410" i="1" s="1"/>
  <c r="R410" i="1"/>
  <c r="Q411" i="1"/>
  <c r="S411" i="1" s="1"/>
  <c r="R411" i="1"/>
  <c r="Q412" i="1"/>
  <c r="S412" i="1" s="1"/>
  <c r="R412" i="1"/>
  <c r="Q413" i="1"/>
  <c r="S413" i="1" s="1"/>
  <c r="R413" i="1"/>
  <c r="Q414" i="1"/>
  <c r="S414" i="1" s="1"/>
  <c r="R414" i="1"/>
  <c r="Q418" i="1"/>
  <c r="S418" i="1" s="1"/>
  <c r="R418" i="1"/>
  <c r="Q419" i="1"/>
  <c r="S419" i="1" s="1"/>
  <c r="R419" i="1"/>
  <c r="Q420" i="1"/>
  <c r="S420" i="1" s="1"/>
  <c r="R420" i="1"/>
  <c r="Q421" i="1"/>
  <c r="S421" i="1" s="1"/>
  <c r="R421" i="1"/>
  <c r="Q424" i="1"/>
  <c r="S424" i="1" s="1"/>
  <c r="R424" i="1"/>
  <c r="Q425" i="1"/>
  <c r="S425" i="1" s="1"/>
  <c r="R425" i="1"/>
  <c r="Q426" i="1"/>
  <c r="S426" i="1" s="1"/>
  <c r="R426" i="1"/>
  <c r="Q427" i="1"/>
  <c r="S427" i="1" s="1"/>
  <c r="R427" i="1"/>
  <c r="Q428" i="1"/>
  <c r="S428" i="1" s="1"/>
  <c r="R428" i="1"/>
  <c r="Q430" i="1"/>
  <c r="S430" i="1" s="1"/>
  <c r="R430" i="1"/>
  <c r="Q431" i="1"/>
  <c r="S431" i="1" s="1"/>
  <c r="R431" i="1"/>
  <c r="Q432" i="1"/>
  <c r="S432" i="1" s="1"/>
  <c r="R432" i="1"/>
  <c r="Q433" i="1"/>
  <c r="S433" i="1" s="1"/>
  <c r="R433" i="1"/>
  <c r="Q434" i="1"/>
  <c r="S434" i="1" s="1"/>
  <c r="R434" i="1"/>
  <c r="Q436" i="1"/>
  <c r="S436" i="1" s="1"/>
  <c r="R436" i="1"/>
  <c r="Q437" i="1"/>
  <c r="S437" i="1" s="1"/>
  <c r="R437" i="1"/>
  <c r="Q438" i="1"/>
  <c r="S438" i="1" s="1"/>
  <c r="R438" i="1"/>
  <c r="Q439" i="1"/>
  <c r="S439" i="1" s="1"/>
  <c r="R439" i="1"/>
  <c r="Q440" i="1"/>
  <c r="S440" i="1" s="1"/>
  <c r="R440" i="1"/>
  <c r="Q442" i="1"/>
  <c r="S442" i="1" s="1"/>
  <c r="R442" i="1"/>
  <c r="Q443" i="1"/>
  <c r="S443" i="1" s="1"/>
  <c r="R443" i="1"/>
  <c r="Q444" i="1"/>
  <c r="S444" i="1" s="1"/>
  <c r="R444" i="1"/>
  <c r="Q445" i="1"/>
  <c r="S445" i="1" s="1"/>
  <c r="R445" i="1"/>
  <c r="Q446" i="1"/>
  <c r="S446" i="1" s="1"/>
  <c r="R446" i="1"/>
  <c r="Q448" i="1"/>
  <c r="S448" i="1" s="1"/>
  <c r="R448" i="1"/>
  <c r="Q449" i="1"/>
  <c r="S449" i="1" s="1"/>
  <c r="R449" i="1"/>
  <c r="Q450" i="1"/>
  <c r="S450" i="1" s="1"/>
  <c r="R450" i="1"/>
  <c r="Q451" i="1"/>
  <c r="S451" i="1" s="1"/>
  <c r="R451" i="1"/>
  <c r="Q454" i="1"/>
  <c r="S454" i="1" s="1"/>
  <c r="R454" i="1"/>
  <c r="Q455" i="1"/>
  <c r="S455" i="1" s="1"/>
  <c r="R455" i="1"/>
  <c r="Q456" i="1"/>
  <c r="S456" i="1" s="1"/>
  <c r="R456" i="1"/>
  <c r="Q460" i="1"/>
  <c r="S460" i="1" s="1"/>
  <c r="R460" i="1"/>
  <c r="Q461" i="1"/>
  <c r="S461" i="1" s="1"/>
  <c r="R461" i="1"/>
  <c r="Q462" i="1"/>
  <c r="S462" i="1" s="1"/>
  <c r="R462" i="1"/>
  <c r="Q463" i="1"/>
  <c r="S463" i="1" s="1"/>
  <c r="R463" i="1"/>
  <c r="Q464" i="1"/>
  <c r="S464" i="1" s="1"/>
  <c r="R464" i="1"/>
  <c r="Q465" i="1"/>
  <c r="S465" i="1" s="1"/>
  <c r="R465" i="1"/>
  <c r="Q466" i="1"/>
  <c r="S466" i="1" s="1"/>
  <c r="R466" i="1"/>
  <c r="Q467" i="1"/>
  <c r="S467" i="1" s="1"/>
  <c r="R467" i="1"/>
  <c r="Q468" i="1"/>
  <c r="S468" i="1" s="1"/>
  <c r="R468" i="1"/>
  <c r="Q469" i="1"/>
  <c r="S469" i="1" s="1"/>
  <c r="R469" i="1"/>
  <c r="Q470" i="1"/>
  <c r="S470" i="1" s="1"/>
  <c r="R470" i="1"/>
  <c r="Q471" i="1"/>
  <c r="S471" i="1" s="1"/>
  <c r="R471" i="1"/>
  <c r="Q472" i="1"/>
  <c r="S472" i="1" s="1"/>
  <c r="R472" i="1"/>
  <c r="Q473" i="1"/>
  <c r="S473" i="1" s="1"/>
  <c r="R473" i="1"/>
  <c r="Q478" i="1"/>
  <c r="S478" i="1" s="1"/>
  <c r="R478" i="1"/>
  <c r="Q479" i="1"/>
  <c r="S479" i="1" s="1"/>
  <c r="R479" i="1"/>
  <c r="Q480" i="1"/>
  <c r="S480" i="1" s="1"/>
  <c r="R480" i="1"/>
  <c r="Q481" i="1"/>
  <c r="S481" i="1" s="1"/>
  <c r="R481" i="1"/>
  <c r="Q482" i="1"/>
  <c r="S482" i="1" s="1"/>
  <c r="R482" i="1"/>
  <c r="Q484" i="1"/>
  <c r="S484" i="1" s="1"/>
  <c r="R484" i="1"/>
  <c r="Q485" i="1"/>
  <c r="S485" i="1" s="1"/>
  <c r="R485" i="1"/>
  <c r="Q490" i="1"/>
  <c r="S490" i="1" s="1"/>
  <c r="R490" i="1"/>
  <c r="Q491" i="1"/>
  <c r="S491" i="1" s="1"/>
  <c r="R491" i="1"/>
  <c r="Q492" i="1"/>
  <c r="S492" i="1" s="1"/>
  <c r="R492" i="1"/>
  <c r="Q493" i="1"/>
  <c r="S493" i="1" s="1"/>
  <c r="R493" i="1"/>
  <c r="Q494" i="1"/>
  <c r="S494" i="1" s="1"/>
  <c r="R494" i="1"/>
  <c r="Q496" i="1"/>
  <c r="S496" i="1" s="1"/>
  <c r="R496" i="1"/>
  <c r="Q497" i="1"/>
  <c r="S497" i="1" s="1"/>
  <c r="R497" i="1"/>
  <c r="Q498" i="1"/>
  <c r="S498" i="1" s="1"/>
  <c r="R498" i="1"/>
  <c r="Q499" i="1"/>
  <c r="S499" i="1" s="1"/>
  <c r="R499" i="1"/>
  <c r="Q502" i="1"/>
  <c r="S502" i="1" s="1"/>
  <c r="R502" i="1"/>
  <c r="Q503" i="1"/>
  <c r="S503" i="1" s="1"/>
  <c r="R503" i="1"/>
  <c r="Q504" i="1"/>
  <c r="S504" i="1" s="1"/>
  <c r="R504" i="1"/>
  <c r="Q505" i="1"/>
  <c r="S505" i="1" s="1"/>
  <c r="R505" i="1"/>
  <c r="Q506" i="1"/>
  <c r="S506" i="1" s="1"/>
  <c r="R506" i="1"/>
  <c r="Q508" i="1"/>
  <c r="S508" i="1" s="1"/>
  <c r="R508" i="1"/>
  <c r="Q509" i="1"/>
  <c r="S509" i="1" s="1"/>
  <c r="R509" i="1"/>
  <c r="Q510" i="1"/>
  <c r="S510" i="1" s="1"/>
  <c r="R510" i="1"/>
  <c r="Q511" i="1"/>
  <c r="S511" i="1" s="1"/>
  <c r="R511" i="1"/>
  <c r="Q512" i="1"/>
  <c r="S512" i="1" s="1"/>
  <c r="R512" i="1"/>
  <c r="Q513" i="1"/>
  <c r="S513" i="1" s="1"/>
  <c r="R513" i="1"/>
  <c r="Q514" i="1"/>
  <c r="S514" i="1" s="1"/>
  <c r="R514" i="1"/>
  <c r="Q515" i="1"/>
  <c r="S515" i="1" s="1"/>
  <c r="R515" i="1"/>
  <c r="Q516" i="1"/>
  <c r="S516" i="1" s="1"/>
  <c r="R516" i="1"/>
  <c r="Q517" i="1"/>
  <c r="S517" i="1" s="1"/>
  <c r="R517" i="1"/>
  <c r="Q518" i="1"/>
  <c r="S518" i="1" s="1"/>
  <c r="R518" i="1"/>
  <c r="Q519" i="1"/>
  <c r="S519" i="1" s="1"/>
  <c r="R519" i="1"/>
  <c r="Q520" i="1"/>
  <c r="S520" i="1" s="1"/>
  <c r="R520" i="1"/>
  <c r="Q521" i="1"/>
  <c r="S521" i="1" s="1"/>
  <c r="R521" i="1"/>
  <c r="Q522" i="1"/>
  <c r="S522" i="1" s="1"/>
  <c r="R522" i="1"/>
  <c r="Q523" i="1"/>
  <c r="S523" i="1" s="1"/>
  <c r="R523" i="1"/>
  <c r="Q524" i="1"/>
  <c r="S524" i="1" s="1"/>
  <c r="R524" i="1"/>
  <c r="Q525" i="1"/>
  <c r="S525" i="1" s="1"/>
  <c r="R525" i="1"/>
  <c r="Q526" i="1"/>
  <c r="S526" i="1" s="1"/>
  <c r="R526" i="1"/>
  <c r="Q527" i="1"/>
  <c r="S527" i="1" s="1"/>
  <c r="R527" i="1"/>
  <c r="Q528" i="1"/>
  <c r="S528" i="1" s="1"/>
  <c r="R528" i="1"/>
  <c r="Q529" i="1"/>
  <c r="S529" i="1" s="1"/>
  <c r="R529" i="1"/>
  <c r="Q530" i="1"/>
  <c r="S530" i="1" s="1"/>
  <c r="R530" i="1"/>
  <c r="Q531" i="1"/>
  <c r="S531" i="1" s="1"/>
  <c r="R531" i="1"/>
  <c r="Q532" i="1"/>
  <c r="S532" i="1" s="1"/>
  <c r="R532" i="1"/>
  <c r="Q533" i="1"/>
  <c r="S533" i="1" s="1"/>
  <c r="R533" i="1"/>
  <c r="Q534" i="1"/>
  <c r="S534" i="1" s="1"/>
  <c r="R534" i="1"/>
  <c r="Q537" i="1"/>
  <c r="S537" i="1" s="1"/>
  <c r="R537" i="1"/>
  <c r="Q538" i="1"/>
  <c r="S538" i="1" s="1"/>
  <c r="R538" i="1"/>
  <c r="Q539" i="1"/>
  <c r="S539" i="1" s="1"/>
  <c r="R539" i="1"/>
  <c r="Q540" i="1"/>
  <c r="S540" i="1" s="1"/>
  <c r="R540" i="1"/>
  <c r="Q541" i="1"/>
  <c r="S541" i="1" s="1"/>
  <c r="R541" i="1"/>
  <c r="Q542" i="1"/>
  <c r="S542" i="1" s="1"/>
  <c r="R542" i="1"/>
  <c r="Q543" i="1"/>
  <c r="S543" i="1" s="1"/>
  <c r="R543" i="1"/>
  <c r="Q544" i="1"/>
  <c r="S544" i="1" s="1"/>
  <c r="R544" i="1"/>
  <c r="Q545" i="1"/>
  <c r="S545" i="1" s="1"/>
  <c r="R545" i="1"/>
  <c r="Q546" i="1"/>
  <c r="S546" i="1" s="1"/>
  <c r="R546" i="1"/>
  <c r="Q547" i="1"/>
  <c r="S547" i="1" s="1"/>
  <c r="R547" i="1"/>
  <c r="Q549" i="1"/>
  <c r="S549" i="1" s="1"/>
  <c r="R549" i="1"/>
  <c r="Q550" i="1"/>
  <c r="S550" i="1" s="1"/>
  <c r="R550" i="1"/>
  <c r="Q551" i="1"/>
  <c r="S551" i="1" s="1"/>
  <c r="R551" i="1"/>
  <c r="Q552" i="1"/>
  <c r="S552" i="1" s="1"/>
  <c r="R552" i="1"/>
  <c r="Q553" i="1"/>
  <c r="S553" i="1" s="1"/>
  <c r="R553" i="1"/>
  <c r="Q554" i="1"/>
  <c r="S554" i="1" s="1"/>
  <c r="R554" i="1"/>
  <c r="Q555" i="1"/>
  <c r="S555" i="1" s="1"/>
  <c r="R555" i="1"/>
  <c r="Q556" i="1"/>
  <c r="S556" i="1" s="1"/>
  <c r="R556" i="1"/>
  <c r="Q557" i="1"/>
  <c r="S557" i="1" s="1"/>
  <c r="R557" i="1"/>
  <c r="Q558" i="1"/>
  <c r="S558" i="1" s="1"/>
  <c r="R558" i="1"/>
  <c r="Q559" i="1"/>
  <c r="S559" i="1" s="1"/>
  <c r="R559" i="1"/>
  <c r="Q560" i="1"/>
  <c r="S560" i="1" s="1"/>
  <c r="R560" i="1"/>
  <c r="Q561" i="1"/>
  <c r="S561" i="1" s="1"/>
  <c r="R561" i="1"/>
  <c r="Q562" i="1"/>
  <c r="S562" i="1" s="1"/>
  <c r="R562" i="1"/>
  <c r="Q563" i="1"/>
  <c r="S563" i="1" s="1"/>
  <c r="R563" i="1"/>
  <c r="Q564" i="1"/>
  <c r="S564" i="1" s="1"/>
  <c r="R564" i="1"/>
  <c r="Q567" i="1"/>
  <c r="S567" i="1" s="1"/>
  <c r="R567" i="1"/>
  <c r="Q568" i="1"/>
  <c r="S568" i="1" s="1"/>
  <c r="R568" i="1"/>
  <c r="Q569" i="1"/>
  <c r="S569" i="1" s="1"/>
  <c r="R569" i="1"/>
  <c r="Q570" i="1"/>
  <c r="S570" i="1" s="1"/>
  <c r="R570" i="1"/>
  <c r="Q571" i="1"/>
  <c r="S571" i="1" s="1"/>
  <c r="R571" i="1"/>
  <c r="Q573" i="1"/>
  <c r="S573" i="1" s="1"/>
  <c r="R573" i="1"/>
  <c r="Q574" i="1"/>
  <c r="S574" i="1" s="1"/>
  <c r="R574" i="1"/>
  <c r="Q575" i="1"/>
  <c r="S575" i="1" s="1"/>
  <c r="R575" i="1"/>
  <c r="Q576" i="1"/>
  <c r="S576" i="1" s="1"/>
  <c r="R576" i="1"/>
  <c r="Q579" i="1"/>
  <c r="S579" i="1" s="1"/>
  <c r="R579" i="1"/>
  <c r="Q580" i="1"/>
  <c r="S580" i="1" s="1"/>
  <c r="R580" i="1"/>
  <c r="Q581" i="1"/>
  <c r="S581" i="1" s="1"/>
  <c r="R581" i="1"/>
  <c r="Q582" i="1"/>
  <c r="S582" i="1" s="1"/>
  <c r="R582" i="1"/>
  <c r="Q585" i="1"/>
  <c r="S585" i="1" s="1"/>
  <c r="R585" i="1"/>
  <c r="Q586" i="1"/>
  <c r="S586" i="1" s="1"/>
  <c r="R586" i="1"/>
  <c r="Q587" i="1"/>
  <c r="S587" i="1" s="1"/>
  <c r="R587" i="1"/>
  <c r="Q591" i="1"/>
  <c r="S591" i="1" s="1"/>
  <c r="R591" i="1"/>
  <c r="Q592" i="1"/>
  <c r="S592" i="1" s="1"/>
  <c r="R592" i="1"/>
  <c r="Q593" i="1"/>
  <c r="S593" i="1" s="1"/>
  <c r="R593" i="1"/>
  <c r="Q594" i="1"/>
  <c r="S594" i="1" s="1"/>
  <c r="R594" i="1"/>
  <c r="Q595" i="1"/>
  <c r="S595" i="1" s="1"/>
  <c r="R595" i="1"/>
  <c r="Q596" i="1"/>
  <c r="S596" i="1" s="1"/>
  <c r="R596" i="1"/>
  <c r="Q597" i="1"/>
  <c r="S597" i="1" s="1"/>
  <c r="R597" i="1"/>
  <c r="Q598" i="1"/>
  <c r="S598" i="1" s="1"/>
  <c r="R598" i="1"/>
  <c r="Q599" i="1"/>
  <c r="S599" i="1" s="1"/>
  <c r="R599" i="1"/>
  <c r="Q603" i="1"/>
  <c r="S603" i="1" s="1"/>
  <c r="R603" i="1"/>
  <c r="Q604" i="1"/>
  <c r="S604" i="1" s="1"/>
  <c r="R604" i="1"/>
  <c r="Q605" i="1"/>
  <c r="S605" i="1" s="1"/>
  <c r="R605" i="1"/>
  <c r="Q606" i="1"/>
  <c r="S606" i="1" s="1"/>
  <c r="R606" i="1"/>
  <c r="Q607" i="1"/>
  <c r="S607" i="1" s="1"/>
  <c r="R607" i="1"/>
  <c r="Q608" i="1"/>
  <c r="S608" i="1" s="1"/>
  <c r="R608" i="1"/>
  <c r="Q609" i="1"/>
  <c r="S609" i="1" s="1"/>
  <c r="R609" i="1"/>
  <c r="Q610" i="1"/>
  <c r="S610" i="1" s="1"/>
  <c r="R610" i="1"/>
  <c r="Q611" i="1"/>
  <c r="S611" i="1" s="1"/>
  <c r="R611" i="1"/>
  <c r="Q612" i="1"/>
  <c r="S612" i="1" s="1"/>
  <c r="R612" i="1"/>
  <c r="Q613" i="1"/>
  <c r="S613" i="1" s="1"/>
  <c r="R613" i="1"/>
  <c r="Q615" i="1"/>
  <c r="S615" i="1" s="1"/>
  <c r="R615" i="1"/>
  <c r="Q616" i="1"/>
  <c r="S616" i="1" s="1"/>
  <c r="R616" i="1"/>
  <c r="Q617" i="1"/>
  <c r="S617" i="1" s="1"/>
  <c r="R617" i="1"/>
  <c r="Q618" i="1"/>
  <c r="S618" i="1" s="1"/>
  <c r="R618" i="1"/>
  <c r="Q619" i="1"/>
  <c r="S619" i="1" s="1"/>
  <c r="R619" i="1"/>
  <c r="Q621" i="1"/>
  <c r="S621" i="1" s="1"/>
  <c r="R621" i="1"/>
  <c r="Q622" i="1"/>
  <c r="S622" i="1" s="1"/>
  <c r="R622" i="1"/>
  <c r="Q623" i="1"/>
  <c r="S623" i="1" s="1"/>
  <c r="R623" i="1"/>
  <c r="Q624" i="1"/>
  <c r="S624" i="1" s="1"/>
  <c r="R624" i="1"/>
  <c r="Q625" i="1"/>
  <c r="S625" i="1" s="1"/>
  <c r="R625" i="1"/>
  <c r="Q626" i="1"/>
  <c r="S626" i="1" s="1"/>
  <c r="R626" i="1"/>
  <c r="Q627" i="1"/>
  <c r="S627" i="1" s="1"/>
  <c r="R627" i="1"/>
  <c r="Q628" i="1"/>
  <c r="S628" i="1" s="1"/>
  <c r="R628" i="1"/>
  <c r="Q629" i="1"/>
  <c r="S629" i="1" s="1"/>
  <c r="R629" i="1"/>
  <c r="Q630" i="1"/>
  <c r="S630" i="1" s="1"/>
  <c r="R630" i="1"/>
  <c r="Q631" i="1"/>
  <c r="R631" i="1"/>
  <c r="Q633" i="1"/>
  <c r="S633" i="1" s="1"/>
  <c r="R633" i="1"/>
  <c r="Q634" i="1"/>
  <c r="S634" i="1" s="1"/>
  <c r="R634" i="1"/>
  <c r="Q635" i="1"/>
  <c r="S635" i="1" s="1"/>
  <c r="R635" i="1"/>
  <c r="Q636" i="1"/>
  <c r="S636" i="1" s="1"/>
  <c r="R636" i="1"/>
  <c r="Q639" i="1"/>
  <c r="S639" i="1" s="1"/>
  <c r="R639" i="1"/>
  <c r="Q640" i="1"/>
  <c r="S640" i="1" s="1"/>
  <c r="R640" i="1"/>
  <c r="Q641" i="1"/>
  <c r="S641" i="1" s="1"/>
  <c r="R641" i="1"/>
  <c r="Q642" i="1"/>
  <c r="S642" i="1" s="1"/>
  <c r="R642" i="1"/>
  <c r="Q643" i="1"/>
  <c r="S643" i="1" s="1"/>
  <c r="R643" i="1"/>
  <c r="Q644" i="1"/>
  <c r="S644" i="1" s="1"/>
  <c r="R644" i="1"/>
  <c r="Q645" i="1"/>
  <c r="S645" i="1" s="1"/>
  <c r="R645" i="1"/>
  <c r="Q646" i="1"/>
  <c r="S646" i="1" s="1"/>
  <c r="R646" i="1"/>
  <c r="Q647" i="1"/>
  <c r="S647" i="1" s="1"/>
  <c r="R647" i="1"/>
  <c r="Q648" i="1"/>
  <c r="S648" i="1" s="1"/>
  <c r="R648" i="1"/>
  <c r="Q651" i="1"/>
  <c r="S651" i="1" s="1"/>
  <c r="R651" i="1"/>
  <c r="Q652" i="1"/>
  <c r="S652" i="1" s="1"/>
  <c r="R652" i="1"/>
  <c r="Q653" i="1"/>
  <c r="S653" i="1" s="1"/>
  <c r="R653" i="1"/>
  <c r="Q654" i="1"/>
  <c r="S654" i="1" s="1"/>
  <c r="R654" i="1"/>
  <c r="Q655" i="1"/>
  <c r="S655" i="1" s="1"/>
  <c r="R655" i="1"/>
  <c r="Q656" i="1"/>
  <c r="S656" i="1" s="1"/>
  <c r="R656" i="1"/>
  <c r="Q657" i="1"/>
  <c r="S657" i="1" s="1"/>
  <c r="R657" i="1"/>
  <c r="Q658" i="1"/>
  <c r="S658" i="1" s="1"/>
  <c r="R658" i="1"/>
  <c r="Q659" i="1"/>
  <c r="S659" i="1" s="1"/>
  <c r="R659" i="1"/>
  <c r="Q660" i="1"/>
  <c r="S660" i="1" s="1"/>
  <c r="R660" i="1"/>
  <c r="Q663" i="1"/>
  <c r="S663" i="1" s="1"/>
  <c r="R663" i="1"/>
  <c r="Q664" i="1"/>
  <c r="S664" i="1" s="1"/>
  <c r="R664" i="1"/>
  <c r="Q665" i="1"/>
  <c r="S665" i="1" s="1"/>
  <c r="R665" i="1"/>
  <c r="Q666" i="1"/>
  <c r="S666" i="1" s="1"/>
  <c r="R666" i="1"/>
  <c r="Q669" i="1"/>
  <c r="S669" i="1" s="1"/>
  <c r="R669" i="1"/>
  <c r="Q670" i="1"/>
  <c r="S670" i="1" s="1"/>
  <c r="R670" i="1"/>
  <c r="Q671" i="1"/>
  <c r="S671" i="1" s="1"/>
  <c r="R671" i="1"/>
  <c r="Q675" i="1"/>
  <c r="S675" i="1" s="1"/>
  <c r="R675" i="1"/>
  <c r="Q676" i="1"/>
  <c r="S676" i="1" s="1"/>
  <c r="R676" i="1"/>
  <c r="Q677" i="1"/>
  <c r="S677" i="1" s="1"/>
  <c r="R677" i="1"/>
  <c r="Q678" i="1"/>
  <c r="S678" i="1" s="1"/>
  <c r="R678" i="1"/>
  <c r="Q679" i="1"/>
  <c r="S679" i="1" s="1"/>
  <c r="R679" i="1"/>
  <c r="Q680" i="1"/>
  <c r="S680" i="1" s="1"/>
  <c r="R680" i="1"/>
  <c r="Q681" i="1"/>
  <c r="S681" i="1" s="1"/>
  <c r="R681" i="1"/>
  <c r="Q682" i="1"/>
  <c r="S682" i="1" s="1"/>
  <c r="R682" i="1"/>
  <c r="Q683" i="1"/>
  <c r="S683" i="1" s="1"/>
  <c r="R683" i="1"/>
  <c r="Q684" i="1"/>
  <c r="S684" i="1" s="1"/>
  <c r="R684" i="1"/>
  <c r="Q687" i="1"/>
  <c r="S687" i="1" s="1"/>
  <c r="R687" i="1"/>
  <c r="Q688" i="1"/>
  <c r="S688" i="1" s="1"/>
  <c r="R688" i="1"/>
  <c r="Q689" i="1"/>
  <c r="S689" i="1" s="1"/>
  <c r="R689" i="1"/>
  <c r="Q690" i="1"/>
  <c r="S690" i="1" s="1"/>
  <c r="R690" i="1"/>
  <c r="Q691" i="1"/>
  <c r="S691" i="1" s="1"/>
  <c r="R691" i="1"/>
  <c r="Q692" i="1"/>
  <c r="S692" i="1" s="1"/>
  <c r="R692" i="1"/>
  <c r="T631" i="1" l="1"/>
  <c r="S631" i="1"/>
  <c r="S709" i="1"/>
  <c r="S708" i="1"/>
  <c r="S765" i="1"/>
  <c r="S693" i="1"/>
  <c r="S711" i="1"/>
  <c r="S760" i="1"/>
  <c r="S769" i="1"/>
  <c r="S697" i="1"/>
  <c r="S714" i="1"/>
  <c r="S722" i="1"/>
  <c r="S749" i="1"/>
  <c r="S768" i="1"/>
  <c r="S696" i="1"/>
  <c r="S699" i="1"/>
  <c r="S713" i="1"/>
  <c r="S721" i="1"/>
  <c r="S748" i="1"/>
  <c r="S767" i="1"/>
  <c r="S695" i="1"/>
  <c r="S703" i="1"/>
  <c r="S712" i="1"/>
  <c r="S720" i="1"/>
  <c r="S766" i="1"/>
  <c r="T723" i="1"/>
  <c r="T771" i="1"/>
  <c r="T738" i="1"/>
  <c r="T774" i="1"/>
  <c r="T773" i="1"/>
  <c r="T772" i="1"/>
  <c r="T707" i="1"/>
  <c r="T749" i="1"/>
  <c r="T762" i="1"/>
  <c r="T737" i="1"/>
  <c r="T709" i="1"/>
  <c r="T730" i="1"/>
  <c r="T761" i="1"/>
  <c r="T765" i="1"/>
  <c r="T721" i="1"/>
  <c r="T702" i="1"/>
  <c r="T711" i="1"/>
  <c r="T735" i="1"/>
  <c r="T763" i="1"/>
  <c r="T766" i="1"/>
  <c r="T769" i="1"/>
  <c r="T768" i="1"/>
  <c r="T767" i="1"/>
  <c r="T695" i="1"/>
  <c r="T703" i="1"/>
  <c r="T720" i="1"/>
  <c r="T743" i="1"/>
  <c r="T714" i="1"/>
  <c r="T744" i="1"/>
  <c r="T725" i="1"/>
  <c r="T750" i="1"/>
  <c r="T697" i="1"/>
  <c r="T694" i="1"/>
  <c r="T696" i="1"/>
  <c r="T699" i="1"/>
  <c r="T713" i="1"/>
  <c r="T719" i="1"/>
  <c r="T700" i="1"/>
  <c r="T712" i="1"/>
  <c r="T736" i="1"/>
  <c r="T748" i="1"/>
  <c r="T747" i="1"/>
  <c r="T742" i="1"/>
  <c r="T741" i="1"/>
  <c r="T745" i="1"/>
  <c r="T705" i="1"/>
  <c r="T724" i="1"/>
  <c r="T717" i="1"/>
  <c r="T732" i="1"/>
  <c r="T726" i="1"/>
  <c r="T708" i="1"/>
  <c r="T731" i="1"/>
  <c r="T729" i="1"/>
  <c r="T718" i="1"/>
  <c r="T722" i="1"/>
  <c r="T706" i="1"/>
  <c r="T710" i="1"/>
  <c r="T701" i="1"/>
  <c r="T693" i="1"/>
  <c r="T418" i="1"/>
  <c r="S22" i="1" l="1"/>
  <c r="S23" i="1"/>
  <c r="S24" i="1"/>
  <c r="S25" i="1"/>
  <c r="S26" i="1"/>
  <c r="S27" i="1"/>
  <c r="S28" i="1"/>
  <c r="S29" i="1"/>
  <c r="S30" i="1"/>
  <c r="S31" i="1"/>
  <c r="S32" i="1"/>
  <c r="S34" i="1"/>
  <c r="S35" i="1"/>
  <c r="S36" i="1"/>
  <c r="S37" i="1"/>
  <c r="S38" i="1"/>
  <c r="S40" i="1"/>
  <c r="S41" i="1"/>
  <c r="S42" i="1"/>
  <c r="S46" i="1"/>
  <c r="S47" i="1"/>
  <c r="S48" i="1"/>
  <c r="S49" i="1"/>
  <c r="S50" i="1"/>
  <c r="S52" i="1"/>
  <c r="S53" i="1"/>
  <c r="S54" i="1"/>
  <c r="S55" i="1"/>
  <c r="S56" i="1"/>
  <c r="S57" i="1"/>
  <c r="S58" i="1"/>
  <c r="S59" i="1"/>
  <c r="S60" i="1"/>
  <c r="S61" i="1"/>
  <c r="S64" i="1"/>
  <c r="S65" i="1"/>
  <c r="S66" i="1"/>
  <c r="S67" i="1"/>
  <c r="S68" i="1"/>
  <c r="S76" i="1"/>
  <c r="S77" i="1"/>
  <c r="S78" i="1"/>
  <c r="S79" i="1"/>
  <c r="S80" i="1"/>
  <c r="S82" i="1"/>
  <c r="S83" i="1"/>
  <c r="S84" i="1"/>
  <c r="S85" i="1"/>
  <c r="S86" i="1"/>
  <c r="S87" i="1"/>
  <c r="S88" i="1"/>
  <c r="S89" i="1"/>
  <c r="S90" i="1"/>
  <c r="S91" i="1"/>
  <c r="S92" i="1"/>
  <c r="S94" i="1"/>
  <c r="S95" i="1"/>
  <c r="S96" i="1"/>
  <c r="S97" i="1"/>
  <c r="S98" i="1"/>
  <c r="S100" i="1"/>
  <c r="S101" i="1"/>
  <c r="S102" i="1"/>
  <c r="S106" i="1"/>
  <c r="S107" i="1"/>
  <c r="S108" i="1"/>
  <c r="S109" i="1"/>
  <c r="S110" i="1"/>
  <c r="S111" i="1"/>
  <c r="S112" i="1"/>
  <c r="S113" i="1"/>
  <c r="S114" i="1"/>
  <c r="S115" i="1"/>
  <c r="S118" i="1"/>
  <c r="S119" i="1"/>
  <c r="S120" i="1"/>
  <c r="S121" i="1"/>
  <c r="S122" i="1"/>
  <c r="S123" i="1"/>
  <c r="S124" i="1"/>
  <c r="S125" i="1"/>
  <c r="S126" i="1"/>
  <c r="S127" i="1"/>
  <c r="S128" i="1"/>
  <c r="S130" i="1"/>
  <c r="S131" i="1"/>
  <c r="S132" i="1"/>
  <c r="S133" i="1"/>
  <c r="S134" i="1"/>
  <c r="S135" i="1"/>
  <c r="S136" i="1"/>
  <c r="S137" i="1"/>
  <c r="S138" i="1"/>
  <c r="S139" i="1"/>
  <c r="S142" i="1"/>
  <c r="S143" i="1"/>
  <c r="S144" i="1"/>
  <c r="S145" i="1"/>
  <c r="S146" i="1"/>
  <c r="S147" i="1"/>
  <c r="S148" i="1"/>
  <c r="S149" i="1"/>
  <c r="S150" i="1"/>
  <c r="S151" i="1"/>
  <c r="S152" i="1"/>
  <c r="S154" i="1"/>
  <c r="S155" i="1"/>
  <c r="S156" i="1"/>
  <c r="S157" i="1"/>
  <c r="S158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90" i="1"/>
  <c r="S191" i="1"/>
  <c r="S192" i="1"/>
  <c r="S193" i="1"/>
  <c r="S194" i="1"/>
  <c r="S196" i="1"/>
  <c r="S197" i="1"/>
  <c r="S198" i="1"/>
  <c r="S199" i="1"/>
  <c r="S200" i="1"/>
  <c r="S202" i="1"/>
  <c r="S203" i="1"/>
  <c r="S204" i="1"/>
  <c r="S205" i="1"/>
  <c r="S208" i="1"/>
  <c r="S209" i="1"/>
  <c r="S210" i="1"/>
  <c r="S211" i="1"/>
  <c r="S212" i="1"/>
  <c r="S213" i="1"/>
  <c r="S214" i="1"/>
  <c r="S215" i="1"/>
  <c r="S216" i="1"/>
  <c r="S217" i="1"/>
  <c r="S220" i="1"/>
  <c r="S221" i="1"/>
  <c r="S222" i="1"/>
  <c r="S223" i="1"/>
  <c r="S224" i="1"/>
  <c r="S226" i="1"/>
  <c r="S227" i="1"/>
  <c r="S228" i="1"/>
  <c r="S229" i="1"/>
  <c r="S232" i="1"/>
  <c r="S233" i="1"/>
  <c r="S234" i="1"/>
  <c r="S235" i="1"/>
  <c r="S236" i="1"/>
  <c r="S238" i="1"/>
  <c r="S239" i="1"/>
  <c r="S240" i="1"/>
  <c r="S241" i="1"/>
  <c r="S244" i="1"/>
  <c r="S245" i="1"/>
  <c r="S246" i="1"/>
  <c r="S247" i="1"/>
  <c r="S248" i="1"/>
  <c r="S249" i="1"/>
  <c r="S250" i="1"/>
  <c r="S251" i="1"/>
  <c r="S252" i="1"/>
  <c r="S253" i="1"/>
  <c r="S254" i="1"/>
  <c r="S256" i="1"/>
  <c r="S257" i="1"/>
  <c r="S258" i="1"/>
  <c r="S259" i="1"/>
  <c r="S262" i="1"/>
  <c r="S263" i="1"/>
  <c r="S264" i="1"/>
  <c r="S265" i="1"/>
  <c r="S268" i="1"/>
  <c r="S269" i="1"/>
  <c r="S270" i="1"/>
  <c r="S271" i="1"/>
  <c r="S272" i="1"/>
  <c r="S273" i="1"/>
  <c r="S274" i="1"/>
  <c r="S275" i="1"/>
  <c r="S276" i="1"/>
  <c r="S277" i="1"/>
  <c r="S278" i="1"/>
  <c r="S280" i="1"/>
  <c r="S281" i="1"/>
  <c r="S282" i="1"/>
  <c r="S283" i="1"/>
  <c r="S284" i="1"/>
  <c r="S286" i="1"/>
  <c r="S287" i="1"/>
  <c r="S288" i="1"/>
  <c r="S289" i="1"/>
  <c r="S290" i="1"/>
  <c r="S291" i="1"/>
  <c r="S292" i="1"/>
  <c r="S293" i="1"/>
  <c r="S294" i="1"/>
  <c r="S295" i="1"/>
  <c r="S296" i="1"/>
  <c r="S298" i="1"/>
  <c r="S299" i="1"/>
  <c r="S300" i="1"/>
  <c r="S301" i="1"/>
  <c r="S302" i="1"/>
  <c r="S303" i="1"/>
  <c r="S304" i="1"/>
  <c r="S305" i="1"/>
  <c r="S306" i="1"/>
  <c r="S307" i="1"/>
  <c r="S310" i="1"/>
  <c r="S311" i="1"/>
  <c r="S312" i="1"/>
  <c r="S313" i="1"/>
  <c r="S316" i="1"/>
  <c r="S317" i="1"/>
  <c r="S318" i="1"/>
  <c r="S322" i="1"/>
  <c r="S323" i="1"/>
  <c r="S324" i="1"/>
  <c r="S325" i="1"/>
  <c r="S326" i="1"/>
  <c r="S328" i="1"/>
  <c r="S329" i="1"/>
  <c r="S330" i="1"/>
  <c r="S331" i="1"/>
  <c r="S332" i="1"/>
  <c r="S333" i="1"/>
  <c r="S334" i="1"/>
  <c r="S335" i="1"/>
  <c r="S336" i="1"/>
  <c r="S337" i="1"/>
  <c r="S340" i="1"/>
  <c r="S341" i="1"/>
  <c r="S342" i="1"/>
  <c r="S343" i="1"/>
  <c r="S344" i="1"/>
  <c r="S346" i="1"/>
  <c r="S347" i="1"/>
  <c r="S348" i="1"/>
  <c r="S349" i="1"/>
  <c r="S352" i="1"/>
  <c r="S353" i="1"/>
  <c r="S354" i="1"/>
  <c r="S355" i="1"/>
  <c r="S356" i="1"/>
  <c r="S358" i="1"/>
  <c r="S359" i="1"/>
  <c r="S360" i="1"/>
  <c r="S361" i="1"/>
  <c r="S362" i="1"/>
  <c r="S364" i="1"/>
  <c r="S365" i="1"/>
  <c r="S366" i="1"/>
  <c r="S367" i="1"/>
  <c r="S370" i="1"/>
  <c r="S371" i="1"/>
  <c r="S372" i="1"/>
  <c r="S373" i="1"/>
  <c r="S374" i="1"/>
  <c r="S376" i="1"/>
  <c r="S377" i="1"/>
  <c r="S378" i="1"/>
  <c r="S379" i="1"/>
  <c r="S380" i="1"/>
  <c r="S382" i="1"/>
  <c r="S383" i="1"/>
  <c r="S384" i="1"/>
  <c r="S385" i="1"/>
  <c r="S386" i="1"/>
  <c r="S387" i="1"/>
  <c r="S388" i="1"/>
  <c r="S389" i="1"/>
  <c r="S390" i="1"/>
  <c r="S391" i="1"/>
  <c r="T22" i="1"/>
  <c r="T23" i="1"/>
  <c r="T24" i="1"/>
  <c r="T25" i="1"/>
  <c r="T26" i="1"/>
  <c r="T27" i="1"/>
  <c r="T28" i="1"/>
  <c r="T29" i="1"/>
  <c r="T30" i="1"/>
  <c r="T31" i="1"/>
  <c r="T32" i="1"/>
  <c r="T34" i="1"/>
  <c r="T35" i="1"/>
  <c r="T36" i="1"/>
  <c r="T37" i="1"/>
  <c r="T38" i="1"/>
  <c r="T40" i="1"/>
  <c r="T41" i="1"/>
  <c r="T42" i="1"/>
  <c r="T46" i="1"/>
  <c r="T47" i="1"/>
  <c r="T48" i="1"/>
  <c r="T49" i="1"/>
  <c r="T50" i="1"/>
  <c r="T52" i="1"/>
  <c r="T53" i="1"/>
  <c r="T54" i="1"/>
  <c r="T55" i="1"/>
  <c r="T56" i="1"/>
  <c r="T57" i="1"/>
  <c r="T58" i="1"/>
  <c r="T59" i="1"/>
  <c r="T60" i="1"/>
  <c r="T61" i="1"/>
  <c r="T64" i="1"/>
  <c r="T65" i="1"/>
  <c r="T66" i="1"/>
  <c r="T67" i="1"/>
  <c r="T68" i="1"/>
  <c r="T76" i="1"/>
  <c r="T77" i="1"/>
  <c r="T78" i="1"/>
  <c r="T79" i="1"/>
  <c r="T80" i="1"/>
  <c r="T82" i="1"/>
  <c r="T83" i="1"/>
  <c r="T84" i="1"/>
  <c r="T85" i="1"/>
  <c r="T86" i="1"/>
  <c r="T87" i="1"/>
  <c r="T88" i="1"/>
  <c r="T89" i="1"/>
  <c r="T90" i="1"/>
  <c r="T91" i="1"/>
  <c r="T92" i="1"/>
  <c r="T94" i="1"/>
  <c r="T95" i="1"/>
  <c r="T96" i="1"/>
  <c r="T97" i="1"/>
  <c r="T98" i="1"/>
  <c r="T100" i="1"/>
  <c r="T101" i="1"/>
  <c r="T102" i="1"/>
  <c r="T106" i="1"/>
  <c r="T107" i="1"/>
  <c r="T108" i="1"/>
  <c r="T109" i="1"/>
  <c r="T110" i="1"/>
  <c r="T111" i="1"/>
  <c r="T112" i="1"/>
  <c r="T113" i="1"/>
  <c r="T114" i="1"/>
  <c r="T115" i="1"/>
  <c r="T118" i="1"/>
  <c r="T119" i="1"/>
  <c r="T120" i="1"/>
  <c r="T121" i="1"/>
  <c r="T122" i="1"/>
  <c r="T123" i="1"/>
  <c r="T124" i="1"/>
  <c r="T125" i="1"/>
  <c r="T126" i="1"/>
  <c r="T127" i="1"/>
  <c r="T128" i="1"/>
  <c r="T130" i="1"/>
  <c r="T131" i="1"/>
  <c r="T132" i="1"/>
  <c r="T133" i="1"/>
  <c r="T134" i="1"/>
  <c r="T135" i="1"/>
  <c r="T136" i="1"/>
  <c r="T137" i="1"/>
  <c r="T138" i="1"/>
  <c r="T139" i="1"/>
  <c r="T142" i="1"/>
  <c r="T143" i="1"/>
  <c r="T144" i="1"/>
  <c r="T145" i="1"/>
  <c r="T146" i="1"/>
  <c r="T147" i="1"/>
  <c r="T148" i="1"/>
  <c r="T149" i="1"/>
  <c r="T150" i="1"/>
  <c r="T151" i="1"/>
  <c r="T152" i="1"/>
  <c r="T154" i="1"/>
  <c r="T155" i="1"/>
  <c r="T156" i="1"/>
  <c r="T157" i="1"/>
  <c r="T158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90" i="1"/>
  <c r="T191" i="1"/>
  <c r="T192" i="1"/>
  <c r="T193" i="1"/>
  <c r="T194" i="1"/>
  <c r="T196" i="1"/>
  <c r="T197" i="1"/>
  <c r="T198" i="1"/>
  <c r="T199" i="1"/>
  <c r="T200" i="1"/>
  <c r="T202" i="1"/>
  <c r="T203" i="1"/>
  <c r="T204" i="1"/>
  <c r="T205" i="1"/>
  <c r="T208" i="1"/>
  <c r="T209" i="1"/>
  <c r="T210" i="1"/>
  <c r="T211" i="1"/>
  <c r="T212" i="1"/>
  <c r="T213" i="1"/>
  <c r="T214" i="1"/>
  <c r="T215" i="1"/>
  <c r="T216" i="1"/>
  <c r="T217" i="1"/>
  <c r="T220" i="1"/>
  <c r="T221" i="1"/>
  <c r="T222" i="1"/>
  <c r="T223" i="1"/>
  <c r="T224" i="1"/>
  <c r="T226" i="1"/>
  <c r="T227" i="1"/>
  <c r="T228" i="1"/>
  <c r="T229" i="1"/>
  <c r="T232" i="1"/>
  <c r="T233" i="1"/>
  <c r="T234" i="1"/>
  <c r="T235" i="1"/>
  <c r="T236" i="1"/>
  <c r="T238" i="1"/>
  <c r="T239" i="1"/>
  <c r="T240" i="1"/>
  <c r="T241" i="1"/>
  <c r="T244" i="1"/>
  <c r="T245" i="1"/>
  <c r="T246" i="1"/>
  <c r="T247" i="1"/>
  <c r="T248" i="1"/>
  <c r="T249" i="1"/>
  <c r="T250" i="1"/>
  <c r="T251" i="1"/>
  <c r="T252" i="1"/>
  <c r="T253" i="1"/>
  <c r="T254" i="1"/>
  <c r="T256" i="1"/>
  <c r="T257" i="1"/>
  <c r="T258" i="1"/>
  <c r="T259" i="1"/>
  <c r="T262" i="1"/>
  <c r="T263" i="1"/>
  <c r="T264" i="1"/>
  <c r="T265" i="1"/>
  <c r="T268" i="1"/>
  <c r="T269" i="1"/>
  <c r="T270" i="1"/>
  <c r="T271" i="1"/>
  <c r="T272" i="1"/>
  <c r="T273" i="1"/>
  <c r="T274" i="1"/>
  <c r="T275" i="1"/>
  <c r="T276" i="1"/>
  <c r="T277" i="1"/>
  <c r="T278" i="1"/>
  <c r="T280" i="1"/>
  <c r="T281" i="1"/>
  <c r="T282" i="1"/>
  <c r="T283" i="1"/>
  <c r="T284" i="1"/>
  <c r="T286" i="1"/>
  <c r="T287" i="1"/>
  <c r="T288" i="1"/>
  <c r="T289" i="1"/>
  <c r="T290" i="1"/>
  <c r="T291" i="1"/>
  <c r="T292" i="1"/>
  <c r="T293" i="1"/>
  <c r="T294" i="1"/>
  <c r="T295" i="1"/>
  <c r="T296" i="1"/>
  <c r="T298" i="1"/>
  <c r="T299" i="1"/>
  <c r="T300" i="1"/>
  <c r="T301" i="1"/>
  <c r="T302" i="1"/>
  <c r="T303" i="1"/>
  <c r="T304" i="1"/>
  <c r="T305" i="1"/>
  <c r="T306" i="1"/>
  <c r="T307" i="1"/>
  <c r="T310" i="1"/>
  <c r="T311" i="1"/>
  <c r="T312" i="1"/>
  <c r="T313" i="1"/>
  <c r="T316" i="1"/>
  <c r="T317" i="1"/>
  <c r="T318" i="1"/>
  <c r="T322" i="1"/>
  <c r="T323" i="1"/>
  <c r="T324" i="1"/>
  <c r="T325" i="1"/>
  <c r="T326" i="1"/>
  <c r="T328" i="1"/>
  <c r="T329" i="1"/>
  <c r="T330" i="1"/>
  <c r="T331" i="1"/>
  <c r="T332" i="1"/>
  <c r="T333" i="1"/>
  <c r="T334" i="1"/>
  <c r="T335" i="1"/>
  <c r="T336" i="1"/>
  <c r="T337" i="1"/>
  <c r="T340" i="1"/>
  <c r="T341" i="1"/>
  <c r="T342" i="1"/>
  <c r="T343" i="1"/>
  <c r="T344" i="1"/>
  <c r="T346" i="1"/>
  <c r="T347" i="1"/>
  <c r="T348" i="1"/>
  <c r="T349" i="1"/>
  <c r="T352" i="1"/>
  <c r="T353" i="1"/>
  <c r="T354" i="1"/>
  <c r="T355" i="1"/>
  <c r="T356" i="1"/>
  <c r="T358" i="1"/>
  <c r="T359" i="1"/>
  <c r="T360" i="1"/>
  <c r="T361" i="1"/>
  <c r="T362" i="1"/>
  <c r="T364" i="1"/>
  <c r="T365" i="1"/>
  <c r="T366" i="1"/>
  <c r="T367" i="1"/>
  <c r="T370" i="1"/>
  <c r="T371" i="1"/>
  <c r="T372" i="1"/>
  <c r="T373" i="1"/>
  <c r="T374" i="1"/>
  <c r="T376" i="1"/>
  <c r="T377" i="1"/>
  <c r="T378" i="1"/>
  <c r="T379" i="1"/>
  <c r="T380" i="1"/>
  <c r="T382" i="1"/>
  <c r="T383" i="1"/>
  <c r="T384" i="1"/>
  <c r="T385" i="1"/>
  <c r="T386" i="1"/>
  <c r="T387" i="1"/>
  <c r="T388" i="1"/>
  <c r="T389" i="1"/>
  <c r="T390" i="1"/>
  <c r="T391" i="1"/>
  <c r="T392" i="1"/>
  <c r="T394" i="1"/>
  <c r="T395" i="1"/>
  <c r="T396" i="1"/>
  <c r="T397" i="1"/>
  <c r="T398" i="1"/>
  <c r="T399" i="1"/>
  <c r="T400" i="1"/>
  <c r="T401" i="1"/>
  <c r="T402" i="1"/>
  <c r="T403" i="1"/>
  <c r="T404" i="1"/>
  <c r="T406" i="1"/>
  <c r="T407" i="1"/>
  <c r="T408" i="1"/>
  <c r="T409" i="1"/>
  <c r="T410" i="1"/>
  <c r="T411" i="1"/>
  <c r="T412" i="1"/>
  <c r="T413" i="1"/>
  <c r="T414" i="1"/>
  <c r="T419" i="1"/>
  <c r="T420" i="1"/>
  <c r="T421" i="1"/>
  <c r="T424" i="1"/>
  <c r="T425" i="1"/>
  <c r="T426" i="1"/>
  <c r="T427" i="1"/>
  <c r="T428" i="1"/>
  <c r="T430" i="1"/>
  <c r="T431" i="1"/>
  <c r="T432" i="1"/>
  <c r="T433" i="1"/>
  <c r="T434" i="1"/>
  <c r="T436" i="1"/>
  <c r="T437" i="1"/>
  <c r="T438" i="1"/>
  <c r="T439" i="1"/>
  <c r="T440" i="1"/>
  <c r="T442" i="1"/>
  <c r="T443" i="1"/>
  <c r="T444" i="1"/>
  <c r="T445" i="1"/>
  <c r="T446" i="1"/>
  <c r="T448" i="1"/>
  <c r="T449" i="1"/>
  <c r="T450" i="1"/>
  <c r="T451" i="1"/>
  <c r="T454" i="1"/>
  <c r="T455" i="1"/>
  <c r="T456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8" i="1"/>
  <c r="T479" i="1"/>
  <c r="T480" i="1"/>
  <c r="T481" i="1"/>
  <c r="T482" i="1"/>
  <c r="T484" i="1"/>
  <c r="T485" i="1"/>
  <c r="T490" i="1"/>
  <c r="T491" i="1"/>
  <c r="T492" i="1"/>
  <c r="T493" i="1"/>
  <c r="T494" i="1"/>
  <c r="T496" i="1"/>
  <c r="T497" i="1"/>
  <c r="T498" i="1"/>
  <c r="T499" i="1"/>
  <c r="T502" i="1"/>
  <c r="T503" i="1"/>
  <c r="T504" i="1"/>
  <c r="T505" i="1"/>
  <c r="T506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7" i="1"/>
  <c r="T538" i="1"/>
  <c r="T539" i="1"/>
  <c r="T540" i="1"/>
  <c r="T541" i="1"/>
  <c r="T542" i="1"/>
  <c r="T543" i="1"/>
  <c r="T544" i="1"/>
  <c r="T545" i="1"/>
  <c r="T546" i="1"/>
  <c r="T547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7" i="1"/>
  <c r="T568" i="1"/>
  <c r="T569" i="1"/>
  <c r="T570" i="1"/>
  <c r="T571" i="1"/>
  <c r="T573" i="1"/>
  <c r="T574" i="1"/>
  <c r="T575" i="1"/>
  <c r="T576" i="1"/>
  <c r="T579" i="1"/>
  <c r="T580" i="1"/>
  <c r="T581" i="1"/>
  <c r="T582" i="1"/>
  <c r="T585" i="1"/>
  <c r="T586" i="1"/>
  <c r="T587" i="1"/>
  <c r="T591" i="1"/>
  <c r="T592" i="1"/>
  <c r="T593" i="1"/>
  <c r="T594" i="1"/>
  <c r="T595" i="1"/>
  <c r="T596" i="1"/>
  <c r="T597" i="1"/>
  <c r="T598" i="1"/>
  <c r="T599" i="1"/>
  <c r="T603" i="1"/>
  <c r="T604" i="1"/>
  <c r="T605" i="1"/>
  <c r="T606" i="1"/>
  <c r="T607" i="1"/>
  <c r="T608" i="1"/>
  <c r="T609" i="1"/>
  <c r="T610" i="1"/>
  <c r="T611" i="1"/>
  <c r="T612" i="1"/>
  <c r="T613" i="1"/>
  <c r="T615" i="1"/>
  <c r="T616" i="1"/>
  <c r="T617" i="1"/>
  <c r="T618" i="1"/>
  <c r="T619" i="1"/>
  <c r="T621" i="1"/>
  <c r="T622" i="1"/>
  <c r="T623" i="1"/>
  <c r="T624" i="1"/>
  <c r="T625" i="1"/>
  <c r="T626" i="1"/>
  <c r="T627" i="1"/>
  <c r="T628" i="1"/>
  <c r="T629" i="1"/>
  <c r="T630" i="1"/>
  <c r="T633" i="1"/>
  <c r="T634" i="1"/>
  <c r="T635" i="1"/>
  <c r="T636" i="1"/>
  <c r="T639" i="1"/>
  <c r="T640" i="1"/>
  <c r="T641" i="1"/>
  <c r="T642" i="1"/>
  <c r="T643" i="1"/>
  <c r="T644" i="1"/>
  <c r="T645" i="1"/>
  <c r="T646" i="1"/>
  <c r="T647" i="1"/>
  <c r="T648" i="1"/>
  <c r="T651" i="1"/>
  <c r="T652" i="1"/>
  <c r="T653" i="1"/>
  <c r="T654" i="1"/>
  <c r="T655" i="1"/>
  <c r="T656" i="1"/>
  <c r="T657" i="1"/>
  <c r="T658" i="1"/>
  <c r="T659" i="1"/>
  <c r="T660" i="1"/>
  <c r="T663" i="1"/>
  <c r="T664" i="1"/>
  <c r="T665" i="1"/>
  <c r="T666" i="1"/>
  <c r="T669" i="1"/>
  <c r="T670" i="1"/>
  <c r="T671" i="1"/>
  <c r="T675" i="1"/>
  <c r="T676" i="1"/>
  <c r="T677" i="1"/>
  <c r="T678" i="1"/>
  <c r="T679" i="1"/>
  <c r="T680" i="1"/>
  <c r="T681" i="1"/>
  <c r="T682" i="1"/>
  <c r="T683" i="1"/>
  <c r="T684" i="1"/>
  <c r="T687" i="1"/>
  <c r="T688" i="1"/>
  <c r="T689" i="1"/>
  <c r="T690" i="1"/>
  <c r="T691" i="1"/>
  <c r="T692" i="1"/>
  <c r="T16" i="1" l="1"/>
  <c r="S16" i="1"/>
  <c r="T17" i="1"/>
  <c r="S17" i="1"/>
  <c r="T11" i="1"/>
  <c r="S11" i="1"/>
  <c r="T10" i="1"/>
  <c r="S10" i="1"/>
  <c r="T18" i="1" l="1"/>
  <c r="S18" i="1"/>
  <c r="T12" i="1"/>
  <c r="S12" i="1"/>
  <c r="S19" i="1" l="1"/>
  <c r="T19" i="1"/>
  <c r="T13" i="1"/>
  <c r="S13" i="1"/>
  <c r="S20" i="1" l="1"/>
  <c r="T20" i="1"/>
  <c r="S14" i="1"/>
  <c r="T14" i="1"/>
  <c r="T21" i="1" l="1"/>
  <c r="S21" i="1"/>
  <c r="S4" i="1"/>
  <c r="S5" i="1" s="1"/>
  <c r="S6" i="1" s="1"/>
  <c r="S7" i="1" s="1"/>
  <c r="S8" i="1" s="1"/>
  <c r="T5" i="1"/>
  <c r="T4" i="1"/>
  <c r="T6" i="1"/>
  <c r="T8" i="1" l="1"/>
  <c r="T7" i="1"/>
  <c r="F33" i="3"/>
  <c r="G33" i="3"/>
  <c r="H33" i="3"/>
  <c r="I33" i="3"/>
  <c r="J33" i="3"/>
  <c r="K33" i="3"/>
  <c r="N33" i="3"/>
  <c r="O33" i="3"/>
  <c r="R33" i="3"/>
  <c r="E33" i="3"/>
  <c r="F33" i="2"/>
  <c r="G33" i="2"/>
  <c r="H33" i="2"/>
  <c r="I33" i="2"/>
  <c r="J33" i="2"/>
  <c r="K33" i="2"/>
  <c r="N33" i="2"/>
  <c r="O33" i="2"/>
  <c r="R33" i="2"/>
  <c r="E33" i="2"/>
  <c r="T32" i="3"/>
  <c r="S32" i="3"/>
  <c r="R32" i="3"/>
  <c r="Q32" i="3"/>
  <c r="O32" i="3"/>
  <c r="N32" i="3"/>
  <c r="K32" i="3"/>
  <c r="J32" i="3"/>
  <c r="I32" i="3"/>
  <c r="H32" i="3"/>
  <c r="G32" i="3"/>
  <c r="F32" i="3"/>
  <c r="E32" i="3"/>
  <c r="T31" i="3"/>
  <c r="S31" i="3"/>
  <c r="R31" i="3"/>
  <c r="Q31" i="3"/>
  <c r="O31" i="3"/>
  <c r="N31" i="3"/>
  <c r="K31" i="3"/>
  <c r="J31" i="3"/>
  <c r="I31" i="3"/>
  <c r="H31" i="3"/>
  <c r="G31" i="3"/>
  <c r="F31" i="3"/>
  <c r="E31" i="3"/>
  <c r="T30" i="3"/>
  <c r="S30" i="3"/>
  <c r="R30" i="3"/>
  <c r="Q30" i="3"/>
  <c r="O30" i="3"/>
  <c r="N30" i="3"/>
  <c r="K30" i="3"/>
  <c r="J30" i="3"/>
  <c r="I30" i="3"/>
  <c r="H30" i="3"/>
  <c r="G30" i="3"/>
  <c r="F30" i="3"/>
  <c r="E30" i="3"/>
  <c r="T29" i="3"/>
  <c r="S29" i="3"/>
  <c r="R29" i="3"/>
  <c r="Q29" i="3"/>
  <c r="O29" i="3"/>
  <c r="N29" i="3"/>
  <c r="K29" i="3"/>
  <c r="J29" i="3"/>
  <c r="I29" i="3"/>
  <c r="H29" i="3"/>
  <c r="G29" i="3"/>
  <c r="F29" i="3"/>
  <c r="E29" i="3"/>
  <c r="T28" i="3"/>
  <c r="S28" i="3"/>
  <c r="R28" i="3"/>
  <c r="Q28" i="3"/>
  <c r="O28" i="3"/>
  <c r="N28" i="3"/>
  <c r="K28" i="3"/>
  <c r="J28" i="3"/>
  <c r="I28" i="3"/>
  <c r="H28" i="3"/>
  <c r="G28" i="3"/>
  <c r="F28" i="3"/>
  <c r="E28" i="3"/>
  <c r="T27" i="3"/>
  <c r="S27" i="3"/>
  <c r="R27" i="3"/>
  <c r="Q27" i="3"/>
  <c r="O27" i="3"/>
  <c r="N27" i="3"/>
  <c r="K27" i="3"/>
  <c r="J27" i="3"/>
  <c r="I27" i="3"/>
  <c r="H27" i="3"/>
  <c r="G27" i="3"/>
  <c r="F27" i="3"/>
  <c r="E27" i="3"/>
  <c r="T26" i="3"/>
  <c r="S26" i="3"/>
  <c r="R26" i="3"/>
  <c r="Q26" i="3"/>
  <c r="O26" i="3"/>
  <c r="N26" i="3"/>
  <c r="K26" i="3"/>
  <c r="J26" i="3"/>
  <c r="I26" i="3"/>
  <c r="H26" i="3"/>
  <c r="G26" i="3"/>
  <c r="F26" i="3"/>
  <c r="E26" i="3"/>
  <c r="T25" i="3"/>
  <c r="S25" i="3"/>
  <c r="R25" i="3"/>
  <c r="Q25" i="3"/>
  <c r="O25" i="3"/>
  <c r="N25" i="3"/>
  <c r="K25" i="3"/>
  <c r="J25" i="3"/>
  <c r="I25" i="3"/>
  <c r="H25" i="3"/>
  <c r="G25" i="3"/>
  <c r="F25" i="3"/>
  <c r="E25" i="3"/>
  <c r="T24" i="3"/>
  <c r="S24" i="3"/>
  <c r="R24" i="3"/>
  <c r="Q24" i="3"/>
  <c r="O24" i="3"/>
  <c r="N24" i="3"/>
  <c r="K24" i="3"/>
  <c r="J24" i="3"/>
  <c r="I24" i="3"/>
  <c r="H24" i="3"/>
  <c r="G24" i="3"/>
  <c r="F24" i="3"/>
  <c r="E24" i="3"/>
  <c r="T23" i="3"/>
  <c r="S23" i="3"/>
  <c r="R23" i="3"/>
  <c r="Q23" i="3"/>
  <c r="O23" i="3"/>
  <c r="N23" i="3"/>
  <c r="K23" i="3"/>
  <c r="J23" i="3"/>
  <c r="I23" i="3"/>
  <c r="H23" i="3"/>
  <c r="G23" i="3"/>
  <c r="F23" i="3"/>
  <c r="E23" i="3"/>
  <c r="T22" i="3"/>
  <c r="S22" i="3"/>
  <c r="R22" i="3"/>
  <c r="Q22" i="3"/>
  <c r="O22" i="3"/>
  <c r="N22" i="3"/>
  <c r="K22" i="3"/>
  <c r="J22" i="3"/>
  <c r="I22" i="3"/>
  <c r="H22" i="3"/>
  <c r="G22" i="3"/>
  <c r="F22" i="3"/>
  <c r="E22" i="3"/>
  <c r="T21" i="3"/>
  <c r="S21" i="3"/>
  <c r="R21" i="3"/>
  <c r="Q21" i="3"/>
  <c r="O21" i="3"/>
  <c r="N21" i="3"/>
  <c r="K21" i="3"/>
  <c r="J21" i="3"/>
  <c r="I21" i="3"/>
  <c r="H21" i="3"/>
  <c r="G21" i="3"/>
  <c r="F21" i="3"/>
  <c r="E21" i="3"/>
  <c r="T20" i="3"/>
  <c r="S20" i="3"/>
  <c r="R20" i="3"/>
  <c r="Q20" i="3"/>
  <c r="O20" i="3"/>
  <c r="N20" i="3"/>
  <c r="K20" i="3"/>
  <c r="J20" i="3"/>
  <c r="I20" i="3"/>
  <c r="H20" i="3"/>
  <c r="G20" i="3"/>
  <c r="F20" i="3"/>
  <c r="E20" i="3"/>
  <c r="T19" i="3"/>
  <c r="S19" i="3"/>
  <c r="R19" i="3"/>
  <c r="Q19" i="3"/>
  <c r="O19" i="3"/>
  <c r="N19" i="3"/>
  <c r="K19" i="3"/>
  <c r="J19" i="3"/>
  <c r="I19" i="3"/>
  <c r="H19" i="3"/>
  <c r="G19" i="3"/>
  <c r="F19" i="3"/>
  <c r="E19" i="3"/>
  <c r="T18" i="3"/>
  <c r="S18" i="3"/>
  <c r="R18" i="3"/>
  <c r="Q18" i="3"/>
  <c r="O18" i="3"/>
  <c r="N18" i="3"/>
  <c r="K18" i="3"/>
  <c r="J18" i="3"/>
  <c r="I18" i="3"/>
  <c r="H18" i="3"/>
  <c r="G18" i="3"/>
  <c r="F18" i="3"/>
  <c r="E18" i="3"/>
  <c r="T17" i="3"/>
  <c r="S17" i="3"/>
  <c r="R17" i="3"/>
  <c r="Q17" i="3"/>
  <c r="O17" i="3"/>
  <c r="N17" i="3"/>
  <c r="K17" i="3"/>
  <c r="J17" i="3"/>
  <c r="I17" i="3"/>
  <c r="H17" i="3"/>
  <c r="G17" i="3"/>
  <c r="F17" i="3"/>
  <c r="E17" i="3"/>
  <c r="T16" i="3"/>
  <c r="S16" i="3"/>
  <c r="R16" i="3"/>
  <c r="Q16" i="3"/>
  <c r="O16" i="3"/>
  <c r="N16" i="3"/>
  <c r="K16" i="3"/>
  <c r="J16" i="3"/>
  <c r="I16" i="3"/>
  <c r="H16" i="3"/>
  <c r="G16" i="3"/>
  <c r="F16" i="3"/>
  <c r="E16" i="3"/>
  <c r="R15" i="3"/>
  <c r="O15" i="3"/>
  <c r="N15" i="3"/>
  <c r="K15" i="3"/>
  <c r="J15" i="3"/>
  <c r="I15" i="3"/>
  <c r="H15" i="3"/>
  <c r="G15" i="3"/>
  <c r="F15" i="3"/>
  <c r="E15" i="3"/>
  <c r="T14" i="3"/>
  <c r="S14" i="3"/>
  <c r="R14" i="3"/>
  <c r="Q14" i="3"/>
  <c r="O14" i="3"/>
  <c r="N14" i="3"/>
  <c r="K14" i="3"/>
  <c r="J14" i="3"/>
  <c r="I14" i="3"/>
  <c r="H14" i="3"/>
  <c r="G14" i="3"/>
  <c r="F14" i="3"/>
  <c r="E14" i="3"/>
  <c r="T13" i="3"/>
  <c r="S13" i="3"/>
  <c r="R13" i="3"/>
  <c r="Q13" i="3"/>
  <c r="O13" i="3"/>
  <c r="N13" i="3"/>
  <c r="K13" i="3"/>
  <c r="J13" i="3"/>
  <c r="I13" i="3"/>
  <c r="H13" i="3"/>
  <c r="G13" i="3"/>
  <c r="F13" i="3"/>
  <c r="E13" i="3"/>
  <c r="T12" i="3"/>
  <c r="S12" i="3"/>
  <c r="R12" i="3"/>
  <c r="Q12" i="3"/>
  <c r="O12" i="3"/>
  <c r="N12" i="3"/>
  <c r="K12" i="3"/>
  <c r="J12" i="3"/>
  <c r="I12" i="3"/>
  <c r="H12" i="3"/>
  <c r="G12" i="3"/>
  <c r="F12" i="3"/>
  <c r="E12" i="3"/>
  <c r="T11" i="3"/>
  <c r="S11" i="3"/>
  <c r="R11" i="3"/>
  <c r="Q11" i="3"/>
  <c r="O11" i="3"/>
  <c r="N11" i="3"/>
  <c r="K11" i="3"/>
  <c r="J11" i="3"/>
  <c r="I11" i="3"/>
  <c r="H11" i="3"/>
  <c r="G11" i="3"/>
  <c r="F11" i="3"/>
  <c r="E11" i="3"/>
  <c r="T10" i="3"/>
  <c r="S10" i="3"/>
  <c r="R10" i="3"/>
  <c r="Q10" i="3"/>
  <c r="O10" i="3"/>
  <c r="N10" i="3"/>
  <c r="K10" i="3"/>
  <c r="J10" i="3"/>
  <c r="I10" i="3"/>
  <c r="H10" i="3"/>
  <c r="G10" i="3"/>
  <c r="F10" i="3"/>
  <c r="E10" i="3"/>
  <c r="T9" i="3"/>
  <c r="S9" i="3"/>
  <c r="R9" i="3"/>
  <c r="Q9" i="3"/>
  <c r="O9" i="3"/>
  <c r="N9" i="3"/>
  <c r="K9" i="3"/>
  <c r="J9" i="3"/>
  <c r="I9" i="3"/>
  <c r="H9" i="3"/>
  <c r="G9" i="3"/>
  <c r="F9" i="3"/>
  <c r="E9" i="3"/>
  <c r="T8" i="3"/>
  <c r="S8" i="3"/>
  <c r="R8" i="3"/>
  <c r="Q8" i="3"/>
  <c r="O8" i="3"/>
  <c r="N8" i="3"/>
  <c r="K8" i="3"/>
  <c r="J8" i="3"/>
  <c r="I8" i="3"/>
  <c r="H8" i="3"/>
  <c r="G8" i="3"/>
  <c r="F8" i="3"/>
  <c r="E8" i="3"/>
  <c r="T7" i="3"/>
  <c r="S7" i="3"/>
  <c r="R7" i="3"/>
  <c r="Q7" i="3"/>
  <c r="O7" i="3"/>
  <c r="N7" i="3"/>
  <c r="K7" i="3"/>
  <c r="J7" i="3"/>
  <c r="I7" i="3"/>
  <c r="H7" i="3"/>
  <c r="G7" i="3"/>
  <c r="F7" i="3"/>
  <c r="E7" i="3"/>
  <c r="T6" i="3"/>
  <c r="S6" i="3"/>
  <c r="R6" i="3"/>
  <c r="Q6" i="3"/>
  <c r="O6" i="3"/>
  <c r="N6" i="3"/>
  <c r="K6" i="3"/>
  <c r="J6" i="3"/>
  <c r="I6" i="3"/>
  <c r="H6" i="3"/>
  <c r="G6" i="3"/>
  <c r="F6" i="3"/>
  <c r="E6" i="3"/>
  <c r="T5" i="3"/>
  <c r="S5" i="3"/>
  <c r="R5" i="3"/>
  <c r="Q5" i="3"/>
  <c r="O5" i="3"/>
  <c r="N5" i="3"/>
  <c r="K5" i="3"/>
  <c r="J5" i="3"/>
  <c r="I5" i="3"/>
  <c r="H5" i="3"/>
  <c r="G5" i="3"/>
  <c r="F5" i="3"/>
  <c r="E5" i="3"/>
  <c r="S4" i="3"/>
  <c r="R4" i="3"/>
  <c r="Q4" i="3"/>
  <c r="O4" i="3"/>
  <c r="N4" i="3"/>
  <c r="K4" i="3"/>
  <c r="J4" i="3"/>
  <c r="I4" i="3"/>
  <c r="H4" i="3"/>
  <c r="G4" i="3"/>
  <c r="F4" i="3"/>
  <c r="E4" i="3"/>
  <c r="C32" i="3"/>
  <c r="B32" i="3"/>
  <c r="C31" i="3"/>
  <c r="B31" i="3"/>
  <c r="C30" i="3"/>
  <c r="B30" i="3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C21" i="3"/>
  <c r="B21" i="3"/>
  <c r="C20" i="3"/>
  <c r="B20" i="3"/>
  <c r="C19" i="3"/>
  <c r="B19" i="3"/>
  <c r="C18" i="3"/>
  <c r="B18" i="3"/>
  <c r="C17" i="3"/>
  <c r="B17" i="3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8" i="3"/>
  <c r="C7" i="3"/>
  <c r="B7" i="3"/>
  <c r="C6" i="3"/>
  <c r="B6" i="3"/>
  <c r="C5" i="3"/>
  <c r="B5" i="3"/>
  <c r="C4" i="3"/>
  <c r="B4" i="3"/>
  <c r="F4" i="2"/>
  <c r="G4" i="2"/>
  <c r="H4" i="2"/>
  <c r="I4" i="2"/>
  <c r="J4" i="2"/>
  <c r="K4" i="2"/>
  <c r="N4" i="2"/>
  <c r="O4" i="2"/>
  <c r="Q4" i="2"/>
  <c r="R4" i="2"/>
  <c r="S4" i="2"/>
  <c r="F5" i="2"/>
  <c r="G5" i="2"/>
  <c r="H5" i="2"/>
  <c r="I5" i="2"/>
  <c r="J5" i="2"/>
  <c r="K5" i="2"/>
  <c r="N5" i="2"/>
  <c r="O5" i="2"/>
  <c r="Q5" i="2"/>
  <c r="R5" i="2"/>
  <c r="S5" i="2"/>
  <c r="F6" i="2"/>
  <c r="G6" i="2"/>
  <c r="H6" i="2"/>
  <c r="I6" i="2"/>
  <c r="J6" i="2"/>
  <c r="K6" i="2"/>
  <c r="N6" i="2"/>
  <c r="O6" i="2"/>
  <c r="Q6" i="2"/>
  <c r="R6" i="2"/>
  <c r="S6" i="2"/>
  <c r="T6" i="2"/>
  <c r="F7" i="2"/>
  <c r="G7" i="2"/>
  <c r="H7" i="2"/>
  <c r="I7" i="2"/>
  <c r="J7" i="2"/>
  <c r="K7" i="2"/>
  <c r="N7" i="2"/>
  <c r="O7" i="2"/>
  <c r="Q7" i="2"/>
  <c r="R7" i="2"/>
  <c r="S7" i="2"/>
  <c r="T7" i="2"/>
  <c r="F8" i="2"/>
  <c r="G8" i="2"/>
  <c r="H8" i="2"/>
  <c r="I8" i="2"/>
  <c r="J8" i="2"/>
  <c r="K8" i="2"/>
  <c r="N8" i="2"/>
  <c r="O8" i="2"/>
  <c r="Q8" i="2"/>
  <c r="R8" i="2"/>
  <c r="S8" i="2"/>
  <c r="T8" i="2"/>
  <c r="F9" i="2"/>
  <c r="G9" i="2"/>
  <c r="H9" i="2"/>
  <c r="I9" i="2"/>
  <c r="J9" i="2"/>
  <c r="K9" i="2"/>
  <c r="N9" i="2"/>
  <c r="O9" i="2"/>
  <c r="Q9" i="2"/>
  <c r="R9" i="2"/>
  <c r="S9" i="2"/>
  <c r="T9" i="2"/>
  <c r="F10" i="2"/>
  <c r="G10" i="2"/>
  <c r="H10" i="2"/>
  <c r="I10" i="2"/>
  <c r="J10" i="2"/>
  <c r="K10" i="2"/>
  <c r="N10" i="2"/>
  <c r="O10" i="2"/>
  <c r="Q10" i="2"/>
  <c r="R10" i="2"/>
  <c r="S10" i="2"/>
  <c r="T10" i="2"/>
  <c r="F11" i="2"/>
  <c r="G11" i="2"/>
  <c r="H11" i="2"/>
  <c r="I11" i="2"/>
  <c r="J11" i="2"/>
  <c r="K11" i="2"/>
  <c r="N11" i="2"/>
  <c r="O11" i="2"/>
  <c r="Q11" i="2"/>
  <c r="R11" i="2"/>
  <c r="S11" i="2"/>
  <c r="T11" i="2"/>
  <c r="F12" i="2"/>
  <c r="G12" i="2"/>
  <c r="H12" i="2"/>
  <c r="I12" i="2"/>
  <c r="J12" i="2"/>
  <c r="K12" i="2"/>
  <c r="N12" i="2"/>
  <c r="O12" i="2"/>
  <c r="Q12" i="2"/>
  <c r="R12" i="2"/>
  <c r="S12" i="2"/>
  <c r="T12" i="2"/>
  <c r="F13" i="2"/>
  <c r="G13" i="2"/>
  <c r="H13" i="2"/>
  <c r="I13" i="2"/>
  <c r="J13" i="2"/>
  <c r="K13" i="2"/>
  <c r="N13" i="2"/>
  <c r="O13" i="2"/>
  <c r="Q13" i="2"/>
  <c r="R13" i="2"/>
  <c r="S13" i="2"/>
  <c r="T13" i="2"/>
  <c r="F14" i="2"/>
  <c r="G14" i="2"/>
  <c r="H14" i="2"/>
  <c r="I14" i="2"/>
  <c r="J14" i="2"/>
  <c r="K14" i="2"/>
  <c r="N14" i="2"/>
  <c r="O14" i="2"/>
  <c r="Q14" i="2"/>
  <c r="R14" i="2"/>
  <c r="S14" i="2"/>
  <c r="T14" i="2"/>
  <c r="F15" i="2"/>
  <c r="G15" i="2"/>
  <c r="H15" i="2"/>
  <c r="I15" i="2"/>
  <c r="J15" i="2"/>
  <c r="K15" i="2"/>
  <c r="N15" i="2"/>
  <c r="O15" i="2"/>
  <c r="R15" i="2"/>
  <c r="F16" i="2"/>
  <c r="G16" i="2"/>
  <c r="H16" i="2"/>
  <c r="I16" i="2"/>
  <c r="J16" i="2"/>
  <c r="K16" i="2"/>
  <c r="N16" i="2"/>
  <c r="O16" i="2"/>
  <c r="Q16" i="2"/>
  <c r="R16" i="2"/>
  <c r="S16" i="2"/>
  <c r="T16" i="2"/>
  <c r="F17" i="2"/>
  <c r="G17" i="2"/>
  <c r="H17" i="2"/>
  <c r="I17" i="2"/>
  <c r="J17" i="2"/>
  <c r="K17" i="2"/>
  <c r="N17" i="2"/>
  <c r="O17" i="2"/>
  <c r="Q17" i="2"/>
  <c r="R17" i="2"/>
  <c r="S17" i="2"/>
  <c r="T17" i="2"/>
  <c r="F18" i="2"/>
  <c r="G18" i="2"/>
  <c r="H18" i="2"/>
  <c r="I18" i="2"/>
  <c r="J18" i="2"/>
  <c r="K18" i="2"/>
  <c r="N18" i="2"/>
  <c r="O18" i="2"/>
  <c r="Q18" i="2"/>
  <c r="R18" i="2"/>
  <c r="S18" i="2"/>
  <c r="T18" i="2"/>
  <c r="F19" i="2"/>
  <c r="G19" i="2"/>
  <c r="H19" i="2"/>
  <c r="I19" i="2"/>
  <c r="J19" i="2"/>
  <c r="K19" i="2"/>
  <c r="N19" i="2"/>
  <c r="O19" i="2"/>
  <c r="Q19" i="2"/>
  <c r="R19" i="2"/>
  <c r="S19" i="2"/>
  <c r="T19" i="2"/>
  <c r="F20" i="2"/>
  <c r="G20" i="2"/>
  <c r="H20" i="2"/>
  <c r="I20" i="2"/>
  <c r="J20" i="2"/>
  <c r="K20" i="2"/>
  <c r="N20" i="2"/>
  <c r="O20" i="2"/>
  <c r="Q20" i="2"/>
  <c r="R20" i="2"/>
  <c r="S20" i="2"/>
  <c r="T20" i="2"/>
  <c r="F21" i="2"/>
  <c r="G21" i="2"/>
  <c r="H21" i="2"/>
  <c r="I21" i="2"/>
  <c r="J21" i="2"/>
  <c r="K21" i="2"/>
  <c r="N21" i="2"/>
  <c r="O21" i="2"/>
  <c r="Q21" i="2"/>
  <c r="R21" i="2"/>
  <c r="S21" i="2"/>
  <c r="T21" i="2"/>
  <c r="F22" i="2"/>
  <c r="G22" i="2"/>
  <c r="H22" i="2"/>
  <c r="I22" i="2"/>
  <c r="J22" i="2"/>
  <c r="K22" i="2"/>
  <c r="N22" i="2"/>
  <c r="O22" i="2"/>
  <c r="Q22" i="2"/>
  <c r="R22" i="2"/>
  <c r="S22" i="2"/>
  <c r="T22" i="2"/>
  <c r="F23" i="2"/>
  <c r="G23" i="2"/>
  <c r="H23" i="2"/>
  <c r="I23" i="2"/>
  <c r="J23" i="2"/>
  <c r="K23" i="2"/>
  <c r="N23" i="2"/>
  <c r="O23" i="2"/>
  <c r="Q23" i="2"/>
  <c r="R23" i="2"/>
  <c r="S23" i="2"/>
  <c r="T23" i="2"/>
  <c r="F24" i="2"/>
  <c r="G24" i="2"/>
  <c r="H24" i="2"/>
  <c r="I24" i="2"/>
  <c r="J24" i="2"/>
  <c r="K24" i="2"/>
  <c r="N24" i="2"/>
  <c r="O24" i="2"/>
  <c r="Q24" i="2"/>
  <c r="R24" i="2"/>
  <c r="S24" i="2"/>
  <c r="T24" i="2"/>
  <c r="F25" i="2"/>
  <c r="G25" i="2"/>
  <c r="H25" i="2"/>
  <c r="I25" i="2"/>
  <c r="J25" i="2"/>
  <c r="K25" i="2"/>
  <c r="N25" i="2"/>
  <c r="O25" i="2"/>
  <c r="Q25" i="2"/>
  <c r="R25" i="2"/>
  <c r="S25" i="2"/>
  <c r="T25" i="2"/>
  <c r="F26" i="2"/>
  <c r="G26" i="2"/>
  <c r="H26" i="2"/>
  <c r="I26" i="2"/>
  <c r="J26" i="2"/>
  <c r="K26" i="2"/>
  <c r="N26" i="2"/>
  <c r="O26" i="2"/>
  <c r="Q26" i="2"/>
  <c r="R26" i="2"/>
  <c r="S26" i="2"/>
  <c r="T26" i="2"/>
  <c r="F27" i="2"/>
  <c r="G27" i="2"/>
  <c r="H27" i="2"/>
  <c r="I27" i="2"/>
  <c r="J27" i="2"/>
  <c r="K27" i="2"/>
  <c r="N27" i="2"/>
  <c r="O27" i="2"/>
  <c r="Q27" i="2"/>
  <c r="R27" i="2"/>
  <c r="S27" i="2"/>
  <c r="T27" i="2"/>
  <c r="F28" i="2"/>
  <c r="G28" i="2"/>
  <c r="H28" i="2"/>
  <c r="I28" i="2"/>
  <c r="J28" i="2"/>
  <c r="K28" i="2"/>
  <c r="N28" i="2"/>
  <c r="O28" i="2"/>
  <c r="Q28" i="2"/>
  <c r="R28" i="2"/>
  <c r="S28" i="2"/>
  <c r="T28" i="2"/>
  <c r="F29" i="2"/>
  <c r="G29" i="2"/>
  <c r="H29" i="2"/>
  <c r="I29" i="2"/>
  <c r="J29" i="2"/>
  <c r="K29" i="2"/>
  <c r="N29" i="2"/>
  <c r="O29" i="2"/>
  <c r="Q29" i="2"/>
  <c r="R29" i="2"/>
  <c r="S29" i="2"/>
  <c r="T29" i="2"/>
  <c r="F30" i="2"/>
  <c r="G30" i="2"/>
  <c r="H30" i="2"/>
  <c r="I30" i="2"/>
  <c r="J30" i="2"/>
  <c r="K30" i="2"/>
  <c r="N30" i="2"/>
  <c r="O30" i="2"/>
  <c r="Q30" i="2"/>
  <c r="R30" i="2"/>
  <c r="S30" i="2"/>
  <c r="T30" i="2"/>
  <c r="F31" i="2"/>
  <c r="G31" i="2"/>
  <c r="H31" i="2"/>
  <c r="I31" i="2"/>
  <c r="J31" i="2"/>
  <c r="K31" i="2"/>
  <c r="N31" i="2"/>
  <c r="O31" i="2"/>
  <c r="Q31" i="2"/>
  <c r="R31" i="2"/>
  <c r="S31" i="2"/>
  <c r="T31" i="2"/>
  <c r="F32" i="2"/>
  <c r="G32" i="2"/>
  <c r="H32" i="2"/>
  <c r="I32" i="2"/>
  <c r="J32" i="2"/>
  <c r="K32" i="2"/>
  <c r="N32" i="2"/>
  <c r="O32" i="2"/>
  <c r="Q32" i="2"/>
  <c r="R32" i="2"/>
  <c r="S32" i="2"/>
  <c r="T32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B32" i="2"/>
  <c r="B31" i="2"/>
  <c r="B30" i="2"/>
  <c r="B29" i="2"/>
  <c r="E23" i="2"/>
  <c r="E32" i="2"/>
  <c r="E31" i="2"/>
  <c r="E30" i="2"/>
  <c r="E29" i="2"/>
  <c r="E28" i="2"/>
  <c r="E27" i="2"/>
  <c r="E26" i="2"/>
  <c r="E25" i="2"/>
  <c r="E24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L382" i="1"/>
  <c r="M382" i="1"/>
  <c r="P382" i="1" s="1"/>
  <c r="L5" i="1"/>
  <c r="M5" i="1"/>
  <c r="P5" i="1" s="1"/>
  <c r="L6" i="1"/>
  <c r="M6" i="1"/>
  <c r="P6" i="1" s="1"/>
  <c r="L7" i="1"/>
  <c r="M7" i="1"/>
  <c r="P7" i="1" s="1"/>
  <c r="L8" i="1"/>
  <c r="M8" i="1"/>
  <c r="P8" i="1" s="1"/>
  <c r="L10" i="1"/>
  <c r="M10" i="1"/>
  <c r="P10" i="1" s="1"/>
  <c r="L11" i="1"/>
  <c r="M11" i="1"/>
  <c r="P11" i="1" s="1"/>
  <c r="L12" i="1"/>
  <c r="M12" i="1"/>
  <c r="P12" i="1" s="1"/>
  <c r="L13" i="1"/>
  <c r="M13" i="1"/>
  <c r="P13" i="1" s="1"/>
  <c r="L14" i="1"/>
  <c r="M14" i="1"/>
  <c r="P14" i="1" s="1"/>
  <c r="L16" i="1"/>
  <c r="M16" i="1"/>
  <c r="P16" i="1" s="1"/>
  <c r="L17" i="1"/>
  <c r="M17" i="1"/>
  <c r="P17" i="1" s="1"/>
  <c r="L18" i="1"/>
  <c r="M18" i="1"/>
  <c r="P18" i="1" s="1"/>
  <c r="L19" i="1"/>
  <c r="M19" i="1"/>
  <c r="P19" i="1" s="1"/>
  <c r="L20" i="1"/>
  <c r="M20" i="1"/>
  <c r="P20" i="1" s="1"/>
  <c r="L21" i="1"/>
  <c r="M21" i="1"/>
  <c r="P21" i="1" s="1"/>
  <c r="L22" i="1"/>
  <c r="M22" i="1"/>
  <c r="P22" i="1" s="1"/>
  <c r="L23" i="1"/>
  <c r="M23" i="1"/>
  <c r="P23" i="1" s="1"/>
  <c r="L24" i="1"/>
  <c r="M24" i="1"/>
  <c r="P24" i="1" s="1"/>
  <c r="L25" i="1"/>
  <c r="M25" i="1"/>
  <c r="P25" i="1" s="1"/>
  <c r="L26" i="1"/>
  <c r="M26" i="1"/>
  <c r="P26" i="1" s="1"/>
  <c r="L27" i="1"/>
  <c r="M27" i="1"/>
  <c r="P27" i="1" s="1"/>
  <c r="L28" i="1"/>
  <c r="M28" i="1"/>
  <c r="P28" i="1" s="1"/>
  <c r="L29" i="1"/>
  <c r="M29" i="1"/>
  <c r="P29" i="1" s="1"/>
  <c r="L30" i="1"/>
  <c r="M30" i="1"/>
  <c r="P30" i="1" s="1"/>
  <c r="L31" i="1"/>
  <c r="M31" i="1"/>
  <c r="P31" i="1" s="1"/>
  <c r="L32" i="1"/>
  <c r="M32" i="1"/>
  <c r="P32" i="1" s="1"/>
  <c r="L34" i="1"/>
  <c r="M34" i="1"/>
  <c r="P34" i="1" s="1"/>
  <c r="L35" i="1"/>
  <c r="M35" i="1"/>
  <c r="P35" i="1" s="1"/>
  <c r="L36" i="1"/>
  <c r="M36" i="1"/>
  <c r="P36" i="1" s="1"/>
  <c r="L37" i="1"/>
  <c r="M37" i="1"/>
  <c r="P37" i="1" s="1"/>
  <c r="L38" i="1"/>
  <c r="M38" i="1"/>
  <c r="P38" i="1" s="1"/>
  <c r="L40" i="1"/>
  <c r="M40" i="1"/>
  <c r="P40" i="1" s="1"/>
  <c r="L41" i="1"/>
  <c r="M41" i="1"/>
  <c r="P41" i="1" s="1"/>
  <c r="L42" i="1"/>
  <c r="M42" i="1"/>
  <c r="P42" i="1" s="1"/>
  <c r="L52" i="1"/>
  <c r="M52" i="1"/>
  <c r="P52" i="1" s="1"/>
  <c r="L53" i="1"/>
  <c r="M53" i="1"/>
  <c r="P53" i="1" s="1"/>
  <c r="L54" i="1"/>
  <c r="M54" i="1"/>
  <c r="P54" i="1" s="1"/>
  <c r="L55" i="1"/>
  <c r="M55" i="1"/>
  <c r="P55" i="1" s="1"/>
  <c r="L56" i="1"/>
  <c r="M56" i="1"/>
  <c r="P56" i="1" s="1"/>
  <c r="L57" i="1"/>
  <c r="M57" i="1"/>
  <c r="P57" i="1" s="1"/>
  <c r="L76" i="1"/>
  <c r="M76" i="1"/>
  <c r="P76" i="1" s="1"/>
  <c r="L77" i="1"/>
  <c r="M77" i="1"/>
  <c r="P77" i="1" s="1"/>
  <c r="L78" i="1"/>
  <c r="M78" i="1"/>
  <c r="P78" i="1" s="1"/>
  <c r="L79" i="1"/>
  <c r="M79" i="1"/>
  <c r="P79" i="1" s="1"/>
  <c r="L80" i="1"/>
  <c r="M80" i="1"/>
  <c r="P80" i="1" s="1"/>
  <c r="L82" i="1"/>
  <c r="M82" i="1"/>
  <c r="P82" i="1" s="1"/>
  <c r="L83" i="1"/>
  <c r="M83" i="1"/>
  <c r="P83" i="1" s="1"/>
  <c r="L84" i="1"/>
  <c r="M84" i="1"/>
  <c r="P84" i="1" s="1"/>
  <c r="L85" i="1"/>
  <c r="M85" i="1"/>
  <c r="P85" i="1" s="1"/>
  <c r="L86" i="1"/>
  <c r="M86" i="1"/>
  <c r="P86" i="1" s="1"/>
  <c r="L87" i="1"/>
  <c r="M87" i="1"/>
  <c r="P87" i="1" s="1"/>
  <c r="L88" i="1"/>
  <c r="M88" i="1"/>
  <c r="P88" i="1" s="1"/>
  <c r="L89" i="1"/>
  <c r="M89" i="1"/>
  <c r="P89" i="1" s="1"/>
  <c r="L90" i="1"/>
  <c r="M90" i="1"/>
  <c r="P90" i="1" s="1"/>
  <c r="L91" i="1"/>
  <c r="M91" i="1"/>
  <c r="P91" i="1" s="1"/>
  <c r="L92" i="1"/>
  <c r="M92" i="1"/>
  <c r="P92" i="1" s="1"/>
  <c r="L94" i="1"/>
  <c r="M94" i="1"/>
  <c r="P94" i="1" s="1"/>
  <c r="L95" i="1"/>
  <c r="M95" i="1"/>
  <c r="P95" i="1" s="1"/>
  <c r="L96" i="1"/>
  <c r="M96" i="1"/>
  <c r="P96" i="1" s="1"/>
  <c r="L97" i="1"/>
  <c r="M97" i="1"/>
  <c r="P97" i="1" s="1"/>
  <c r="L98" i="1"/>
  <c r="M98" i="1"/>
  <c r="P98" i="1" s="1"/>
  <c r="L100" i="1"/>
  <c r="M100" i="1"/>
  <c r="P100" i="1" s="1"/>
  <c r="L101" i="1"/>
  <c r="M101" i="1"/>
  <c r="P101" i="1" s="1"/>
  <c r="L102" i="1"/>
  <c r="M102" i="1"/>
  <c r="P102" i="1" s="1"/>
  <c r="L103" i="1"/>
  <c r="M103" i="1"/>
  <c r="P103" i="1" s="1"/>
  <c r="L130" i="1"/>
  <c r="M130" i="1"/>
  <c r="P130" i="1" s="1"/>
  <c r="L131" i="1"/>
  <c r="M131" i="1"/>
  <c r="P131" i="1" s="1"/>
  <c r="L132" i="1"/>
  <c r="M132" i="1"/>
  <c r="P132" i="1" s="1"/>
  <c r="L133" i="1"/>
  <c r="M133" i="1"/>
  <c r="P133" i="1" s="1"/>
  <c r="L134" i="1"/>
  <c r="M134" i="1"/>
  <c r="P134" i="1" s="1"/>
  <c r="L135" i="1"/>
  <c r="M135" i="1"/>
  <c r="P135" i="1" s="1"/>
  <c r="L106" i="1"/>
  <c r="M106" i="1"/>
  <c r="P106" i="1" s="1"/>
  <c r="L107" i="1"/>
  <c r="M107" i="1"/>
  <c r="P107" i="1" s="1"/>
  <c r="L108" i="1"/>
  <c r="M108" i="1"/>
  <c r="P108" i="1" s="1"/>
  <c r="L109" i="1"/>
  <c r="M109" i="1"/>
  <c r="P109" i="1" s="1"/>
  <c r="L110" i="1"/>
  <c r="M110" i="1"/>
  <c r="P110" i="1" s="1"/>
  <c r="L111" i="1"/>
  <c r="M111" i="1"/>
  <c r="P111" i="1" s="1"/>
  <c r="L112" i="1"/>
  <c r="M112" i="1"/>
  <c r="P112" i="1" s="1"/>
  <c r="L113" i="1"/>
  <c r="M113" i="1"/>
  <c r="P113" i="1" s="1"/>
  <c r="L114" i="1"/>
  <c r="M114" i="1"/>
  <c r="P114" i="1" s="1"/>
  <c r="L115" i="1"/>
  <c r="M115" i="1"/>
  <c r="P115" i="1" s="1"/>
  <c r="L124" i="1"/>
  <c r="M124" i="1"/>
  <c r="P124" i="1" s="1"/>
  <c r="L125" i="1"/>
  <c r="M125" i="1"/>
  <c r="P125" i="1" s="1"/>
  <c r="L126" i="1"/>
  <c r="M126" i="1"/>
  <c r="P126" i="1" s="1"/>
  <c r="L127" i="1"/>
  <c r="M127" i="1"/>
  <c r="P127" i="1" s="1"/>
  <c r="L128" i="1"/>
  <c r="M128" i="1"/>
  <c r="P128" i="1" s="1"/>
  <c r="L46" i="1"/>
  <c r="M46" i="1"/>
  <c r="P46" i="1" s="1"/>
  <c r="L47" i="1"/>
  <c r="M47" i="1"/>
  <c r="P47" i="1" s="1"/>
  <c r="L48" i="1"/>
  <c r="M48" i="1"/>
  <c r="P48" i="1" s="1"/>
  <c r="L49" i="1"/>
  <c r="M49" i="1"/>
  <c r="P49" i="1" s="1"/>
  <c r="L50" i="1"/>
  <c r="M50" i="1"/>
  <c r="P50" i="1" s="1"/>
  <c r="L64" i="1"/>
  <c r="M64" i="1"/>
  <c r="P64" i="1" s="1"/>
  <c r="L65" i="1"/>
  <c r="M65" i="1"/>
  <c r="P65" i="1" s="1"/>
  <c r="L67" i="1"/>
  <c r="M67" i="1"/>
  <c r="P67" i="1" s="1"/>
  <c r="L68" i="1"/>
  <c r="M68" i="1"/>
  <c r="P68" i="1" s="1"/>
  <c r="L70" i="1"/>
  <c r="M70" i="1"/>
  <c r="L71" i="1"/>
  <c r="M71" i="1"/>
  <c r="L72" i="1"/>
  <c r="M72" i="1"/>
  <c r="L73" i="1"/>
  <c r="M73" i="1"/>
  <c r="L74" i="1"/>
  <c r="M74" i="1"/>
  <c r="L75" i="1"/>
  <c r="M75" i="1"/>
  <c r="L58" i="1"/>
  <c r="M58" i="1"/>
  <c r="P58" i="1" s="1"/>
  <c r="L59" i="1"/>
  <c r="M59" i="1"/>
  <c r="P59" i="1" s="1"/>
  <c r="L60" i="1"/>
  <c r="M60" i="1"/>
  <c r="P60" i="1" s="1"/>
  <c r="L61" i="1"/>
  <c r="M61" i="1"/>
  <c r="P61" i="1" s="1"/>
  <c r="L136" i="1"/>
  <c r="M136" i="1"/>
  <c r="P136" i="1" s="1"/>
  <c r="L137" i="1"/>
  <c r="M137" i="1"/>
  <c r="P137" i="1" s="1"/>
  <c r="L138" i="1"/>
  <c r="M138" i="1"/>
  <c r="P138" i="1" s="1"/>
  <c r="L139" i="1"/>
  <c r="M139" i="1"/>
  <c r="P139" i="1" s="1"/>
  <c r="L142" i="1"/>
  <c r="M142" i="1"/>
  <c r="P142" i="1" s="1"/>
  <c r="L143" i="1"/>
  <c r="M143" i="1"/>
  <c r="P143" i="1" s="1"/>
  <c r="L144" i="1"/>
  <c r="M144" i="1"/>
  <c r="P144" i="1" s="1"/>
  <c r="L145" i="1"/>
  <c r="M145" i="1"/>
  <c r="P145" i="1" s="1"/>
  <c r="L146" i="1"/>
  <c r="M146" i="1"/>
  <c r="P146" i="1" s="1"/>
  <c r="L147" i="1"/>
  <c r="M147" i="1"/>
  <c r="P147" i="1" s="1"/>
  <c r="L148" i="1"/>
  <c r="M148" i="1"/>
  <c r="P148" i="1" s="1"/>
  <c r="L149" i="1"/>
  <c r="M149" i="1"/>
  <c r="P149" i="1" s="1"/>
  <c r="L150" i="1"/>
  <c r="M150" i="1"/>
  <c r="P150" i="1" s="1"/>
  <c r="L151" i="1"/>
  <c r="M151" i="1"/>
  <c r="P151" i="1" s="1"/>
  <c r="L152" i="1"/>
  <c r="M152" i="1"/>
  <c r="P152" i="1" s="1"/>
  <c r="L118" i="1"/>
  <c r="M118" i="1"/>
  <c r="P118" i="1" s="1"/>
  <c r="L119" i="1"/>
  <c r="M119" i="1"/>
  <c r="P119" i="1" s="1"/>
  <c r="L120" i="1"/>
  <c r="M120" i="1"/>
  <c r="P120" i="1" s="1"/>
  <c r="L121" i="1"/>
  <c r="M121" i="1"/>
  <c r="P121" i="1" s="1"/>
  <c r="L122" i="1"/>
  <c r="M122" i="1"/>
  <c r="P122" i="1" s="1"/>
  <c r="L123" i="1"/>
  <c r="M123" i="1"/>
  <c r="P123" i="1" s="1"/>
  <c r="L154" i="1"/>
  <c r="M154" i="1"/>
  <c r="P154" i="1" s="1"/>
  <c r="L155" i="1"/>
  <c r="M155" i="1"/>
  <c r="P155" i="1" s="1"/>
  <c r="L156" i="1"/>
  <c r="M156" i="1"/>
  <c r="P156" i="1" s="1"/>
  <c r="L157" i="1"/>
  <c r="M157" i="1"/>
  <c r="P157" i="1" s="1"/>
  <c r="L158" i="1"/>
  <c r="M158" i="1"/>
  <c r="P158" i="1" s="1"/>
  <c r="L160" i="1"/>
  <c r="M160" i="1"/>
  <c r="P160" i="1" s="1"/>
  <c r="L161" i="1"/>
  <c r="M161" i="1"/>
  <c r="P161" i="1" s="1"/>
  <c r="L162" i="1"/>
  <c r="M162" i="1"/>
  <c r="P162" i="1" s="1"/>
  <c r="L163" i="1"/>
  <c r="M163" i="1"/>
  <c r="P163" i="1" s="1"/>
  <c r="L164" i="1"/>
  <c r="M164" i="1"/>
  <c r="P164" i="1" s="1"/>
  <c r="L165" i="1"/>
  <c r="M165" i="1"/>
  <c r="P165" i="1" s="1"/>
  <c r="L166" i="1"/>
  <c r="M166" i="1"/>
  <c r="P166" i="1" s="1"/>
  <c r="L167" i="1"/>
  <c r="M167" i="1"/>
  <c r="P167" i="1" s="1"/>
  <c r="L168" i="1"/>
  <c r="M168" i="1"/>
  <c r="P168" i="1" s="1"/>
  <c r="L169" i="1"/>
  <c r="M169" i="1"/>
  <c r="P169" i="1" s="1"/>
  <c r="L170" i="1"/>
  <c r="M170" i="1"/>
  <c r="P170" i="1" s="1"/>
  <c r="L171" i="1"/>
  <c r="M171" i="1"/>
  <c r="P171" i="1" s="1"/>
  <c r="L172" i="1"/>
  <c r="M172" i="1"/>
  <c r="P172" i="1" s="1"/>
  <c r="L173" i="1"/>
  <c r="M173" i="1"/>
  <c r="P173" i="1" s="1"/>
  <c r="L174" i="1"/>
  <c r="M174" i="1"/>
  <c r="P174" i="1" s="1"/>
  <c r="L175" i="1"/>
  <c r="M175" i="1"/>
  <c r="P175" i="1" s="1"/>
  <c r="L176" i="1"/>
  <c r="M176" i="1"/>
  <c r="P176" i="1" s="1"/>
  <c r="L178" i="1"/>
  <c r="M178" i="1"/>
  <c r="P178" i="1" s="1"/>
  <c r="L179" i="1"/>
  <c r="M179" i="1"/>
  <c r="P179" i="1" s="1"/>
  <c r="L180" i="1"/>
  <c r="M180" i="1"/>
  <c r="P180" i="1" s="1"/>
  <c r="L181" i="1"/>
  <c r="M181" i="1"/>
  <c r="P181" i="1" s="1"/>
  <c r="L182" i="1"/>
  <c r="M182" i="1"/>
  <c r="P182" i="1" s="1"/>
  <c r="L183" i="1"/>
  <c r="M183" i="1"/>
  <c r="P183" i="1" s="1"/>
  <c r="L184" i="1"/>
  <c r="M184" i="1"/>
  <c r="P184" i="1" s="1"/>
  <c r="L185" i="1"/>
  <c r="M185" i="1"/>
  <c r="P185" i="1" s="1"/>
  <c r="L186" i="1"/>
  <c r="M186" i="1"/>
  <c r="P186" i="1" s="1"/>
  <c r="L190" i="1"/>
  <c r="M190" i="1"/>
  <c r="P190" i="1" s="1"/>
  <c r="L191" i="1"/>
  <c r="M191" i="1"/>
  <c r="P191" i="1" s="1"/>
  <c r="L192" i="1"/>
  <c r="M192" i="1"/>
  <c r="P192" i="1" s="1"/>
  <c r="L193" i="1"/>
  <c r="M193" i="1"/>
  <c r="P193" i="1" s="1"/>
  <c r="L194" i="1"/>
  <c r="M194" i="1"/>
  <c r="P194" i="1" s="1"/>
  <c r="L196" i="1"/>
  <c r="M196" i="1"/>
  <c r="P196" i="1" s="1"/>
  <c r="L197" i="1"/>
  <c r="M197" i="1"/>
  <c r="P197" i="1" s="1"/>
  <c r="L198" i="1"/>
  <c r="M198" i="1"/>
  <c r="P198" i="1" s="1"/>
  <c r="L199" i="1"/>
  <c r="M199" i="1"/>
  <c r="P199" i="1" s="1"/>
  <c r="L200" i="1"/>
  <c r="M200" i="1"/>
  <c r="P200" i="1" s="1"/>
  <c r="L202" i="1"/>
  <c r="M202" i="1"/>
  <c r="P202" i="1" s="1"/>
  <c r="L203" i="1"/>
  <c r="M203" i="1"/>
  <c r="P203" i="1" s="1"/>
  <c r="L204" i="1"/>
  <c r="M204" i="1"/>
  <c r="P204" i="1" s="1"/>
  <c r="L205" i="1"/>
  <c r="M205" i="1"/>
  <c r="P205" i="1" s="1"/>
  <c r="L208" i="1"/>
  <c r="M208" i="1"/>
  <c r="P208" i="1" s="1"/>
  <c r="L209" i="1"/>
  <c r="M209" i="1"/>
  <c r="P209" i="1" s="1"/>
  <c r="L210" i="1"/>
  <c r="M210" i="1"/>
  <c r="P210" i="1" s="1"/>
  <c r="L211" i="1"/>
  <c r="M211" i="1"/>
  <c r="P211" i="1" s="1"/>
  <c r="L212" i="1"/>
  <c r="M212" i="1"/>
  <c r="P212" i="1" s="1"/>
  <c r="L213" i="1"/>
  <c r="M213" i="1"/>
  <c r="P213" i="1" s="1"/>
  <c r="L214" i="1"/>
  <c r="M214" i="1"/>
  <c r="P214" i="1" s="1"/>
  <c r="L215" i="1"/>
  <c r="M215" i="1"/>
  <c r="P215" i="1" s="1"/>
  <c r="L216" i="1"/>
  <c r="M216" i="1"/>
  <c r="P216" i="1" s="1"/>
  <c r="L217" i="1"/>
  <c r="M217" i="1"/>
  <c r="P217" i="1" s="1"/>
  <c r="L220" i="1"/>
  <c r="M220" i="1"/>
  <c r="P220" i="1" s="1"/>
  <c r="L221" i="1"/>
  <c r="M221" i="1"/>
  <c r="P221" i="1" s="1"/>
  <c r="L222" i="1"/>
  <c r="M222" i="1"/>
  <c r="P222" i="1" s="1"/>
  <c r="L223" i="1"/>
  <c r="M223" i="1"/>
  <c r="P223" i="1" s="1"/>
  <c r="L224" i="1"/>
  <c r="M224" i="1"/>
  <c r="P224" i="1" s="1"/>
  <c r="L226" i="1"/>
  <c r="M226" i="1"/>
  <c r="P226" i="1" s="1"/>
  <c r="L227" i="1"/>
  <c r="M227" i="1"/>
  <c r="P227" i="1" s="1"/>
  <c r="L228" i="1"/>
  <c r="M228" i="1"/>
  <c r="P228" i="1" s="1"/>
  <c r="L229" i="1"/>
  <c r="M229" i="1"/>
  <c r="P229" i="1" s="1"/>
  <c r="L232" i="1"/>
  <c r="M232" i="1"/>
  <c r="P232" i="1" s="1"/>
  <c r="L233" i="1"/>
  <c r="M233" i="1"/>
  <c r="P233" i="1" s="1"/>
  <c r="L234" i="1"/>
  <c r="M234" i="1"/>
  <c r="P234" i="1" s="1"/>
  <c r="L235" i="1"/>
  <c r="M235" i="1"/>
  <c r="P235" i="1" s="1"/>
  <c r="L236" i="1"/>
  <c r="M236" i="1"/>
  <c r="P236" i="1" s="1"/>
  <c r="L238" i="1"/>
  <c r="M238" i="1"/>
  <c r="P238" i="1" s="1"/>
  <c r="L239" i="1"/>
  <c r="M239" i="1"/>
  <c r="P239" i="1" s="1"/>
  <c r="L240" i="1"/>
  <c r="M240" i="1"/>
  <c r="P240" i="1" s="1"/>
  <c r="L241" i="1"/>
  <c r="M241" i="1"/>
  <c r="P241" i="1" s="1"/>
  <c r="L244" i="1"/>
  <c r="M244" i="1"/>
  <c r="P244" i="1" s="1"/>
  <c r="L245" i="1"/>
  <c r="M245" i="1"/>
  <c r="P245" i="1" s="1"/>
  <c r="L246" i="1"/>
  <c r="M246" i="1"/>
  <c r="P246" i="1" s="1"/>
  <c r="L247" i="1"/>
  <c r="M247" i="1"/>
  <c r="P247" i="1" s="1"/>
  <c r="L248" i="1"/>
  <c r="M248" i="1"/>
  <c r="P248" i="1" s="1"/>
  <c r="L249" i="1"/>
  <c r="M249" i="1"/>
  <c r="P249" i="1" s="1"/>
  <c r="L250" i="1"/>
  <c r="M250" i="1"/>
  <c r="P250" i="1" s="1"/>
  <c r="L251" i="1"/>
  <c r="M251" i="1"/>
  <c r="P251" i="1" s="1"/>
  <c r="L252" i="1"/>
  <c r="M252" i="1"/>
  <c r="P252" i="1" s="1"/>
  <c r="L253" i="1"/>
  <c r="M253" i="1"/>
  <c r="P253" i="1" s="1"/>
  <c r="L254" i="1"/>
  <c r="M254" i="1"/>
  <c r="P254" i="1" s="1"/>
  <c r="L256" i="1"/>
  <c r="M256" i="1"/>
  <c r="P256" i="1" s="1"/>
  <c r="L257" i="1"/>
  <c r="M257" i="1"/>
  <c r="P257" i="1" s="1"/>
  <c r="L258" i="1"/>
  <c r="M258" i="1"/>
  <c r="P258" i="1" s="1"/>
  <c r="L259" i="1"/>
  <c r="M259" i="1"/>
  <c r="P259" i="1" s="1"/>
  <c r="L262" i="1"/>
  <c r="M262" i="1"/>
  <c r="P262" i="1" s="1"/>
  <c r="L263" i="1"/>
  <c r="M263" i="1"/>
  <c r="P263" i="1" s="1"/>
  <c r="L264" i="1"/>
  <c r="M264" i="1"/>
  <c r="P264" i="1" s="1"/>
  <c r="L265" i="1"/>
  <c r="M265" i="1"/>
  <c r="P265" i="1" s="1"/>
  <c r="L268" i="1"/>
  <c r="M268" i="1"/>
  <c r="P268" i="1" s="1"/>
  <c r="L269" i="1"/>
  <c r="M269" i="1"/>
  <c r="P269" i="1" s="1"/>
  <c r="L270" i="1"/>
  <c r="M270" i="1"/>
  <c r="P270" i="1" s="1"/>
  <c r="L271" i="1"/>
  <c r="M271" i="1"/>
  <c r="P271" i="1" s="1"/>
  <c r="L272" i="1"/>
  <c r="M272" i="1"/>
  <c r="P272" i="1" s="1"/>
  <c r="L273" i="1"/>
  <c r="M273" i="1"/>
  <c r="P273" i="1" s="1"/>
  <c r="L274" i="1"/>
  <c r="M274" i="1"/>
  <c r="P274" i="1" s="1"/>
  <c r="L275" i="1"/>
  <c r="M275" i="1"/>
  <c r="P275" i="1" s="1"/>
  <c r="L276" i="1"/>
  <c r="M276" i="1"/>
  <c r="P276" i="1" s="1"/>
  <c r="L277" i="1"/>
  <c r="M277" i="1"/>
  <c r="P277" i="1" s="1"/>
  <c r="L278" i="1"/>
  <c r="M278" i="1"/>
  <c r="P278" i="1" s="1"/>
  <c r="L280" i="1"/>
  <c r="M280" i="1"/>
  <c r="P280" i="1" s="1"/>
  <c r="L281" i="1"/>
  <c r="M281" i="1"/>
  <c r="P281" i="1" s="1"/>
  <c r="L282" i="1"/>
  <c r="M282" i="1"/>
  <c r="P282" i="1" s="1"/>
  <c r="L283" i="1"/>
  <c r="M283" i="1"/>
  <c r="P283" i="1" s="1"/>
  <c r="L284" i="1"/>
  <c r="M284" i="1"/>
  <c r="P284" i="1" s="1"/>
  <c r="L286" i="1"/>
  <c r="M286" i="1"/>
  <c r="P286" i="1" s="1"/>
  <c r="L287" i="1"/>
  <c r="M287" i="1"/>
  <c r="P287" i="1" s="1"/>
  <c r="L288" i="1"/>
  <c r="M288" i="1"/>
  <c r="P288" i="1" s="1"/>
  <c r="L289" i="1"/>
  <c r="M289" i="1"/>
  <c r="P289" i="1" s="1"/>
  <c r="L290" i="1"/>
  <c r="M290" i="1"/>
  <c r="P290" i="1" s="1"/>
  <c r="L291" i="1"/>
  <c r="M291" i="1"/>
  <c r="P291" i="1" s="1"/>
  <c r="L292" i="1"/>
  <c r="M292" i="1"/>
  <c r="P292" i="1" s="1"/>
  <c r="L293" i="1"/>
  <c r="M293" i="1"/>
  <c r="P293" i="1" s="1"/>
  <c r="L294" i="1"/>
  <c r="M294" i="1"/>
  <c r="P294" i="1" s="1"/>
  <c r="L295" i="1"/>
  <c r="M295" i="1"/>
  <c r="P295" i="1" s="1"/>
  <c r="L296" i="1"/>
  <c r="M296" i="1"/>
  <c r="P296" i="1" s="1"/>
  <c r="L298" i="1"/>
  <c r="M298" i="1"/>
  <c r="P298" i="1" s="1"/>
  <c r="L299" i="1"/>
  <c r="M299" i="1"/>
  <c r="P299" i="1" s="1"/>
  <c r="L300" i="1"/>
  <c r="M300" i="1"/>
  <c r="P300" i="1" s="1"/>
  <c r="L301" i="1"/>
  <c r="M301" i="1"/>
  <c r="P301" i="1" s="1"/>
  <c r="L302" i="1"/>
  <c r="M302" i="1"/>
  <c r="P302" i="1" s="1"/>
  <c r="L303" i="1"/>
  <c r="M303" i="1"/>
  <c r="P303" i="1" s="1"/>
  <c r="L304" i="1"/>
  <c r="M304" i="1"/>
  <c r="P304" i="1" s="1"/>
  <c r="L305" i="1"/>
  <c r="M305" i="1"/>
  <c r="P305" i="1" s="1"/>
  <c r="L306" i="1"/>
  <c r="M306" i="1"/>
  <c r="P306" i="1" s="1"/>
  <c r="L307" i="1"/>
  <c r="M307" i="1"/>
  <c r="P307" i="1" s="1"/>
  <c r="L310" i="1"/>
  <c r="M310" i="1"/>
  <c r="P310" i="1" s="1"/>
  <c r="L311" i="1"/>
  <c r="M311" i="1"/>
  <c r="P311" i="1" s="1"/>
  <c r="L312" i="1"/>
  <c r="M312" i="1"/>
  <c r="P312" i="1" s="1"/>
  <c r="L313" i="1"/>
  <c r="M313" i="1"/>
  <c r="P313" i="1" s="1"/>
  <c r="L316" i="1"/>
  <c r="M316" i="1"/>
  <c r="P316" i="1" s="1"/>
  <c r="L317" i="1"/>
  <c r="M317" i="1"/>
  <c r="P317" i="1" s="1"/>
  <c r="L318" i="1"/>
  <c r="M318" i="1"/>
  <c r="P318" i="1" s="1"/>
  <c r="L322" i="1"/>
  <c r="M322" i="1"/>
  <c r="P322" i="1" s="1"/>
  <c r="L323" i="1"/>
  <c r="M323" i="1"/>
  <c r="P323" i="1" s="1"/>
  <c r="L324" i="1"/>
  <c r="M324" i="1"/>
  <c r="P324" i="1" s="1"/>
  <c r="L325" i="1"/>
  <c r="M325" i="1"/>
  <c r="P325" i="1" s="1"/>
  <c r="L326" i="1"/>
  <c r="M326" i="1"/>
  <c r="P326" i="1" s="1"/>
  <c r="L328" i="1"/>
  <c r="M328" i="1"/>
  <c r="P328" i="1" s="1"/>
  <c r="L329" i="1"/>
  <c r="M329" i="1"/>
  <c r="P329" i="1" s="1"/>
  <c r="L330" i="1"/>
  <c r="M330" i="1"/>
  <c r="P330" i="1" s="1"/>
  <c r="L331" i="1"/>
  <c r="M331" i="1"/>
  <c r="P331" i="1" s="1"/>
  <c r="L332" i="1"/>
  <c r="M332" i="1"/>
  <c r="P332" i="1" s="1"/>
  <c r="L333" i="1"/>
  <c r="M333" i="1"/>
  <c r="P333" i="1" s="1"/>
  <c r="L334" i="1"/>
  <c r="M334" i="1"/>
  <c r="P334" i="1" s="1"/>
  <c r="L335" i="1"/>
  <c r="M335" i="1"/>
  <c r="P335" i="1" s="1"/>
  <c r="L336" i="1"/>
  <c r="M336" i="1"/>
  <c r="P336" i="1" s="1"/>
  <c r="L337" i="1"/>
  <c r="M337" i="1"/>
  <c r="P337" i="1" s="1"/>
  <c r="L340" i="1"/>
  <c r="M340" i="1"/>
  <c r="P340" i="1" s="1"/>
  <c r="L341" i="1"/>
  <c r="M341" i="1"/>
  <c r="P341" i="1" s="1"/>
  <c r="L342" i="1"/>
  <c r="M342" i="1"/>
  <c r="P342" i="1" s="1"/>
  <c r="L343" i="1"/>
  <c r="M343" i="1"/>
  <c r="P343" i="1" s="1"/>
  <c r="L344" i="1"/>
  <c r="M344" i="1"/>
  <c r="P344" i="1" s="1"/>
  <c r="L346" i="1"/>
  <c r="M346" i="1"/>
  <c r="P346" i="1" s="1"/>
  <c r="L347" i="1"/>
  <c r="M347" i="1"/>
  <c r="P347" i="1" s="1"/>
  <c r="L348" i="1"/>
  <c r="M348" i="1"/>
  <c r="P348" i="1" s="1"/>
  <c r="L349" i="1"/>
  <c r="M349" i="1"/>
  <c r="P349" i="1" s="1"/>
  <c r="L352" i="1"/>
  <c r="M352" i="1"/>
  <c r="P352" i="1" s="1"/>
  <c r="L353" i="1"/>
  <c r="M353" i="1"/>
  <c r="P353" i="1" s="1"/>
  <c r="L354" i="1"/>
  <c r="M354" i="1"/>
  <c r="P354" i="1" s="1"/>
  <c r="L355" i="1"/>
  <c r="M355" i="1"/>
  <c r="P355" i="1" s="1"/>
  <c r="L356" i="1"/>
  <c r="M356" i="1"/>
  <c r="P356" i="1" s="1"/>
  <c r="L358" i="1"/>
  <c r="M358" i="1"/>
  <c r="P358" i="1" s="1"/>
  <c r="L359" i="1"/>
  <c r="M359" i="1"/>
  <c r="P359" i="1" s="1"/>
  <c r="L360" i="1"/>
  <c r="M360" i="1"/>
  <c r="P360" i="1" s="1"/>
  <c r="L361" i="1"/>
  <c r="M361" i="1"/>
  <c r="P361" i="1" s="1"/>
  <c r="L362" i="1"/>
  <c r="M362" i="1"/>
  <c r="P362" i="1" s="1"/>
  <c r="L364" i="1"/>
  <c r="M364" i="1"/>
  <c r="P364" i="1" s="1"/>
  <c r="L365" i="1"/>
  <c r="M365" i="1"/>
  <c r="P365" i="1" s="1"/>
  <c r="L366" i="1"/>
  <c r="M366" i="1"/>
  <c r="P366" i="1" s="1"/>
  <c r="L367" i="1"/>
  <c r="M367" i="1"/>
  <c r="P367" i="1" s="1"/>
  <c r="L370" i="1"/>
  <c r="M370" i="1"/>
  <c r="P370" i="1" s="1"/>
  <c r="L371" i="1"/>
  <c r="M371" i="1"/>
  <c r="P371" i="1" s="1"/>
  <c r="L372" i="1"/>
  <c r="M372" i="1"/>
  <c r="P372" i="1" s="1"/>
  <c r="L373" i="1"/>
  <c r="M373" i="1"/>
  <c r="P373" i="1" s="1"/>
  <c r="L374" i="1"/>
  <c r="M374" i="1"/>
  <c r="P374" i="1" s="1"/>
  <c r="L376" i="1"/>
  <c r="M376" i="1"/>
  <c r="P376" i="1" s="1"/>
  <c r="L377" i="1"/>
  <c r="M377" i="1"/>
  <c r="P377" i="1" s="1"/>
  <c r="L378" i="1"/>
  <c r="M378" i="1"/>
  <c r="P378" i="1" s="1"/>
  <c r="L379" i="1"/>
  <c r="M379" i="1"/>
  <c r="P379" i="1" s="1"/>
  <c r="L380" i="1"/>
  <c r="M380" i="1"/>
  <c r="P380" i="1" s="1"/>
  <c r="L383" i="1"/>
  <c r="M383" i="1"/>
  <c r="P383" i="1" s="1"/>
  <c r="L384" i="1"/>
  <c r="M384" i="1"/>
  <c r="P384" i="1" s="1"/>
  <c r="L385" i="1"/>
  <c r="M385" i="1"/>
  <c r="P385" i="1" s="1"/>
  <c r="L386" i="1"/>
  <c r="M386" i="1"/>
  <c r="P386" i="1" s="1"/>
  <c r="L387" i="1"/>
  <c r="M387" i="1"/>
  <c r="L389" i="1"/>
  <c r="M389" i="1"/>
  <c r="P389" i="1" s="1"/>
  <c r="L390" i="1"/>
  <c r="M390" i="1"/>
  <c r="P390" i="1" s="1"/>
  <c r="L391" i="1"/>
  <c r="M391" i="1"/>
  <c r="P391" i="1" s="1"/>
  <c r="L392" i="1"/>
  <c r="M392" i="1"/>
  <c r="P392" i="1" s="1"/>
  <c r="L394" i="1"/>
  <c r="M394" i="1"/>
  <c r="P394" i="1" s="1"/>
  <c r="L395" i="1"/>
  <c r="M395" i="1"/>
  <c r="P395" i="1" s="1"/>
  <c r="L396" i="1"/>
  <c r="M396" i="1"/>
  <c r="P396" i="1" s="1"/>
  <c r="L397" i="1"/>
  <c r="M397" i="1"/>
  <c r="P397" i="1" s="1"/>
  <c r="L398" i="1"/>
  <c r="M398" i="1"/>
  <c r="P398" i="1" s="1"/>
  <c r="L399" i="1"/>
  <c r="M399" i="1"/>
  <c r="P399" i="1" s="1"/>
  <c r="L400" i="1"/>
  <c r="M400" i="1"/>
  <c r="P400" i="1" s="1"/>
  <c r="L401" i="1"/>
  <c r="M401" i="1"/>
  <c r="P401" i="1" s="1"/>
  <c r="L402" i="1"/>
  <c r="M402" i="1"/>
  <c r="P402" i="1" s="1"/>
  <c r="L403" i="1"/>
  <c r="M403" i="1"/>
  <c r="P403" i="1" s="1"/>
  <c r="L404" i="1"/>
  <c r="M404" i="1"/>
  <c r="P404" i="1" s="1"/>
  <c r="L406" i="1"/>
  <c r="M406" i="1"/>
  <c r="P406" i="1" s="1"/>
  <c r="L407" i="1"/>
  <c r="M407" i="1"/>
  <c r="P407" i="1" s="1"/>
  <c r="L408" i="1"/>
  <c r="M408" i="1"/>
  <c r="P408" i="1" s="1"/>
  <c r="L409" i="1"/>
  <c r="M409" i="1"/>
  <c r="P409" i="1" s="1"/>
  <c r="L410" i="1"/>
  <c r="M410" i="1"/>
  <c r="P410" i="1" s="1"/>
  <c r="L411" i="1"/>
  <c r="M411" i="1"/>
  <c r="P411" i="1" s="1"/>
  <c r="L412" i="1"/>
  <c r="M412" i="1"/>
  <c r="P412" i="1" s="1"/>
  <c r="L413" i="1"/>
  <c r="M413" i="1"/>
  <c r="P413" i="1" s="1"/>
  <c r="L414" i="1"/>
  <c r="M414" i="1"/>
  <c r="P414" i="1" s="1"/>
  <c r="L418" i="1"/>
  <c r="M418" i="1"/>
  <c r="P418" i="1" s="1"/>
  <c r="L419" i="1"/>
  <c r="M419" i="1"/>
  <c r="P419" i="1" s="1"/>
  <c r="L420" i="1"/>
  <c r="M420" i="1"/>
  <c r="P420" i="1" s="1"/>
  <c r="L421" i="1"/>
  <c r="M421" i="1"/>
  <c r="P421" i="1" s="1"/>
  <c r="L424" i="1"/>
  <c r="M424" i="1"/>
  <c r="P424" i="1" s="1"/>
  <c r="L425" i="1"/>
  <c r="M425" i="1"/>
  <c r="P425" i="1" s="1"/>
  <c r="L426" i="1"/>
  <c r="M426" i="1"/>
  <c r="P426" i="1" s="1"/>
  <c r="L427" i="1"/>
  <c r="M427" i="1"/>
  <c r="P427" i="1" s="1"/>
  <c r="L454" i="1"/>
  <c r="M454" i="1"/>
  <c r="P454" i="1" s="1"/>
  <c r="L455" i="1"/>
  <c r="M455" i="1"/>
  <c r="P455" i="1" s="1"/>
  <c r="L456" i="1"/>
  <c r="M456" i="1"/>
  <c r="P456" i="1" s="1"/>
  <c r="L430" i="1"/>
  <c r="M430" i="1"/>
  <c r="P430" i="1" s="1"/>
  <c r="L431" i="1"/>
  <c r="M431" i="1"/>
  <c r="P431" i="1" s="1"/>
  <c r="L432" i="1"/>
  <c r="M432" i="1"/>
  <c r="P432" i="1" s="1"/>
  <c r="L433" i="1"/>
  <c r="M433" i="1"/>
  <c r="P433" i="1" s="1"/>
  <c r="L436" i="1"/>
  <c r="M436" i="1"/>
  <c r="P436" i="1" s="1"/>
  <c r="L437" i="1"/>
  <c r="M437" i="1"/>
  <c r="P437" i="1" s="1"/>
  <c r="L438" i="1"/>
  <c r="M438" i="1"/>
  <c r="P438" i="1" s="1"/>
  <c r="L439" i="1"/>
  <c r="M439" i="1"/>
  <c r="P439" i="1" s="1"/>
  <c r="L440" i="1"/>
  <c r="M440" i="1"/>
  <c r="P440" i="1" s="1"/>
  <c r="L442" i="1"/>
  <c r="M442" i="1"/>
  <c r="P442" i="1" s="1"/>
  <c r="L443" i="1"/>
  <c r="M443" i="1"/>
  <c r="P443" i="1" s="1"/>
  <c r="L444" i="1"/>
  <c r="M444" i="1"/>
  <c r="P444" i="1" s="1"/>
  <c r="L445" i="1"/>
  <c r="M445" i="1"/>
  <c r="P445" i="1" s="1"/>
  <c r="L446" i="1"/>
  <c r="M446" i="1"/>
  <c r="P446" i="1" s="1"/>
  <c r="L448" i="1"/>
  <c r="M448" i="1"/>
  <c r="P448" i="1" s="1"/>
  <c r="L449" i="1"/>
  <c r="M449" i="1"/>
  <c r="P449" i="1" s="1"/>
  <c r="L450" i="1"/>
  <c r="M450" i="1"/>
  <c r="P450" i="1" s="1"/>
  <c r="L451" i="1"/>
  <c r="M451" i="1"/>
  <c r="P451" i="1" s="1"/>
  <c r="L472" i="1"/>
  <c r="M472" i="1"/>
  <c r="P472" i="1" s="1"/>
  <c r="L473" i="1"/>
  <c r="M473" i="1"/>
  <c r="P473" i="1" s="1"/>
  <c r="L460" i="1"/>
  <c r="M460" i="1"/>
  <c r="P460" i="1" s="1"/>
  <c r="L461" i="1"/>
  <c r="M461" i="1"/>
  <c r="P461" i="1" s="1"/>
  <c r="L462" i="1"/>
  <c r="M462" i="1"/>
  <c r="P462" i="1" s="1"/>
  <c r="L463" i="1"/>
  <c r="M463" i="1"/>
  <c r="P463" i="1" s="1"/>
  <c r="L464" i="1"/>
  <c r="M464" i="1"/>
  <c r="P464" i="1" s="1"/>
  <c r="L465" i="1"/>
  <c r="M465" i="1"/>
  <c r="P465" i="1" s="1"/>
  <c r="L466" i="1"/>
  <c r="M466" i="1"/>
  <c r="P466" i="1" s="1"/>
  <c r="L467" i="1"/>
  <c r="M467" i="1"/>
  <c r="P467" i="1" s="1"/>
  <c r="L468" i="1"/>
  <c r="M468" i="1"/>
  <c r="P468" i="1" s="1"/>
  <c r="L469" i="1"/>
  <c r="M469" i="1"/>
  <c r="P469" i="1" s="1"/>
  <c r="L470" i="1"/>
  <c r="M470" i="1"/>
  <c r="P470" i="1" s="1"/>
  <c r="L471" i="1"/>
  <c r="M471" i="1"/>
  <c r="P471" i="1" s="1"/>
  <c r="L478" i="1"/>
  <c r="M478" i="1"/>
  <c r="P478" i="1" s="1"/>
  <c r="L479" i="1"/>
  <c r="M479" i="1"/>
  <c r="P479" i="1" s="1"/>
  <c r="L480" i="1"/>
  <c r="M480" i="1"/>
  <c r="P480" i="1" s="1"/>
  <c r="L481" i="1"/>
  <c r="M481" i="1"/>
  <c r="P481" i="1" s="1"/>
  <c r="L482" i="1"/>
  <c r="M482" i="1"/>
  <c r="P482" i="1" s="1"/>
  <c r="L484" i="1"/>
  <c r="M484" i="1"/>
  <c r="P484" i="1" s="1"/>
  <c r="L485" i="1"/>
  <c r="M485" i="1"/>
  <c r="P485" i="1" s="1"/>
  <c r="L490" i="1"/>
  <c r="M490" i="1"/>
  <c r="P490" i="1" s="1"/>
  <c r="L491" i="1"/>
  <c r="M491" i="1"/>
  <c r="P491" i="1" s="1"/>
  <c r="L492" i="1"/>
  <c r="M492" i="1"/>
  <c r="P492" i="1" s="1"/>
  <c r="L493" i="1"/>
  <c r="M493" i="1"/>
  <c r="P493" i="1" s="1"/>
  <c r="L494" i="1"/>
  <c r="M494" i="1"/>
  <c r="P494" i="1" s="1"/>
  <c r="L496" i="1"/>
  <c r="M496" i="1"/>
  <c r="P496" i="1" s="1"/>
  <c r="L497" i="1"/>
  <c r="M497" i="1"/>
  <c r="P497" i="1" s="1"/>
  <c r="L498" i="1"/>
  <c r="M498" i="1"/>
  <c r="P498" i="1" s="1"/>
  <c r="L499" i="1"/>
  <c r="M499" i="1"/>
  <c r="P499" i="1" s="1"/>
  <c r="L502" i="1"/>
  <c r="M502" i="1"/>
  <c r="P502" i="1" s="1"/>
  <c r="L503" i="1"/>
  <c r="M503" i="1"/>
  <c r="P503" i="1" s="1"/>
  <c r="L504" i="1"/>
  <c r="M504" i="1"/>
  <c r="P504" i="1" s="1"/>
  <c r="L505" i="1"/>
  <c r="M505" i="1"/>
  <c r="P505" i="1" s="1"/>
  <c r="L506" i="1"/>
  <c r="M506" i="1"/>
  <c r="P506" i="1" s="1"/>
  <c r="L508" i="1"/>
  <c r="M508" i="1"/>
  <c r="P508" i="1" s="1"/>
  <c r="L509" i="1"/>
  <c r="M509" i="1"/>
  <c r="P509" i="1" s="1"/>
  <c r="L510" i="1"/>
  <c r="M510" i="1"/>
  <c r="P510" i="1" s="1"/>
  <c r="L511" i="1"/>
  <c r="M511" i="1"/>
  <c r="P511" i="1" s="1"/>
  <c r="L512" i="1"/>
  <c r="M512" i="1"/>
  <c r="P512" i="1" s="1"/>
  <c r="L513" i="1"/>
  <c r="M513" i="1"/>
  <c r="P513" i="1" s="1"/>
  <c r="L514" i="1"/>
  <c r="M514" i="1"/>
  <c r="P514" i="1" s="1"/>
  <c r="L515" i="1"/>
  <c r="M515" i="1"/>
  <c r="P515" i="1" s="1"/>
  <c r="L516" i="1"/>
  <c r="M516" i="1"/>
  <c r="P516" i="1" s="1"/>
  <c r="L517" i="1"/>
  <c r="M517" i="1"/>
  <c r="P517" i="1" s="1"/>
  <c r="L518" i="1"/>
  <c r="M518" i="1"/>
  <c r="P518" i="1" s="1"/>
  <c r="L519" i="1"/>
  <c r="M519" i="1"/>
  <c r="P519" i="1" s="1"/>
  <c r="L520" i="1"/>
  <c r="M520" i="1"/>
  <c r="P520" i="1" s="1"/>
  <c r="L521" i="1"/>
  <c r="M521" i="1"/>
  <c r="P521" i="1" s="1"/>
  <c r="L522" i="1"/>
  <c r="M522" i="1"/>
  <c r="P522" i="1" s="1"/>
  <c r="L523" i="1"/>
  <c r="M523" i="1"/>
  <c r="P523" i="1" s="1"/>
  <c r="L524" i="1"/>
  <c r="M524" i="1"/>
  <c r="P524" i="1" s="1"/>
  <c r="L525" i="1"/>
  <c r="M525" i="1"/>
  <c r="P525" i="1" s="1"/>
  <c r="L526" i="1"/>
  <c r="M526" i="1"/>
  <c r="P526" i="1" s="1"/>
  <c r="L527" i="1"/>
  <c r="M527" i="1"/>
  <c r="P527" i="1" s="1"/>
  <c r="L528" i="1"/>
  <c r="M528" i="1"/>
  <c r="P528" i="1" s="1"/>
  <c r="L529" i="1"/>
  <c r="M529" i="1"/>
  <c r="P529" i="1" s="1"/>
  <c r="L530" i="1"/>
  <c r="M530" i="1"/>
  <c r="P530" i="1" s="1"/>
  <c r="L531" i="1"/>
  <c r="M531" i="1"/>
  <c r="P531" i="1" s="1"/>
  <c r="L532" i="1"/>
  <c r="M532" i="1"/>
  <c r="P532" i="1" s="1"/>
  <c r="L533" i="1"/>
  <c r="M533" i="1"/>
  <c r="P533" i="1" s="1"/>
  <c r="L534" i="1"/>
  <c r="M534" i="1"/>
  <c r="P534" i="1" s="1"/>
  <c r="L537" i="1"/>
  <c r="M537" i="1"/>
  <c r="P537" i="1" s="1"/>
  <c r="L538" i="1"/>
  <c r="M538" i="1"/>
  <c r="P538" i="1" s="1"/>
  <c r="L539" i="1"/>
  <c r="M539" i="1"/>
  <c r="P539" i="1" s="1"/>
  <c r="L540" i="1"/>
  <c r="M540" i="1"/>
  <c r="P540" i="1" s="1"/>
  <c r="L541" i="1"/>
  <c r="M541" i="1"/>
  <c r="P541" i="1" s="1"/>
  <c r="L542" i="1"/>
  <c r="M542" i="1"/>
  <c r="P542" i="1" s="1"/>
  <c r="L543" i="1"/>
  <c r="M543" i="1"/>
  <c r="P543" i="1" s="1"/>
  <c r="L544" i="1"/>
  <c r="M544" i="1"/>
  <c r="P544" i="1" s="1"/>
  <c r="L545" i="1"/>
  <c r="M545" i="1"/>
  <c r="P545" i="1" s="1"/>
  <c r="L546" i="1"/>
  <c r="M546" i="1"/>
  <c r="P546" i="1" s="1"/>
  <c r="L547" i="1"/>
  <c r="M547" i="1"/>
  <c r="P547" i="1" s="1"/>
  <c r="L549" i="1"/>
  <c r="M549" i="1"/>
  <c r="P549" i="1" s="1"/>
  <c r="L550" i="1"/>
  <c r="M550" i="1"/>
  <c r="P550" i="1" s="1"/>
  <c r="L551" i="1"/>
  <c r="M551" i="1"/>
  <c r="P551" i="1" s="1"/>
  <c r="L552" i="1"/>
  <c r="M552" i="1"/>
  <c r="P552" i="1" s="1"/>
  <c r="L553" i="1"/>
  <c r="M553" i="1"/>
  <c r="P553" i="1" s="1"/>
  <c r="L554" i="1"/>
  <c r="M554" i="1"/>
  <c r="P554" i="1" s="1"/>
  <c r="L555" i="1"/>
  <c r="M555" i="1"/>
  <c r="P555" i="1" s="1"/>
  <c r="L556" i="1"/>
  <c r="M556" i="1"/>
  <c r="P556" i="1" s="1"/>
  <c r="L557" i="1"/>
  <c r="M557" i="1"/>
  <c r="P557" i="1" s="1"/>
  <c r="L558" i="1"/>
  <c r="M558" i="1"/>
  <c r="P558" i="1" s="1"/>
  <c r="L559" i="1"/>
  <c r="M559" i="1"/>
  <c r="P559" i="1" s="1"/>
  <c r="L560" i="1"/>
  <c r="M560" i="1"/>
  <c r="P560" i="1" s="1"/>
  <c r="L561" i="1"/>
  <c r="M561" i="1"/>
  <c r="P561" i="1" s="1"/>
  <c r="L562" i="1"/>
  <c r="M562" i="1"/>
  <c r="P562" i="1" s="1"/>
  <c r="L563" i="1"/>
  <c r="M563" i="1"/>
  <c r="P563" i="1" s="1"/>
  <c r="L564" i="1"/>
  <c r="M564" i="1"/>
  <c r="P564" i="1" s="1"/>
  <c r="L567" i="1"/>
  <c r="M567" i="1"/>
  <c r="P567" i="1" s="1"/>
  <c r="L568" i="1"/>
  <c r="M568" i="1"/>
  <c r="P568" i="1" s="1"/>
  <c r="L569" i="1"/>
  <c r="M569" i="1"/>
  <c r="P569" i="1" s="1"/>
  <c r="L570" i="1"/>
  <c r="M570" i="1"/>
  <c r="P570" i="1" s="1"/>
  <c r="L571" i="1"/>
  <c r="M571" i="1"/>
  <c r="P571" i="1" s="1"/>
  <c r="L573" i="1"/>
  <c r="M573" i="1"/>
  <c r="P573" i="1" s="1"/>
  <c r="L574" i="1"/>
  <c r="M574" i="1"/>
  <c r="P574" i="1" s="1"/>
  <c r="L575" i="1"/>
  <c r="M575" i="1"/>
  <c r="P575" i="1" s="1"/>
  <c r="L576" i="1"/>
  <c r="M576" i="1"/>
  <c r="P576" i="1" s="1"/>
  <c r="L579" i="1"/>
  <c r="M579" i="1"/>
  <c r="P579" i="1" s="1"/>
  <c r="L580" i="1"/>
  <c r="M580" i="1"/>
  <c r="P580" i="1" s="1"/>
  <c r="L581" i="1"/>
  <c r="M581" i="1"/>
  <c r="P581" i="1" s="1"/>
  <c r="L582" i="1"/>
  <c r="M582" i="1"/>
  <c r="P582" i="1" s="1"/>
  <c r="L609" i="1"/>
  <c r="M609" i="1"/>
  <c r="P609" i="1" s="1"/>
  <c r="L610" i="1"/>
  <c r="M610" i="1"/>
  <c r="P610" i="1" s="1"/>
  <c r="L611" i="1"/>
  <c r="M611" i="1"/>
  <c r="P611" i="1" s="1"/>
  <c r="L612" i="1"/>
  <c r="M612" i="1"/>
  <c r="P612" i="1" s="1"/>
  <c r="L613" i="1"/>
  <c r="M613" i="1"/>
  <c r="P613" i="1" s="1"/>
  <c r="L615" i="1"/>
  <c r="M615" i="1"/>
  <c r="P615" i="1" s="1"/>
  <c r="L616" i="1"/>
  <c r="M616" i="1"/>
  <c r="P616" i="1" s="1"/>
  <c r="L617" i="1"/>
  <c r="M617" i="1"/>
  <c r="P617" i="1" s="1"/>
  <c r="L618" i="1"/>
  <c r="M618" i="1"/>
  <c r="P618" i="1" s="1"/>
  <c r="L619" i="1"/>
  <c r="M619" i="1"/>
  <c r="P619" i="1" s="1"/>
  <c r="L621" i="1"/>
  <c r="M621" i="1"/>
  <c r="P621" i="1" s="1"/>
  <c r="L622" i="1"/>
  <c r="M622" i="1"/>
  <c r="P622" i="1" s="1"/>
  <c r="L623" i="1"/>
  <c r="M623" i="1"/>
  <c r="P623" i="1" s="1"/>
  <c r="L624" i="1"/>
  <c r="M624" i="1"/>
  <c r="P624" i="1" s="1"/>
  <c r="L625" i="1"/>
  <c r="M625" i="1"/>
  <c r="P625" i="1" s="1"/>
  <c r="L626" i="1"/>
  <c r="M626" i="1"/>
  <c r="P626" i="1" s="1"/>
  <c r="L627" i="1"/>
  <c r="M627" i="1"/>
  <c r="P627" i="1" s="1"/>
  <c r="L628" i="1"/>
  <c r="M628" i="1"/>
  <c r="P628" i="1" s="1"/>
  <c r="L629" i="1"/>
  <c r="M629" i="1"/>
  <c r="P629" i="1" s="1"/>
  <c r="L630" i="1"/>
  <c r="M630" i="1"/>
  <c r="P630" i="1" s="1"/>
  <c r="L631" i="1"/>
  <c r="M631" i="1"/>
  <c r="P631" i="1" s="1"/>
  <c r="L633" i="1"/>
  <c r="M633" i="1"/>
  <c r="P633" i="1" s="1"/>
  <c r="L634" i="1"/>
  <c r="M634" i="1"/>
  <c r="P634" i="1" s="1"/>
  <c r="L635" i="1"/>
  <c r="M635" i="1"/>
  <c r="P635" i="1" s="1"/>
  <c r="L636" i="1"/>
  <c r="M636" i="1"/>
  <c r="P636" i="1" s="1"/>
  <c r="L639" i="1"/>
  <c r="M639" i="1"/>
  <c r="P639" i="1" s="1"/>
  <c r="L640" i="1"/>
  <c r="M640" i="1"/>
  <c r="P640" i="1" s="1"/>
  <c r="L641" i="1"/>
  <c r="M641" i="1"/>
  <c r="P641" i="1" s="1"/>
  <c r="L642" i="1"/>
  <c r="M642" i="1"/>
  <c r="P642" i="1" s="1"/>
  <c r="L643" i="1"/>
  <c r="M643" i="1"/>
  <c r="P643" i="1" s="1"/>
  <c r="L644" i="1"/>
  <c r="M644" i="1"/>
  <c r="P644" i="1" s="1"/>
  <c r="L645" i="1"/>
  <c r="M645" i="1"/>
  <c r="P645" i="1" s="1"/>
  <c r="L646" i="1"/>
  <c r="M646" i="1"/>
  <c r="P646" i="1" s="1"/>
  <c r="L647" i="1"/>
  <c r="M647" i="1"/>
  <c r="P647" i="1" s="1"/>
  <c r="L648" i="1"/>
  <c r="M648" i="1"/>
  <c r="P648" i="1" s="1"/>
  <c r="L651" i="1"/>
  <c r="M651" i="1"/>
  <c r="P651" i="1" s="1"/>
  <c r="L652" i="1"/>
  <c r="M652" i="1"/>
  <c r="P652" i="1" s="1"/>
  <c r="L653" i="1"/>
  <c r="M653" i="1"/>
  <c r="P653" i="1" s="1"/>
  <c r="L654" i="1"/>
  <c r="M654" i="1"/>
  <c r="P654" i="1" s="1"/>
  <c r="L655" i="1"/>
  <c r="M655" i="1"/>
  <c r="P655" i="1" s="1"/>
  <c r="L656" i="1"/>
  <c r="M656" i="1"/>
  <c r="P656" i="1" s="1"/>
  <c r="L657" i="1"/>
  <c r="M657" i="1"/>
  <c r="P657" i="1" s="1"/>
  <c r="L658" i="1"/>
  <c r="M658" i="1"/>
  <c r="P658" i="1" s="1"/>
  <c r="L659" i="1"/>
  <c r="M659" i="1"/>
  <c r="P659" i="1" s="1"/>
  <c r="L660" i="1"/>
  <c r="M660" i="1"/>
  <c r="P660" i="1" s="1"/>
  <c r="L663" i="1"/>
  <c r="M663" i="1"/>
  <c r="P663" i="1" s="1"/>
  <c r="L664" i="1"/>
  <c r="M664" i="1"/>
  <c r="P664" i="1" s="1"/>
  <c r="L665" i="1"/>
  <c r="M665" i="1"/>
  <c r="P665" i="1" s="1"/>
  <c r="L666" i="1"/>
  <c r="M666" i="1"/>
  <c r="P666" i="1" s="1"/>
  <c r="L669" i="1"/>
  <c r="M669" i="1"/>
  <c r="P669" i="1" s="1"/>
  <c r="L670" i="1"/>
  <c r="M670" i="1"/>
  <c r="P670" i="1" s="1"/>
  <c r="L671" i="1"/>
  <c r="M671" i="1"/>
  <c r="P671" i="1" s="1"/>
  <c r="L675" i="1"/>
  <c r="M675" i="1"/>
  <c r="P675" i="1" s="1"/>
  <c r="L676" i="1"/>
  <c r="M676" i="1"/>
  <c r="P676" i="1" s="1"/>
  <c r="L677" i="1"/>
  <c r="M677" i="1"/>
  <c r="P677" i="1" s="1"/>
  <c r="L678" i="1"/>
  <c r="M678" i="1"/>
  <c r="P678" i="1" s="1"/>
  <c r="L679" i="1"/>
  <c r="M679" i="1"/>
  <c r="P679" i="1" s="1"/>
  <c r="L680" i="1"/>
  <c r="M680" i="1"/>
  <c r="P680" i="1" s="1"/>
  <c r="L681" i="1"/>
  <c r="M681" i="1"/>
  <c r="P681" i="1" s="1"/>
  <c r="L682" i="1"/>
  <c r="M682" i="1"/>
  <c r="P682" i="1" s="1"/>
  <c r="L683" i="1"/>
  <c r="M683" i="1"/>
  <c r="P683" i="1" s="1"/>
  <c r="L684" i="1"/>
  <c r="M684" i="1"/>
  <c r="P684" i="1" s="1"/>
  <c r="L687" i="1"/>
  <c r="M687" i="1"/>
  <c r="P687" i="1" s="1"/>
  <c r="L688" i="1"/>
  <c r="M688" i="1"/>
  <c r="P688" i="1" s="1"/>
  <c r="L689" i="1"/>
  <c r="M689" i="1"/>
  <c r="P689" i="1" s="1"/>
  <c r="L690" i="1"/>
  <c r="M690" i="1"/>
  <c r="P690" i="1" s="1"/>
  <c r="L691" i="1"/>
  <c r="M691" i="1"/>
  <c r="P691" i="1" s="1"/>
  <c r="L692" i="1"/>
  <c r="M692" i="1"/>
  <c r="P692" i="1" s="1"/>
  <c r="L742" i="1"/>
  <c r="M742" i="1"/>
  <c r="L743" i="1"/>
  <c r="M743" i="1"/>
  <c r="L744" i="1"/>
  <c r="M744" i="1"/>
  <c r="L745" i="1"/>
  <c r="M745" i="1"/>
  <c r="L747" i="1"/>
  <c r="M747" i="1"/>
  <c r="L748" i="1"/>
  <c r="M748" i="1"/>
  <c r="L749" i="1"/>
  <c r="M749" i="1"/>
  <c r="L750" i="1"/>
  <c r="M750" i="1"/>
  <c r="L753" i="1"/>
  <c r="M753" i="1"/>
  <c r="L754" i="1"/>
  <c r="M754" i="1"/>
  <c r="L755" i="1"/>
  <c r="M755" i="1"/>
  <c r="L759" i="1"/>
  <c r="M759" i="1"/>
  <c r="L760" i="1"/>
  <c r="M760" i="1"/>
  <c r="L761" i="1"/>
  <c r="M761" i="1"/>
  <c r="L762" i="1"/>
  <c r="M762" i="1"/>
  <c r="L763" i="1"/>
  <c r="M763" i="1"/>
  <c r="L765" i="1"/>
  <c r="M765" i="1"/>
  <c r="L766" i="1"/>
  <c r="M766" i="1"/>
  <c r="L767" i="1"/>
  <c r="M767" i="1"/>
  <c r="L768" i="1"/>
  <c r="M768" i="1"/>
  <c r="L769" i="1"/>
  <c r="M769" i="1"/>
  <c r="L771" i="1"/>
  <c r="M771" i="1"/>
  <c r="L772" i="1"/>
  <c r="M772" i="1"/>
  <c r="L773" i="1"/>
  <c r="M773" i="1"/>
  <c r="L774" i="1"/>
  <c r="M774" i="1"/>
  <c r="L777" i="1"/>
  <c r="M777" i="1"/>
  <c r="L778" i="1"/>
  <c r="M778" i="1"/>
  <c r="L779" i="1"/>
  <c r="M779" i="1"/>
  <c r="L780" i="1"/>
  <c r="M780" i="1"/>
  <c r="L781" i="1"/>
  <c r="M781" i="1"/>
  <c r="L783" i="1"/>
  <c r="M783" i="1"/>
  <c r="L784" i="1"/>
  <c r="M784" i="1"/>
  <c r="L785" i="1"/>
  <c r="M785" i="1"/>
  <c r="L788" i="1"/>
  <c r="M788" i="1"/>
  <c r="L789" i="1"/>
  <c r="M789" i="1"/>
  <c r="L790" i="1"/>
  <c r="M790" i="1"/>
  <c r="L791" i="1"/>
  <c r="M791" i="1"/>
  <c r="L792" i="1"/>
  <c r="M792" i="1"/>
  <c r="L794" i="1"/>
  <c r="M794" i="1"/>
  <c r="L795" i="1"/>
  <c r="M795" i="1"/>
  <c r="L796" i="1"/>
  <c r="M796" i="1"/>
  <c r="L797" i="1"/>
  <c r="M797" i="1"/>
  <c r="L798" i="1"/>
  <c r="M798" i="1"/>
  <c r="L800" i="1"/>
  <c r="M800" i="1"/>
  <c r="L801" i="1"/>
  <c r="M801" i="1"/>
  <c r="L802" i="1"/>
  <c r="M802" i="1"/>
  <c r="L803" i="1"/>
  <c r="M803" i="1"/>
  <c r="L804" i="1"/>
  <c r="M804" i="1"/>
  <c r="L805" i="1"/>
  <c r="M805" i="1"/>
  <c r="L806" i="1"/>
  <c r="M806" i="1"/>
  <c r="L807" i="1"/>
  <c r="M807" i="1"/>
  <c r="L808" i="1"/>
  <c r="M808" i="1"/>
  <c r="L809" i="1"/>
  <c r="M809" i="1"/>
  <c r="L810" i="1"/>
  <c r="M810" i="1"/>
  <c r="L811" i="1"/>
  <c r="M811" i="1"/>
  <c r="L812" i="1"/>
  <c r="M812" i="1"/>
  <c r="L813" i="1"/>
  <c r="M813" i="1"/>
  <c r="L814" i="1"/>
  <c r="M814" i="1"/>
  <c r="L815" i="1"/>
  <c r="M815" i="1"/>
  <c r="L818" i="1"/>
  <c r="M818" i="1"/>
  <c r="L819" i="1"/>
  <c r="M819" i="1"/>
  <c r="L820" i="1"/>
  <c r="M820" i="1"/>
  <c r="L821" i="1"/>
  <c r="M821" i="1"/>
  <c r="L824" i="1"/>
  <c r="M824" i="1"/>
  <c r="L825" i="1"/>
  <c r="M825" i="1"/>
  <c r="L826" i="1"/>
  <c r="M826" i="1"/>
  <c r="L827" i="1"/>
  <c r="M827" i="1"/>
  <c r="L828" i="1"/>
  <c r="M828" i="1"/>
  <c r="L830" i="1"/>
  <c r="M830" i="1"/>
  <c r="L831" i="1"/>
  <c r="M831" i="1"/>
  <c r="L832" i="1"/>
  <c r="M832" i="1"/>
  <c r="L833" i="1"/>
  <c r="M833" i="1"/>
  <c r="L834" i="1"/>
  <c r="M834" i="1"/>
  <c r="L835" i="1"/>
  <c r="M835" i="1"/>
  <c r="L836" i="1"/>
  <c r="M836" i="1"/>
  <c r="L837" i="1"/>
  <c r="M837" i="1"/>
  <c r="L838" i="1"/>
  <c r="M838" i="1"/>
  <c r="L839" i="1"/>
  <c r="M839" i="1"/>
  <c r="L840" i="1"/>
  <c r="M840" i="1"/>
  <c r="L842" i="1"/>
  <c r="M842" i="1"/>
  <c r="L843" i="1"/>
  <c r="M843" i="1"/>
  <c r="L844" i="1"/>
  <c r="M844" i="1"/>
  <c r="L845" i="1"/>
  <c r="M845" i="1"/>
  <c r="L846" i="1"/>
  <c r="M846" i="1"/>
  <c r="L847" i="1"/>
  <c r="M847" i="1"/>
  <c r="L848" i="1"/>
  <c r="M848" i="1"/>
  <c r="L849" i="1"/>
  <c r="M849" i="1"/>
  <c r="L850" i="1"/>
  <c r="M850" i="1"/>
  <c r="L851" i="1"/>
  <c r="M851" i="1"/>
  <c r="L854" i="1"/>
  <c r="M854" i="1"/>
  <c r="L855" i="1"/>
  <c r="M855" i="1"/>
  <c r="L856" i="1"/>
  <c r="M856" i="1"/>
  <c r="L857" i="1"/>
  <c r="M857" i="1"/>
  <c r="L858" i="1"/>
  <c r="M858" i="1"/>
  <c r="L859" i="1"/>
  <c r="M859" i="1"/>
  <c r="L860" i="1"/>
  <c r="M860" i="1"/>
  <c r="L861" i="1"/>
  <c r="M861" i="1"/>
  <c r="L862" i="1"/>
  <c r="M862" i="1"/>
  <c r="L863" i="1"/>
  <c r="M863" i="1"/>
  <c r="L864" i="1"/>
  <c r="M864" i="1"/>
  <c r="L866" i="1"/>
  <c r="M866" i="1"/>
  <c r="L867" i="1"/>
  <c r="M867" i="1"/>
  <c r="L868" i="1"/>
  <c r="M868" i="1"/>
  <c r="L869" i="1"/>
  <c r="M869" i="1"/>
  <c r="L870" i="1"/>
  <c r="M870" i="1"/>
  <c r="L872" i="1"/>
  <c r="M872" i="1"/>
  <c r="L873" i="1"/>
  <c r="M873" i="1"/>
  <c r="L874" i="1"/>
  <c r="M874" i="1"/>
  <c r="L875" i="1"/>
  <c r="M875" i="1"/>
  <c r="L878" i="1"/>
  <c r="M878" i="1"/>
  <c r="L879" i="1"/>
  <c r="M879" i="1"/>
  <c r="L880" i="1"/>
  <c r="M880" i="1"/>
  <c r="L881" i="1"/>
  <c r="M881" i="1"/>
  <c r="L882" i="1"/>
  <c r="M882" i="1"/>
  <c r="L883" i="1"/>
  <c r="M883" i="1"/>
  <c r="L884" i="1"/>
  <c r="M884" i="1"/>
  <c r="L885" i="1"/>
  <c r="M885" i="1"/>
  <c r="L886" i="1"/>
  <c r="M886" i="1"/>
  <c r="L887" i="1"/>
  <c r="M887" i="1"/>
  <c r="L888" i="1"/>
  <c r="M888" i="1"/>
  <c r="L889" i="1"/>
  <c r="M889" i="1"/>
  <c r="L890" i="1"/>
  <c r="M890" i="1"/>
  <c r="L891" i="1"/>
  <c r="M891" i="1"/>
  <c r="L892" i="1"/>
  <c r="M892" i="1"/>
  <c r="L893" i="1"/>
  <c r="M893" i="1"/>
  <c r="L894" i="1"/>
  <c r="M894" i="1"/>
  <c r="L896" i="1"/>
  <c r="M896" i="1"/>
  <c r="L897" i="1"/>
  <c r="M897" i="1"/>
  <c r="L898" i="1"/>
  <c r="M898" i="1"/>
  <c r="L899" i="1"/>
  <c r="M899" i="1"/>
  <c r="L900" i="1"/>
  <c r="M900" i="1"/>
  <c r="L901" i="1"/>
  <c r="M901" i="1"/>
  <c r="L902" i="1"/>
  <c r="M902" i="1"/>
  <c r="L903" i="1"/>
  <c r="M903" i="1"/>
  <c r="L904" i="1"/>
  <c r="M904" i="1"/>
  <c r="L905" i="1"/>
  <c r="M905" i="1"/>
  <c r="L915" i="1"/>
  <c r="M915" i="1"/>
  <c r="L916" i="1"/>
  <c r="M916" i="1"/>
  <c r="L917" i="1"/>
  <c r="M917" i="1"/>
  <c r="L918" i="1"/>
  <c r="M918" i="1"/>
  <c r="L920" i="1"/>
  <c r="M920" i="1"/>
  <c r="L921" i="1"/>
  <c r="M921" i="1"/>
  <c r="L922" i="1"/>
  <c r="M922" i="1"/>
  <c r="L923" i="1"/>
  <c r="M923" i="1"/>
  <c r="L926" i="1"/>
  <c r="M926" i="1"/>
  <c r="L927" i="1"/>
  <c r="M927" i="1"/>
  <c r="L928" i="1"/>
  <c r="M928" i="1"/>
  <c r="L929" i="1"/>
  <c r="M929" i="1"/>
  <c r="L932" i="1"/>
  <c r="M932" i="1"/>
  <c r="L933" i="1"/>
  <c r="M933" i="1"/>
  <c r="L934" i="1"/>
  <c r="M934" i="1"/>
  <c r="L935" i="1"/>
  <c r="M935" i="1"/>
  <c r="L936" i="1"/>
  <c r="M936" i="1"/>
  <c r="L938" i="1"/>
  <c r="M938" i="1"/>
  <c r="L939" i="1"/>
  <c r="M939" i="1"/>
  <c r="L940" i="1"/>
  <c r="M940" i="1"/>
  <c r="L941" i="1"/>
  <c r="M941" i="1"/>
  <c r="L942" i="1"/>
  <c r="M942" i="1"/>
  <c r="L944" i="1"/>
  <c r="M944" i="1"/>
  <c r="L945" i="1"/>
  <c r="M945" i="1"/>
  <c r="L946" i="1"/>
  <c r="M946" i="1"/>
  <c r="L947" i="1"/>
  <c r="M947" i="1"/>
  <c r="L948" i="1"/>
  <c r="M948" i="1"/>
  <c r="L950" i="1"/>
  <c r="M950" i="1"/>
  <c r="L951" i="1"/>
  <c r="M951" i="1"/>
  <c r="L952" i="1"/>
  <c r="M952" i="1"/>
  <c r="L953" i="1"/>
  <c r="M953" i="1"/>
  <c r="L954" i="1"/>
  <c r="M954" i="1"/>
  <c r="L956" i="1"/>
  <c r="M956" i="1"/>
  <c r="L957" i="1"/>
  <c r="M957" i="1"/>
  <c r="L958" i="1"/>
  <c r="M958" i="1"/>
  <c r="L959" i="1"/>
  <c r="M959" i="1"/>
  <c r="L962" i="1"/>
  <c r="M962" i="1"/>
  <c r="L963" i="1"/>
  <c r="M963" i="1"/>
  <c r="L964" i="1"/>
  <c r="M964" i="1"/>
  <c r="L965" i="1"/>
  <c r="M965" i="1"/>
  <c r="L968" i="1"/>
  <c r="M968" i="1"/>
  <c r="L969" i="1"/>
  <c r="M969" i="1"/>
  <c r="L970" i="1"/>
  <c r="M970" i="1"/>
  <c r="L971" i="1"/>
  <c r="M971" i="1"/>
  <c r="L972" i="1"/>
  <c r="M972" i="1"/>
  <c r="L973" i="1"/>
  <c r="M973" i="1"/>
  <c r="L974" i="1"/>
  <c r="M974" i="1"/>
  <c r="L975" i="1"/>
  <c r="M975" i="1"/>
  <c r="L976" i="1"/>
  <c r="M976" i="1"/>
  <c r="L977" i="1"/>
  <c r="M977" i="1"/>
  <c r="L980" i="1"/>
  <c r="M980" i="1"/>
  <c r="L981" i="1"/>
  <c r="M981" i="1"/>
  <c r="L982" i="1"/>
  <c r="M982" i="1"/>
  <c r="L983" i="1"/>
  <c r="M983" i="1"/>
  <c r="L984" i="1"/>
  <c r="M984" i="1"/>
  <c r="L986" i="1"/>
  <c r="M986" i="1"/>
  <c r="L987" i="1"/>
  <c r="M987" i="1"/>
  <c r="L988" i="1"/>
  <c r="M988" i="1"/>
  <c r="L989" i="1"/>
  <c r="M989" i="1"/>
  <c r="L992" i="1"/>
  <c r="M992" i="1"/>
  <c r="L993" i="1"/>
  <c r="M993" i="1"/>
  <c r="L994" i="1"/>
  <c r="M994" i="1"/>
  <c r="L995" i="1"/>
  <c r="M995" i="1"/>
  <c r="L996" i="1"/>
  <c r="M996" i="1"/>
  <c r="L997" i="1"/>
  <c r="M997" i="1"/>
  <c r="L998" i="1"/>
  <c r="M998" i="1"/>
  <c r="L999" i="1"/>
  <c r="M999" i="1"/>
  <c r="L1000" i="1"/>
  <c r="M1000" i="1"/>
  <c r="L1001" i="1"/>
  <c r="M1001" i="1"/>
  <c r="L1002" i="1"/>
  <c r="M1002" i="1"/>
  <c r="L1004" i="1"/>
  <c r="M1004" i="1"/>
  <c r="L1005" i="1"/>
  <c r="M1005" i="1"/>
  <c r="L1010" i="1"/>
  <c r="M1010" i="1"/>
  <c r="L1011" i="1"/>
  <c r="M1011" i="1"/>
  <c r="L1012" i="1"/>
  <c r="M1012" i="1"/>
  <c r="L1013" i="1"/>
  <c r="M1013" i="1"/>
  <c r="L1016" i="1"/>
  <c r="M1016" i="1"/>
  <c r="L1017" i="1"/>
  <c r="M1017" i="1"/>
  <c r="L1018" i="1"/>
  <c r="M1018" i="1"/>
  <c r="L1022" i="1"/>
  <c r="M1022" i="1"/>
  <c r="L1023" i="1"/>
  <c r="M1023" i="1"/>
  <c r="L1024" i="1"/>
  <c r="M1024" i="1"/>
  <c r="L1025" i="1"/>
  <c r="M1025" i="1"/>
  <c r="L1026" i="1"/>
  <c r="M1026" i="1"/>
  <c r="L1027" i="1"/>
  <c r="M1027" i="1"/>
  <c r="L1028" i="1"/>
  <c r="M1028" i="1"/>
  <c r="L1029" i="1"/>
  <c r="M1029" i="1"/>
  <c r="L1030" i="1"/>
  <c r="M1030" i="1"/>
  <c r="L1031" i="1"/>
  <c r="M1031" i="1"/>
  <c r="L1032" i="1"/>
  <c r="M1032" i="1"/>
  <c r="L1034" i="1"/>
  <c r="M1034" i="1"/>
  <c r="L1035" i="1"/>
  <c r="M1035" i="1"/>
  <c r="L1040" i="1"/>
  <c r="M1040" i="1"/>
  <c r="L1041" i="1"/>
  <c r="M1041" i="1"/>
  <c r="L1042" i="1"/>
  <c r="M1042" i="1"/>
  <c r="L1043" i="1"/>
  <c r="M1043" i="1"/>
  <c r="L1044" i="1"/>
  <c r="M1044" i="1"/>
  <c r="L1046" i="1"/>
  <c r="M1046" i="1"/>
  <c r="L1047" i="1"/>
  <c r="M1047" i="1"/>
  <c r="L1048" i="1"/>
  <c r="M1048" i="1"/>
  <c r="L1049" i="1"/>
  <c r="M1049" i="1"/>
  <c r="L1050" i="1"/>
  <c r="M1050" i="1"/>
  <c r="L1051" i="1"/>
  <c r="M1051" i="1"/>
  <c r="L1052" i="1"/>
  <c r="M1052" i="1"/>
  <c r="L1053" i="1"/>
  <c r="M1053" i="1"/>
  <c r="L1054" i="1"/>
  <c r="M1054" i="1"/>
  <c r="L1055" i="1"/>
  <c r="M1055" i="1"/>
  <c r="L1058" i="1"/>
  <c r="M1058" i="1"/>
  <c r="L1059" i="1"/>
  <c r="M1059" i="1"/>
  <c r="L1060" i="1"/>
  <c r="M1060" i="1"/>
  <c r="L1061" i="1"/>
  <c r="M1061" i="1"/>
  <c r="L1062" i="1"/>
  <c r="M1062" i="1"/>
  <c r="L1063" i="1"/>
  <c r="M1063" i="1"/>
  <c r="L1064" i="1"/>
  <c r="M1064" i="1"/>
  <c r="L1065" i="1"/>
  <c r="M1065" i="1"/>
  <c r="L1066" i="1"/>
  <c r="M1066" i="1"/>
  <c r="L1067" i="1"/>
  <c r="M1067" i="1"/>
  <c r="L1068" i="1"/>
  <c r="M1068" i="1"/>
  <c r="L1069" i="1"/>
  <c r="M1069" i="1"/>
  <c r="L1070" i="1"/>
  <c r="M1070" i="1"/>
  <c r="L1071" i="1"/>
  <c r="M1071" i="1"/>
  <c r="L1072" i="1"/>
  <c r="M1072" i="1"/>
  <c r="L1073" i="1"/>
  <c r="M1073" i="1"/>
  <c r="L1074" i="1"/>
  <c r="M1074" i="1"/>
  <c r="L1075" i="1"/>
  <c r="M1075" i="1"/>
  <c r="L1076" i="1"/>
  <c r="M1076" i="1"/>
  <c r="L1077" i="1"/>
  <c r="M1077" i="1"/>
  <c r="L1078" i="1"/>
  <c r="M1078" i="1"/>
  <c r="L1079" i="1"/>
  <c r="M1079" i="1"/>
  <c r="L1080" i="1"/>
  <c r="M1080" i="1"/>
  <c r="L1082" i="1"/>
  <c r="M1082" i="1"/>
  <c r="L1083" i="1"/>
  <c r="M1083" i="1"/>
  <c r="L1084" i="1"/>
  <c r="M1084" i="1"/>
  <c r="L1085" i="1"/>
  <c r="M1085" i="1"/>
  <c r="L1086" i="1"/>
  <c r="M1086" i="1"/>
  <c r="L1088" i="1"/>
  <c r="M1088" i="1"/>
  <c r="L1089" i="1"/>
  <c r="M1089" i="1"/>
  <c r="L1090" i="1"/>
  <c r="M1090" i="1"/>
  <c r="L1091" i="1"/>
  <c r="M1091" i="1"/>
  <c r="L1092" i="1"/>
  <c r="M1092" i="1"/>
  <c r="L1094" i="1"/>
  <c r="M1094" i="1"/>
  <c r="L1095" i="1"/>
  <c r="M1095" i="1"/>
  <c r="L1096" i="1"/>
  <c r="M1096" i="1"/>
  <c r="L1097" i="1"/>
  <c r="M1097" i="1"/>
  <c r="L1098" i="1"/>
  <c r="M1098" i="1"/>
  <c r="L1099" i="1"/>
  <c r="M1099" i="1"/>
  <c r="L1100" i="1"/>
  <c r="M1100" i="1"/>
  <c r="L1101" i="1"/>
  <c r="M1101" i="1"/>
  <c r="L1102" i="1"/>
  <c r="M1102" i="1"/>
  <c r="L1103" i="1"/>
  <c r="M1103" i="1"/>
  <c r="L1104" i="1"/>
  <c r="M1104" i="1"/>
  <c r="L1105" i="1"/>
  <c r="M1105" i="1"/>
  <c r="L1106" i="1"/>
  <c r="M1106" i="1"/>
  <c r="L1107" i="1"/>
  <c r="M1107" i="1"/>
  <c r="L1108" i="1"/>
  <c r="M1108" i="1"/>
  <c r="L1109" i="1"/>
  <c r="M1109" i="1"/>
  <c r="L1110" i="1"/>
  <c r="M1110" i="1"/>
  <c r="L1112" i="1"/>
  <c r="M1112" i="1"/>
  <c r="L1113" i="1"/>
  <c r="M1113" i="1"/>
  <c r="L1114" i="1"/>
  <c r="M1114" i="1"/>
  <c r="L1115" i="1"/>
  <c r="M1115" i="1"/>
  <c r="L1116" i="1"/>
  <c r="M1116" i="1"/>
  <c r="L1118" i="1"/>
  <c r="M1118" i="1"/>
  <c r="L1119" i="1"/>
  <c r="M1119" i="1"/>
  <c r="L1120" i="1"/>
  <c r="M1120" i="1"/>
  <c r="L1121" i="1"/>
  <c r="M1121" i="1"/>
  <c r="L1122" i="1"/>
  <c r="M1122" i="1"/>
  <c r="L1124" i="1"/>
  <c r="M1124" i="1"/>
  <c r="L1125" i="1"/>
  <c r="M1125" i="1"/>
  <c r="L1126" i="1"/>
  <c r="M1126" i="1"/>
  <c r="L1127" i="1"/>
  <c r="M1127" i="1"/>
  <c r="L1128" i="1"/>
  <c r="M1128" i="1"/>
  <c r="L1129" i="1"/>
  <c r="M1129" i="1"/>
  <c r="L1130" i="1"/>
  <c r="M1130" i="1"/>
  <c r="L1131" i="1"/>
  <c r="M1131" i="1"/>
  <c r="L1132" i="1"/>
  <c r="M1132" i="1"/>
  <c r="L1133" i="1"/>
  <c r="M1133" i="1"/>
  <c r="L1134" i="1"/>
  <c r="M1134" i="1"/>
  <c r="L1136" i="1"/>
  <c r="M1136" i="1"/>
  <c r="L1137" i="1"/>
  <c r="M1137" i="1"/>
  <c r="L1138" i="1"/>
  <c r="M1138" i="1"/>
  <c r="L1139" i="1"/>
  <c r="M1139" i="1"/>
  <c r="L1140" i="1"/>
  <c r="M1140" i="1"/>
  <c r="L1142" i="1"/>
  <c r="M1142" i="1"/>
  <c r="L1143" i="1"/>
  <c r="M1143" i="1"/>
  <c r="L1144" i="1"/>
  <c r="M1144" i="1"/>
  <c r="L1145" i="1"/>
  <c r="M1145" i="1"/>
  <c r="L1146" i="1"/>
  <c r="M1146" i="1"/>
  <c r="L1147" i="1"/>
  <c r="M1147" i="1"/>
  <c r="L1148" i="1"/>
  <c r="M1148" i="1"/>
  <c r="L1149" i="1"/>
  <c r="M1149" i="1"/>
  <c r="L1150" i="1"/>
  <c r="M1150" i="1"/>
  <c r="L1151" i="1"/>
  <c r="M1151" i="1"/>
  <c r="L1152" i="1"/>
  <c r="M1152" i="1"/>
  <c r="L1153" i="1"/>
  <c r="M1153" i="1"/>
  <c r="L1154" i="1"/>
  <c r="M1154" i="1"/>
  <c r="L1155" i="1"/>
  <c r="M1155" i="1"/>
  <c r="L1156" i="1"/>
  <c r="M1156" i="1"/>
  <c r="L1157" i="1"/>
  <c r="M1157" i="1"/>
  <c r="L1160" i="1"/>
  <c r="M1160" i="1"/>
  <c r="L1161" i="1"/>
  <c r="M1161" i="1"/>
  <c r="L1162" i="1"/>
  <c r="M1162" i="1"/>
  <c r="L1163" i="1"/>
  <c r="M1163" i="1"/>
  <c r="L1164" i="1"/>
  <c r="M1164" i="1"/>
  <c r="L1166" i="1"/>
  <c r="M1166" i="1"/>
  <c r="L1167" i="1"/>
  <c r="M1167" i="1"/>
  <c r="L1168" i="1"/>
  <c r="M1168" i="1"/>
  <c r="L1169" i="1"/>
  <c r="M1169" i="1"/>
  <c r="L1172" i="1"/>
  <c r="M1172" i="1"/>
  <c r="L1173" i="1"/>
  <c r="M1173" i="1"/>
  <c r="L1174" i="1"/>
  <c r="M1174" i="1"/>
  <c r="L1175" i="1"/>
  <c r="M1175" i="1"/>
  <c r="L1176" i="1"/>
  <c r="M1176" i="1"/>
  <c r="L1178" i="1"/>
  <c r="M1178" i="1"/>
  <c r="L1179" i="1"/>
  <c r="M1179" i="1"/>
  <c r="L1180" i="1"/>
  <c r="M1180" i="1"/>
  <c r="L1181" i="1"/>
  <c r="M1181" i="1"/>
  <c r="L1184" i="1"/>
  <c r="M1184" i="1"/>
  <c r="L1185" i="1"/>
  <c r="M1185" i="1"/>
  <c r="L1186" i="1"/>
  <c r="M1186" i="1"/>
  <c r="L1187" i="1"/>
  <c r="M1187" i="1"/>
  <c r="L1190" i="1"/>
  <c r="M1190" i="1"/>
  <c r="L1191" i="1"/>
  <c r="M1191" i="1"/>
  <c r="L1192" i="1"/>
  <c r="M1192" i="1"/>
  <c r="L1193" i="1"/>
  <c r="M1193" i="1"/>
  <c r="L1196" i="1"/>
  <c r="M1196" i="1"/>
  <c r="L1197" i="1"/>
  <c r="M1197" i="1"/>
  <c r="L1198" i="1"/>
  <c r="M1198" i="1"/>
  <c r="L1199" i="1"/>
  <c r="M1199" i="1"/>
  <c r="L1200" i="1"/>
  <c r="M1200" i="1"/>
  <c r="L1201" i="1"/>
  <c r="M1201" i="1"/>
  <c r="L1202" i="1"/>
  <c r="M1202" i="1"/>
  <c r="L1203" i="1"/>
  <c r="M1203" i="1"/>
  <c r="L1204" i="1"/>
  <c r="M1204" i="1"/>
  <c r="L1205" i="1"/>
  <c r="M1205" i="1"/>
  <c r="L1206" i="1"/>
  <c r="M1206" i="1"/>
  <c r="L1207" i="1"/>
  <c r="M1207" i="1"/>
  <c r="L1208" i="1"/>
  <c r="M1208" i="1"/>
  <c r="L1209" i="1"/>
  <c r="M1209" i="1"/>
  <c r="L1210" i="1"/>
  <c r="M1210" i="1"/>
  <c r="L1211" i="1"/>
  <c r="M1211" i="1"/>
  <c r="L1212" i="1"/>
  <c r="M1212" i="1"/>
  <c r="L1214" i="1"/>
  <c r="M1214" i="1"/>
  <c r="L1215" i="1"/>
  <c r="M1215" i="1"/>
  <c r="L1220" i="1"/>
  <c r="M1220" i="1"/>
  <c r="L1221" i="1"/>
  <c r="M1221" i="1"/>
  <c r="L1222" i="1"/>
  <c r="M1222" i="1"/>
  <c r="L1223" i="1"/>
  <c r="M1223" i="1"/>
  <c r="L1224" i="1"/>
  <c r="M1224" i="1"/>
  <c r="L1225" i="1"/>
  <c r="M1225" i="1"/>
  <c r="L1226" i="1"/>
  <c r="M1226" i="1"/>
  <c r="L1227" i="1"/>
  <c r="M1227" i="1"/>
  <c r="L1228" i="1"/>
  <c r="M1228" i="1"/>
  <c r="L1229" i="1"/>
  <c r="M1229" i="1"/>
  <c r="L1230" i="1"/>
  <c r="M1230" i="1"/>
  <c r="L1232" i="1"/>
  <c r="M1232" i="1"/>
  <c r="L1233" i="1"/>
  <c r="M1233" i="1"/>
  <c r="L1234" i="1"/>
  <c r="M1234" i="1"/>
  <c r="L1235" i="1"/>
  <c r="M1235" i="1"/>
  <c r="L1238" i="1"/>
  <c r="M1238" i="1"/>
  <c r="L1239" i="1"/>
  <c r="M1239" i="1"/>
  <c r="L1240" i="1"/>
  <c r="M1240" i="1"/>
  <c r="L1241" i="1"/>
  <c r="M1241" i="1"/>
  <c r="L1242" i="1"/>
  <c r="M1242" i="1"/>
  <c r="L1243" i="1"/>
  <c r="M1243" i="1"/>
  <c r="L1244" i="1"/>
  <c r="M1244" i="1"/>
  <c r="L1245" i="1"/>
  <c r="M1245" i="1"/>
  <c r="L1246" i="1"/>
  <c r="M1246" i="1"/>
  <c r="L1247" i="1"/>
  <c r="M1247" i="1"/>
  <c r="L1248" i="1"/>
  <c r="M1248" i="1"/>
  <c r="L1250" i="1"/>
  <c r="M1250" i="1"/>
  <c r="L1251" i="1"/>
  <c r="M1251" i="1"/>
  <c r="L1252" i="1"/>
  <c r="M1252" i="1"/>
  <c r="L1253" i="1"/>
  <c r="M1253" i="1"/>
  <c r="L1254" i="1"/>
  <c r="M1254" i="1"/>
  <c r="L1256" i="1"/>
  <c r="M1256" i="1"/>
  <c r="L1257" i="1"/>
  <c r="M1257" i="1"/>
  <c r="L1258" i="1"/>
  <c r="M1258" i="1"/>
  <c r="L1259" i="1"/>
  <c r="M1259" i="1"/>
  <c r="L1260" i="1"/>
  <c r="M1260" i="1"/>
  <c r="L1261" i="1"/>
  <c r="M1261" i="1"/>
  <c r="L1262" i="1"/>
  <c r="M1262" i="1"/>
  <c r="L1263" i="1"/>
  <c r="M1263" i="1"/>
  <c r="L1264" i="1"/>
  <c r="M1264" i="1"/>
  <c r="L1265" i="1"/>
  <c r="M1265" i="1"/>
  <c r="L1268" i="1"/>
  <c r="M1268" i="1"/>
  <c r="L1269" i="1"/>
  <c r="M1269" i="1"/>
  <c r="L1270" i="1"/>
  <c r="M1270" i="1"/>
  <c r="L1271" i="1"/>
  <c r="M1271" i="1"/>
  <c r="L1272" i="1"/>
  <c r="M1272" i="1"/>
  <c r="L1273" i="1"/>
  <c r="M1273" i="1"/>
  <c r="L1274" i="1"/>
  <c r="M1274" i="1"/>
  <c r="L1275" i="1"/>
  <c r="M1275" i="1"/>
  <c r="L1276" i="1"/>
  <c r="M1276" i="1"/>
  <c r="L1277" i="1"/>
  <c r="M1277" i="1"/>
  <c r="L1278" i="1"/>
  <c r="M1278" i="1"/>
  <c r="L1279" i="1"/>
  <c r="M1279" i="1"/>
  <c r="L1280" i="1"/>
  <c r="M1280" i="1"/>
  <c r="L1281" i="1"/>
  <c r="M1281" i="1"/>
  <c r="L1282" i="1"/>
  <c r="M1282" i="1"/>
  <c r="L1283" i="1"/>
  <c r="M1283" i="1"/>
  <c r="L1284" i="1"/>
  <c r="M1284" i="1"/>
  <c r="L1285" i="1"/>
  <c r="M1285" i="1"/>
  <c r="L1286" i="1"/>
  <c r="M1286" i="1"/>
  <c r="L1287" i="1"/>
  <c r="M1287" i="1"/>
  <c r="L1288" i="1"/>
  <c r="M1288" i="1"/>
  <c r="L1289" i="1"/>
  <c r="M1289" i="1"/>
  <c r="L1290" i="1"/>
  <c r="M1290" i="1"/>
  <c r="L1291" i="1"/>
  <c r="M1291" i="1"/>
  <c r="L1292" i="1"/>
  <c r="M1292" i="1"/>
  <c r="L1293" i="1"/>
  <c r="M1293" i="1"/>
  <c r="L1294" i="1"/>
  <c r="M1294" i="1"/>
  <c r="L1295" i="1"/>
  <c r="M1295" i="1"/>
  <c r="L1296" i="1"/>
  <c r="M1296" i="1"/>
  <c r="L1297" i="1"/>
  <c r="M1297" i="1"/>
  <c r="L1298" i="1"/>
  <c r="M1298" i="1"/>
  <c r="L1299" i="1"/>
  <c r="M1299" i="1"/>
  <c r="L1300" i="1"/>
  <c r="M1300" i="1"/>
  <c r="L1301" i="1"/>
  <c r="M1301" i="1"/>
  <c r="L1304" i="1"/>
  <c r="M1304" i="1"/>
  <c r="L1305" i="1"/>
  <c r="M1305" i="1"/>
  <c r="L1306" i="1"/>
  <c r="M1306" i="1"/>
  <c r="L1307" i="1"/>
  <c r="M1307" i="1"/>
  <c r="L1308" i="1"/>
  <c r="M1308" i="1"/>
  <c r="L1310" i="1"/>
  <c r="M1310" i="1"/>
  <c r="L1311" i="1"/>
  <c r="M1311" i="1"/>
  <c r="L1312" i="1"/>
  <c r="M1312" i="1"/>
  <c r="L1313" i="1"/>
  <c r="M1313" i="1"/>
  <c r="L1314" i="1"/>
  <c r="M1314" i="1"/>
  <c r="L1315" i="1"/>
  <c r="M1315" i="1"/>
  <c r="L1316" i="1"/>
  <c r="M1316" i="1"/>
  <c r="L1317" i="1"/>
  <c r="M1317" i="1"/>
  <c r="L1318" i="1"/>
  <c r="M1318" i="1"/>
  <c r="L1319" i="1"/>
  <c r="M1319" i="1"/>
  <c r="L1320" i="1"/>
  <c r="M1320" i="1"/>
  <c r="L1322" i="1"/>
  <c r="M1322" i="1"/>
  <c r="L1323" i="1"/>
  <c r="M1323" i="1"/>
  <c r="L1324" i="1"/>
  <c r="M1324" i="1"/>
  <c r="L1325" i="1"/>
  <c r="M1325" i="1"/>
  <c r="L1326" i="1"/>
  <c r="M1326" i="1"/>
  <c r="L1328" i="1"/>
  <c r="M1328" i="1"/>
  <c r="L1329" i="1"/>
  <c r="M1329" i="1"/>
  <c r="L1330" i="1"/>
  <c r="M1330" i="1"/>
  <c r="L1331" i="1"/>
  <c r="M1331" i="1"/>
  <c r="L1332" i="1"/>
  <c r="M1332" i="1"/>
  <c r="L1333" i="1"/>
  <c r="M1333" i="1"/>
  <c r="L1334" i="1"/>
  <c r="M1334" i="1"/>
  <c r="L1335" i="1"/>
  <c r="M1335" i="1"/>
  <c r="L1336" i="1"/>
  <c r="M1336" i="1"/>
  <c r="L1337" i="1"/>
  <c r="M1337" i="1"/>
  <c r="L1338" i="1"/>
  <c r="M1338" i="1"/>
  <c r="L1340" i="1"/>
  <c r="M1340" i="1"/>
  <c r="L1341" i="1"/>
  <c r="M1341" i="1"/>
  <c r="L1342" i="1"/>
  <c r="M1342" i="1"/>
  <c r="L1343" i="1"/>
  <c r="M1343" i="1"/>
  <c r="L1344" i="1"/>
  <c r="M1344" i="1"/>
  <c r="L1346" i="1"/>
  <c r="M1346" i="1"/>
  <c r="L1347" i="1"/>
  <c r="M1347" i="1"/>
  <c r="L1348" i="1"/>
  <c r="M1348" i="1"/>
  <c r="L1349" i="1"/>
  <c r="M1349" i="1"/>
  <c r="L1352" i="1"/>
  <c r="M1352" i="1"/>
  <c r="L1353" i="1"/>
  <c r="M1353" i="1"/>
  <c r="L1354" i="1"/>
  <c r="M1354" i="1"/>
  <c r="L1358" i="1"/>
  <c r="M1358" i="1"/>
  <c r="L1359" i="1"/>
  <c r="M1359" i="1"/>
  <c r="L1360" i="1"/>
  <c r="M1360" i="1"/>
  <c r="L1361" i="1"/>
  <c r="M1361" i="1"/>
  <c r="L1362" i="1"/>
  <c r="M1362" i="1"/>
  <c r="L1363" i="1"/>
  <c r="M1363" i="1"/>
  <c r="L1364" i="1"/>
  <c r="M1364" i="1"/>
  <c r="L1365" i="1"/>
  <c r="M1365" i="1"/>
  <c r="L1366" i="1"/>
  <c r="M1366" i="1"/>
  <c r="L1367" i="1"/>
  <c r="M1367" i="1"/>
  <c r="L1370" i="1"/>
  <c r="M1370" i="1"/>
  <c r="L1371" i="1"/>
  <c r="M1371" i="1"/>
  <c r="L1372" i="1"/>
  <c r="M1372" i="1"/>
  <c r="L1376" i="1"/>
  <c r="M1376" i="1"/>
  <c r="L1377" i="1"/>
  <c r="M1377" i="1"/>
  <c r="L1378" i="1"/>
  <c r="M1378" i="1"/>
  <c r="L1382" i="1"/>
  <c r="M1382" i="1"/>
  <c r="L1383" i="1"/>
  <c r="M1383" i="1"/>
  <c r="L1384" i="1"/>
  <c r="M1384" i="1"/>
  <c r="L1385" i="1"/>
  <c r="M1385" i="1"/>
  <c r="L1388" i="1"/>
  <c r="M1388" i="1"/>
  <c r="L1389" i="1"/>
  <c r="M1389" i="1"/>
  <c r="L1390" i="1"/>
  <c r="M1390" i="1"/>
  <c r="L1391" i="1"/>
  <c r="M1391" i="1"/>
  <c r="L1392" i="1"/>
  <c r="M1392" i="1"/>
  <c r="L1393" i="1"/>
  <c r="M1393" i="1"/>
  <c r="M1394" i="1"/>
  <c r="L1395" i="1"/>
  <c r="M1395" i="1"/>
  <c r="L1396" i="1"/>
  <c r="M1396" i="1"/>
  <c r="L1397" i="1"/>
  <c r="M1397" i="1"/>
  <c r="L1398" i="1"/>
  <c r="M1398" i="1"/>
  <c r="L1399" i="1"/>
  <c r="M1399" i="1"/>
  <c r="L1400" i="1"/>
  <c r="M1400" i="1"/>
  <c r="L1401" i="1"/>
  <c r="M1401" i="1"/>
  <c r="L1402" i="1"/>
  <c r="M1402" i="1"/>
  <c r="L1403" i="1"/>
  <c r="M1403" i="1"/>
  <c r="L1404" i="1"/>
  <c r="M1404" i="1"/>
  <c r="L1405" i="1"/>
  <c r="M1405" i="1"/>
  <c r="L1406" i="1"/>
  <c r="M1406" i="1"/>
  <c r="L1407" i="1"/>
  <c r="M1407" i="1"/>
  <c r="L1408" i="1"/>
  <c r="M1408" i="1"/>
  <c r="L1409" i="1"/>
  <c r="M1409" i="1"/>
  <c r="L1410" i="1"/>
  <c r="M1410" i="1"/>
  <c r="L1411" i="1"/>
  <c r="M1411" i="1"/>
  <c r="L1412" i="1"/>
  <c r="M1412" i="1"/>
  <c r="L1413" i="1"/>
  <c r="M1413" i="1"/>
  <c r="L1414" i="1"/>
  <c r="M1414" i="1"/>
  <c r="L1415" i="1"/>
  <c r="M1415" i="1"/>
  <c r="L1418" i="1"/>
  <c r="M1418" i="1"/>
  <c r="L1419" i="1"/>
  <c r="M1419" i="1"/>
  <c r="L1420" i="1"/>
  <c r="M1420" i="1"/>
  <c r="L1421" i="1"/>
  <c r="M1421" i="1"/>
  <c r="L1422" i="1"/>
  <c r="M1422" i="1"/>
  <c r="L1424" i="1"/>
  <c r="M1424" i="1"/>
  <c r="L1425" i="1"/>
  <c r="M1425" i="1"/>
  <c r="L1426" i="1"/>
  <c r="M1426" i="1"/>
  <c r="L1427" i="1"/>
  <c r="M1427" i="1"/>
  <c r="L1428" i="1"/>
  <c r="M1428" i="1"/>
  <c r="L1429" i="1"/>
  <c r="M1429" i="1"/>
  <c r="L1430" i="1"/>
  <c r="M1430" i="1"/>
  <c r="L1431" i="1"/>
  <c r="M1431" i="1"/>
  <c r="L1432" i="1"/>
  <c r="M1432" i="1"/>
  <c r="L1433" i="1"/>
  <c r="M1433" i="1"/>
  <c r="L1434" i="1"/>
  <c r="M1434" i="1"/>
  <c r="L1435" i="1"/>
  <c r="M1435" i="1"/>
  <c r="L1436" i="1"/>
  <c r="M1436" i="1"/>
  <c r="L1437" i="1"/>
  <c r="M1437" i="1"/>
  <c r="L1438" i="1"/>
  <c r="M1438" i="1"/>
  <c r="L1439" i="1"/>
  <c r="M1439" i="1"/>
  <c r="L1440" i="1"/>
  <c r="M1440" i="1"/>
  <c r="L1442" i="1"/>
  <c r="M1442" i="1"/>
  <c r="L1443" i="1"/>
  <c r="M1443" i="1"/>
  <c r="L1444" i="1"/>
  <c r="M1444" i="1"/>
  <c r="L1445" i="1"/>
  <c r="M1445" i="1"/>
  <c r="L1446" i="1"/>
  <c r="M1446" i="1"/>
  <c r="L1447" i="1"/>
  <c r="M1447" i="1"/>
  <c r="L1448" i="1"/>
  <c r="M1448" i="1"/>
  <c r="L1449" i="1"/>
  <c r="M1449" i="1"/>
  <c r="L1450" i="1"/>
  <c r="M1450" i="1"/>
  <c r="L1451" i="1"/>
  <c r="M1451" i="1"/>
  <c r="L1452" i="1"/>
  <c r="M1452" i="1"/>
  <c r="L1454" i="1"/>
  <c r="M1454" i="1"/>
  <c r="L1455" i="1"/>
  <c r="M1455" i="1"/>
  <c r="L1456" i="1"/>
  <c r="M1456" i="1"/>
  <c r="L1457" i="1"/>
  <c r="M1457" i="1"/>
  <c r="L1458" i="1"/>
  <c r="M1458" i="1"/>
  <c r="L1460" i="1"/>
  <c r="M1460" i="1"/>
  <c r="L1461" i="1"/>
  <c r="M1461" i="1"/>
  <c r="L1462" i="1"/>
  <c r="M1462" i="1"/>
  <c r="L1463" i="1"/>
  <c r="M1463" i="1"/>
  <c r="L1464" i="1"/>
  <c r="M1464" i="1"/>
  <c r="L1465" i="1"/>
  <c r="M1465" i="1"/>
  <c r="L1466" i="1"/>
  <c r="M1466" i="1"/>
  <c r="L1467" i="1"/>
  <c r="M1467" i="1"/>
  <c r="L1468" i="1"/>
  <c r="M1468" i="1"/>
  <c r="L1469" i="1"/>
  <c r="M1469" i="1"/>
  <c r="L1472" i="1"/>
  <c r="M1472" i="1"/>
  <c r="L1473" i="1"/>
  <c r="M1473" i="1"/>
  <c r="L1478" i="1"/>
  <c r="M1478" i="1"/>
  <c r="L1479" i="1"/>
  <c r="M1479" i="1"/>
  <c r="L1480" i="1"/>
  <c r="M1480" i="1"/>
  <c r="L1481" i="1"/>
  <c r="M1481" i="1"/>
  <c r="L1482" i="1"/>
  <c r="M1482" i="1"/>
  <c r="L1483" i="1"/>
  <c r="M1483" i="1"/>
  <c r="L1484" i="1"/>
  <c r="M1484" i="1"/>
  <c r="L1485" i="1"/>
  <c r="M1485" i="1"/>
  <c r="L1486" i="1"/>
  <c r="M1486" i="1"/>
  <c r="L1487" i="1"/>
  <c r="M1487" i="1"/>
  <c r="L1490" i="1"/>
  <c r="M1490" i="1"/>
  <c r="L1491" i="1"/>
  <c r="M1491" i="1"/>
  <c r="L1492" i="1"/>
  <c r="M1492" i="1"/>
  <c r="L1493" i="1"/>
  <c r="M1493" i="1"/>
  <c r="L1494" i="1"/>
  <c r="M1494" i="1"/>
  <c r="L1495" i="1"/>
  <c r="M1495" i="1"/>
  <c r="L1496" i="1"/>
  <c r="M1496" i="1"/>
  <c r="L1497" i="1"/>
  <c r="M1497" i="1"/>
  <c r="L1498" i="1"/>
  <c r="M1498" i="1"/>
  <c r="L1499" i="1"/>
  <c r="M1499" i="1"/>
  <c r="L1500" i="1"/>
  <c r="M1500" i="1"/>
  <c r="L1502" i="1"/>
  <c r="M1502" i="1"/>
  <c r="L1503" i="1"/>
  <c r="M1503" i="1"/>
  <c r="L1504" i="1"/>
  <c r="M1504" i="1"/>
  <c r="L1505" i="1"/>
  <c r="M1505" i="1"/>
  <c r="L1506" i="1"/>
  <c r="M1506" i="1"/>
  <c r="L1507" i="1"/>
  <c r="M1507" i="1"/>
  <c r="L1508" i="1"/>
  <c r="M1508" i="1"/>
  <c r="L1509" i="1"/>
  <c r="M1509" i="1"/>
  <c r="L1510" i="1"/>
  <c r="M1510" i="1"/>
  <c r="L1511" i="1"/>
  <c r="M1511" i="1"/>
  <c r="L1512" i="1"/>
  <c r="M1512" i="1"/>
  <c r="L1514" i="1"/>
  <c r="M1514" i="1"/>
  <c r="L1515" i="1"/>
  <c r="M1515" i="1"/>
  <c r="L1516" i="1"/>
  <c r="M1516" i="1"/>
  <c r="L1517" i="1"/>
  <c r="M1517" i="1"/>
  <c r="L1518" i="1"/>
  <c r="M1518" i="1"/>
  <c r="L1519" i="1"/>
  <c r="M1519" i="1"/>
  <c r="L1520" i="1"/>
  <c r="M1520" i="1"/>
  <c r="L1521" i="1"/>
  <c r="M1521" i="1"/>
  <c r="L1522" i="1"/>
  <c r="M1522" i="1"/>
  <c r="L1523" i="1"/>
  <c r="M1523" i="1"/>
  <c r="L1524" i="1"/>
  <c r="M1524" i="1"/>
  <c r="L1525" i="1"/>
  <c r="M1525" i="1"/>
  <c r="L1526" i="1"/>
  <c r="M1526" i="1"/>
  <c r="L1527" i="1"/>
  <c r="M1527" i="1"/>
  <c r="L1528" i="1"/>
  <c r="M1528" i="1"/>
  <c r="L1529" i="1"/>
  <c r="M1529" i="1"/>
  <c r="L1530" i="1"/>
  <c r="M1530" i="1"/>
  <c r="L1532" i="1"/>
  <c r="M1532" i="1"/>
  <c r="L1533" i="1"/>
  <c r="M1533" i="1"/>
  <c r="L1534" i="1"/>
  <c r="M1534" i="1"/>
  <c r="L1535" i="1"/>
  <c r="M1535" i="1"/>
  <c r="L1536" i="1"/>
  <c r="M1536" i="1"/>
  <c r="L1538" i="1"/>
  <c r="M1538" i="1"/>
  <c r="L1539" i="1"/>
  <c r="M1539" i="1"/>
  <c r="L1540" i="1"/>
  <c r="M1540" i="1"/>
  <c r="L1541" i="1"/>
  <c r="M1541" i="1"/>
  <c r="L1542" i="1"/>
  <c r="M1542" i="1"/>
  <c r="L1544" i="1"/>
  <c r="M1544" i="1"/>
  <c r="L1545" i="1"/>
  <c r="M1545" i="1"/>
  <c r="L1546" i="1"/>
  <c r="M1546" i="1"/>
  <c r="L1547" i="1"/>
  <c r="M1547" i="1"/>
  <c r="L1548" i="1"/>
  <c r="M1548" i="1"/>
  <c r="L1549" i="1"/>
  <c r="M1549" i="1"/>
  <c r="L1550" i="1"/>
  <c r="M1550" i="1"/>
  <c r="L1551" i="1"/>
  <c r="M1551" i="1"/>
  <c r="L1552" i="1"/>
  <c r="M1552" i="1"/>
  <c r="L1553" i="1"/>
  <c r="M1553" i="1"/>
  <c r="L1554" i="1"/>
  <c r="M1554" i="1"/>
  <c r="L1555" i="1"/>
  <c r="M1555" i="1"/>
  <c r="L1556" i="1"/>
  <c r="M1556" i="1"/>
  <c r="L1557" i="1"/>
  <c r="M1557" i="1"/>
  <c r="L1558" i="1"/>
  <c r="M1558" i="1"/>
  <c r="L1559" i="1"/>
  <c r="M1559" i="1"/>
  <c r="L1560" i="1"/>
  <c r="M1560" i="1"/>
  <c r="L1562" i="1"/>
  <c r="M1562" i="1"/>
  <c r="L1563" i="1"/>
  <c r="M1563" i="1"/>
  <c r="L1564" i="1"/>
  <c r="M1564" i="1"/>
  <c r="L1565" i="1"/>
  <c r="M1565" i="1"/>
  <c r="L1568" i="1"/>
  <c r="M1568" i="1"/>
  <c r="L1569" i="1"/>
  <c r="M1569" i="1"/>
  <c r="L1570" i="1"/>
  <c r="M1570" i="1"/>
  <c r="L1571" i="1"/>
  <c r="M1571" i="1"/>
  <c r="L1572" i="1"/>
  <c r="M1572" i="1"/>
  <c r="L1574" i="1"/>
  <c r="M1574" i="1"/>
  <c r="L1575" i="1"/>
  <c r="M1575" i="1"/>
  <c r="L1576" i="1"/>
  <c r="M1576" i="1"/>
  <c r="L1577" i="1"/>
  <c r="M1577" i="1"/>
  <c r="L1578" i="1"/>
  <c r="M1578" i="1"/>
  <c r="L1579" i="1"/>
  <c r="M1579" i="1"/>
  <c r="L1580" i="1"/>
  <c r="M1580" i="1"/>
  <c r="L1581" i="1"/>
  <c r="M1581" i="1"/>
  <c r="L1582" i="1"/>
  <c r="M1582" i="1"/>
  <c r="L1583" i="1"/>
  <c r="M1583" i="1"/>
  <c r="L1584" i="1"/>
  <c r="M1584" i="1"/>
  <c r="L1586" i="1"/>
  <c r="M1586" i="1"/>
  <c r="L1587" i="1"/>
  <c r="M1587" i="1"/>
  <c r="L1588" i="1"/>
  <c r="M1588" i="1"/>
  <c r="L1589" i="1"/>
  <c r="M1589" i="1"/>
  <c r="L1590" i="1"/>
  <c r="M1590" i="1"/>
  <c r="L1592" i="1"/>
  <c r="M1592" i="1"/>
  <c r="L1593" i="1"/>
  <c r="M1593" i="1"/>
  <c r="L1594" i="1"/>
  <c r="M1594" i="1"/>
  <c r="L1595" i="1"/>
  <c r="M1595" i="1"/>
  <c r="L1596" i="1"/>
  <c r="M1596" i="1"/>
  <c r="L1597" i="1"/>
  <c r="M1597" i="1"/>
  <c r="L1598" i="1"/>
  <c r="M1598" i="1"/>
  <c r="L1599" i="1"/>
  <c r="M1599" i="1"/>
  <c r="L1600" i="1"/>
  <c r="M1600" i="1"/>
  <c r="L1601" i="1"/>
  <c r="M1601" i="1"/>
  <c r="L1602" i="1"/>
  <c r="M1602" i="1"/>
  <c r="L1603" i="1"/>
  <c r="M1603" i="1"/>
  <c r="L1604" i="1"/>
  <c r="M1604" i="1"/>
  <c r="L1605" i="1"/>
  <c r="M1605" i="1"/>
  <c r="L1606" i="1"/>
  <c r="M1606" i="1"/>
  <c r="L1610" i="1"/>
  <c r="M1610" i="1"/>
  <c r="L1611" i="1"/>
  <c r="M1611" i="1"/>
  <c r="L1612" i="1"/>
  <c r="M1612" i="1"/>
  <c r="L1613" i="1"/>
  <c r="M1613" i="1"/>
  <c r="L1614" i="1"/>
  <c r="M1614" i="1"/>
  <c r="L1730" i="1"/>
  <c r="M1730" i="1"/>
  <c r="L1731" i="1"/>
  <c r="M1731" i="1"/>
  <c r="L1732" i="1"/>
  <c r="M1732" i="1"/>
  <c r="L1733" i="1"/>
  <c r="M1733" i="1"/>
  <c r="L1734" i="1"/>
  <c r="M1734" i="1"/>
  <c r="L1735" i="1"/>
  <c r="M1735" i="1"/>
  <c r="L1616" i="1"/>
  <c r="M1616" i="1"/>
  <c r="L1617" i="1"/>
  <c r="M1617" i="1"/>
  <c r="L1618" i="1"/>
  <c r="M1618" i="1"/>
  <c r="L1619" i="1"/>
  <c r="M1619" i="1"/>
  <c r="L1622" i="1"/>
  <c r="M1622" i="1"/>
  <c r="L1623" i="1"/>
  <c r="M1623" i="1"/>
  <c r="L1624" i="1"/>
  <c r="M1624" i="1"/>
  <c r="L1625" i="1"/>
  <c r="M1625" i="1"/>
  <c r="L1626" i="1"/>
  <c r="M1626" i="1"/>
  <c r="L1628" i="1"/>
  <c r="M1628" i="1"/>
  <c r="L1629" i="1"/>
  <c r="M1629" i="1"/>
  <c r="L1630" i="1"/>
  <c r="M1630" i="1"/>
  <c r="L1631" i="1"/>
  <c r="M1631" i="1"/>
  <c r="L1634" i="1"/>
  <c r="M1634" i="1"/>
  <c r="L1635" i="1"/>
  <c r="M1635" i="1"/>
  <c r="L1636" i="1"/>
  <c r="M1636" i="1"/>
  <c r="L1637" i="1"/>
  <c r="M1637" i="1"/>
  <c r="L1638" i="1"/>
  <c r="M1638" i="1"/>
  <c r="L1640" i="1"/>
  <c r="M1640" i="1"/>
  <c r="L1641" i="1"/>
  <c r="M1641" i="1"/>
  <c r="L1642" i="1"/>
  <c r="M1642" i="1"/>
  <c r="L1643" i="1"/>
  <c r="M1643" i="1"/>
  <c r="L1644" i="1"/>
  <c r="M1644" i="1"/>
  <c r="L1645" i="1"/>
  <c r="M1645" i="1"/>
  <c r="L1646" i="1"/>
  <c r="M1646" i="1"/>
  <c r="L1647" i="1"/>
  <c r="M1647" i="1"/>
  <c r="L1648" i="1"/>
  <c r="M1648" i="1"/>
  <c r="L1649" i="1"/>
  <c r="M1649" i="1"/>
  <c r="L1650" i="1"/>
  <c r="M1650" i="1"/>
  <c r="L1651" i="1"/>
  <c r="M1651" i="1"/>
  <c r="L1652" i="1"/>
  <c r="M1652" i="1"/>
  <c r="L1653" i="1"/>
  <c r="M1653" i="1"/>
  <c r="L1654" i="1"/>
  <c r="M1654" i="1"/>
  <c r="L1655" i="1"/>
  <c r="M1655" i="1"/>
  <c r="L1656" i="1"/>
  <c r="M1656" i="1"/>
  <c r="L1657" i="1"/>
  <c r="M1657" i="1"/>
  <c r="L1658" i="1"/>
  <c r="M1658" i="1"/>
  <c r="L1659" i="1"/>
  <c r="M1659" i="1"/>
  <c r="L1660" i="1"/>
  <c r="M1660" i="1"/>
  <c r="L1661" i="1"/>
  <c r="M1661" i="1"/>
  <c r="L1662" i="1"/>
  <c r="M1662" i="1"/>
  <c r="L1663" i="1"/>
  <c r="M1663" i="1"/>
  <c r="L1664" i="1"/>
  <c r="M1664" i="1"/>
  <c r="L1665" i="1"/>
  <c r="M1665" i="1"/>
  <c r="L1666" i="1"/>
  <c r="M1666" i="1"/>
  <c r="L1667" i="1"/>
  <c r="M1667" i="1"/>
  <c r="L1668" i="1"/>
  <c r="M1668" i="1"/>
  <c r="L1670" i="1"/>
  <c r="M1670" i="1"/>
  <c r="L1671" i="1"/>
  <c r="M1671" i="1"/>
  <c r="L1672" i="1"/>
  <c r="M1672" i="1"/>
  <c r="L1673" i="1"/>
  <c r="M1673" i="1"/>
  <c r="L1674" i="1"/>
  <c r="M1674" i="1"/>
  <c r="L1675" i="1"/>
  <c r="M1675" i="1"/>
  <c r="L1676" i="1"/>
  <c r="M1676" i="1"/>
  <c r="L1677" i="1"/>
  <c r="M1677" i="1"/>
  <c r="L1678" i="1"/>
  <c r="M1678" i="1"/>
  <c r="L1679" i="1"/>
  <c r="M1679" i="1"/>
  <c r="L1680" i="1"/>
  <c r="M1680" i="1"/>
  <c r="L1682" i="1"/>
  <c r="M1682" i="1"/>
  <c r="L1683" i="1"/>
  <c r="M1683" i="1"/>
  <c r="L1684" i="1"/>
  <c r="M1684" i="1"/>
  <c r="L1685" i="1"/>
  <c r="M1685" i="1"/>
  <c r="L1686" i="1"/>
  <c r="M1686" i="1"/>
  <c r="L1687" i="1"/>
  <c r="M1687" i="1"/>
  <c r="L1688" i="1"/>
  <c r="M1688" i="1"/>
  <c r="L1689" i="1"/>
  <c r="M1689" i="1"/>
  <c r="L1690" i="1"/>
  <c r="M1690" i="1"/>
  <c r="L1691" i="1"/>
  <c r="M1691" i="1"/>
  <c r="L1692" i="1"/>
  <c r="M1692" i="1"/>
  <c r="L1694" i="1"/>
  <c r="M1694" i="1"/>
  <c r="L1695" i="1"/>
  <c r="M1695" i="1"/>
  <c r="L1696" i="1"/>
  <c r="M1696" i="1"/>
  <c r="L1697" i="1"/>
  <c r="M1697" i="1"/>
  <c r="L1700" i="1"/>
  <c r="M1700" i="1"/>
  <c r="L1701" i="1"/>
  <c r="M1701" i="1"/>
  <c r="L1702" i="1"/>
  <c r="M1702" i="1"/>
  <c r="L1703" i="1"/>
  <c r="M1703" i="1"/>
  <c r="L1704" i="1"/>
  <c r="M1704" i="1"/>
  <c r="L1706" i="1"/>
  <c r="M1706" i="1"/>
  <c r="L1707" i="1"/>
  <c r="M1707" i="1"/>
  <c r="L1708" i="1"/>
  <c r="M1708" i="1"/>
  <c r="L1709" i="1"/>
  <c r="M1709" i="1"/>
  <c r="L1710" i="1"/>
  <c r="M1710" i="1"/>
  <c r="L1712" i="1"/>
  <c r="M1712" i="1"/>
  <c r="L1713" i="1"/>
  <c r="M1713" i="1"/>
  <c r="L1714" i="1"/>
  <c r="M1714" i="1"/>
  <c r="L1715" i="1"/>
  <c r="M1715" i="1"/>
  <c r="L1718" i="1"/>
  <c r="M1718" i="1"/>
  <c r="L1719" i="1"/>
  <c r="M1719" i="1"/>
  <c r="L1720" i="1"/>
  <c r="M1720" i="1"/>
  <c r="L1721" i="1"/>
  <c r="M1721" i="1"/>
  <c r="L1722" i="1"/>
  <c r="M1722" i="1"/>
  <c r="L1723" i="1"/>
  <c r="M1723" i="1"/>
  <c r="L1724" i="1"/>
  <c r="M1724" i="1"/>
  <c r="L1725" i="1"/>
  <c r="M1725" i="1"/>
  <c r="L1726" i="1"/>
  <c r="M1726" i="1"/>
  <c r="L1727" i="1"/>
  <c r="M1727" i="1"/>
  <c r="L1728" i="1"/>
  <c r="M1728" i="1"/>
  <c r="L1736" i="1"/>
  <c r="M1736" i="1"/>
  <c r="L1737" i="1"/>
  <c r="M1737" i="1"/>
  <c r="L1738" i="1"/>
  <c r="M1738" i="1"/>
  <c r="L1739" i="1"/>
  <c r="M1739" i="1"/>
  <c r="L1740" i="1"/>
  <c r="M1740" i="1"/>
  <c r="L1741" i="1"/>
  <c r="M1741" i="1"/>
  <c r="L1742" i="1"/>
  <c r="M1742" i="1"/>
  <c r="L1743" i="1"/>
  <c r="M1743" i="1"/>
  <c r="L1744" i="1"/>
  <c r="M1744" i="1"/>
  <c r="L1748" i="1"/>
  <c r="M1748" i="1"/>
  <c r="L1749" i="1"/>
  <c r="M1749" i="1"/>
  <c r="L1750" i="1"/>
  <c r="M1750" i="1"/>
  <c r="L1751" i="1"/>
  <c r="M1751" i="1"/>
  <c r="L1752" i="1"/>
  <c r="M1752" i="1"/>
  <c r="L1754" i="1"/>
  <c r="M1754" i="1"/>
  <c r="L1755" i="1"/>
  <c r="M1755" i="1"/>
  <c r="L1756" i="1"/>
  <c r="M1756" i="1"/>
  <c r="L1757" i="1"/>
  <c r="M1757" i="1"/>
  <c r="L1758" i="1"/>
  <c r="M1758" i="1"/>
  <c r="L1759" i="1"/>
  <c r="M1759" i="1"/>
  <c r="L1760" i="1"/>
  <c r="M1760" i="1"/>
  <c r="L1761" i="1"/>
  <c r="M1761" i="1"/>
  <c r="L1762" i="1"/>
  <c r="M1762" i="1"/>
  <c r="L1763" i="1"/>
  <c r="M1763" i="1"/>
  <c r="L1764" i="1"/>
  <c r="M1764" i="1"/>
  <c r="L1765" i="1"/>
  <c r="M1765" i="1"/>
  <c r="L1766" i="1"/>
  <c r="M1766" i="1"/>
  <c r="L1767" i="1"/>
  <c r="M1767" i="1"/>
  <c r="L1768" i="1"/>
  <c r="M1768" i="1"/>
  <c r="L1769" i="1"/>
  <c r="M1769" i="1"/>
  <c r="L1770" i="1"/>
  <c r="M1770" i="1"/>
  <c r="L1772" i="1"/>
  <c r="M1772" i="1"/>
  <c r="L1773" i="1"/>
  <c r="M1773" i="1"/>
  <c r="L1774" i="1"/>
  <c r="M1774" i="1"/>
  <c r="L1775" i="1"/>
  <c r="M1775" i="1"/>
  <c r="L1776" i="1"/>
  <c r="M1776" i="1"/>
  <c r="L1777" i="1"/>
  <c r="M1777" i="1"/>
  <c r="L1778" i="1"/>
  <c r="M1778" i="1"/>
  <c r="L1779" i="1"/>
  <c r="M1779" i="1"/>
  <c r="L1780" i="1"/>
  <c r="M1780" i="1"/>
  <c r="L1781" i="1"/>
  <c r="M1781" i="1"/>
  <c r="L1782" i="1"/>
  <c r="M1782" i="1"/>
  <c r="L1783" i="1"/>
  <c r="M1783" i="1"/>
  <c r="L1784" i="1"/>
  <c r="M1784" i="1"/>
  <c r="L1785" i="1"/>
  <c r="M1785" i="1"/>
  <c r="L1786" i="1"/>
  <c r="M1786" i="1"/>
  <c r="L1787" i="1"/>
  <c r="M1787" i="1"/>
  <c r="L1790" i="1"/>
  <c r="M1790" i="1"/>
  <c r="L1791" i="1"/>
  <c r="M1791" i="1"/>
  <c r="L1792" i="1"/>
  <c r="M1792" i="1"/>
  <c r="L1793" i="1"/>
  <c r="M1793" i="1"/>
  <c r="L1794" i="1"/>
  <c r="M1794" i="1"/>
  <c r="L1795" i="1"/>
  <c r="M1795" i="1"/>
  <c r="L1796" i="1"/>
  <c r="M1796" i="1"/>
  <c r="L1797" i="1"/>
  <c r="M1797" i="1"/>
  <c r="L1798" i="1"/>
  <c r="M1798" i="1"/>
  <c r="L1803" i="1"/>
  <c r="M1803" i="1"/>
  <c r="L1804" i="1"/>
  <c r="M1804" i="1"/>
  <c r="L1805" i="1"/>
  <c r="M1805" i="1"/>
  <c r="L1806" i="1"/>
  <c r="M1806" i="1"/>
  <c r="L1809" i="1"/>
  <c r="M1809" i="1"/>
  <c r="L1810" i="1"/>
  <c r="M1810" i="1"/>
  <c r="L1811" i="1"/>
  <c r="M1811" i="1"/>
  <c r="L1812" i="1"/>
  <c r="M1812" i="1"/>
  <c r="L1813" i="1"/>
  <c r="M1813" i="1"/>
  <c r="L1815" i="1"/>
  <c r="M1815" i="1"/>
  <c r="L1816" i="1"/>
  <c r="M1816" i="1"/>
  <c r="L1817" i="1"/>
  <c r="M1817" i="1"/>
  <c r="L1818" i="1"/>
  <c r="M1818" i="1"/>
  <c r="L1819" i="1"/>
  <c r="M1819" i="1"/>
  <c r="L1820" i="1"/>
  <c r="M1820" i="1"/>
  <c r="L1821" i="1"/>
  <c r="M1821" i="1"/>
  <c r="L1822" i="1"/>
  <c r="M1822" i="1"/>
  <c r="L1823" i="1"/>
  <c r="M1823" i="1"/>
  <c r="L1824" i="1"/>
  <c r="M1824" i="1"/>
  <c r="L1825" i="1"/>
  <c r="M1825" i="1"/>
  <c r="L1827" i="1"/>
  <c r="M1827" i="1"/>
  <c r="L1828" i="1"/>
  <c r="M1828" i="1"/>
  <c r="L1829" i="1"/>
  <c r="M1829" i="1"/>
  <c r="L1830" i="1"/>
  <c r="M1830" i="1"/>
  <c r="L1831" i="1"/>
  <c r="M1831" i="1"/>
  <c r="L1832" i="1"/>
  <c r="M1832" i="1"/>
  <c r="L1833" i="1"/>
  <c r="M1833" i="1"/>
  <c r="L1834" i="1"/>
  <c r="M1834" i="1"/>
  <c r="L1835" i="1"/>
  <c r="M1835" i="1"/>
  <c r="L1836" i="1"/>
  <c r="M1836" i="1"/>
  <c r="L1839" i="1"/>
  <c r="M1839" i="1"/>
  <c r="L1840" i="1"/>
  <c r="M1840" i="1"/>
  <c r="L1841" i="1"/>
  <c r="M1841" i="1"/>
  <c r="L1842" i="1"/>
  <c r="M1842" i="1"/>
  <c r="L1843" i="1"/>
  <c r="M1843" i="1"/>
  <c r="L1845" i="1"/>
  <c r="M1845" i="1"/>
  <c r="L1846" i="1"/>
  <c r="M1846" i="1"/>
  <c r="L1847" i="1"/>
  <c r="M1847" i="1"/>
  <c r="L1848" i="1"/>
  <c r="M1848" i="1"/>
  <c r="L1851" i="1"/>
  <c r="M1851" i="1"/>
  <c r="L1852" i="1"/>
  <c r="M1852" i="1"/>
  <c r="L1853" i="1"/>
  <c r="M1853" i="1"/>
  <c r="L1854" i="1"/>
  <c r="M1854" i="1"/>
  <c r="L1857" i="1"/>
  <c r="M1857" i="1"/>
  <c r="L1858" i="1"/>
  <c r="M1858" i="1"/>
  <c r="L1859" i="1"/>
  <c r="M1859" i="1"/>
  <c r="L1860" i="1"/>
  <c r="M1860" i="1"/>
  <c r="L1861" i="1"/>
  <c r="M1861" i="1"/>
  <c r="L1863" i="1"/>
  <c r="M1863" i="1"/>
  <c r="L1864" i="1"/>
  <c r="M1864" i="1"/>
  <c r="L1865" i="1"/>
  <c r="M1865" i="1"/>
  <c r="L1866" i="1"/>
  <c r="M1866" i="1"/>
  <c r="L1868" i="1"/>
  <c r="M1868" i="1"/>
  <c r="L1869" i="1"/>
  <c r="M1869" i="1"/>
  <c r="L1870" i="1"/>
  <c r="M1870" i="1"/>
  <c r="L1871" i="1"/>
  <c r="M1871" i="1"/>
  <c r="L1872" i="1"/>
  <c r="M1872" i="1"/>
  <c r="L1873" i="1"/>
  <c r="M1873" i="1"/>
  <c r="L1874" i="1"/>
  <c r="M1874" i="1"/>
  <c r="L1875" i="1"/>
  <c r="M1875" i="1"/>
  <c r="L1876" i="1"/>
  <c r="M1876" i="1"/>
  <c r="L1877" i="1"/>
  <c r="M1877" i="1"/>
  <c r="L1878" i="1"/>
  <c r="M1878" i="1"/>
  <c r="L1880" i="1"/>
  <c r="M1880" i="1"/>
  <c r="L1881" i="1"/>
  <c r="M1881" i="1"/>
  <c r="L1882" i="1"/>
  <c r="M1882" i="1"/>
  <c r="L1883" i="1"/>
  <c r="M1883" i="1"/>
  <c r="L1886" i="1"/>
  <c r="M1886" i="1"/>
  <c r="L1887" i="1"/>
  <c r="M1887" i="1"/>
  <c r="L1888" i="1"/>
  <c r="M1888" i="1"/>
  <c r="L1889" i="1"/>
  <c r="M1889" i="1"/>
  <c r="L1890" i="1"/>
  <c r="M1890" i="1"/>
  <c r="L1892" i="1"/>
  <c r="M1892" i="1"/>
  <c r="L1893" i="1"/>
  <c r="M1893" i="1"/>
  <c r="L1894" i="1"/>
  <c r="M1894" i="1"/>
  <c r="L1895" i="1"/>
  <c r="M1895" i="1"/>
  <c r="L1896" i="1"/>
  <c r="M1896" i="1"/>
  <c r="L1897" i="1"/>
  <c r="M1897" i="1"/>
  <c r="L1910" i="1"/>
  <c r="M1910" i="1"/>
  <c r="L1911" i="1"/>
  <c r="M1911" i="1"/>
  <c r="L1912" i="1"/>
  <c r="M1912" i="1"/>
  <c r="L1913" i="1"/>
  <c r="M1913" i="1"/>
  <c r="L1898" i="1"/>
  <c r="M1898" i="1"/>
  <c r="L1899" i="1"/>
  <c r="M1899" i="1"/>
  <c r="L1900" i="1"/>
  <c r="M1900" i="1"/>
  <c r="L1901" i="1"/>
  <c r="M1901" i="1"/>
  <c r="L1902" i="1"/>
  <c r="M1902" i="1"/>
  <c r="L1904" i="1"/>
  <c r="M1904" i="1"/>
  <c r="L1905" i="1"/>
  <c r="M1905" i="1"/>
  <c r="L1906" i="1"/>
  <c r="M1906" i="1"/>
  <c r="L1907" i="1"/>
  <c r="M1907" i="1"/>
  <c r="L1908" i="1"/>
  <c r="M1908" i="1"/>
  <c r="L1909" i="1"/>
  <c r="M1909" i="1"/>
  <c r="L1916" i="1"/>
  <c r="M1916" i="1"/>
  <c r="L1917" i="1"/>
  <c r="M1917" i="1"/>
  <c r="L1918" i="1"/>
  <c r="M1918" i="1"/>
  <c r="L1919" i="1"/>
  <c r="M1919" i="1"/>
  <c r="L1922" i="1"/>
  <c r="M1922" i="1"/>
  <c r="L1923" i="1"/>
  <c r="M1923" i="1"/>
  <c r="L1924" i="1"/>
  <c r="M1924" i="1"/>
  <c r="L1925" i="1"/>
  <c r="M1925" i="1"/>
  <c r="L1926" i="1"/>
  <c r="M1926" i="1"/>
  <c r="L1928" i="1"/>
  <c r="M1928" i="1"/>
  <c r="L1929" i="1"/>
  <c r="M1929" i="1"/>
  <c r="L1930" i="1"/>
  <c r="M1930" i="1"/>
  <c r="L1931" i="1"/>
  <c r="M1931" i="1"/>
  <c r="L1932" i="1"/>
  <c r="M1932" i="1"/>
  <c r="L1934" i="1"/>
  <c r="M1934" i="1"/>
  <c r="L1935" i="1"/>
  <c r="M1935" i="1"/>
  <c r="L1936" i="1"/>
  <c r="M1936" i="1"/>
  <c r="L1940" i="1"/>
  <c r="M1940" i="1"/>
  <c r="L1941" i="1"/>
  <c r="M1941" i="1"/>
  <c r="L1942" i="1"/>
  <c r="M1942" i="1"/>
  <c r="L1943" i="1"/>
  <c r="M1943" i="1"/>
  <c r="L1944" i="1"/>
  <c r="M1944" i="1"/>
  <c r="L1945" i="1"/>
  <c r="M1945" i="1"/>
  <c r="L1946" i="1"/>
  <c r="M1946" i="1"/>
  <c r="L1947" i="1"/>
  <c r="M1947" i="1"/>
  <c r="L1948" i="1"/>
  <c r="M1948" i="1"/>
  <c r="L1949" i="1"/>
  <c r="M1949" i="1"/>
  <c r="L1952" i="1"/>
  <c r="M1952" i="1"/>
  <c r="L1953" i="1"/>
  <c r="M1953" i="1"/>
  <c r="L1954" i="1"/>
  <c r="M1954" i="1"/>
  <c r="L1955" i="1"/>
  <c r="M1955" i="1"/>
  <c r="L1958" i="1"/>
  <c r="M1958" i="1"/>
  <c r="L1959" i="1"/>
  <c r="M1959" i="1"/>
  <c r="L1960" i="1"/>
  <c r="M1960" i="1"/>
  <c r="L1961" i="1"/>
  <c r="M1961" i="1"/>
  <c r="L1964" i="1"/>
  <c r="M1964" i="1"/>
  <c r="L1965" i="1"/>
  <c r="M1965" i="1"/>
  <c r="L1966" i="1"/>
  <c r="M1966" i="1"/>
  <c r="L1967" i="1"/>
  <c r="M1967" i="1"/>
  <c r="L1970" i="1"/>
  <c r="M1970" i="1"/>
  <c r="L1971" i="1"/>
  <c r="M1971" i="1"/>
  <c r="L1972" i="1"/>
  <c r="M1972" i="1"/>
  <c r="L1973" i="1"/>
  <c r="M1973" i="1"/>
  <c r="L1974" i="1"/>
  <c r="M1974" i="1"/>
  <c r="L1976" i="1"/>
  <c r="M1976" i="1"/>
  <c r="L1977" i="1"/>
  <c r="M1977" i="1"/>
  <c r="L1978" i="1"/>
  <c r="M1978" i="1"/>
  <c r="L1979" i="1"/>
  <c r="M1979" i="1"/>
  <c r="L1980" i="1"/>
  <c r="M1980" i="1"/>
  <c r="L1981" i="1"/>
  <c r="M1981" i="1"/>
  <c r="L1982" i="1"/>
  <c r="M1982" i="1"/>
  <c r="L1983" i="1"/>
  <c r="M1983" i="1"/>
  <c r="L1984" i="1"/>
  <c r="M1984" i="1"/>
  <c r="L1985" i="1"/>
  <c r="M1985" i="1"/>
  <c r="L1986" i="1"/>
  <c r="M1986" i="1"/>
  <c r="L1987" i="1"/>
  <c r="M1987" i="1"/>
  <c r="L1988" i="1"/>
  <c r="M1988" i="1"/>
  <c r="L1989" i="1"/>
  <c r="M1989" i="1"/>
  <c r="L1990" i="1"/>
  <c r="M1990" i="1"/>
  <c r="L1991" i="1"/>
  <c r="M1991" i="1"/>
  <c r="L1994" i="1"/>
  <c r="M1994" i="1"/>
  <c r="L1995" i="1"/>
  <c r="M1995" i="1"/>
  <c r="L1996" i="1"/>
  <c r="M1996" i="1"/>
  <c r="L1997" i="1"/>
  <c r="M1997" i="1"/>
  <c r="L1998" i="1"/>
  <c r="M1998" i="1"/>
  <c r="L1999" i="1"/>
  <c r="M1999" i="1"/>
  <c r="L2000" i="1"/>
  <c r="M2000" i="1"/>
  <c r="L2001" i="1"/>
  <c r="M2001" i="1"/>
  <c r="L2002" i="1"/>
  <c r="M2002" i="1"/>
  <c r="L2003" i="1"/>
  <c r="M2003" i="1"/>
  <c r="L2004" i="1"/>
  <c r="M2004" i="1"/>
  <c r="L2005" i="1"/>
  <c r="M2005" i="1"/>
  <c r="L2006" i="1"/>
  <c r="M2006" i="1"/>
  <c r="L2007" i="1"/>
  <c r="M2007" i="1"/>
  <c r="L2008" i="1"/>
  <c r="M2008" i="1"/>
  <c r="L2009" i="1"/>
  <c r="M2009" i="1"/>
  <c r="L2010" i="1"/>
  <c r="M2010" i="1"/>
  <c r="L2011" i="1"/>
  <c r="M2011" i="1"/>
  <c r="L2012" i="1"/>
  <c r="M2012" i="1"/>
  <c r="L2013" i="1"/>
  <c r="M2013" i="1"/>
  <c r="L2014" i="1"/>
  <c r="M2014" i="1"/>
  <c r="L2015" i="1"/>
  <c r="M2015" i="1"/>
  <c r="L2016" i="1"/>
  <c r="M2016" i="1"/>
  <c r="L2017" i="1"/>
  <c r="M2017" i="1"/>
  <c r="L2018" i="1"/>
  <c r="M2018" i="1"/>
  <c r="L2019" i="1"/>
  <c r="M2019" i="1"/>
  <c r="L2020" i="1"/>
  <c r="M2020" i="1"/>
  <c r="L2021" i="1"/>
  <c r="M2021" i="1"/>
  <c r="L2022" i="1"/>
  <c r="M2022" i="1"/>
  <c r="L2024" i="1"/>
  <c r="M2024" i="1"/>
  <c r="L2025" i="1"/>
  <c r="M2025" i="1"/>
  <c r="L2026" i="1"/>
  <c r="M2026" i="1"/>
  <c r="L2027" i="1"/>
  <c r="M2027" i="1"/>
  <c r="L2028" i="1"/>
  <c r="M2028" i="1"/>
  <c r="L2030" i="1"/>
  <c r="M2030" i="1"/>
  <c r="L2031" i="1"/>
  <c r="M2031" i="1"/>
  <c r="L2032" i="1"/>
  <c r="M2032" i="1"/>
  <c r="L2033" i="1"/>
  <c r="M2033" i="1"/>
  <c r="L2036" i="1"/>
  <c r="M2036" i="1"/>
  <c r="L2037" i="1"/>
  <c r="M2037" i="1"/>
  <c r="L2038" i="1"/>
  <c r="M2038" i="1"/>
  <c r="L2039" i="1"/>
  <c r="M2039" i="1"/>
  <c r="L2040" i="1"/>
  <c r="M2040" i="1"/>
  <c r="L2041" i="1"/>
  <c r="M2041" i="1"/>
  <c r="L2042" i="1"/>
  <c r="M2042" i="1"/>
  <c r="L2043" i="1"/>
  <c r="M2043" i="1"/>
  <c r="L2044" i="1"/>
  <c r="M2044" i="1"/>
  <c r="L2045" i="1"/>
  <c r="M2045" i="1"/>
  <c r="L2048" i="1"/>
  <c r="M2048" i="1"/>
  <c r="L2049" i="1"/>
  <c r="M2049" i="1"/>
  <c r="L2050" i="1"/>
  <c r="M2050" i="1"/>
  <c r="L2051" i="1"/>
  <c r="M2051" i="1"/>
  <c r="L2054" i="1"/>
  <c r="M2054" i="1"/>
  <c r="L2055" i="1"/>
  <c r="M2055" i="1"/>
  <c r="L2056" i="1"/>
  <c r="M2056" i="1"/>
  <c r="L2057" i="1"/>
  <c r="M2057" i="1"/>
  <c r="L2060" i="1"/>
  <c r="M2060" i="1"/>
  <c r="L2061" i="1"/>
  <c r="M2061" i="1"/>
  <c r="L2062" i="1"/>
  <c r="M2062" i="1"/>
  <c r="L2063" i="1"/>
  <c r="M2063" i="1"/>
  <c r="L2064" i="1"/>
  <c r="M2064" i="1"/>
  <c r="L2066" i="1"/>
  <c r="M2066" i="1"/>
  <c r="L2067" i="1"/>
  <c r="M2067" i="1"/>
  <c r="L2068" i="1"/>
  <c r="M2068" i="1"/>
  <c r="L2072" i="1"/>
  <c r="M2072" i="1"/>
  <c r="L2073" i="1"/>
  <c r="M2073" i="1"/>
  <c r="L2074" i="1"/>
  <c r="M2074" i="1"/>
  <c r="L2078" i="1"/>
  <c r="M2078" i="1"/>
  <c r="L2079" i="1"/>
  <c r="M2079" i="1"/>
  <c r="L2080" i="1"/>
  <c r="M2080" i="1"/>
  <c r="L2081" i="1"/>
  <c r="M2081" i="1"/>
  <c r="L2082" i="1"/>
  <c r="M2082" i="1"/>
  <c r="L2084" i="1"/>
  <c r="M2084" i="1"/>
  <c r="L2085" i="1"/>
  <c r="M2085" i="1"/>
  <c r="L2086" i="1"/>
  <c r="M2086" i="1"/>
  <c r="M4" i="1"/>
  <c r="P4" i="1" s="1"/>
  <c r="L4" i="1"/>
  <c r="L25" i="2" l="1"/>
  <c r="P32" i="2"/>
  <c r="P31" i="2"/>
  <c r="P30" i="2"/>
  <c r="P29" i="3"/>
  <c r="P28" i="3"/>
  <c r="P27" i="3"/>
  <c r="P26" i="3"/>
  <c r="P25" i="3"/>
  <c r="P24" i="2"/>
  <c r="P23" i="2"/>
  <c r="L15" i="2"/>
  <c r="L9" i="2"/>
  <c r="L4" i="3"/>
  <c r="L23" i="2"/>
  <c r="P22" i="2"/>
  <c r="P21" i="3"/>
  <c r="P21" i="2"/>
  <c r="P20" i="3"/>
  <c r="P19" i="3"/>
  <c r="P18" i="3"/>
  <c r="P17" i="3"/>
  <c r="P16" i="2"/>
  <c r="P14" i="2"/>
  <c r="P13" i="3"/>
  <c r="P12" i="3"/>
  <c r="P11" i="3"/>
  <c r="P10" i="3"/>
  <c r="T4" i="3"/>
  <c r="P9" i="3"/>
  <c r="P8" i="2"/>
  <c r="P7" i="2"/>
  <c r="P6" i="2"/>
  <c r="L31" i="3"/>
  <c r="L27" i="3"/>
  <c r="L26" i="3"/>
  <c r="L13" i="3"/>
  <c r="L24" i="3"/>
  <c r="L22" i="3"/>
  <c r="L25" i="3"/>
  <c r="L20" i="3"/>
  <c r="L17" i="3"/>
  <c r="L8" i="3"/>
  <c r="L6" i="3"/>
  <c r="L23" i="3"/>
  <c r="L19" i="3"/>
  <c r="L16" i="3"/>
  <c r="L5" i="3"/>
  <c r="L17" i="2"/>
  <c r="L32" i="3"/>
  <c r="L30" i="3"/>
  <c r="L28" i="3"/>
  <c r="L27" i="2"/>
  <c r="L15" i="3"/>
  <c r="L14" i="3"/>
  <c r="L21" i="3"/>
  <c r="L18" i="3"/>
  <c r="L10" i="3"/>
  <c r="L7" i="3"/>
  <c r="L7" i="2"/>
  <c r="L29" i="3"/>
  <c r="L11" i="3"/>
  <c r="L12" i="3"/>
  <c r="L9" i="3"/>
  <c r="L31" i="2"/>
  <c r="P5" i="3"/>
  <c r="P13" i="2"/>
  <c r="P29" i="2"/>
  <c r="P5" i="2"/>
  <c r="M30" i="2"/>
  <c r="L29" i="2"/>
  <c r="P25" i="2"/>
  <c r="M22" i="2"/>
  <c r="L21" i="2"/>
  <c r="P17" i="2"/>
  <c r="M14" i="2"/>
  <c r="L13" i="2"/>
  <c r="P9" i="2"/>
  <c r="M6" i="2"/>
  <c r="L5" i="2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2"/>
  <c r="M33" i="3"/>
  <c r="M31" i="2"/>
  <c r="L30" i="2"/>
  <c r="P26" i="2"/>
  <c r="M23" i="2"/>
  <c r="L22" i="2"/>
  <c r="P18" i="2"/>
  <c r="M15" i="2"/>
  <c r="L14" i="2"/>
  <c r="P10" i="2"/>
  <c r="M7" i="2"/>
  <c r="L6" i="2"/>
  <c r="L33" i="2"/>
  <c r="L33" i="3"/>
  <c r="M32" i="2"/>
  <c r="P27" i="2"/>
  <c r="M24" i="2"/>
  <c r="P19" i="2"/>
  <c r="M16" i="2"/>
  <c r="P11" i="2"/>
  <c r="M8" i="2"/>
  <c r="L32" i="2"/>
  <c r="P28" i="2"/>
  <c r="M25" i="2"/>
  <c r="L24" i="2"/>
  <c r="P20" i="2"/>
  <c r="M17" i="2"/>
  <c r="L16" i="2"/>
  <c r="P12" i="2"/>
  <c r="M9" i="2"/>
  <c r="L8" i="2"/>
  <c r="P4" i="2"/>
  <c r="P4" i="3"/>
  <c r="P6" i="3"/>
  <c r="P7" i="3"/>
  <c r="P8" i="3"/>
  <c r="P14" i="3"/>
  <c r="P16" i="3"/>
  <c r="P22" i="3"/>
  <c r="P23" i="3"/>
  <c r="P24" i="3"/>
  <c r="P30" i="3"/>
  <c r="P31" i="3"/>
  <c r="P32" i="3"/>
  <c r="M26" i="2"/>
  <c r="M18" i="2"/>
  <c r="M10" i="2"/>
  <c r="M27" i="2"/>
  <c r="L26" i="2"/>
  <c r="M19" i="2"/>
  <c r="L18" i="2"/>
  <c r="M11" i="2"/>
  <c r="L10" i="2"/>
  <c r="M28" i="2"/>
  <c r="M20" i="2"/>
  <c r="L19" i="2"/>
  <c r="M12" i="2"/>
  <c r="L11" i="2"/>
  <c r="M4" i="2"/>
  <c r="M29" i="2"/>
  <c r="L28" i="2"/>
  <c r="M21" i="2"/>
  <c r="L20" i="2"/>
  <c r="M13" i="2"/>
  <c r="L12" i="2"/>
  <c r="M5" i="2"/>
  <c r="L4" i="2"/>
  <c r="S74" i="1"/>
  <c r="T74" i="1"/>
  <c r="S75" i="1"/>
  <c r="T75" i="1"/>
  <c r="Q33" i="2"/>
  <c r="S70" i="1"/>
  <c r="Q15" i="2"/>
  <c r="Q33" i="3"/>
  <c r="Q15" i="3"/>
  <c r="T70" i="1"/>
  <c r="S71" i="1"/>
  <c r="T71" i="1"/>
  <c r="T72" i="1"/>
  <c r="S72" i="1"/>
  <c r="P72" i="1"/>
  <c r="S73" i="1"/>
  <c r="P73" i="1"/>
  <c r="T73" i="1"/>
  <c r="P71" i="1"/>
  <c r="P70" i="1"/>
  <c r="P75" i="1"/>
  <c r="P74" i="1"/>
  <c r="S15" i="3" l="1"/>
  <c r="S33" i="3"/>
  <c r="T33" i="3"/>
  <c r="P15" i="3"/>
  <c r="S33" i="2"/>
  <c r="P33" i="3"/>
  <c r="T15" i="3"/>
  <c r="T15" i="2"/>
  <c r="P15" i="2"/>
  <c r="P33" i="2"/>
  <c r="T33" i="2"/>
  <c r="S15" i="2"/>
</calcChain>
</file>

<file path=xl/comments1.xml><?xml version="1.0" encoding="utf-8"?>
<comments xmlns="http://schemas.openxmlformats.org/spreadsheetml/2006/main">
  <authors>
    <author>LPGMP</author>
  </authors>
  <commentList>
    <comment ref="A1730" authorId="0">
      <text>
        <r>
          <rPr>
            <b/>
            <sz val="9"/>
            <color indexed="81"/>
            <rFont val="Tahoma"/>
            <family val="2"/>
          </rPr>
          <t>LPGMP:</t>
        </r>
        <r>
          <rPr>
            <sz val="9"/>
            <color indexed="81"/>
            <rFont val="Tahoma"/>
            <family val="2"/>
          </rPr>
          <t xml:space="preserve">
Nom du fichier mal sauvé … trouver quelle est la variété manquante.</t>
        </r>
      </text>
    </comment>
    <comment ref="A1910" authorId="0">
      <text>
        <r>
          <rPr>
            <b/>
            <sz val="9"/>
            <color indexed="81"/>
            <rFont val="Tahoma"/>
            <family val="2"/>
          </rPr>
          <t>LPGMP:</t>
        </r>
        <r>
          <rPr>
            <sz val="9"/>
            <color indexed="81"/>
            <rFont val="Tahoma"/>
            <family val="2"/>
          </rPr>
          <t xml:space="preserve">
Nom du fichier mal sauvé … trouver quelle est la variété manquante.</t>
        </r>
      </text>
    </comment>
  </commentList>
</comments>
</file>

<file path=xl/sharedStrings.xml><?xml version="1.0" encoding="utf-8"?>
<sst xmlns="http://schemas.openxmlformats.org/spreadsheetml/2006/main" count="2373" uniqueCount="1791">
  <si>
    <t>Tag</t>
  </si>
  <si>
    <t>LPGMP - Length of the primary root [cm]</t>
  </si>
  <si>
    <t>LPGMP - Length of the primary root zone 2 (ie. from first to last lateral root) [cm]</t>
  </si>
  <si>
    <t>LPGMP - Length of the primary root zone 3 (ie. from the primary root start to the first lateral root) [cm]</t>
  </si>
  <si>
    <t>LPGMP - Length of the primary root zone 4 (ie. from last lateral root to primary root end) [cm]</t>
  </si>
  <si>
    <t>LPGMP - Number of lateral roots (&gt;= 1mm)</t>
  </si>
  <si>
    <t>LPGMP - Number of lateral roots (&lt; 1mm)</t>
  </si>
  <si>
    <t>LPGMP - Sum of the lateral roots lengths [cm]</t>
  </si>
  <si>
    <t>LPGMP - Density of lateral roots in zone 1 (ie. primary root length) [cm^-1]</t>
  </si>
  <si>
    <t>LPGMP - Density of lateral roots in zone 2 (ie. length of the primary root section from first to last lateral root) [cm^-1]</t>
  </si>
  <si>
    <t>0$2mMNO3_ALABAMA046:1</t>
  </si>
  <si>
    <t>0$2mMNO3_ALABAMA046:2</t>
  </si>
  <si>
    <t>0$2mMNO3_ALABAMA046:3</t>
  </si>
  <si>
    <t>0$2mMNO3_ALABAMA046:4</t>
  </si>
  <si>
    <t>0$2mMNO3_ALABAMA046:5</t>
  </si>
  <si>
    <t>0$2mMNO3_ALESSANDRO049:1</t>
  </si>
  <si>
    <t>0$2mMNO3_ALESSANDRO049:2</t>
  </si>
  <si>
    <t>0$2mMNO3_ALESSANDRO049:3</t>
  </si>
  <si>
    <t>0$2mMNO3_ALESSANDRO049:4</t>
  </si>
  <si>
    <t>0$2mMNO3_ALESSANDRO049:5</t>
  </si>
  <si>
    <t>0$2mMNO3_ALESSANDRO049:6</t>
  </si>
  <si>
    <t>0$2mMNO3_AMAZONITE040:1</t>
  </si>
  <si>
    <t>0$2mMNO3_AMAZONITE040:2</t>
  </si>
  <si>
    <t>0$2mMNO3_AMAZONITE040:3</t>
  </si>
  <si>
    <t>0$2mMNO3_AMAZONITE040:4</t>
  </si>
  <si>
    <t>0$2mMNO3_AMAZONITE040:5</t>
  </si>
  <si>
    <t>0$2mMNO3_AMAZONITE040:6</t>
  </si>
  <si>
    <t>0$2mMNO3_ARCHITECT058:1</t>
  </si>
  <si>
    <t>0$2mMNO3_ARCHITECT058:2</t>
  </si>
  <si>
    <t>0$2mMNO3_ARCHITECT058:3</t>
  </si>
  <si>
    <t>0$2mMNO3_ARCHITECT058:4</t>
  </si>
  <si>
    <t>0$2mMNO3_ARCHITECT058:5</t>
  </si>
  <si>
    <t>0$2mMNO3_CADRAN034:1</t>
  </si>
  <si>
    <t>0$2mMNO3_CADRAN034:2</t>
  </si>
  <si>
    <t>0$2mMNO3_CADRAN034:3</t>
  </si>
  <si>
    <t>0$2mMNO3_CADRAN034:4</t>
  </si>
  <si>
    <t>0$2mMNO3_CADRAN034:5</t>
  </si>
  <si>
    <t>0$2mMNO3_DK_EXPANSION054:1</t>
  </si>
  <si>
    <t>0$2mMNO3_DK_EXPANSION054:2</t>
  </si>
  <si>
    <t>0$2mMNO3_DK_EXPANSION054:3</t>
  </si>
  <si>
    <t>0$2mMNO3_DK_EXPANSION054:4</t>
  </si>
  <si>
    <t>0$2mMNO3_DK_EXTIME042:1</t>
  </si>
  <si>
    <t>0$2mMNO3_DK_EXTIME042:2</t>
  </si>
  <si>
    <t>0$2mMNO3_DK_EXTIME042:3</t>
  </si>
  <si>
    <t>0$2mMNO3_DK_EXTIME042:4</t>
  </si>
  <si>
    <t>0$2mMNO3_DK_EXTIME042:5</t>
  </si>
  <si>
    <t>0$2mMNO3_DOUGLAS044:1</t>
  </si>
  <si>
    <t>0$2mMNO3_DOUGLAS044:2</t>
  </si>
  <si>
    <t>0$2mMNO3_DOUGLAS044:3</t>
  </si>
  <si>
    <t>0$2mMNO3_DOUGLAS044:4</t>
  </si>
  <si>
    <t>0$2mMNO3_DOUGLAS044:5</t>
  </si>
  <si>
    <t>0$2mMNO3_DRUMMER036:1</t>
  </si>
  <si>
    <t>0$2mMNO3_DRUMMER036:2</t>
  </si>
  <si>
    <t>0$2mMNO3_DRUMMER036:3</t>
  </si>
  <si>
    <t>0$2mMNO3_DRUMMER036:4</t>
  </si>
  <si>
    <t>0$2mMNO3_DRUMMER036:5</t>
  </si>
  <si>
    <t>0$2mMNO3_DYNAMIC037:1</t>
  </si>
  <si>
    <t>0$2mMNO3_DYNAMIC037:2</t>
  </si>
  <si>
    <t>0$2mMNO3_DYNAMIC037:3</t>
  </si>
  <si>
    <t>0$2mMNO3_DYNAMIC037:4</t>
  </si>
  <si>
    <t>0$2mMNO3_ESC_1539033:1</t>
  </si>
  <si>
    <t>0$2mMNO3_ESC_1539033:2</t>
  </si>
  <si>
    <t>0$2mMNO3_ESC_1539033:3</t>
  </si>
  <si>
    <t>0$2mMNO3_ESC_1539033:4</t>
  </si>
  <si>
    <t>0$2mMNO3_ESC_1539033:5</t>
  </si>
  <si>
    <t>0$2mMNO3_ESC_1539033:6</t>
  </si>
  <si>
    <t>0$2mMNO3_ES_CAPELLO056:1</t>
  </si>
  <si>
    <t>0$2mMNO3_ES_CAPELLO056:2</t>
  </si>
  <si>
    <t>0$2mMNO3_ES_CAPELLO056:3</t>
  </si>
  <si>
    <t>0$2mMNO3_ES_CAPELLO056:4</t>
  </si>
  <si>
    <t>0$2mMNO3_ES_CAPELLO056:5</t>
  </si>
  <si>
    <t>0$2mMNO3_ES_CAPELLO056:6</t>
  </si>
  <si>
    <t>0$2mMNO3_ES_MOMENTO057:1</t>
  </si>
  <si>
    <t>0$2mMNO3_ES_MOMENTO057:2</t>
  </si>
  <si>
    <t>0$2mMNO3_ES_MOMENTO057:3</t>
  </si>
  <si>
    <t>0$2mMNO3_ES_MOMENTO057:4</t>
  </si>
  <si>
    <t>0$2mMNO3_ES_VITO041:1</t>
  </si>
  <si>
    <t>0$2mMNO3_ES_VITO041:2</t>
  </si>
  <si>
    <t>0$2mMNO3_ES_VITO041:3</t>
  </si>
  <si>
    <t>0$2mMNO3_ES_VITO041:4</t>
  </si>
  <si>
    <t>0$2mMNO3_ES_VITO041:5</t>
  </si>
  <si>
    <t>0$2mMNO3_FELIANO043:1</t>
  </si>
  <si>
    <t>0$2mMNO3_FELIANO043:2</t>
  </si>
  <si>
    <t>0$2mMNO3_FELIANO043:3</t>
  </si>
  <si>
    <t>0$2mMNO3_FELIANO043:4</t>
  </si>
  <si>
    <t>0$2mMNO3_HERTZ047:1</t>
  </si>
  <si>
    <t>0$2mMNO3_HERTZ047:2</t>
  </si>
  <si>
    <t>0$2mMNO3_HERTZ047:3</t>
  </si>
  <si>
    <t>0$2mMNO3_HERTZ047:4</t>
  </si>
  <si>
    <t>0$2mMNO3_HERTZ047:5</t>
  </si>
  <si>
    <t>0$2mMNO3_HERTZ047:6</t>
  </si>
  <si>
    <t>0$2mMNO3_KADJI050:1</t>
  </si>
  <si>
    <t>0$2mMNO3_KADJI050:2</t>
  </si>
  <si>
    <t>0$2mMNO3_KADJI050:3</t>
  </si>
  <si>
    <t>0$2mMNO3_KADJI050:4</t>
  </si>
  <si>
    <t>0$2mMNO3_KADJI050:5</t>
  </si>
  <si>
    <t>0$2mMNO3_MARC039:1</t>
  </si>
  <si>
    <t>0$2mMNO3_MARC039:2</t>
  </si>
  <si>
    <t>0$2mMNO3_MARC039:3</t>
  </si>
  <si>
    <t>0$2mMNO3_MARC039:4</t>
  </si>
  <si>
    <t>0$2mMNO3_MARC039:5</t>
  </si>
  <si>
    <t>0$2mMNO3_MIRANDA048:1</t>
  </si>
  <si>
    <t>0$2mMNO3_MIRANDA048:2</t>
  </si>
  <si>
    <t>0$2mMNO3_MIRANDA048:3</t>
  </si>
  <si>
    <t>0$2mMNO3_MIRANDA048:4</t>
  </si>
  <si>
    <t>0$2mMNO3_MIRANDA048:5</t>
  </si>
  <si>
    <t>0$2mMNO3_MIRANDA048:6</t>
  </si>
  <si>
    <t>0$2mMNO3_SIMONA030:1</t>
  </si>
  <si>
    <t>0$2mMNO3_SIMONA030:2</t>
  </si>
  <si>
    <t>0$2mMNO3_SIMONA030:3</t>
  </si>
  <si>
    <t>0$2mMNO3_SIMONA030:4</t>
  </si>
  <si>
    <t>0$2mMNO3_SIMONA030:5</t>
  </si>
  <si>
    <t>0$2mMNO3_SIMONA030:6</t>
  </si>
  <si>
    <t>0$2mMNO3_TEMPTATION031:1</t>
  </si>
  <si>
    <t>0$2mMNO3_TEMPTATION031:2</t>
  </si>
  <si>
    <t>0$2mMNO3_TEMPTATION031:3</t>
  </si>
  <si>
    <t>0$2mMNO3_TEMPTATION031:4</t>
  </si>
  <si>
    <t>0$2mMNO3_TEMPTATION031:5</t>
  </si>
  <si>
    <t>0mMNO3_ADELMO_RN:1</t>
  </si>
  <si>
    <t>0mMNO3_ADELMO_RN:2</t>
  </si>
  <si>
    <t>0mMNO3_ADELMO_RN:3</t>
  </si>
  <si>
    <t>0mMNO3_ADELMO_RN:4</t>
  </si>
  <si>
    <t>0mMNO3_ADELMO_RN:5</t>
  </si>
  <si>
    <t>0mMNO3_ADELMO_RN:6</t>
  </si>
  <si>
    <t>0mMNO3_ALABAMA_RN:1</t>
  </si>
  <si>
    <t>0mMNO3_ALABAMA_RN:2</t>
  </si>
  <si>
    <t>0mMNO3_ALABAMA_RN:3</t>
  </si>
  <si>
    <t>0mMNO3_ALESSANDRO_RN:1</t>
  </si>
  <si>
    <t>0mMNO3_ALESSANDRO_RN:2</t>
  </si>
  <si>
    <t>0mMNO3_ALESSANDRO_RN:3</t>
  </si>
  <si>
    <t>0mMNO3_ALESSANDRO_RN:4</t>
  </si>
  <si>
    <t>0mMNO3_ALESSANDRO_RN:5</t>
  </si>
  <si>
    <t>0mMNO3_AMAZONITE_RN:1</t>
  </si>
  <si>
    <t>0mMNO3_AMAZONITE_RN:2</t>
  </si>
  <si>
    <t>0mMNO3_AMAZONITE_RN:3</t>
  </si>
  <si>
    <t>0mMNO3_AMAZONITE_RN:4</t>
  </si>
  <si>
    <t>0mMNO3_AMAZONITE_RN:5</t>
  </si>
  <si>
    <t>0mMNO3_ARCHITECTE_RN:1</t>
  </si>
  <si>
    <t>0mMNO3_ARCHITECTE_RN:2</t>
  </si>
  <si>
    <t>0mMNO3_ARCHITECTE_RN:3</t>
  </si>
  <si>
    <t>0mMNO3_ARCHITECTE_RN:4</t>
  </si>
  <si>
    <t>0mMNO3_CADRAN_RN:1</t>
  </si>
  <si>
    <t>0mMNO3_CADRAN_RN:2</t>
  </si>
  <si>
    <t>0mMNO3_CADRAN_RN:3</t>
  </si>
  <si>
    <t>0mMNO3_CADRAN_RN:4</t>
  </si>
  <si>
    <t>0mMNO3_CADRAN_RN:5</t>
  </si>
  <si>
    <t>0mMNO3_CADRAN_RN:6</t>
  </si>
  <si>
    <t>0mMNO3_DK_EXECTO_RN:1</t>
  </si>
  <si>
    <t>0mMNO3_DK_EXECTO_RN:2</t>
  </si>
  <si>
    <t>0mMNO3_DK_EXECTO_RN:3</t>
  </si>
  <si>
    <t>0mMNO3_DK_EXECTO_RN:4</t>
  </si>
  <si>
    <t>0mMNO3_DK_EXLIBRIS_RN:1</t>
  </si>
  <si>
    <t>0mMNO3_DK_EXLIBRIS_RN:2</t>
  </si>
  <si>
    <t>0mMNO3_DK_EXLIBRIS_RN:3</t>
  </si>
  <si>
    <t>0mMNO3_DK_EXLIBRIS_RN:4</t>
  </si>
  <si>
    <t>0mMNO3_DK_EXLIBRIS_RN:5</t>
  </si>
  <si>
    <t>0mMNO3_DK_EXPANSION_RN:1</t>
  </si>
  <si>
    <t>0mMNO3_DK_EXPANSION_RN:2</t>
  </si>
  <si>
    <t>0mMNO3_DK_EXPANSION_RN:3</t>
  </si>
  <si>
    <t>0mMNO3_DK_EXPANSION_RN:4</t>
  </si>
  <si>
    <t>0mMNO3_DK_EXTIME_RN:1</t>
  </si>
  <si>
    <t>0mMNO3_DK_EXTIME_RN:2</t>
  </si>
  <si>
    <t>0mMNO3_DK_EXTIME_RN:3</t>
  </si>
  <si>
    <t>0mMNO3_DK_EXTIME_RN:4</t>
  </si>
  <si>
    <t>0mMNO3_DK_EXTIME_RN:5</t>
  </si>
  <si>
    <t>0mMNO3_DOUGLAS_RN:1</t>
  </si>
  <si>
    <t>0mMNO3_DOUGLAS_RN:2</t>
  </si>
  <si>
    <t>0mMNO3_DOUGLAS_RN:3</t>
  </si>
  <si>
    <t>0mMNO3_DOUGLAS_RN:4</t>
  </si>
  <si>
    <t>0mMNO3_DRUMMER_RN:1</t>
  </si>
  <si>
    <t>0mMNO3_DRUMMER_RN:2</t>
  </si>
  <si>
    <t>0mMNO3_DRUMMER_RN:3</t>
  </si>
  <si>
    <t>0mMNO3_DRUMMER_RN:4</t>
  </si>
  <si>
    <t>0mMNO3_DRUMMER_RN:5</t>
  </si>
  <si>
    <t>0mMNO3_DRUMMER_RN:6</t>
  </si>
  <si>
    <t>0mMNO3_DYNAMIC_RN:1</t>
  </si>
  <si>
    <t>0mMNO3_DYNAMIC_RN:2</t>
  </si>
  <si>
    <t>0mMNO3_DYNAMIC_RN:3</t>
  </si>
  <si>
    <t>0mMNO3_DYNAMIC_RN:4</t>
  </si>
  <si>
    <t>0mMNO3_DYNAMIC_RN:5</t>
  </si>
  <si>
    <t>0mMNO3_ESC_15039_RN:1</t>
  </si>
  <si>
    <t>0mMNO3_ESC_15039_RN:2</t>
  </si>
  <si>
    <t>0mMNO3_ESC_15039_RN:3</t>
  </si>
  <si>
    <t>0mMNO3_ESC_15039_RN:4</t>
  </si>
  <si>
    <t>0mMNO3_ESVITO_RN:1</t>
  </si>
  <si>
    <t>0mMNO3_ESVITO_RN:2</t>
  </si>
  <si>
    <t>0mMNO3_ESVITO_RN:3</t>
  </si>
  <si>
    <t>0mMNO3_ESVITO_RN:4</t>
  </si>
  <si>
    <t>0mMNO3_ES_CAPELLO_RN:1</t>
  </si>
  <si>
    <t>0mMNO3_ES_CAPELLO_RN:2</t>
  </si>
  <si>
    <t>0mMNO3_ES_CAPELLO_RN:3</t>
  </si>
  <si>
    <t>0mMNO3_ES_CAPELLO_RN:4</t>
  </si>
  <si>
    <t>0mMNO3_ES_CAPELLO_RN:5</t>
  </si>
  <si>
    <t>0mMNO3_ES_CAPELLO_RN:6</t>
  </si>
  <si>
    <t>0mMNO3_ES_MAMBO_NR:1</t>
  </si>
  <si>
    <t>0mMNO3_ES_MAMBO_NR:2</t>
  </si>
  <si>
    <t>0mMNO3_ES_MAMBO_NR:3</t>
  </si>
  <si>
    <t>0mMNO3_ES_MAMBO_NR:4</t>
  </si>
  <si>
    <t>0mMNO3_ES_MAMBO_NR:5</t>
  </si>
  <si>
    <t>0mMNO3_EXCEPTION_RN:1</t>
  </si>
  <si>
    <t>0mMNO3_EXCEPTION_RN:2</t>
  </si>
  <si>
    <t>0mMNO3_EXCEPTION_RN:3</t>
  </si>
  <si>
    <t>0mMNO3_EXCEPTION_RN:4</t>
  </si>
  <si>
    <t>0mMNO3_EXCEPTION_RN:5</t>
  </si>
  <si>
    <t>0mMNO3_EXPLICIT_RN:1</t>
  </si>
  <si>
    <t>0mMNO3_EXPLICIT_RN:2</t>
  </si>
  <si>
    <t>0mMNO3_EXPLICIT_RN:3</t>
  </si>
  <si>
    <t>0mMNO3_EXPLICIT_RN:4</t>
  </si>
  <si>
    <t>0mMNO3_EXPLICIT_RN:5</t>
  </si>
  <si>
    <t>0mMNO3_EXPLICIT_RN:6</t>
  </si>
  <si>
    <t>0mMNO3_EXPOSITION_RN:1</t>
  </si>
  <si>
    <t>0mMNO3_EXPOSITION_RN:2</t>
  </si>
  <si>
    <t>0mMNO3_EXPOSITION_RN:3</t>
  </si>
  <si>
    <t>0mMNO3_EXPOSITION_RN:4</t>
  </si>
  <si>
    <t>0mMNO3_EXPOSITION_RN:5</t>
  </si>
  <si>
    <t>0mMNO3_FELIANO_KWS_RN:1</t>
  </si>
  <si>
    <t>0mMNO3_FELIANO_KWS_RN:2</t>
  </si>
  <si>
    <t>0mMNO3_FELIANO_KWS_RN:3</t>
  </si>
  <si>
    <t>0mMNO3_FELIANO_KWS_RN:4</t>
  </si>
  <si>
    <t>0mMNO3_FELIANO_KWS_RN:5</t>
  </si>
  <si>
    <t>0mMNO3_FELIANO_KWS_RN:6</t>
  </si>
  <si>
    <t>0mMNO3_HERTZ_RN:1</t>
  </si>
  <si>
    <t>0mMNO3_HERTZ_RN:2</t>
  </si>
  <si>
    <t>0mMNO3_HERTZ_RN:3</t>
  </si>
  <si>
    <t>0mMNO3_HERTZ_RN:4</t>
  </si>
  <si>
    <t>0mMNO3_KADJI_RN:1</t>
  </si>
  <si>
    <t>0mMNO3_KADJI_RN:2</t>
  </si>
  <si>
    <t>0mMNO3_KADJI_RN:3</t>
  </si>
  <si>
    <t>0mMNO3_KADJI_RN:4</t>
  </si>
  <si>
    <t>0mMNO3_MARC_KWS_RN:1</t>
  </si>
  <si>
    <t>0mMNO3_MARC_KWS_RN:2</t>
  </si>
  <si>
    <t>0mMNO3_MARC_KWS_RN:3</t>
  </si>
  <si>
    <t>0mMNO3_MIRANDA_2014_RN:1</t>
  </si>
  <si>
    <t>0mMNO3_MIRANDA_2014_RN:2</t>
  </si>
  <si>
    <t>0mMNO3_MIRANDA_2014_RN:3</t>
  </si>
  <si>
    <t>0mMNO3_MIRANDA_2014_RN:4</t>
  </si>
  <si>
    <t>0mMNO3_MIRANDA_2014_RN:5</t>
  </si>
  <si>
    <t>0mMNO3_SIMONA_RN:1</t>
  </si>
  <si>
    <t>0mMNO3_SIMONA_RN:2</t>
  </si>
  <si>
    <t>0mMNO3_SIMONA_RN:3</t>
  </si>
  <si>
    <t>0mMNO3_SIMONA_RN:4</t>
  </si>
  <si>
    <t>0mMNO3_STORM_RN:1</t>
  </si>
  <si>
    <t>0mMNO3_STORM_RN:2</t>
  </si>
  <si>
    <t>0mMNO3_STORM_RN:3</t>
  </si>
  <si>
    <t>0mMNO3_STORM_RN:4</t>
  </si>
  <si>
    <t>0mMNO3_STORM_RN:5</t>
  </si>
  <si>
    <t>0mMNO3_ADELMO025:1</t>
  </si>
  <si>
    <t>0mMNO3_ADELMO025:2</t>
  </si>
  <si>
    <t>0mMNO3_ADELMO025:3</t>
  </si>
  <si>
    <t>0mMNO3_ADELMO025:4</t>
  </si>
  <si>
    <t>0mMNO3_ALABAMA008:1</t>
  </si>
  <si>
    <t>0mMNO3_ALABAMA008:2</t>
  </si>
  <si>
    <t>0mMNO3_ALABAMA008:3</t>
  </si>
  <si>
    <t>0mMNO3_ALABAMA008:4</t>
  </si>
  <si>
    <t>0mMNO3_ALABAMA008:5</t>
  </si>
  <si>
    <t>0mMNO3_ALLESSANDRO029:1</t>
  </si>
  <si>
    <t>0mMNO3_ALLESSANDRO029:2</t>
  </si>
  <si>
    <t>0mMNO3_ALLESSANDRO029:3</t>
  </si>
  <si>
    <t>0mMNO3_ALLESSANDRO029:4</t>
  </si>
  <si>
    <t>0mMNO3_ALLESSANDRO029:5</t>
  </si>
  <si>
    <t>0mMNO3_AMAZONITE010:1</t>
  </si>
  <si>
    <t>0mMNO3_AMAZONITE010:2</t>
  </si>
  <si>
    <t>0mMNO3_AMAZONITE010:3</t>
  </si>
  <si>
    <t>0mMNO3_AMAZONITE010:4</t>
  </si>
  <si>
    <t>0mMNO3_ARCHITECT018:1</t>
  </si>
  <si>
    <t>0mMNO3_ARCHITECT018:2</t>
  </si>
  <si>
    <t>0mMNO3_ARCHITECT018:3</t>
  </si>
  <si>
    <t>0mMNO3_ARCHITECT018:4</t>
  </si>
  <si>
    <t>0mMNO3_ARCHITECT018:5</t>
  </si>
  <si>
    <t>0mMNO3_CADRAN007:1</t>
  </si>
  <si>
    <t>0mMNO3_CADRAN007:2</t>
  </si>
  <si>
    <t>0mMNO3_CADRAN007:3</t>
  </si>
  <si>
    <t>0mMNO3_CADRAN007:4</t>
  </si>
  <si>
    <t>0mMNO3_CADRAN007:5</t>
  </si>
  <si>
    <t>0mMNO3_DK_EXCEPTION015:1</t>
  </si>
  <si>
    <t>0mMNO3_DK_EXCEPTION015:2</t>
  </si>
  <si>
    <t>0mMNO3_DK_EXCEPTION015:3</t>
  </si>
  <si>
    <t>0mMNO3_DK_EXCEPTION015:4</t>
  </si>
  <si>
    <t>0mMNO3_DK_EXCEPTION015:5</t>
  </si>
  <si>
    <t>0mMNO3_DK_EXCEPTION015:6</t>
  </si>
  <si>
    <t>0mMNO3_DK_EXECTO009:1</t>
  </si>
  <si>
    <t>0mMNO3_DK_EXECTO009:2</t>
  </si>
  <si>
    <t>0mMNO3_DK_EXECTO009:3</t>
  </si>
  <si>
    <t>0mMNO3_DK_EXECTO009:4</t>
  </si>
  <si>
    <t>0mMNO3_DK_EXECTO009:5</t>
  </si>
  <si>
    <t>0mMNO3_DK_EXPANSION:1</t>
  </si>
  <si>
    <t>0mMNO3_DK_EXPANSION:2</t>
  </si>
  <si>
    <t>0mMNO3_DK_EXPANSION:3</t>
  </si>
  <si>
    <t>0mMNO3_DK_EXPANSION:4</t>
  </si>
  <si>
    <t>0mMNO3_DK_EXPANSION:5</t>
  </si>
  <si>
    <t>0mMNO3_DK_EXPANSION:6</t>
  </si>
  <si>
    <t>0mMNO3_DK_EXPLICIT013:1</t>
  </si>
  <si>
    <t>0mMNO3_DK_EXPLICIT013:2</t>
  </si>
  <si>
    <t>0mMNO3_DK_EXPLICIT013:3</t>
  </si>
  <si>
    <t>0mMNO3_DK_EXPLICIT013:4</t>
  </si>
  <si>
    <t>0mMNO3_DK_EXPLICIT013:5</t>
  </si>
  <si>
    <t>0mMNO3_DK_EXTIME016:1</t>
  </si>
  <si>
    <t>0mMNO3_DK_EXTIME016:2</t>
  </si>
  <si>
    <t>0mMNO3_DK_EXTIME016:3</t>
  </si>
  <si>
    <t>0mMNO3_DK_EXTIME016:4</t>
  </si>
  <si>
    <t>0mMNO3_DK_EXTIME016:5</t>
  </si>
  <si>
    <t>0mMNO3_DK_EXTIME016:6</t>
  </si>
  <si>
    <t>0mMNO3_DOUGLAS021:1</t>
  </si>
  <si>
    <t>0mMNO3_DOUGLAS021:2</t>
  </si>
  <si>
    <t>0mMNO3_DOUGLAS021:3</t>
  </si>
  <si>
    <t>0mMNO3_DRUMMER014:1</t>
  </si>
  <si>
    <t>0mMNO3_DRUMMER014:2</t>
  </si>
  <si>
    <t>0mMNO3_DRUMMER014:3</t>
  </si>
  <si>
    <t>0mMNO3_DRUMMER014:4</t>
  </si>
  <si>
    <t>0mMNO3_DYNAMIC002:1</t>
  </si>
  <si>
    <t>0mMNO3_DYNAMIC002:2</t>
  </si>
  <si>
    <t>0mMNO3_DYNAMIC002:3</t>
  </si>
  <si>
    <t>0mMNO3_DYNAMIC002:4</t>
  </si>
  <si>
    <t>0mMNO3_ESC15039023:1</t>
  </si>
  <si>
    <t>0mMNO3_ESC15039023:2</t>
  </si>
  <si>
    <t>0mMNO3_ESC15039023:3</t>
  </si>
  <si>
    <t>0mMNO3_ES_CAPELLO006:1</t>
  </si>
  <si>
    <t>0mMNO3_ES_CAPELLO006:2</t>
  </si>
  <si>
    <t>0mMNO3_ES_CAPELLO006:3</t>
  </si>
  <si>
    <t>0mMNO3_ES_CAPELLO006:4</t>
  </si>
  <si>
    <t>0mMNO3_ES_MAMBO017:1</t>
  </si>
  <si>
    <t>0mMNO3_ES_MAMBO017:2</t>
  </si>
  <si>
    <t>0mMNO3_ES_MAMBO017:3</t>
  </si>
  <si>
    <t>0mMNO3_ES_MAMBO017:4</t>
  </si>
  <si>
    <t>0mMNO3_ES_MAMBO017:5</t>
  </si>
  <si>
    <t>0mMNO3_ES_MOMENTO005:1</t>
  </si>
  <si>
    <t>0mMNO3_ES_MOMENTO005:2</t>
  </si>
  <si>
    <t>0mMNO3_ES_MOMENTO005:3</t>
  </si>
  <si>
    <t>0mMNO3_ES_MOMENTO005:4</t>
  </si>
  <si>
    <t>0mMNO3_ES_MOMENTO005:5</t>
  </si>
  <si>
    <t>0mMNO3_ES_VITO028:1</t>
  </si>
  <si>
    <t>0mMNO3_ES_VITO028:2</t>
  </si>
  <si>
    <t>0mMNO3_ES_VITO028:3</t>
  </si>
  <si>
    <t>0mMNO3_ES_VITO028:4</t>
  </si>
  <si>
    <t>0mMNO3_EXPOSITION026:1</t>
  </si>
  <si>
    <t>0mMNO3_EXPOSITION026:2</t>
  </si>
  <si>
    <t>0mMNO3_EX_LIBRIS001:1</t>
  </si>
  <si>
    <t>0mMNO3_EX_LIBRIS001:2</t>
  </si>
  <si>
    <t>0mMNO3_EX_LIBRIS001:3</t>
  </si>
  <si>
    <t>0mMNO3_EX_LIBRIS001:4</t>
  </si>
  <si>
    <t>0mMNO3_EX_LIBRIS001:5</t>
  </si>
  <si>
    <t>0mMNO3_EX_LIBRIS001:6</t>
  </si>
  <si>
    <t>0mMNO3_EX_STORM027:1</t>
  </si>
  <si>
    <t>0mMNO3_EX_STORM027:2</t>
  </si>
  <si>
    <t>0mMNO3_EX_STORM027:3</t>
  </si>
  <si>
    <t>0mMNO3_EX_STORM027:4</t>
  </si>
  <si>
    <t>0mMNO3_EX_STORM027:5</t>
  </si>
  <si>
    <t>0mMNO3_EX_STORM027:6</t>
  </si>
  <si>
    <t>0mMNO3_FELIANO019:1</t>
  </si>
  <si>
    <t>0mMNO3_FELIANO019:2</t>
  </si>
  <si>
    <t>0mMNO3_FELIANO019:3</t>
  </si>
  <si>
    <t>0mMNO3_FELIANO019:4</t>
  </si>
  <si>
    <t>0mMNO3_FELIANO019:5</t>
  </si>
  <si>
    <t>0mMNO3_HERTZ003:1</t>
  </si>
  <si>
    <t>0mMNO3_HERTZ003:2</t>
  </si>
  <si>
    <t>0mMNO3_KADJI012:1</t>
  </si>
  <si>
    <t>0mMNO3_KADJI012:2</t>
  </si>
  <si>
    <t>0mMNO3_KADJI012:3</t>
  </si>
  <si>
    <t>0mMNO3_KADJI012:4</t>
  </si>
  <si>
    <t>0mMNO3_KADJI012:5</t>
  </si>
  <si>
    <t>0mMNO3_MARC_KWS024:1</t>
  </si>
  <si>
    <t>0mMNO3_MARC_KWS024:2</t>
  </si>
  <si>
    <t>0mMNO3_MARC_KWS024:3</t>
  </si>
  <si>
    <t>0mMNO3_MARC_KWS024:4</t>
  </si>
  <si>
    <t>0mMNO3_MIRANDA004:1</t>
  </si>
  <si>
    <t>0mMNO3_MIRANDA004:2</t>
  </si>
  <si>
    <t>0mMNO3_MIRANDA004:3</t>
  </si>
  <si>
    <t>0mMNO3_MIRANDA004:4</t>
  </si>
  <si>
    <t>0mMNO3_MIRANDA004:5</t>
  </si>
  <si>
    <t>0mMNO3_SIMONA011:1</t>
  </si>
  <si>
    <t>0mMNO3_SIMONA011:2</t>
  </si>
  <si>
    <t>0mMNO3_SIMONA011:3</t>
  </si>
  <si>
    <t>0mMNO3_SIMONA011:4</t>
  </si>
  <si>
    <t>0mMNO3_SIMONA011:5</t>
  </si>
  <si>
    <t>0mMNO3_SIMONA011:6</t>
  </si>
  <si>
    <t>0mMNO3_TEMPTATION022:1</t>
  </si>
  <si>
    <t>0mMNO3_TEMPTATION022:2</t>
  </si>
  <si>
    <t>0mMNO3_TEMPTATION022:3</t>
  </si>
  <si>
    <t>0mMNO3_TEMPTATION022:4</t>
  </si>
  <si>
    <t>0mMNO3_TEMPTATION022:5</t>
  </si>
  <si>
    <t>1NH3NO4MNO3_ADELMO124:1</t>
  </si>
  <si>
    <t>1NH3NO4MNO3_ADELMO124:2</t>
  </si>
  <si>
    <t>1NH3NO4MNO3_ADELMO124:3</t>
  </si>
  <si>
    <t>1NH3NO4MNO3_ADELMO124:4</t>
  </si>
  <si>
    <t>1NH3NO4MNO3_ADELMO124:5</t>
  </si>
  <si>
    <t>1NH3NO4MNO3_ADELMO124:6</t>
  </si>
  <si>
    <t>1NH3NO4MNO3_ALABAMA138:1</t>
  </si>
  <si>
    <t>1NH3NO4MNO3_ALABAMA138:2</t>
  </si>
  <si>
    <t>1NH3NO4MNO3_ALABAMA138:3</t>
  </si>
  <si>
    <t>1NH3NO4MNO3_ALABAMA138:4</t>
  </si>
  <si>
    <t>1NH3NO4MNO3_ALABAMA138:5</t>
  </si>
  <si>
    <t>1NH3NO4MNO3_ALABAMA138:6</t>
  </si>
  <si>
    <t>1NH3NO4MNO3_ALLESSANDRO127:1</t>
  </si>
  <si>
    <t>1NH3NO4MNO3_ALLESSANDRO127:2</t>
  </si>
  <si>
    <t>1NH3NO4MNO3_ALLESSANDRO127:3</t>
  </si>
  <si>
    <t>1NH3NO4MNO3_ALLESSANDRO127:4</t>
  </si>
  <si>
    <t>1NH3NO4MNO3_AMAZONITE142:1</t>
  </si>
  <si>
    <t>1NH3NO4MNO3_AMAZONITE142:2</t>
  </si>
  <si>
    <t>1NH3NO4MNO3_AMAZONITE142:3</t>
  </si>
  <si>
    <t>1NH3NO4MNO3_AMAZONITE142:4</t>
  </si>
  <si>
    <t>1NH3NO4MNO3_AMAZONITE142:5</t>
  </si>
  <si>
    <t>1NH3NO4MNO3_AMAZONITE142:6</t>
  </si>
  <si>
    <t>1NH3NO4MNO3_ARCHITECT123:1</t>
  </si>
  <si>
    <t>1NH3NO4MNO3_ARCHITECT123:2</t>
  </si>
  <si>
    <t>1NH3NO4MNO3_ARCHITECT123:3</t>
  </si>
  <si>
    <t>1NH3NO4MNO3_ARCHITECT123:4</t>
  </si>
  <si>
    <t>1NH3NO4MNO3_ARCHITECT123:5</t>
  </si>
  <si>
    <t>1NH3NO4MNO3_CADRAN121:1</t>
  </si>
  <si>
    <t>1NH3NO4MNO3_CADRAN121:2</t>
  </si>
  <si>
    <t>1NH3NO4MNO3_CADRAN121:3</t>
  </si>
  <si>
    <t>1NH3NO4MNO3_CADRAN121:4</t>
  </si>
  <si>
    <t>1NH3NO4MNO3_CADRAN121:5</t>
  </si>
  <si>
    <t>1NH3NO4MNO3_CADRAN121:6</t>
  </si>
  <si>
    <t>1NH3NO4MNO3_DK_EXPECTO117:1</t>
  </si>
  <si>
    <t>1NH3NO4MNO3_DK_EXPECTO117:2</t>
  </si>
  <si>
    <t>1NH3NO4MNO3_DK_EXPECTO117:3</t>
  </si>
  <si>
    <t>1NH3NO4MNO3_DK_EXPECTO117:4</t>
  </si>
  <si>
    <t>1NH3NO4MNO3_DK_EXPECTO117:5</t>
  </si>
  <si>
    <t>1NH3NO4MNO3_DK_EXPECTO117:6</t>
  </si>
  <si>
    <t>1NH3NO4MNO3_DK_EXTIME125:1</t>
  </si>
  <si>
    <t>1NH3NO4MNO3_DK_EXTIME125:2</t>
  </si>
  <si>
    <t>1NH3NO4MNO3_DK_EXTIME125:3</t>
  </si>
  <si>
    <t>1NH3NO4MNO3_DK_EXTIME125:4</t>
  </si>
  <si>
    <t>1NH3NO4MNO3_DOUGLAS133:1</t>
  </si>
  <si>
    <t>1NH3NO4MNO3_DOUGLAS133:2</t>
  </si>
  <si>
    <t>1NH3NO4MNO3_DOUGLAS133:3</t>
  </si>
  <si>
    <t>1NH3NO4MNO3_DOUGLAS133:4</t>
  </si>
  <si>
    <t>1NH3NO4MNO3_DOUGLAS133:5</t>
  </si>
  <si>
    <t>1NH3NO4MNO3_DRUMMER118:1</t>
  </si>
  <si>
    <t>1NH3NO4MNO3_DRUMMER118:2</t>
  </si>
  <si>
    <t>1NH3NO4MNO3_DRUMMER118:3</t>
  </si>
  <si>
    <t>1NH3NO4MNO3_DRUMMER118:4</t>
  </si>
  <si>
    <t>1NH3NO4MNO3_DYNAMIC144:1</t>
  </si>
  <si>
    <t>1NH3NO4MNO3_DYNAMIC144:2</t>
  </si>
  <si>
    <t>1NH3NO4MNO3_DYNAMIC144:3</t>
  </si>
  <si>
    <t>1NH3NO4MNO3_DYNAMIC144:4</t>
  </si>
  <si>
    <t>1NH3NO4MNO3_EK_STORM136:1</t>
  </si>
  <si>
    <t>1NH3NO4MNO3_EK_STORM136:2</t>
  </si>
  <si>
    <t>1NH3NO4MNO3_EK_STORM136:3</t>
  </si>
  <si>
    <t>1NH3NO4MNO3_ESC_15039116:1</t>
  </si>
  <si>
    <t>1NH3NO4MNO3_ESC_15039116:2</t>
  </si>
  <si>
    <t>1NH3NO4MNO3_ESC_15039116:3</t>
  </si>
  <si>
    <t>1NH3NO4MNO3_ESC_15039116:4</t>
  </si>
  <si>
    <t>1NH3NO4MNO3_ESC_15039116:5</t>
  </si>
  <si>
    <t>1NH3NO4MNO3_ESC_15039116:6</t>
  </si>
  <si>
    <t>1NH3NO4MNO3_ES_CAPELLO134:1</t>
  </si>
  <si>
    <t>1NH3NO4MNO3_ES_CAPELLO134:2</t>
  </si>
  <si>
    <t>1NH3NO4MNO3_ES_CAPELLO134:3</t>
  </si>
  <si>
    <t>1NH3NO4MNO3_ES_MAMBO132:1</t>
  </si>
  <si>
    <t>1NH3NO4MNO3_ES_MAMBO132:2</t>
  </si>
  <si>
    <t>1NH3NO4MNO3_ES_MAMBO132:3</t>
  </si>
  <si>
    <t>1NH3NO4MNO3_ES_MAMBO132:4</t>
  </si>
  <si>
    <t>1NH3NO4MNO3_ES_MAMBO132:5</t>
  </si>
  <si>
    <t>1NH3NO4MNO3_ES_MAMBO132:6</t>
  </si>
  <si>
    <t>1NH3NO4MNO3_ES_MOMENTO128:1</t>
  </si>
  <si>
    <t>1NH3NO4MNO3_ES_MOMENTO128:2</t>
  </si>
  <si>
    <t>1NH3NO4MNO3_ES_MOMENTO128:3</t>
  </si>
  <si>
    <t>1NH3NO4MNO3_ES_MOMENTO128:4</t>
  </si>
  <si>
    <t>1NH3NO4MNO3_ES_MOMENTO128:5</t>
  </si>
  <si>
    <t>1NH3NO4MNO3_ES_VITO140:1</t>
  </si>
  <si>
    <t>1NH3NO4MNO3_ES_VITO140:2</t>
  </si>
  <si>
    <t>1NH3NO4MNO3_ES_VITO140:3</t>
  </si>
  <si>
    <t>1NH3NO4MNO3_ES_VITO140:4</t>
  </si>
  <si>
    <t>1NH3NO4MNO3_ES_VITO140:5</t>
  </si>
  <si>
    <t>1NH3NO4MNO3_EXCEPTION135:1</t>
  </si>
  <si>
    <t>1NH3NO4MNO3_EXCEPTION135:2</t>
  </si>
  <si>
    <t>1NH3NO4MNO3_EXCEPTION135:3</t>
  </si>
  <si>
    <t>1NH3NO4MNO3_EXCEPTION135:4</t>
  </si>
  <si>
    <t>1NH3NO4MNO3_EXCEPTION135:5</t>
  </si>
  <si>
    <t>1NH3NO4MNO3_EXCEPTION135:6</t>
  </si>
  <si>
    <t>1NH3NO4MNO3_EXPANSION122:1</t>
  </si>
  <si>
    <t>1NH3NO4MNO3_EXPANSION122:2</t>
  </si>
  <si>
    <t>1NH3NO4MNO3_EXPANSION122:3</t>
  </si>
  <si>
    <t>1NH3NO4MNO3_EXPANSION122:4</t>
  </si>
  <si>
    <t>1NH3NO4MNO3_EXPANSION122:5</t>
  </si>
  <si>
    <t>1NH3NO4MNO3_EXPLICIT129:1</t>
  </si>
  <si>
    <t>1NH3NO4MNO3_EXPLICIT129:2</t>
  </si>
  <si>
    <t>1NH3NO4MNO3_EXPLICIT129:3</t>
  </si>
  <si>
    <t>1NH3NO4MNO3_EXPLICIT129:4</t>
  </si>
  <si>
    <t>1NH3NO4MNO3_EXPOSITION137:1</t>
  </si>
  <si>
    <t>1NH3NO4MNO3_EXPOSITION137:2</t>
  </si>
  <si>
    <t>1NH3NO4MNO3_EXPOSITION137:3</t>
  </si>
  <si>
    <t>1NH3NO4MNO3_EXPOSITION137:4</t>
  </si>
  <si>
    <t>1NH3NO4MNO3_EXPOSITION137:5</t>
  </si>
  <si>
    <t>1NH3NO4MNO3_EXPOSITION137:6</t>
  </si>
  <si>
    <t>1NH3NO4MNO3_EX_LIBRIS139:1</t>
  </si>
  <si>
    <t>1NH3NO4MNO3_EX_LIBRIS139:2</t>
  </si>
  <si>
    <t>1NH3NO4MNO3_EX_LIBRIS139:3</t>
  </si>
  <si>
    <t>1NH3NO4MNO3_EX_LIBRIS139:4</t>
  </si>
  <si>
    <t>1NH3NO4MNO3_FELIANO143:1</t>
  </si>
  <si>
    <t>1NH3NO4MNO3_FELIANO143:2</t>
  </si>
  <si>
    <t>1NH3NO4MNO3_FELIANO143:3</t>
  </si>
  <si>
    <t>1NH3NO4MNO3_FELIANO143:4</t>
  </si>
  <si>
    <t>1NH3NO4MNO3_FELIANO143:5</t>
  </si>
  <si>
    <t>1NH3NO4MNO3_FELIANO143:6</t>
  </si>
  <si>
    <t>1NH3NO4MNO3_HERTZ130:1</t>
  </si>
  <si>
    <t>1NH3NO4MNO3_HERTZ130:2</t>
  </si>
  <si>
    <t>1NH3NO4MNO3_HERTZ130:3</t>
  </si>
  <si>
    <t>1NH3NO4MNO3_HERTZ130:4</t>
  </si>
  <si>
    <t>1NH3NO4MNO3_KADJI126:1</t>
  </si>
  <si>
    <t>1NH3NO4MNO3_KADJI126:2</t>
  </si>
  <si>
    <t>1NH3NO4MNO3_KADJI126:3</t>
  </si>
  <si>
    <t>1NH3NO4MNO3_KADJI126:4</t>
  </si>
  <si>
    <t>1NH3NO4MNO3_MARC141:1</t>
  </si>
  <si>
    <t>1NH3NO4MNO3_MARC141:2</t>
  </si>
  <si>
    <t>1NH3NO4MNO3_MARC141:3</t>
  </si>
  <si>
    <t>1NH3NO4MNO3_MIRANDA131:1</t>
  </si>
  <si>
    <t>1NH3NO4MNO3_MIRANDA131:2</t>
  </si>
  <si>
    <t>1NH3NO4MNO3_MIRANDA131:3</t>
  </si>
  <si>
    <t>1NH3NO4MNO3_MIRANDA131:4</t>
  </si>
  <si>
    <t>1NH3NO4MNO3_MIRANDA131:5</t>
  </si>
  <si>
    <t>1NH3NO4MNO3_MIRANDA131:6</t>
  </si>
  <si>
    <t>1NH3NO4MNO3_SIMONA119:1</t>
  </si>
  <si>
    <t>1NH3NO4MNO3_SIMONA119:2</t>
  </si>
  <si>
    <t>1NH3NO4MNO3_SIMONA119:3</t>
  </si>
  <si>
    <t>1NH3NO4MNO3_SIMONA119:4</t>
  </si>
  <si>
    <t>1NH3NO4MNO3_TEMPTATION120:1</t>
  </si>
  <si>
    <t>1NH3NO4MNO3_TEMPTATION120:2</t>
  </si>
  <si>
    <t>1NH3NO4MNO3_TEMPTATION120:3</t>
  </si>
  <si>
    <t>1NH3NO4MNO3_TEMPTATION120:4</t>
  </si>
  <si>
    <t>1NH3NO4MNO3_TEMPTATION120:5</t>
  </si>
  <si>
    <t>1NH3NO4MNO3_TEMPTATION120:6</t>
  </si>
  <si>
    <t>20mMNO3_ADELMO094_9.45:1</t>
  </si>
  <si>
    <t>20mMNO3_ADELMO094_9.45:2</t>
  </si>
  <si>
    <t>20mMNO3_ADELMO094_9.45:3</t>
  </si>
  <si>
    <t>20mMNO3_ADELMO094_9.45:4</t>
  </si>
  <si>
    <t>20mMNO3_ADELMO094_9.45:5</t>
  </si>
  <si>
    <t>20mMNO3_ALABAMA096_OK:1</t>
  </si>
  <si>
    <t>20mMNO3_ALABAMA096_OK:2</t>
  </si>
  <si>
    <t>20mMNO3_ALABAMA096_OK:3</t>
  </si>
  <si>
    <t>20mMNO3_ALABAMA096_OK:4</t>
  </si>
  <si>
    <t>20mMNO3_ALABAMA096_OK:5</t>
  </si>
  <si>
    <t>20mMNO3_ALLESSANDRO105_OK:1</t>
  </si>
  <si>
    <t>20mMNO3_ALLESSANDRO105_OK:2</t>
  </si>
  <si>
    <t>20mMNO3_ALLESSANDRO105_OK:3</t>
  </si>
  <si>
    <t>20mMNO3_ALLESSANDRO105_OK:4</t>
  </si>
  <si>
    <t>20mMNO3_ALLESSANDRO105_OK:5</t>
  </si>
  <si>
    <t>20mMNO3_ALLESSANDRO105_OK:6</t>
  </si>
  <si>
    <t>20mMNO3_AMMAZONITE090_OK:1</t>
  </si>
  <si>
    <t>20mMNO3_AMMAZONITE090_OK:2</t>
  </si>
  <si>
    <t>20mMNO3_AMMAZONITE090_OK:3</t>
  </si>
  <si>
    <t>20mMNO3_AMMAZONITE090_OK:4</t>
  </si>
  <si>
    <t>20mMNO3_ARCHITECT111_OK:1</t>
  </si>
  <si>
    <t>20mMNO3_ARCHITECT111_OK:2</t>
  </si>
  <si>
    <t>20mMNO3_ARCHITECT111_OK:3</t>
  </si>
  <si>
    <t>20mMNO3_ARCHITECT111_OK:4</t>
  </si>
  <si>
    <t>20mMNO3_ARCHITECT111_OK:5</t>
  </si>
  <si>
    <t>20mMNO3_ARCHITECT111_OK:6</t>
  </si>
  <si>
    <t>20mMNO3_CADRAN113Â£OK:1</t>
  </si>
  <si>
    <t>20mMNO3_CADRAN113Â£OK:2</t>
  </si>
  <si>
    <t>20mMNO3_CADRAN113Â£OK:3</t>
  </si>
  <si>
    <t>20mMNO3_CADRAN113Â£OK:4</t>
  </si>
  <si>
    <t>20mMNO3_CARPELLO114_OK:1</t>
  </si>
  <si>
    <t>20mMNO3_CARPELLO114_OK:2</t>
  </si>
  <si>
    <t>20mMNO3_CARPELLO114_OK:3</t>
  </si>
  <si>
    <t>20mMNO3_CARPELLO114_OK:4</t>
  </si>
  <si>
    <t>20mMNO3_DK_EXPANSION115:1</t>
  </si>
  <si>
    <t>20mMNO3_DK_EXPANSION115:2</t>
  </si>
  <si>
    <t>20mMNO3_DK_EXPANSION115:3</t>
  </si>
  <si>
    <t>20mMNO3_DK_EXPANSION115:4</t>
  </si>
  <si>
    <t>20mMNO3_DK_EXPECTO097:1</t>
  </si>
  <si>
    <t>20mMNO3_DK_EXPECTO097:2</t>
  </si>
  <si>
    <t>20mMNO3_DK_EXPECTO097:3</t>
  </si>
  <si>
    <t>20mMNO3_DK_EXPECTO097:4</t>
  </si>
  <si>
    <t>20mMNO3_DK_EXPECTO097:5</t>
  </si>
  <si>
    <t>20mMNO3_DK_EXTIME102:1</t>
  </si>
  <si>
    <t>20mMNO3_DK_EXTIME102:2</t>
  </si>
  <si>
    <t>20mMNO3_DK_EXTIME102:3</t>
  </si>
  <si>
    <t>20mMNO3_DK_EXTIME102:4</t>
  </si>
  <si>
    <t>20mMNO3_DK_STORM108:1</t>
  </si>
  <si>
    <t>20mMNO3_DK_STORM108:2</t>
  </si>
  <si>
    <t>20mMNO3_DK_STORM108:3</t>
  </si>
  <si>
    <t>20mMNO3_DOUGLAS101:1</t>
  </si>
  <si>
    <t>20mMNO3_DOUGLAS101:2</t>
  </si>
  <si>
    <t>20mMNO3_DOUGLAS101:3</t>
  </si>
  <si>
    <t>20mMNO3_DOUGLAS101:4</t>
  </si>
  <si>
    <t>20mMNO3_DOUGLAS101:5</t>
  </si>
  <si>
    <t>20mMNO3_DRUMMER092:1</t>
  </si>
  <si>
    <t>20mMNO3_DRUMMER092:2</t>
  </si>
  <si>
    <t>20mMNO3_DRUMMER092:3</t>
  </si>
  <si>
    <t>20mMNO3_DRUMMER092:4</t>
  </si>
  <si>
    <t>20mMNO3_DRUMMER092:5</t>
  </si>
  <si>
    <t>20mMNO3_DYNAMIC099:1</t>
  </si>
  <si>
    <t>20mMNO3_DYNAMIC099:2</t>
  </si>
  <si>
    <t>20mMNO3_DYNAMIC099:3</t>
  </si>
  <si>
    <t>20mMNO3_DYNAMIC099:4</t>
  </si>
  <si>
    <t>20mMNO3_ESC_15039089:1</t>
  </si>
  <si>
    <t>20mMNO3_ESC_15039089:2</t>
  </si>
  <si>
    <t>20mMNO3_ESC_15039089:3</t>
  </si>
  <si>
    <t>20mMNO3_ESC_15039089:4</t>
  </si>
  <si>
    <t>20mMNO3_ESC_15039089:5</t>
  </si>
  <si>
    <t>20mMNO3_ES_MAMBO103:1</t>
  </si>
  <si>
    <t>20mMNO3_ES_MAMBO103:2</t>
  </si>
  <si>
    <t>20mMNO3_ES_MAMBO103:3</t>
  </si>
  <si>
    <t>20mMNO3_ES_VITO093:1</t>
  </si>
  <si>
    <t>20mMNO3_ES_VITO093:2</t>
  </si>
  <si>
    <t>20mMNO3_ES_VITO093:3</t>
  </si>
  <si>
    <t>20mMNO3_ES_VITO093:4</t>
  </si>
  <si>
    <t>20mMNO3_ES_VITO093:5</t>
  </si>
  <si>
    <t>20mMNO3_EXCEPTION106:1</t>
  </si>
  <si>
    <t>20mMNO3_EXCEPTION106:2</t>
  </si>
  <si>
    <t>20mMNO3_EXCEPTION106:3</t>
  </si>
  <si>
    <t>20mMNO3_EXCEPTION106:4</t>
  </si>
  <si>
    <t>20mMNO3_EXCEPTION106:5</t>
  </si>
  <si>
    <t>20mMNO3_EXPLICIT112:1</t>
  </si>
  <si>
    <t>20mMNO3_EXPLICIT112:2</t>
  </si>
  <si>
    <t>20mMNO3_EXPLICIT112:3</t>
  </si>
  <si>
    <t>20mMNO3_EXPLICIT112:4</t>
  </si>
  <si>
    <t>20mMNO3_EXPLICIT112:5</t>
  </si>
  <si>
    <t>20mMNO3_EXPLICIT112:6</t>
  </si>
  <si>
    <t>20mMNO3_EXPOSITION107:1</t>
  </si>
  <si>
    <t>20mMNO3_EXPOSITION107:2</t>
  </si>
  <si>
    <t>20mMNO3_EXPOSITION107:3</t>
  </si>
  <si>
    <t>20mMNO3_EXPOSITION107:4</t>
  </si>
  <si>
    <t>20mMNO3_EXPOSITION107:5</t>
  </si>
  <si>
    <t>20mMNO3_EXPOSITION107:6</t>
  </si>
  <si>
    <t>20mMNO3_EX_LIBRIS088:1</t>
  </si>
  <si>
    <t>20mMNO3_EX_LIBRIS088:2</t>
  </si>
  <si>
    <t>20mMNO3_EX_LIBRIS088:3</t>
  </si>
  <si>
    <t>20mMNO3_EX_LIBRIS088:4</t>
  </si>
  <si>
    <t>20mMNO3_FILIANO098:1</t>
  </si>
  <si>
    <t>20mMNO3_FILIANO098:2</t>
  </si>
  <si>
    <t>20mMNO3_FILIANO098:3</t>
  </si>
  <si>
    <t>20mMNO3_FILIANO098:4</t>
  </si>
  <si>
    <t>20mMNO3_HERTZ104:1</t>
  </si>
  <si>
    <t>20mMNO3_HERTZ104:2</t>
  </si>
  <si>
    <t>20mMNO3_HERTZ104:3</t>
  </si>
  <si>
    <t>20mMNO3_HERTZ104:4</t>
  </si>
  <si>
    <t>20mMNO3_HERTZ104:5</t>
  </si>
  <si>
    <t>20mMNO3_KADJI109:1</t>
  </si>
  <si>
    <t>20mMNO3_KADJI109:2</t>
  </si>
  <si>
    <t>20mMNO3_KADJI109:3</t>
  </si>
  <si>
    <t>20mMNO3_KADJI109:4</t>
  </si>
  <si>
    <t>20mMNO3_KADJI109:5</t>
  </si>
  <si>
    <t>20mMNO3_KADJI109:6</t>
  </si>
  <si>
    <t>20mMNO3_MARC095:1</t>
  </si>
  <si>
    <t>20mMNO3_MARC095:2</t>
  </si>
  <si>
    <t>20mMNO3_MARC095:3</t>
  </si>
  <si>
    <t>20mMNO3_MARC095:4</t>
  </si>
  <si>
    <t>20mMNO3_MARC095:5</t>
  </si>
  <si>
    <t>20mMNO3_MIRANDA100:1</t>
  </si>
  <si>
    <t>20mMNO3_MIRANDA100:2</t>
  </si>
  <si>
    <t>20mMNO3_MIRANDA100:3</t>
  </si>
  <si>
    <t>20mMNO3_MIRANDA100:4</t>
  </si>
  <si>
    <t>20mMNO3_MIRANDA100:5</t>
  </si>
  <si>
    <t>20mMNO3_MIRANDA100:6</t>
  </si>
  <si>
    <t>20mMNO3_MOMENTO110:1</t>
  </si>
  <si>
    <t>20mMNO3_MOMENTO110:2</t>
  </si>
  <si>
    <t>20mMNO3_MOMENTO110:3</t>
  </si>
  <si>
    <t>20mMNO3_MOMENTO110:4</t>
  </si>
  <si>
    <t>20mMNO3_SIMONA087:1</t>
  </si>
  <si>
    <t>20mMNO3_SIMONA087:2</t>
  </si>
  <si>
    <t>20mMNO3_SIMONA087:3</t>
  </si>
  <si>
    <t>20mMNO3_SIMONA087:4</t>
  </si>
  <si>
    <t>20mMNO3_SIMONA087:5</t>
  </si>
  <si>
    <t>20mMNO3_SIMONA087:6</t>
  </si>
  <si>
    <t>20mMNO3_TEMPTATION091:1</t>
  </si>
  <si>
    <t>20mMNO3_TEMPTATION091:2</t>
  </si>
  <si>
    <t>20mMNO3_TEMPTATION091:3</t>
  </si>
  <si>
    <t>20mMNO3_TEMPTATION091:4</t>
  </si>
  <si>
    <t>20mMNO3_TEMPTATION091:5</t>
  </si>
  <si>
    <t>2mMGlutamate_ADELMO150:1</t>
  </si>
  <si>
    <t>2mMGlutamate_ADELMO150:2</t>
  </si>
  <si>
    <t>2mMGlutamate_ADELMO150:3</t>
  </si>
  <si>
    <t>2mMGlutamate_ADELMO150:4</t>
  </si>
  <si>
    <t>2mMGlutamate_ADELMO150:5</t>
  </si>
  <si>
    <t>2mMGlutamate_ALABAMA168:1</t>
  </si>
  <si>
    <t>2mMGlutamate_ALABAMA168:2</t>
  </si>
  <si>
    <t>2mMGlutamate_ALABAMA168:3</t>
  </si>
  <si>
    <t>2mMGlutamate_ALABAMA168:4</t>
  </si>
  <si>
    <t>2mMGlutamate_ALLESSANDRO147:1</t>
  </si>
  <si>
    <t>2mMGlutamate_ALLESSANDRO147:2</t>
  </si>
  <si>
    <t>2mMGlutamate_ALLESSANDRO147:3</t>
  </si>
  <si>
    <t>2mMGlutamate_ALLESSANDRO147:4</t>
  </si>
  <si>
    <t>2mMGlutamate_ALLESSANDRO147:5</t>
  </si>
  <si>
    <t>2mMGlutamate_ALLESSANDRO147:6</t>
  </si>
  <si>
    <t>2mMGlutamate_AMAZONITE158:1</t>
  </si>
  <si>
    <t>2mMGlutamate_AMAZONITE158:2</t>
  </si>
  <si>
    <t>2mMGlutamate_AMAZONITE158:3</t>
  </si>
  <si>
    <t>2mMGlutamate_AMAZONITE158:4</t>
  </si>
  <si>
    <t>2mMGlutamate_AMAZONITE158:5</t>
  </si>
  <si>
    <t>2mMGlutamate_AMAZONITE158:6</t>
  </si>
  <si>
    <t>2mMGlutamate_ARCHITECT159:1</t>
  </si>
  <si>
    <t>2mMGlutamate_ARCHITECT159:2</t>
  </si>
  <si>
    <t>2mMGlutamate_ARCHITECT159:3</t>
  </si>
  <si>
    <t>2mMGlutamate_ARCHITECT159:4</t>
  </si>
  <si>
    <t>2mMGlutamate_ARCHITECT159:5</t>
  </si>
  <si>
    <t>2mMGlutamate_CADRAN174:1</t>
  </si>
  <si>
    <t>2mMGlutamate_CADRAN174:2</t>
  </si>
  <si>
    <t>2mMGlutamate_CADRAN174:3</t>
  </si>
  <si>
    <t>2mMGlutamate_CADRAN174:4</t>
  </si>
  <si>
    <t>2mMGlutamate_CADRAN174:5</t>
  </si>
  <si>
    <t>2mMGlutamate_CADRAN174:6</t>
  </si>
  <si>
    <t>2mMGlutamate_DK_EXCEPTION157:1</t>
  </si>
  <si>
    <t>2mMGlutamate_DK_EXCEPTION157:2</t>
  </si>
  <si>
    <t>2mMGlutamate_DK_EXCEPTION157:3</t>
  </si>
  <si>
    <t>2mMGlutamate_DK_EXCEPTION157:4</t>
  </si>
  <si>
    <t>2mMGlutamate_DK_EXPANSION154:1</t>
  </si>
  <si>
    <t>2mMGlutamate_DK_EXPANSION154:2</t>
  </si>
  <si>
    <t>2mMGlutamate_DK_EXPANSION154:3</t>
  </si>
  <si>
    <t>2mMGlutamate_DK_EXPANSION154:4</t>
  </si>
  <si>
    <t>2mMGlutamate_DK_EXPANSION154:5</t>
  </si>
  <si>
    <t>2mMGlutamate_DK_EXPANSION154:6</t>
  </si>
  <si>
    <t>2mMGlutamate_DK_EXPECT172:1</t>
  </si>
  <si>
    <t>2mMGlutamate_DK_EXPECT172:2</t>
  </si>
  <si>
    <t>2mMGlutamate_DK_EXPECT172:3</t>
  </si>
  <si>
    <t>2mMGlutamate_DK_EXPECT172:4</t>
  </si>
  <si>
    <t>2mMGlutamate_DK_EXPECT172:5</t>
  </si>
  <si>
    <t>2mMGlutamate_DK_EXPLICIT163:1</t>
  </si>
  <si>
    <t>2mMGlutamate_DK_EXPLICIT163:2</t>
  </si>
  <si>
    <t>2mMGlutamate_DK_EXPLICIT163:3</t>
  </si>
  <si>
    <t>2mMGlutamate_DK_EXPLICIT163:4</t>
  </si>
  <si>
    <t>2mMGlutamate_DK_EXPOSITION148:1</t>
  </si>
  <si>
    <t>2mMGlutamate_DK_EXPOSITION148:2</t>
  </si>
  <si>
    <t>2mMGlutamate_DK_EXPOSITION148:3</t>
  </si>
  <si>
    <t>2mMGlutamate_DK_EXPOSITION148:4</t>
  </si>
  <si>
    <t>2mMGlutamate_DK_EXTIME165:1</t>
  </si>
  <si>
    <t>2mMGlutamate_DK_EXTIME165:2</t>
  </si>
  <si>
    <t>2mMGlutamate_DK_EXTIME165:3</t>
  </si>
  <si>
    <t>2mMGlutamate_DK_EXTIME165:4</t>
  </si>
  <si>
    <t>2mMGlutamate_DK_EXTIME165:5</t>
  </si>
  <si>
    <t>2mMGlutamate_DOUGLAS149:1</t>
  </si>
  <si>
    <t>2mMGlutamate_DOUGLAS149:2</t>
  </si>
  <si>
    <t>2mMGlutamate_DOUGLAS149:3</t>
  </si>
  <si>
    <t>2mMGlutamate_DOUGLAS149:4</t>
  </si>
  <si>
    <t>2mMGlutamate_DOUGLAS149:5</t>
  </si>
  <si>
    <t>2mMGlutamate_DRUMMER160:1</t>
  </si>
  <si>
    <t>2mMGlutamate_DRUMMER160:2</t>
  </si>
  <si>
    <t>2mMGlutamate_DRUMMER160:3</t>
  </si>
  <si>
    <t>2mMGlutamate_DRUMMER160:4</t>
  </si>
  <si>
    <t>2mMGlutamate_DRUMMER160:5</t>
  </si>
  <si>
    <t>2mMGlutamate_DYNAMIC173:1</t>
  </si>
  <si>
    <t>2mMGlutamate_DYNAMIC173:2</t>
  </si>
  <si>
    <t>2mMGlutamate_DYNAMIC173:3</t>
  </si>
  <si>
    <t>2mMGlutamate_DYNAMIC173:4</t>
  </si>
  <si>
    <t>2mMGlutamate_DYNAMIC173:5</t>
  </si>
  <si>
    <t>2mMGlutamate_EK_STORM161:1</t>
  </si>
  <si>
    <t>2mMGlutamate_EK_STORM161:2</t>
  </si>
  <si>
    <t>2mMGlutamate_EK_STORM161:3</t>
  </si>
  <si>
    <t>2mMGlutamate_EK_STORM161:4</t>
  </si>
  <si>
    <t>2mMGlutamate_ESC15039151:1</t>
  </si>
  <si>
    <t>2mMGlutamate_ESC15039151:2</t>
  </si>
  <si>
    <t>2mMGlutamate_ESC15039151:3</t>
  </si>
  <si>
    <t>2mMGlutamate_ESC15039151:4</t>
  </si>
  <si>
    <t>2mMGlutamate_ES_CAPELLO170:1</t>
  </si>
  <si>
    <t>2mMGlutamate_ES_CAPELLO170:2</t>
  </si>
  <si>
    <t>2mMGlutamate_ES_CAPELLO170:3</t>
  </si>
  <si>
    <t>2mMGlutamate_ES_CAPELLO170:4</t>
  </si>
  <si>
    <t>2mMGlutamate_ES_CAPELLO170:5</t>
  </si>
  <si>
    <t>2mMGlutamate_ES_CAPELLO170:6</t>
  </si>
  <si>
    <t>2mMGlutamate_ES_MAMBO156:1</t>
  </si>
  <si>
    <t>2mMGlutamate_ES_MAMBO156:2</t>
  </si>
  <si>
    <t>2mMGlutamate_ES_MAMBO156:3</t>
  </si>
  <si>
    <t>2mMGlutamate_ES_MAMBO156:4</t>
  </si>
  <si>
    <t>2mMGlutamate_ES_MOMENTO164:1</t>
  </si>
  <si>
    <t>2mMGlutamate_ES_MOMENTO164:2</t>
  </si>
  <si>
    <t>2mMGlutamate_ES_MOMENTO164:3</t>
  </si>
  <si>
    <t>2mMGlutamate_ES_MOMENTO164:4</t>
  </si>
  <si>
    <t>2mMGlutamate_ES_MOMENTO164:5</t>
  </si>
  <si>
    <t>2mMGlutamate_ES_VITO146:1</t>
  </si>
  <si>
    <t>2mMGlutamate_ES_VITO146:2</t>
  </si>
  <si>
    <t>2mMGlutamate_ES_VITO146:3</t>
  </si>
  <si>
    <t>2mMGlutamate_ES_VITO146:4</t>
  </si>
  <si>
    <t>2mMGlutamate_EX_LIBRIS167:1</t>
  </si>
  <si>
    <t>2mMGlutamate_EX_LIBRIS167:2</t>
  </si>
  <si>
    <t>2mMGlutamate_EX_LIBRIS167:3</t>
  </si>
  <si>
    <t>2mMGlutamate_EX_LIBRIS167:4</t>
  </si>
  <si>
    <t>2mMGlutamate_EX_LIBRIS167:5</t>
  </si>
  <si>
    <t>2mMGlutamate_EX_LIBRIS167:6</t>
  </si>
  <si>
    <t>2mMGlutamate_FELIANO155:1</t>
  </si>
  <si>
    <t>2mMGlutamate_FELIANO155:2</t>
  </si>
  <si>
    <t>2mMGlutamate_FELIANO155:3</t>
  </si>
  <si>
    <t>2mMGlutamate_FELIANO155:4</t>
  </si>
  <si>
    <t>2mMGlutamate_FELIANO155:5</t>
  </si>
  <si>
    <t>2mMGlutamate_HERTZ162:1</t>
  </si>
  <si>
    <t>2mMGlutamate_HERTZ162:2</t>
  </si>
  <si>
    <t>2mMGlutamate_KADJI169:1</t>
  </si>
  <si>
    <t>2mMGlutamate_KADJI169:2</t>
  </si>
  <si>
    <t>2mMGlutamate_KADJI169:3</t>
  </si>
  <si>
    <t>2mMGlutamate_KADJI169:4</t>
  </si>
  <si>
    <t>2mMGlutamate_MARC_KWS153:1</t>
  </si>
  <si>
    <t>2mMGlutamate_MARC_KWS153:2</t>
  </si>
  <si>
    <t>2mMGlutamate_MARC_KWS153:3</t>
  </si>
  <si>
    <t>2mMGlutamate_MIRANDA166:1</t>
  </si>
  <si>
    <t>2mMGlutamate_MIRANDA166:2</t>
  </si>
  <si>
    <t>2mMGlutamate_MIRANDA166:3</t>
  </si>
  <si>
    <t>2mMGlutamate_MIRANDA166:4</t>
  </si>
  <si>
    <t>2mMGlutamate_MIRANDA166:5</t>
  </si>
  <si>
    <t>2mMGlutamate_MIRANDA166:6</t>
  </si>
  <si>
    <t>2mMGlutamate_SIMONA171:1</t>
  </si>
  <si>
    <t>2mMGlutamate_SIMONA171:2</t>
  </si>
  <si>
    <t>2mMGlutamate_SIMONA171:3</t>
  </si>
  <si>
    <t>2mMGlutamate_SIMONA171:4</t>
  </si>
  <si>
    <t>2mMGlutamate_SIMONA171:5</t>
  </si>
  <si>
    <t>2mMGlutamate_TEMPTATION152:1</t>
  </si>
  <si>
    <t>2mMGlutamate_TEMPTATION152:2</t>
  </si>
  <si>
    <t>2mMGlutamine_ADELMO086:1</t>
  </si>
  <si>
    <t>2mMGlutamine_ADELMO086:2</t>
  </si>
  <si>
    <t>2mMGlutamine_ADELMO086:3</t>
  </si>
  <si>
    <t>2mMGlutamine_ADELMO086:4</t>
  </si>
  <si>
    <t>2mMGlutamine_ADELMO086:5</t>
  </si>
  <si>
    <t>2mMGlutamine_ALABAMA068:1</t>
  </si>
  <si>
    <t>2mMGlutamine_ALABAMA068:2</t>
  </si>
  <si>
    <t>2mMGlutamine_ALABAMA068:3</t>
  </si>
  <si>
    <t>2mMGlutamine_ALABAMA068:4</t>
  </si>
  <si>
    <t>2mMGlutamine_ALABAMA068:5</t>
  </si>
  <si>
    <t>2mMGlutamine_ALABAMA068:6</t>
  </si>
  <si>
    <t>2mMGlutamine_ALESSANDRO084:1</t>
  </si>
  <si>
    <t>2mMGlutamine_ALESSANDRO084:2</t>
  </si>
  <si>
    <t>2mMGlutamine_ALESSANDRO084:3</t>
  </si>
  <si>
    <t>2mMGlutamine_ALESSANDRO084:4</t>
  </si>
  <si>
    <t>2mMGlutamine_AMAZONITE069:1</t>
  </si>
  <si>
    <t>2mMGlutamine_AMAZONITE069:2</t>
  </si>
  <si>
    <t>2mMGlutamine_AMAZONITE069:3</t>
  </si>
  <si>
    <t>2mMGlutamine_AMAZONITE069:4</t>
  </si>
  <si>
    <t>2mMGlutamine_AMAZONITE069:5</t>
  </si>
  <si>
    <t>2mMGlutamine_AMAZONITE069:6</t>
  </si>
  <si>
    <t>2mMGlutamine_ARCHITECT_LATEEEEEEEEEEEEEEEEEEE082:1</t>
  </si>
  <si>
    <t>2mMGlutamine_ARCHITECT_LATEEEEEEEEEEEEEEEEEEE082:2</t>
  </si>
  <si>
    <t>2mMGlutamine_ARCHITECT_LATEEEEEEEEEEEEEEEEEEE082:3</t>
  </si>
  <si>
    <t>2mMGlutamine_ARCHITECT_LATEEEEEEEEEEEEEEEEEEE082:4</t>
  </si>
  <si>
    <t>2mMGlutamine_ARCHITECT_LATEEEEEEEEEEEEEEEEEEE082:5</t>
  </si>
  <si>
    <t>2mMGlutamine_ARCHITECT_LATEEEEEEEEEEEEEEEEEEE082:6</t>
  </si>
  <si>
    <t>2mMGlutamine_CADRAN066:1</t>
  </si>
  <si>
    <t>2mMGlutamine_CADRAN066:2</t>
  </si>
  <si>
    <t>2mMGlutamine_CADRAN066:3</t>
  </si>
  <si>
    <t>2mMGlutamine_CADRAN066:4</t>
  </si>
  <si>
    <t>2mMGlutamine_CADRAN066:5</t>
  </si>
  <si>
    <t>2mMGlutamine_CADRAN066:6</t>
  </si>
  <si>
    <t>2mMGlutamine_DK_EXCEPTION074:1</t>
  </si>
  <si>
    <t>2mMGlutamine_DK_EXCEPTION074:2</t>
  </si>
  <si>
    <t>2mMGlutamine_DK_EXCEPTION074:3</t>
  </si>
  <si>
    <t>2mMGlutamine_DK_EXCEPTION074:4</t>
  </si>
  <si>
    <t>2mMGlutamine_DK_EXCEPTION074:5</t>
  </si>
  <si>
    <t>2mMGlutamine_DK_EXECTO065:1</t>
  </si>
  <si>
    <t>2mMGlutamine_DK_EXECTO065:2</t>
  </si>
  <si>
    <t>2mMGlutamine_DK_EXECTO065:3</t>
  </si>
  <si>
    <t>2mMGlutamine_DK_EXECTO065:4</t>
  </si>
  <si>
    <t>2mMGlutamine_DK_EXECTO065:5</t>
  </si>
  <si>
    <t>2mMGlutamine_DK_EXPENSION080:1</t>
  </si>
  <si>
    <t>2mMGlutamine_DK_EXPENSION080:2</t>
  </si>
  <si>
    <t>2mMGlutamine_DK_EXPENSION080:3</t>
  </si>
  <si>
    <t>2mMGlutamine_DK_EXPENSION080:4</t>
  </si>
  <si>
    <t>2mMGlutamine_DK_EXPENSION080:5</t>
  </si>
  <si>
    <t>2mMGlutamine_DK_EXPLICIT063:1</t>
  </si>
  <si>
    <t>2mMGlutamine_DK_EXPLICIT063:2</t>
  </si>
  <si>
    <t>2mMGlutamine_DK_EXPLICIT063:3</t>
  </si>
  <si>
    <t>2mMGlutamine_DK_EXPLICIT063:4</t>
  </si>
  <si>
    <t>2mMGlutamine_DK_EXPLICIT063:5</t>
  </si>
  <si>
    <t>2mMGlutamine_DK_EXPLICIT063:6</t>
  </si>
  <si>
    <t>2mMGlutamine_DK_EXPOSITION083:1</t>
  </si>
  <si>
    <t>2mMGlutamine_DK_EXPOSITION083:2</t>
  </si>
  <si>
    <t>2mMGlutamine_DK_EXPOSITION083:3</t>
  </si>
  <si>
    <t>2mMGlutamine_DK_EXPOSITION083:4</t>
  </si>
  <si>
    <t>2mMGlutamine_DK_EXPOSITION083:5</t>
  </si>
  <si>
    <t>2mMGlutamine_DK_EXPOSITION083:6</t>
  </si>
  <si>
    <t>2mMGlutamine_DK_EXTIME067:1</t>
  </si>
  <si>
    <t>2mMGlutamine_DK_EXTIME067:2</t>
  </si>
  <si>
    <t>2mMGlutamine_DK_EXTIME067:3</t>
  </si>
  <si>
    <t>2mMGlutamine_DK_EXTIME067:4</t>
  </si>
  <si>
    <t>2mMGlutamine_DK_EXTIME067:5</t>
  </si>
  <si>
    <t>2mMGlutamine_DOUGLAS_LATEEEEEEEEE081:1</t>
  </si>
  <si>
    <t>2mMGlutamine_DOUGLAS_LATEEEEEEEEE081:2</t>
  </si>
  <si>
    <t>2mMGlutamine_DOUGLAS_LATEEEEEEEEE081:3</t>
  </si>
  <si>
    <t>2mMGlutamine_DOUGLAS_LATEEEEEEEEE081:4</t>
  </si>
  <si>
    <t>2mMGlutamine_DOUGLAS_LATEEEEEEEEE081:5</t>
  </si>
  <si>
    <t>2mMGlutamine_DRUMMER072:1</t>
  </si>
  <si>
    <t>2mMGlutamine_DRUMMER072:2</t>
  </si>
  <si>
    <t>2mMGlutamine_DRUMMER072:3</t>
  </si>
  <si>
    <t>2mMGlutamine_DRUMMER072:4</t>
  </si>
  <si>
    <t>2mMGlutamine_DRUMMER072:5</t>
  </si>
  <si>
    <t>2mMGlutamine_DYNAMIC075:1</t>
  </si>
  <si>
    <t>2mMGlutamine_DYNAMIC075:2</t>
  </si>
  <si>
    <t>2mMGlutamine_DYNAMIC075:3</t>
  </si>
  <si>
    <t>2mMGlutamine_DYNAMIC075:4</t>
  </si>
  <si>
    <t>2mMGlutamine_DYNAMIC075:5</t>
  </si>
  <si>
    <t>2mMGlutamine_DYNAMIC075:6</t>
  </si>
  <si>
    <t>2mMGlutamine_ESC15039079:1</t>
  </si>
  <si>
    <t>2mMGlutamine_ESC15039079:2</t>
  </si>
  <si>
    <t>2mMGlutamine_ESC15039079:3</t>
  </si>
  <si>
    <t>2mMGlutamine_ESC15039079:4</t>
  </si>
  <si>
    <t>2mMGlutamine_ESC15039079:5</t>
  </si>
  <si>
    <t>2mMGlutamine_ES_CAPELLO064:1</t>
  </si>
  <si>
    <t>2mMGlutamine_ES_CAPELLO064:2</t>
  </si>
  <si>
    <t>2mMGlutamine_ES_CAPELLO064:3</t>
  </si>
  <si>
    <t>2mMGlutamine_ES_CAPELLO064:4</t>
  </si>
  <si>
    <t>2mMGlutamine_ES_CAPELLO064:5</t>
  </si>
  <si>
    <t>2mMGlutamine_ES_MAMBO085:1</t>
  </si>
  <si>
    <t>2mMGlutamine_ES_MAMBO085:2</t>
  </si>
  <si>
    <t>2mMGlutamine_ES_MAMBO085:3</t>
  </si>
  <si>
    <t>2mMGlutamine_ES_MAMBO085:4</t>
  </si>
  <si>
    <t>2mMGlutamine_ES_MAMBO085:5</t>
  </si>
  <si>
    <t>2mMGlutamine_ES_MAMBO085:6</t>
  </si>
  <si>
    <t>2mMGlutamine_ES_MOMENTO061:1</t>
  </si>
  <si>
    <t>2mMGlutamine_ES_MOMENTO061:2</t>
  </si>
  <si>
    <t>2mMGlutamine_ES_MOMENTO061:3</t>
  </si>
  <si>
    <t>2mMGlutamine_ES_MOMENTO061:4</t>
  </si>
  <si>
    <t>2mMGlutamine_ES_MOMENTO061:5</t>
  </si>
  <si>
    <t>2mMGlutamine_ES_MOMENTO061:6</t>
  </si>
  <si>
    <t>2mMGlutamine_ES_VITO087:1</t>
  </si>
  <si>
    <t>2mMGlutamine_ES_VITO087:2</t>
  </si>
  <si>
    <t>2mMGlutamine_ES_VITO087:3</t>
  </si>
  <si>
    <t>2mMGlutamine_ES_VITO087:4</t>
  </si>
  <si>
    <t>2mMGlutamine_EX_LIBRIS060:1</t>
  </si>
  <si>
    <t>2mMGlutamine_EX_LIBRIS060:2</t>
  </si>
  <si>
    <t>2mMGlutamine_EX_LIBRIS060:3</t>
  </si>
  <si>
    <t>2mMGlutamine_EX_LIBRIS060:4</t>
  </si>
  <si>
    <t>2mMGlutamine_EX_LIBRIS060:5</t>
  </si>
  <si>
    <t>2mMGlutamine_EX_STORM077:1</t>
  </si>
  <si>
    <t>2mMGlutamine_EX_STORM077:2</t>
  </si>
  <si>
    <t>2mMGlutamine_EX_STORM077:3</t>
  </si>
  <si>
    <t>2mMGlutamine_EX_STORM077:4</t>
  </si>
  <si>
    <t>2mMGlutamine_FELIANO073:1</t>
  </si>
  <si>
    <t>2mMGlutamine_FELIANO073:2</t>
  </si>
  <si>
    <t>2mMGlutamine_FELIANO073:3</t>
  </si>
  <si>
    <t>2mMGlutamine_FELIANO073:4</t>
  </si>
  <si>
    <t>2mMGlutamine_FELIANO073:5</t>
  </si>
  <si>
    <t>2mMGlutamine_HERTZ059:1</t>
  </si>
  <si>
    <t>2mMGlutamine_HERTZ059:2</t>
  </si>
  <si>
    <t>2mMGlutamine_HERTZ059:3</t>
  </si>
  <si>
    <t>2mMGlutamine_HERTZ059:4</t>
  </si>
  <si>
    <t>2mMGlutamine_KADJI071:1</t>
  </si>
  <si>
    <t>2mMGlutamine_KADJI071:2</t>
  </si>
  <si>
    <t>2mMGlutamine_KADJI071:3</t>
  </si>
  <si>
    <t>2mMGlutamine_KADJI071:4</t>
  </si>
  <si>
    <t>2mMGlutamine_MARC_KWS076:1</t>
  </si>
  <si>
    <t>2mMGlutamine_MARC_KWS076:2</t>
  </si>
  <si>
    <t>2mMGlutamine_MARC_KWS076:3</t>
  </si>
  <si>
    <t>2mMGlutamine_MARC_KWS076:4</t>
  </si>
  <si>
    <t>2mMGlutamine_MIRANDA062:1</t>
  </si>
  <si>
    <t>2mMGlutamine_MIRANDA062:2</t>
  </si>
  <si>
    <t>2mMGlutamine_MIRANDA062:3</t>
  </si>
  <si>
    <t>2mMGlutamine_MIRANDA062:4</t>
  </si>
  <si>
    <t>2mMGlutamine_MIRANDA062:5</t>
  </si>
  <si>
    <t>2mMGlutamine_MIRANDA062:6</t>
  </si>
  <si>
    <t>2mMGlutamine_SIMONA070:1</t>
  </si>
  <si>
    <t>2mMGlutamine_SIMONA070:2</t>
  </si>
  <si>
    <t>2mMGlutamine_SIMONA070:3</t>
  </si>
  <si>
    <t>2mMGlutamine_SIMONA070:4</t>
  </si>
  <si>
    <t>2mMGlutamine_SIMONA070:5</t>
  </si>
  <si>
    <t>2mMGlutamine_SIMONA070:6</t>
  </si>
  <si>
    <t>2mMGlutamine_TEMPTATION078:1</t>
  </si>
  <si>
    <t>2mMGlutamine_TEMPTATION078:2</t>
  </si>
  <si>
    <t>2mMGlutamine_TEMPTATION078:3</t>
  </si>
  <si>
    <t>2mMGlutamine_TEMPTATION078:4</t>
  </si>
  <si>
    <t>2mMGlutamine_TEMPTATION078:5</t>
  </si>
  <si>
    <t>2mMGlycine_ADELMO114:1</t>
  </si>
  <si>
    <t>2mMGlycine_ADELMO114:2</t>
  </si>
  <si>
    <t>2mMGlycine_ALABAMA088:1</t>
  </si>
  <si>
    <t>2mMGlycine_ALABAMA088:2</t>
  </si>
  <si>
    <t>2mMGlycine_ALABAMA088:3</t>
  </si>
  <si>
    <t>2mMGlycine_ALABAMA088:4</t>
  </si>
  <si>
    <t>2mMGlycine_ALABAMA088:5</t>
  </si>
  <si>
    <t>2mMGlycine_ALABAMA088:6</t>
  </si>
  <si>
    <t>2mMGlycine_ALLESSANDRO111:1</t>
  </si>
  <si>
    <t>2mMGlycine_ALLESSANDRO111:2</t>
  </si>
  <si>
    <t>2mMGlycine_ALLESSANDRO111:3</t>
  </si>
  <si>
    <t>2mMGlycine_ALLESSANDRO111:4</t>
  </si>
  <si>
    <t>2mMGlycine_ALLESSANDRO111:5</t>
  </si>
  <si>
    <t>2mMGlycine_AMAZONITE099:1</t>
  </si>
  <si>
    <t>2mMGlycine_AMAZONITE099:2</t>
  </si>
  <si>
    <t>2mMGlycine_AMAZONITE099:3</t>
  </si>
  <si>
    <t>2mMGlycine_AMAZONITE099:4</t>
  </si>
  <si>
    <t>2mMGlycine_ARCHITECT106:1</t>
  </si>
  <si>
    <t>2mMGlycine_ARCHITECT106:2</t>
  </si>
  <si>
    <t>2mMGlycine_ARCHITECT106:3</t>
  </si>
  <si>
    <t>2mMGlycine_ARCHITECT106:4</t>
  </si>
  <si>
    <t>2mMGlycine_ARCHITECT106:5</t>
  </si>
  <si>
    <t>2mMGlycine_ARCHITECT106:6</t>
  </si>
  <si>
    <t>2mMGlycine_CADRAN094:1</t>
  </si>
  <si>
    <t>2mMGlycine_CADRAN094:2</t>
  </si>
  <si>
    <t>2mMGlycine_CADRAN094:3</t>
  </si>
  <si>
    <t>2mMGlycine_CADRAN094:4</t>
  </si>
  <si>
    <t>2mMGlycine_CADRAN094:5</t>
  </si>
  <si>
    <t>2mMGlycine_DK_EXECTO091:1</t>
  </si>
  <si>
    <t>2mMGlycine_DK_EXECTO091:2</t>
  </si>
  <si>
    <t>2mMGlycine_DK_EXECTO091:3</t>
  </si>
  <si>
    <t>2mMGlycine_DK_EXECTO091:4</t>
  </si>
  <si>
    <t>2mMGlycine_DK_EXECTO091:5</t>
  </si>
  <si>
    <t>2mMGlycine_DK_EXPANSION113:1</t>
  </si>
  <si>
    <t>2mMGlycine_DK_EXPANSION113:2</t>
  </si>
  <si>
    <t>2mMGlycine_DK_EXPANSION113:3</t>
  </si>
  <si>
    <t>2mMGlycine_DK_EXPANSION113:4</t>
  </si>
  <si>
    <t>2mMGlycine_DK_EXPANSION113:5</t>
  </si>
  <si>
    <t>2mMGlycine_DK_EXPANSION113:6</t>
  </si>
  <si>
    <t>2mMGlycine_DK_EXPLICIT101:1</t>
  </si>
  <si>
    <t>2mMGlycine_DK_EXPLICIT101:2</t>
  </si>
  <si>
    <t>2mMGlycine_DK_EXPLICIT101:3</t>
  </si>
  <si>
    <t>2mMGlycine_DK_EXPLICIT101:4</t>
  </si>
  <si>
    <t>2mMGlycine_DK_EXPOSITION107:1</t>
  </si>
  <si>
    <t>2mMGlycine_DK_EXPOSITION107:2</t>
  </si>
  <si>
    <t>2mMGlycine_DK_EXPOSITION107:3</t>
  </si>
  <si>
    <t>2mMGlycine_DK_EXPOSITION107:4</t>
  </si>
  <si>
    <t>2mMGlycine_DK_EXPOSITION107:5</t>
  </si>
  <si>
    <t>2mMGlycine_DK_EXPOSITION107:6</t>
  </si>
  <si>
    <t>2mMGlycine_DK_EXTENSION100:1</t>
  </si>
  <si>
    <t>2mMGlycine_DK_EXTENSION100:2</t>
  </si>
  <si>
    <t>2mMGlycine_DK_EXTENSION100:3</t>
  </si>
  <si>
    <t>2mMGlycine_DK_EXTENSION100:4</t>
  </si>
  <si>
    <t>2mMGlycine_DK_EXTENSION100:5</t>
  </si>
  <si>
    <t>2mMGlycine_DK_EXTENSION100:6</t>
  </si>
  <si>
    <t>2mMGlycine_DK_EXTIME098:1</t>
  </si>
  <si>
    <t>2mMGlycine_DK_EXTIME098:2</t>
  </si>
  <si>
    <t>2mMGlycine_DK_EXTIME098:3</t>
  </si>
  <si>
    <t>2mMGlycine_DK_EXTIME098:4</t>
  </si>
  <si>
    <t>2mMGlycine_DK_EXTIME098:5</t>
  </si>
  <si>
    <t>2mMGlycine_DK_EXTIME098:6</t>
  </si>
  <si>
    <t>2mMGlycine_DOUGLAS116:1</t>
  </si>
  <si>
    <t>2mMGlycine_DOUGLAS116:2</t>
  </si>
  <si>
    <t>2mMGlycine_DOUGLAS116:3</t>
  </si>
  <si>
    <t>2mMGlycine_DOUGLAS116:4</t>
  </si>
  <si>
    <t>2mMGlycine_DOUGLAS116:5</t>
  </si>
  <si>
    <t>2mMGlycine_DOUGLAS116:6</t>
  </si>
  <si>
    <t>2mMGlycine_DRUMMER103:1</t>
  </si>
  <si>
    <t>2mMGlycine_DRUMMER103:2</t>
  </si>
  <si>
    <t>2mMGlycine_DRUMMER103:3</t>
  </si>
  <si>
    <t>2mMGlycine_DRUMMER103:4</t>
  </si>
  <si>
    <t>2mMGlycine_DRUMMER103:5</t>
  </si>
  <si>
    <t>2mMGlycine_DRUMMER103:6</t>
  </si>
  <si>
    <t>2mMGlycine_DYNAMIC092:1</t>
  </si>
  <si>
    <t>2mMGlycine_DYNAMIC092:2</t>
  </si>
  <si>
    <t>2mMGlycine_DYNAMIC092:3</t>
  </si>
  <si>
    <t>2mMGlycine_DYNAMIC092:4</t>
  </si>
  <si>
    <t>2mMGlycine_ESC15039105:1</t>
  </si>
  <si>
    <t>2mMGlycine_ESC15039105:2</t>
  </si>
  <si>
    <t>2mMGlycine_ESC15039105:3</t>
  </si>
  <si>
    <t>2mMGlycine_ESC15039105:4</t>
  </si>
  <si>
    <t>2mMGlycine_ESC15039105:5</t>
  </si>
  <si>
    <t>2mMGlycine_ES_CAPELLO089:1</t>
  </si>
  <si>
    <t>2mMGlycine_ES_CAPELLO089:2</t>
  </si>
  <si>
    <t>2mMGlycine_ES_CAPELLO089:3</t>
  </si>
  <si>
    <t>2mMGlycine_ES_CAPELLO089:4</t>
  </si>
  <si>
    <t>2mMGlycine_ES_CAPELLO089:5</t>
  </si>
  <si>
    <t>2mMGlycine_ES_CAPELLO089:6</t>
  </si>
  <si>
    <t>2mMGlycine_ES_MAMBO102:1</t>
  </si>
  <si>
    <t>2mMGlycine_ES_MAMBO102:2</t>
  </si>
  <si>
    <t>2mMGlycine_ES_MAMBO102:3</t>
  </si>
  <si>
    <t>2mMGlycine_ES_MAMBO102:4</t>
  </si>
  <si>
    <t>2mMGlycine_ES_MAMBO102:5</t>
  </si>
  <si>
    <t>2mMGlycine_ES_MOMENTO093:1</t>
  </si>
  <si>
    <t>2mMGlycine_ES_MOMENTO093:2</t>
  </si>
  <si>
    <t>2mMGlycine_ES_MOMENTO093:3</t>
  </si>
  <si>
    <t>2mMGlycine_ES_MOMENTO093:4</t>
  </si>
  <si>
    <t>2mMGlycine_ES_MOMENTO093:5</t>
  </si>
  <si>
    <t>2mMGlycine_ES_VITO112:1</t>
  </si>
  <si>
    <t>2mMGlycine_ES_VITO112:2</t>
  </si>
  <si>
    <t>2mMGlycine_ES_VITO112:3</t>
  </si>
  <si>
    <t>2mMGlycine_ES_VITO112:4</t>
  </si>
  <si>
    <t>2mMGlycine_ES_VITO112:5</t>
  </si>
  <si>
    <t>2mMGlycine_ES_VITO112:6</t>
  </si>
  <si>
    <t>2mMGlycine_EX_LIBRIS096:1</t>
  </si>
  <si>
    <t>2mMGlycine_EX_LIBRIS096:2</t>
  </si>
  <si>
    <t>2mMGlycine_EX_LIBRIS096:3</t>
  </si>
  <si>
    <t>2mMGlycine_EX_LIBRIS096:4</t>
  </si>
  <si>
    <t>2mMGlycine_EX_LIBRIS096:5</t>
  </si>
  <si>
    <t>2mMGlycine_EX_STORM109:1</t>
  </si>
  <si>
    <t>2mMGlycine_EX_STORM109:2</t>
  </si>
  <si>
    <t>2mMGlycine_EX_STORM109:3</t>
  </si>
  <si>
    <t>2mMGlycine_EX_STORM109:4</t>
  </si>
  <si>
    <t>2mMGlycine_EX_STORM109:5</t>
  </si>
  <si>
    <t>2mMGlycine_FELIANO108:1</t>
  </si>
  <si>
    <t>2mMGlycine_FELIANO108:2</t>
  </si>
  <si>
    <t>2mMGlycine_FELIANO108:3</t>
  </si>
  <si>
    <t>2mMGlycine_FELIANO108:4</t>
  </si>
  <si>
    <t>2mMGlycine_HERTZ097:1</t>
  </si>
  <si>
    <t>2mMGlycine_HERTZ097:2</t>
  </si>
  <si>
    <t>2mMGlycine_HERTZ097:3</t>
  </si>
  <si>
    <t>2mMGlycine_KADJI104:1</t>
  </si>
  <si>
    <t>2mMGlycine_KADJI104:2</t>
  </si>
  <si>
    <t>2mMGlycine_KADJI104:3</t>
  </si>
  <si>
    <t>2mMGlycine_KADJI104:4</t>
  </si>
  <si>
    <t>2mMGlycine_KADJI104:5</t>
  </si>
  <si>
    <t>2mMGlycine_KADJI104:6</t>
  </si>
  <si>
    <t>2mMGlycine_MARC_KWS110:1</t>
  </si>
  <si>
    <t>2mMGlycine_MARC_KWS110:2</t>
  </si>
  <si>
    <t>2mMGlycine_MARC_KWS110:3</t>
  </si>
  <si>
    <t>2mMGlycine_MARC_KWS110:4</t>
  </si>
  <si>
    <t>2mMGlycine_MIRANDA095:1</t>
  </si>
  <si>
    <t>2mMGlycine_MIRANDA095:2</t>
  </si>
  <si>
    <t>2mMGlycine_MIRANDA095:3</t>
  </si>
  <si>
    <t>2mMGlycine_SIMONA090:1</t>
  </si>
  <si>
    <t>2mMGlycine_SIMONA090:2</t>
  </si>
  <si>
    <t>2mMGlycine_SIMONA090:3</t>
  </si>
  <si>
    <t>2mMGlycine_TEMPTATION115:1</t>
  </si>
  <si>
    <t>2mMGlycine_TEMPTATION115:2</t>
  </si>
  <si>
    <t>2mMGlycine_TEMPTATION115:3</t>
  </si>
  <si>
    <t>2mMGlycine_TEMPTATION115:4</t>
  </si>
  <si>
    <t>2mMNH4_ADELMO149:1</t>
  </si>
  <si>
    <t>2mMNH4_ADELMO149:2</t>
  </si>
  <si>
    <t>2mMNH4_ADELMO149:3</t>
  </si>
  <si>
    <t>2mMNH4_ADELMO149:4</t>
  </si>
  <si>
    <t>2mMNH4_ADELMO149:5</t>
  </si>
  <si>
    <t>2mMNH4_ADELMO149:6</t>
  </si>
  <si>
    <t>2mMNH4_ALABAMA151:1</t>
  </si>
  <si>
    <t>2mMNH4_ALABAMA151:2</t>
  </si>
  <si>
    <t>2mMNH4_ALABAMA151:3</t>
  </si>
  <si>
    <t>2mMNH4_ALABAMA151:4</t>
  </si>
  <si>
    <t>2mMNH4_ALABAMA151:5</t>
  </si>
  <si>
    <t>2mMNH4_ALABAMA151:6</t>
  </si>
  <si>
    <t>2mMNH4_ALESSANDRO162:1</t>
  </si>
  <si>
    <t>2mMNH4_ALESSANDRO162:2</t>
  </si>
  <si>
    <t>2mMNH4_ALESSANDRO162:3</t>
  </si>
  <si>
    <t>2mMNH4_ALESSANDRO162:4</t>
  </si>
  <si>
    <t>2mMNH4_ALESSANDRO162:5</t>
  </si>
  <si>
    <t>2mMNH4_ALESSANDRO162:6</t>
  </si>
  <si>
    <t>2mMNH4_ARCHITECT172:1</t>
  </si>
  <si>
    <t>2mMNH4_ARCHITECT172:2</t>
  </si>
  <si>
    <t>2mMNH4_ARCHITECT172:3</t>
  </si>
  <si>
    <t>2mMNH4_ARCHITECT172:4</t>
  </si>
  <si>
    <t>2mMNH4_CADRAN147:1</t>
  </si>
  <si>
    <t>2mMNH4_CADRAN147:2</t>
  </si>
  <si>
    <t>2mMNH4_CADRAN147:3</t>
  </si>
  <si>
    <t>2mMNH4_CADRAN147:4</t>
  </si>
  <si>
    <t>2mMNH4_CADRAN147:5</t>
  </si>
  <si>
    <t>2mMNH4_DK_EXECTO148:1</t>
  </si>
  <si>
    <t>2mMNH4_DK_EXECTO148:2</t>
  </si>
  <si>
    <t>2mMNH4_DK_EXECTO148:3</t>
  </si>
  <si>
    <t>2mMNH4_DK_EXECTO148:4</t>
  </si>
  <si>
    <t>2mMNH4_DK_EXECTO148:5</t>
  </si>
  <si>
    <t>2mMNH4_DK_EXECTO148:6</t>
  </si>
  <si>
    <t>2mMNH4_DK_EXTIME160:1</t>
  </si>
  <si>
    <t>2mMNH4_DK_EXTIME160:2</t>
  </si>
  <si>
    <t>2mMNH4_DK_EXTIME160:3</t>
  </si>
  <si>
    <t>2mMNH4_DK_EXTIME160:4</t>
  </si>
  <si>
    <t>2mMNH4_DK_EXTIME160:5</t>
  </si>
  <si>
    <t>2mMNH4_DK_EXTIME160:6</t>
  </si>
  <si>
    <t>2mMNH4_DOUGLAS157:1</t>
  </si>
  <si>
    <t>2mMNH4_DOUGLAS157:2</t>
  </si>
  <si>
    <t>2mMNH4_DOUGLAS157:3</t>
  </si>
  <si>
    <t>2mMNH4_DOUGLAS157:4</t>
  </si>
  <si>
    <t>2mMNH4_DOUGLAS157:5</t>
  </si>
  <si>
    <t>2mMNH4_DRUMMER156:1</t>
  </si>
  <si>
    <t>2mMNH4_DRUMMER156:2</t>
  </si>
  <si>
    <t>2mMNH4_DRUMMER156:3</t>
  </si>
  <si>
    <t>2mMNH4_DRUMMER156:4</t>
  </si>
  <si>
    <t>2mMNH4_DRUMMER156:5</t>
  </si>
  <si>
    <t>2mMNH4_DRUMMER156:6</t>
  </si>
  <si>
    <t>2mMNH4_DYNAMIC154:1</t>
  </si>
  <si>
    <t>2mMNH4_DYNAMIC154:2</t>
  </si>
  <si>
    <t>2mMNH4_DYNAMIC154:3</t>
  </si>
  <si>
    <t>2mMNH4_DYNAMIC154:4</t>
  </si>
  <si>
    <t>2mMNH4_DYNAMIC154:5</t>
  </si>
  <si>
    <t>2mMNH4_EK_STORM168:1</t>
  </si>
  <si>
    <t>2mMNH4_EK_STORM168:2</t>
  </si>
  <si>
    <t>2mMNH4_EK_STORM168:3</t>
  </si>
  <si>
    <t>2mMNH4_EK_STORM168:4</t>
  </si>
  <si>
    <t>2mMNH4_EK_STORM168:5</t>
  </si>
  <si>
    <t>2mMNH4_ESC_15039145:1</t>
  </si>
  <si>
    <t>2mMNH4_ESC_15039145:2</t>
  </si>
  <si>
    <t>2mMNH4_ESC_15039145:3</t>
  </si>
  <si>
    <t>2mMNH4_ESC_15039145:4</t>
  </si>
  <si>
    <t>2mMNH4_ESC_15039145:5</t>
  </si>
  <si>
    <t>2mMNH4_ESC_15039145:6</t>
  </si>
  <si>
    <t>2mMNH4_ES_CAPELLO169:1</t>
  </si>
  <si>
    <t>2mMNH4_ES_CAPELLO169:2</t>
  </si>
  <si>
    <t>2mMNH4_ES_CAPELLO169:3</t>
  </si>
  <si>
    <t>2mMNH4_ES_CAPELLO169:4</t>
  </si>
  <si>
    <t>2mMNH4_ES_MAMBO163:1</t>
  </si>
  <si>
    <t>2mMNH4_ES_MAMBO163:2</t>
  </si>
  <si>
    <t>2mMNH4_ES_VITO155:1</t>
  </si>
  <si>
    <t>2mMNH4_ES_VITO155:2</t>
  </si>
  <si>
    <t>2mMNH4_ES_VITO155:3</t>
  </si>
  <si>
    <t>2mMNH4_ES_VITO155:4</t>
  </si>
  <si>
    <t>2mMNH4_ES_VITO155:5</t>
  </si>
  <si>
    <t>2mMNH4_ES_VITO155:6</t>
  </si>
  <si>
    <t>2mMNH4_EXCEPTION166:1</t>
  </si>
  <si>
    <t>2mMNH4_EXCEPTION166:2</t>
  </si>
  <si>
    <t>2mMNH4_EXCEPTION166:3</t>
  </si>
  <si>
    <t>2mMNH4_EXCEPTION166:4</t>
  </si>
  <si>
    <t>2mMNH4_EXPANSION170:1</t>
  </si>
  <si>
    <t>2mMNH4_EXPANSION170:2</t>
  </si>
  <si>
    <t>2mMNH4_EXPANSION170:3</t>
  </si>
  <si>
    <t>2mMNH4_EXPANSION170:4</t>
  </si>
  <si>
    <t>2mMNH4_EXPANSION170:5</t>
  </si>
  <si>
    <t>2mMNH4_EXPANSION170:6</t>
  </si>
  <si>
    <t>2mMNH4_EXPLICIT164:1</t>
  </si>
  <si>
    <t>2mMNH4_EXPLICIT164:2</t>
  </si>
  <si>
    <t>2mMNH4_EXPLICIT164:3</t>
  </si>
  <si>
    <t>2mMNH4_EXPLICIT164:4</t>
  </si>
  <si>
    <t>2mMNH4_EXPLICIT164:5</t>
  </si>
  <si>
    <t>2mMNH4_EXPOSITION171:1</t>
  </si>
  <si>
    <t>2mMNH4_EXPOSITION171:2</t>
  </si>
  <si>
    <t>2mMNH4_EXPOSITION171:3</t>
  </si>
  <si>
    <t>2mMNH4_EXPOSITION171:4</t>
  </si>
  <si>
    <t>2mMNH4_EXPOSITION171:5</t>
  </si>
  <si>
    <t>2mMNH4_EXPOSITION171:6</t>
  </si>
  <si>
    <t>2mMNH4_EX_LIBRIS152:1</t>
  </si>
  <si>
    <t>2mMNH4_EX_LIBRIS152:2</t>
  </si>
  <si>
    <t>2mMNH4_EX_LIBRIS152:3</t>
  </si>
  <si>
    <t>2mMNH4_EX_LIBRIS152:4</t>
  </si>
  <si>
    <t>2mMNH4_EX_LIBRIS152:5</t>
  </si>
  <si>
    <t>2mMNH4_FELIANO153:1</t>
  </si>
  <si>
    <t>2mMNH4_FELIANO153:2</t>
  </si>
  <si>
    <t>2mMNH4_FELIANO153:3</t>
  </si>
  <si>
    <t>2mMNH4_FELIANO153:4</t>
  </si>
  <si>
    <t>2mMNH4_FELIANO153:5</t>
  </si>
  <si>
    <t>2mMNH4_FELIANO153:6</t>
  </si>
  <si>
    <t>2mMNH4_HERTZ165:1</t>
  </si>
  <si>
    <t>2mMNH4_HERTZ165:2</t>
  </si>
  <si>
    <t>2mMNH4_HERTZ165:3</t>
  </si>
  <si>
    <t>2mMNH4_HERTZ165:4</t>
  </si>
  <si>
    <t>2mMNH4_HERTZ165:5</t>
  </si>
  <si>
    <t>2mMNH4_HERTZ165:6</t>
  </si>
  <si>
    <t>2mMNH4_KADJI167:1</t>
  </si>
  <si>
    <t>2mMNH4_KADJI167:2</t>
  </si>
  <si>
    <t>2mMNH4_KADJI167:3</t>
  </si>
  <si>
    <t>2mMNH4_KADJI167:4</t>
  </si>
  <si>
    <t>2mMNH4_KADJI167:5</t>
  </si>
  <si>
    <t>2mMNH4_MARC150:1</t>
  </si>
  <si>
    <t>2mMNH4_MARC150:2</t>
  </si>
  <si>
    <t>2mMNH4_MARC150:3</t>
  </si>
  <si>
    <t>2mMNH4_MARC150:4</t>
  </si>
  <si>
    <t>2mMNH4_MARC150:5</t>
  </si>
  <si>
    <t>2mMNH4_MIRANDA158:1</t>
  </si>
  <si>
    <t>2mMNH4_MIRANDA158:2</t>
  </si>
  <si>
    <t>2mMNH4_MIRANDA158:3</t>
  </si>
  <si>
    <t>2mMNH4_MIRANDA158:4</t>
  </si>
  <si>
    <t>2mMNH4_MIRANDA158:5</t>
  </si>
  <si>
    <t>2mMNH4_MOMENTO161:1</t>
  </si>
  <si>
    <t>2mMNH4_MOMENTO161:2</t>
  </si>
  <si>
    <t>2mMNH4_MOMENTO161:3</t>
  </si>
  <si>
    <t>2mMNH4_MOMENTO161:4</t>
  </si>
  <si>
    <t>2mMNH4_MOMENTO161:5</t>
  </si>
  <si>
    <t>2mMNH4_MOMENTO161:6</t>
  </si>
  <si>
    <t>2mMNH4_SIMONA146:1</t>
  </si>
  <si>
    <t>2mMNH4_SIMONA146:2</t>
  </si>
  <si>
    <t>2mMNH4_SIMONA146:3</t>
  </si>
  <si>
    <t>2mMNH4_SIMONA146:4</t>
  </si>
  <si>
    <t>2mMNH4_SIMONA146:5</t>
  </si>
  <si>
    <t>2mMNH4_SIMONA146:6</t>
  </si>
  <si>
    <t>2mMNH4_TEMPTATION159:1</t>
  </si>
  <si>
    <t>2mMNH4_TEMPTATION159:2</t>
  </si>
  <si>
    <t>2mMNH4_TEMPTATION159:3</t>
  </si>
  <si>
    <t>2mMNH4_TEMPTATION159:4</t>
  </si>
  <si>
    <t>2mMNH4_TEMPTATION159:5</t>
  </si>
  <si>
    <t>2mMNO3_ADELMO061:1</t>
  </si>
  <si>
    <t>2mMNO3_ADELMO061:2</t>
  </si>
  <si>
    <t>2mMNO3_ADELMO061:3</t>
  </si>
  <si>
    <t>2mMNO3_ADELMO061:4</t>
  </si>
  <si>
    <t>2mMNO3_ALABAMA070:1</t>
  </si>
  <si>
    <t>2mMNO3_ALABAMA070:2</t>
  </si>
  <si>
    <t>2mMNO3_ALABAMA070:3</t>
  </si>
  <si>
    <t>2mMNO3_ALABAMA070:4</t>
  </si>
  <si>
    <t>2mMNO3_ALABAMA070:5</t>
  </si>
  <si>
    <t>2mMNO3_ALLESSANDRO086:1</t>
  </si>
  <si>
    <t>2mMNO3_ALLESSANDRO086:2</t>
  </si>
  <si>
    <t>2mMNO3_ALLESSANDRO086:3</t>
  </si>
  <si>
    <t>2mMNO3_ALLESSANDRO086:4</t>
  </si>
  <si>
    <t>2mMNO3_ALLESSANDRO086:5</t>
  </si>
  <si>
    <t>2mMNO3_ALLESSANDRO086:6</t>
  </si>
  <si>
    <t>2mMNO3_AMAZONITE068:1</t>
  </si>
  <si>
    <t>2mMNO3_AMAZONITE068:2</t>
  </si>
  <si>
    <t>2mMNO3_AMAZONITE068:3</t>
  </si>
  <si>
    <t>2mMNO3_AMAZONITE068:4</t>
  </si>
  <si>
    <t>2mMNO3_AMAZONITE068:5</t>
  </si>
  <si>
    <t>2mMNO3_ARCHITECT080:1</t>
  </si>
  <si>
    <t>2mMNO3_ARCHITECT080:2</t>
  </si>
  <si>
    <t>2mMNO3_ARCHITECT080:3</t>
  </si>
  <si>
    <t>2mMNO3_ARCHITECT080:4</t>
  </si>
  <si>
    <t>2mMNO3_ARCHITECT080:5</t>
  </si>
  <si>
    <t>2mMNO3_CADRAN062:1</t>
  </si>
  <si>
    <t>2mMNO3_CADRAN062:2</t>
  </si>
  <si>
    <t>2mMNO3_CADRAN062:3</t>
  </si>
  <si>
    <t>2mMNO3_CADRAN062:4</t>
  </si>
  <si>
    <t>2mMNO3_CADRAN062:5</t>
  </si>
  <si>
    <t>2mMNO3_CADRAN062:6</t>
  </si>
  <si>
    <t>2mMNO3_DK_EXECTO064:1</t>
  </si>
  <si>
    <t>2mMNO3_DK_EXECTO064:2</t>
  </si>
  <si>
    <t>2mMNO3_DK_EXECTO064:3</t>
  </si>
  <si>
    <t>2mMNO3_DK_EXECTO064:4</t>
  </si>
  <si>
    <t>2mMNO3_DK_EXECTO064:5</t>
  </si>
  <si>
    <t>2mMNO3_DK_EXECTO064:6</t>
  </si>
  <si>
    <t>2mMNO3_DK_EXPANSION079:1</t>
  </si>
  <si>
    <t>2mMNO3_DK_EXPANSION079:2</t>
  </si>
  <si>
    <t>2mMNO3_DK_EXPANSION079:3</t>
  </si>
  <si>
    <t>2mMNO3_DK_EXTIME073:1</t>
  </si>
  <si>
    <t>2mMNO3_DK_EXTIME073:2</t>
  </si>
  <si>
    <t>2mMNO3_DK_EXTIME073:3</t>
  </si>
  <si>
    <t>2mMNO3_DK_EXTIME073:4</t>
  </si>
  <si>
    <t>2mMNO3_DK_EXTIME073:5</t>
  </si>
  <si>
    <t>2mMNO3_DK_STORM083:1</t>
  </si>
  <si>
    <t>2mMNO3_DK_STORM083:2</t>
  </si>
  <si>
    <t>2mMNO3_DK_STORM083:3</t>
  </si>
  <si>
    <t>2mMNO3_DK_STORM083:4</t>
  </si>
  <si>
    <t>2mMNO3_DOUGLAS075:1</t>
  </si>
  <si>
    <t>2mMNO3_DOUGLAS075:2</t>
  </si>
  <si>
    <t>2mMNO3_DOUGLAS075:3</t>
  </si>
  <si>
    <t>2mMNO3_DOUGLAS075:4</t>
  </si>
  <si>
    <t>2mMNO3_DOUGLAS075:5</t>
  </si>
  <si>
    <t>2mMNO3_DRUMMER066:1</t>
  </si>
  <si>
    <t>2mMNO3_DRUMMER066:2</t>
  </si>
  <si>
    <t>2mMNO3_DRUMMER066:3</t>
  </si>
  <si>
    <t>2mMNO3_DRUMMER066:4</t>
  </si>
  <si>
    <t>2mMNO3_ESC_15039059:1</t>
  </si>
  <si>
    <t>2mMNO3_ESC_15039059:2</t>
  </si>
  <si>
    <t>2mMNO3_ESC_15039059:3</t>
  </si>
  <si>
    <t>2mMNO3_ESC_15039059:4</t>
  </si>
  <si>
    <t>2mMNO3_ESC_15039059:5</t>
  </si>
  <si>
    <t>2mMNO3_ES_CAPELLO081:1</t>
  </si>
  <si>
    <t>2mMNO3_ES_CAPELLO081:2</t>
  </si>
  <si>
    <t>2mMNO3_ES_CAPELLO081:3</t>
  </si>
  <si>
    <t>2mMNO3_ES_CAPELLO081:4</t>
  </si>
  <si>
    <t>2mMNO3_ES_CAPELLO081:5</t>
  </si>
  <si>
    <t>2mMNO3_ES_CAPELLO081:6</t>
  </si>
  <si>
    <t>2mMNO3_ES_DYNAMIC076:1</t>
  </si>
  <si>
    <t>2mMNO3_ES_DYNAMIC076:2</t>
  </si>
  <si>
    <t>2mMNO3_ES_DYNAMIC076:3</t>
  </si>
  <si>
    <t>2mMNO3_ES_DYNAMIC076:4</t>
  </si>
  <si>
    <t>2mMNO3_ES_DYNAMIC076:5</t>
  </si>
  <si>
    <t>2mMNO3_ES_DYNAMIC076:6</t>
  </si>
  <si>
    <t>2mMNO3_ES_MAMBO074:1</t>
  </si>
  <si>
    <t>2mMNO3_ES_MAMBO074:2</t>
  </si>
  <si>
    <t>2mMNO3_ES_MAMBO074:3</t>
  </si>
  <si>
    <t>2mMNO3_ES_MAMBO074:4</t>
  </si>
  <si>
    <t>2mMNO3_ES_MAMBO074:5</t>
  </si>
  <si>
    <t>2mMNO3_ES_MAMBO074:6</t>
  </si>
  <si>
    <t>2mMNO3_ES_MOMENTO082:1</t>
  </si>
  <si>
    <t>2mMNO3_ES_MOMENTO082:2</t>
  </si>
  <si>
    <t>2mMNO3_ES_MOMENTO082:3</t>
  </si>
  <si>
    <t>2mMNO3_ES_MOMENTO082:4</t>
  </si>
  <si>
    <t>2mMNO3_ES_MOMENTO082:5</t>
  </si>
  <si>
    <t>2mMNO3_ES_MOMENTO082:6</t>
  </si>
  <si>
    <t>2mMNO3_ES_VITO069:1</t>
  </si>
  <si>
    <t>2mMNO3_ES_VITO069:2</t>
  </si>
  <si>
    <t>2mMNO3_ES_VITO069:3</t>
  </si>
  <si>
    <t>2mMNO3_ES_VITO069:4</t>
  </si>
  <si>
    <t>2mMNO3_ES_VITO069:5</t>
  </si>
  <si>
    <t>2mMNO3_EXCEPTION071:1</t>
  </si>
  <si>
    <t>2mMNO3_EXCEPTION071:2</t>
  </si>
  <si>
    <t>2mMNO3_EXCEPTION071:3</t>
  </si>
  <si>
    <t>2mMNO3_EXCEPTION071:4</t>
  </si>
  <si>
    <t>2mMNO3_EXCEPTION071:5</t>
  </si>
  <si>
    <t>2mMNO3_EXCEPTION071:6</t>
  </si>
  <si>
    <t>2mMNO3_EXPLICIT084:1</t>
  </si>
  <si>
    <t>2mMNO3_EXPLICIT084:2</t>
  </si>
  <si>
    <t>2mMNO3_EXPLICIT084:3</t>
  </si>
  <si>
    <t>2mMNO3_EXPLICIT084:4</t>
  </si>
  <si>
    <t>2mMNO3_EXPLICIT084:5</t>
  </si>
  <si>
    <t>2mMNO3_EXPOSITION077:1</t>
  </si>
  <si>
    <t>2mMNO3_EXPOSITION077:2</t>
  </si>
  <si>
    <t>2mMNO3_EXPOSITION077:3</t>
  </si>
  <si>
    <t>2mMNO3_EXPOSITION077:4</t>
  </si>
  <si>
    <t>2mMNO3_EXPOSITION077:5</t>
  </si>
  <si>
    <t>2mMNO3_EXPOSITION077:6</t>
  </si>
  <si>
    <t>2mMNO3_EX_LIBRIS065:1</t>
  </si>
  <si>
    <t>2mMNO3_EX_LIBRIS065:2</t>
  </si>
  <si>
    <t>2mMNO3_EX_LIBRIS065:3</t>
  </si>
  <si>
    <t>2mMNO3_EX_LIBRIS065:4</t>
  </si>
  <si>
    <t>2mMNO3_EX_LIBRIS065:5</t>
  </si>
  <si>
    <t>2mMNO3_HERTZ078:1</t>
  </si>
  <si>
    <t>2mMNO3_HERTZ078:2</t>
  </si>
  <si>
    <t>2mMNO3_HERTZ078:3</t>
  </si>
  <si>
    <t>2mMNO3_HERTZ078:4</t>
  </si>
  <si>
    <t>2mMNO3_KADJI085:1</t>
  </si>
  <si>
    <t>2mMNO3_KADJI085:2</t>
  </si>
  <si>
    <t>2mMNO3_KADJI085:3</t>
  </si>
  <si>
    <t>2mMNO3_KADJI085:4</t>
  </si>
  <si>
    <t>2mMNO3_KADJI085:5</t>
  </si>
  <si>
    <t>2mMNO3_MARC067:1</t>
  </si>
  <si>
    <t>2mMNO3_MARC067:2</t>
  </si>
  <si>
    <t>2mMNO3_MARC067:3</t>
  </si>
  <si>
    <t>2mMNO3_MARC067:4</t>
  </si>
  <si>
    <t>2mMNO3_MARC067:5</t>
  </si>
  <si>
    <t>2mMNO3_MIRANDA072:1</t>
  </si>
  <si>
    <t>2mMNO3_MIRANDA072:2</t>
  </si>
  <si>
    <t>2mMNO3_MIRANDA072:3</t>
  </si>
  <si>
    <t>2mMNO3_MIRANDA072:4</t>
  </si>
  <si>
    <t>2mMNO3_SIMONA060:1</t>
  </si>
  <si>
    <t>2mMNO3_SIMONA060:2</t>
  </si>
  <si>
    <t>2mMNO3_SIMONA060:3</t>
  </si>
  <si>
    <t>2mMNO3_SIMONA060:4</t>
  </si>
  <si>
    <t>2mMNO3_SIMONA060:5</t>
  </si>
  <si>
    <t>2mMNO3_SIMONA060:6</t>
  </si>
  <si>
    <t>2mMNO3_TEMPTATION063:1</t>
  </si>
  <si>
    <t>2mMNO3_TEMPTATION063:2</t>
  </si>
  <si>
    <t>2mMNO3_TEMPTATION063:3</t>
  </si>
  <si>
    <t>2mMNO3_TEMPTATION063:4</t>
  </si>
  <si>
    <t>2mMNO3_TEMPTATION063:5</t>
  </si>
  <si>
    <t>2mMUree_ADELMO140:1</t>
  </si>
  <si>
    <t>2mMUree_ADELMO140:2</t>
  </si>
  <si>
    <t>2mMUree_ADELMO140:3</t>
  </si>
  <si>
    <t>2mMUree_ADELMO140:4</t>
  </si>
  <si>
    <t>2mMUree_ADELMO140:5</t>
  </si>
  <si>
    <t>2mMUree_ADELMO140:6</t>
  </si>
  <si>
    <t>2mMUree_ALABAMA117:1</t>
  </si>
  <si>
    <t>2mMUree_ALABAMA117:2</t>
  </si>
  <si>
    <t>2mMUree_ALABAMA117:3</t>
  </si>
  <si>
    <t>2mMUree_ALLESSANDRO143:1</t>
  </si>
  <si>
    <t>2mMUree_ALLESSANDRO143:2</t>
  </si>
  <si>
    <t>2mMUree_ALLESSANDRO143:3</t>
  </si>
  <si>
    <t>2mMUree_ALLESSANDRO143:4</t>
  </si>
  <si>
    <t>2mMUree_ALLESSANDRO143:5</t>
  </si>
  <si>
    <t>2mMUree_AMAZONITE130:1</t>
  </si>
  <si>
    <t>2mMUree_AMAZONITE130:2</t>
  </si>
  <si>
    <t>2mMUree_AMAZONITE130:3</t>
  </si>
  <si>
    <t>2mMUree_AMAZONITE130:4</t>
  </si>
  <si>
    <t>2mMUree_AMAZONITE130:5</t>
  </si>
  <si>
    <t>2mMUree_AMAZONITE130:6</t>
  </si>
  <si>
    <t>2mMUree_ARCHITECT135:1</t>
  </si>
  <si>
    <t>2mMUree_ARCHITECT135:2</t>
  </si>
  <si>
    <t>2mMUree_ARCHITECT135:3</t>
  </si>
  <si>
    <t>2mMUree_ARCHITECT135:4</t>
  </si>
  <si>
    <t>2mMUree_ARCHITECT135:5</t>
  </si>
  <si>
    <t>2mMUree_ARCHITECT135:6</t>
  </si>
  <si>
    <t>2mMUree_CADRAN120:1</t>
  </si>
  <si>
    <t>2mMUree_CADRAN120:2</t>
  </si>
  <si>
    <t>2mMUree_CADRAN120:3</t>
  </si>
  <si>
    <t>2mMUree_CADRAN120:4</t>
  </si>
  <si>
    <t>2mMUree_CADRAN120:5</t>
  </si>
  <si>
    <t>2mMUree_DK_EXCEPTION136:1</t>
  </si>
  <si>
    <t>2mMUree_DK_EXCEPTION136:2</t>
  </si>
  <si>
    <t>2mMUree_DK_EXCEPTION136:3</t>
  </si>
  <si>
    <t>2mMUree_DK_EXCEPTION136:4</t>
  </si>
  <si>
    <t>2mMUree_DK_EXCEPTION136:5</t>
  </si>
  <si>
    <t>2mMUree_DK_EXCEPTION136:6</t>
  </si>
  <si>
    <t>2mMUree_DK_EXECTO119:1</t>
  </si>
  <si>
    <t>2mMUree_DK_EXECTO119:2</t>
  </si>
  <si>
    <t>2mMUree_DK_EXECTO119:3</t>
  </si>
  <si>
    <t>2mMUree_DK_EXECTO119:4</t>
  </si>
  <si>
    <t>2mMUree_DK_EXECTO119:5</t>
  </si>
  <si>
    <t>2mMUree_DK_EXECTO119:6</t>
  </si>
  <si>
    <t>2mMUree_DK_EXPENSION134:1</t>
  </si>
  <si>
    <t>2mMUree_DK_EXPENSION134:2</t>
  </si>
  <si>
    <t>2mMUree_DK_EXPENSION134:3</t>
  </si>
  <si>
    <t>2mMUree_DK_EXPENSION134:4</t>
  </si>
  <si>
    <t>2mMUree_DK_EXPLICIT125:1</t>
  </si>
  <si>
    <t>2mMUree_DK_EXPLICIT125:2</t>
  </si>
  <si>
    <t>2mMUree_DK_EXPLICIT125:3</t>
  </si>
  <si>
    <t>2mMUree_DK_EXPLICIT125:4</t>
  </si>
  <si>
    <t>2mMUree_DK_EXPLICIT125:5</t>
  </si>
  <si>
    <t>2mMUree_DK_EXPLICIT125:6</t>
  </si>
  <si>
    <t>2mMUree_DK_EXPOSITION144:1</t>
  </si>
  <si>
    <t>2mMUree_DK_EXPOSITION144:2</t>
  </si>
  <si>
    <t>2mMUree_DK_EXPOSITION144:3</t>
  </si>
  <si>
    <t>2mMUree_DK_EXTIME127:1</t>
  </si>
  <si>
    <t>2mMUree_DK_EXTIME127:2</t>
  </si>
  <si>
    <t>2mMUree_DK_EXTIME127:3</t>
  </si>
  <si>
    <t>2mMUree_DK_EXTIME127:4</t>
  </si>
  <si>
    <t>2mMUree_DOUGLAS132:1</t>
  </si>
  <si>
    <t>2mMUree_DOUGLAS132:2</t>
  </si>
  <si>
    <t>2mMUree_DOUGLAS132:3</t>
  </si>
  <si>
    <t>2mMUree_DOUGLAS132:4</t>
  </si>
  <si>
    <t>2mMUree_DOUGLAS132:5</t>
  </si>
  <si>
    <t>2mMUree_DRUMMER133:1</t>
  </si>
  <si>
    <t>2mMUree_DRUMMER133:2</t>
  </si>
  <si>
    <t>2mMUree_DRUMMER133:3</t>
  </si>
  <si>
    <t>2mMUree_DRUMMER133:4</t>
  </si>
  <si>
    <t>2mMUree_DRUMMER133:5</t>
  </si>
  <si>
    <t>2mMUree_DRUMMER133:6</t>
  </si>
  <si>
    <t>2mMUree_DYNAMIC118:1</t>
  </si>
  <si>
    <t>2mMUree_DYNAMIC118:2</t>
  </si>
  <si>
    <t>2mMUree_DYNAMIC118:3</t>
  </si>
  <si>
    <t>2mMUree_DYNAMIC118:4</t>
  </si>
  <si>
    <t>2mMUree_DYNAMIC118:5</t>
  </si>
  <si>
    <t>2mMUree_ESC15039141:1</t>
  </si>
  <si>
    <t>2mMUree_ESC15039141:2</t>
  </si>
  <si>
    <t>2mMUree_ESC15039141:3</t>
  </si>
  <si>
    <t>2mMUree_ESC15039141:4</t>
  </si>
  <si>
    <t>2mMUree_ESC15039141:5</t>
  </si>
  <si>
    <t>2mMUree_ESC15039141:6</t>
  </si>
  <si>
    <t>2mMUree_ES_CAPELLO123:1</t>
  </si>
  <si>
    <t>2mMUree_ES_CAPELLO123:2</t>
  </si>
  <si>
    <t>2mMUree_ES_CAPELLO123:3</t>
  </si>
  <si>
    <t>2mMUree_ES_CAPELLO123:4</t>
  </si>
  <si>
    <t>2mMUree_ES_MAMBO131:1</t>
  </si>
  <si>
    <t>2mMUree_ES_MAMBO131:2</t>
  </si>
  <si>
    <t>2mMUree_ES_MAMBO131:3</t>
  </si>
  <si>
    <t>2mMUree_ES_MAMBO131:4</t>
  </si>
  <si>
    <t>2mMUree_ES_MAMBO131:5</t>
  </si>
  <si>
    <t>2mMUree_ES_MOMENTO128:1</t>
  </si>
  <si>
    <t>2mMUree_ES_MOMENTO128:2</t>
  </si>
  <si>
    <t>2mMUree_ES_MOMENTO128:3</t>
  </si>
  <si>
    <t>2mMUree_ES_MOMENTO128:4</t>
  </si>
  <si>
    <t>2mMUree_ES_STORM139:1</t>
  </si>
  <si>
    <t>2mMUree_ES_STORM139:2</t>
  </si>
  <si>
    <t>2mMUree_ES_STORM139:3</t>
  </si>
  <si>
    <t>2mMUree_ES_STORM139:4</t>
  </si>
  <si>
    <t>2mMUree_ES_VITO145:1</t>
  </si>
  <si>
    <t>2mMUree_ES_VITO145:2</t>
  </si>
  <si>
    <t>2mMUree_ES_VITO145:3</t>
  </si>
  <si>
    <t>2mMUree_ES_VITO145:4</t>
  </si>
  <si>
    <t>2mMUree_ES_VITO145:5</t>
  </si>
  <si>
    <t>2mMUree_EX_LIBRIS124:1</t>
  </si>
  <si>
    <t>2mMUree_EX_LIBRIS124:2</t>
  </si>
  <si>
    <t>2mMUree_EX_LIBRIS124:3</t>
  </si>
  <si>
    <t>2mMUree_EX_LIBRIS124:4</t>
  </si>
  <si>
    <t>2mMUree_FELIANO138:1</t>
  </si>
  <si>
    <t>2mMUree_FELIANO138:2</t>
  </si>
  <si>
    <t>2mMUree_FELIANO138:3</t>
  </si>
  <si>
    <t>2mMUree_FELIANO138:4</t>
  </si>
  <si>
    <t>2mMUree_FELIANO138:5</t>
  </si>
  <si>
    <t>2mMUree_FELIANO138:6</t>
  </si>
  <si>
    <t>2mMUree_HERTZ126:1</t>
  </si>
  <si>
    <t>2mMUree_HERTZ126:2</t>
  </si>
  <si>
    <t>2mMUree_HERTZ126:3</t>
  </si>
  <si>
    <t>2mMUree_HERTZ126:4</t>
  </si>
  <si>
    <t>2mMUree_HERTZ126:5</t>
  </si>
  <si>
    <t>2mMUree_KADJI122:1</t>
  </si>
  <si>
    <t>2mMUree_KADJI122:2</t>
  </si>
  <si>
    <t>2mMUree_KADJI122:3</t>
  </si>
  <si>
    <t>2mMUree_KADJI122:4</t>
  </si>
  <si>
    <t>2mMUree_MARC_KWS137:1</t>
  </si>
  <si>
    <t>2mMUree_MARC_KWS137:2</t>
  </si>
  <si>
    <t>2mMUree_MARC_KWS137:3</t>
  </si>
  <si>
    <t>2mMUree_MARC_KWS137:4</t>
  </si>
  <si>
    <t>2mMUree_MARC_KWS137:5</t>
  </si>
  <si>
    <t>2mMUree_MIRANDA129:1</t>
  </si>
  <si>
    <t>2mMUree_MIRANDA129:2</t>
  </si>
  <si>
    <t>2mMUree_MIRANDA129:3</t>
  </si>
  <si>
    <t>2mMUree_MIRANDA129:4</t>
  </si>
  <si>
    <t>2mMUree_MIRANDA129:5</t>
  </si>
  <si>
    <t>2mMUree_MIRANDA129:6</t>
  </si>
  <si>
    <t>2mMUree_SIMONA121:1</t>
  </si>
  <si>
    <t>2mMUree_SIMONA121:2</t>
  </si>
  <si>
    <t>2mMUree_SIMONA121:3</t>
  </si>
  <si>
    <t>2mMUree_SIMONA121:4</t>
  </si>
  <si>
    <t>2mMUree_SIMONA121:5</t>
  </si>
  <si>
    <t>2mMUree_TEMPATION142:1</t>
  </si>
  <si>
    <t>2mMUree_TEMPATION142:2</t>
  </si>
  <si>
    <t>2mMUree_TEMPATION142:3</t>
  </si>
  <si>
    <t>2mMUree_TEMPATION142:4</t>
  </si>
  <si>
    <t>2mMUree_TEMPATION142:5</t>
  </si>
  <si>
    <t>2mMUree_TEMPATION142:6</t>
  </si>
  <si>
    <t>5mMNO3_ADELMO057:1</t>
  </si>
  <si>
    <t>5mMNO3_ADELMO057:2</t>
  </si>
  <si>
    <t>5mMNO3_ADELMO057:3</t>
  </si>
  <si>
    <t>5mMNO3_ADELMO057:4</t>
  </si>
  <si>
    <t>5mMNO3_ALABAMA031:1</t>
  </si>
  <si>
    <t>5mMNO3_ALABAMA031:2</t>
  </si>
  <si>
    <t>5mMNO3_ALABAMA031:3</t>
  </si>
  <si>
    <t>5mMNO3_ALABAMA031:4</t>
  </si>
  <si>
    <t>5mMNO3_ALABAMA031:5</t>
  </si>
  <si>
    <t>5mMNO3_ALESSANDRO058:1</t>
  </si>
  <si>
    <t>5mMNO3_ALESSANDRO058:2</t>
  </si>
  <si>
    <t>5mMNO3_ALESSANDRO058:3</t>
  </si>
  <si>
    <t>5mMNO3_ALESSANDRO058:4</t>
  </si>
  <si>
    <t>5mMNO3_ALESSANDRO058:5</t>
  </si>
  <si>
    <t>5mMNO3_AMAZONITE049:1</t>
  </si>
  <si>
    <t>5mMNO3_AMAZONITE049:2</t>
  </si>
  <si>
    <t>5mMNO3_AMAZONITE049:3</t>
  </si>
  <si>
    <t>5mMNO3_ARCHITECT047:1</t>
  </si>
  <si>
    <t>5mMNO3_ARCHITECT047:2</t>
  </si>
  <si>
    <t>5mMNO3_ARCHITECT047:3</t>
  </si>
  <si>
    <t>5mMNO3_ARCHITECT047:4</t>
  </si>
  <si>
    <t>5mMNO3_ARCHITECT047:5</t>
  </si>
  <si>
    <t>5mMNO3_ARCHITECT047:6</t>
  </si>
  <si>
    <t>5mMNO3_CADRAN030:1</t>
  </si>
  <si>
    <t>5mMNO3_CADRAN030:2</t>
  </si>
  <si>
    <t>5mMNO3_CADRAN030:3</t>
  </si>
  <si>
    <t>5mMNO3_CADRAN030:4</t>
  </si>
  <si>
    <t>5mMNO3_DK_EXCEPTION045:1</t>
  </si>
  <si>
    <t>5mMNO3_DK_EXCEPTION045:2</t>
  </si>
  <si>
    <t>5mMNO3_DK_EXCEPTION045:3</t>
  </si>
  <si>
    <t>5mMNO3_DK_EXCEPTION045:4</t>
  </si>
  <si>
    <t>5mMNO3_DK_EXECTO042:1</t>
  </si>
  <si>
    <t>5mMNO3_DK_EXECTO042:2</t>
  </si>
  <si>
    <t>5mMNO3_DK_EXECTO042:3</t>
  </si>
  <si>
    <t>5mMNO3_DK_EXECTO042:4</t>
  </si>
  <si>
    <t>5mMNO3_DK_EXPANSION046:1</t>
  </si>
  <si>
    <t>5mMNO3_DK_EXPANSION046:2</t>
  </si>
  <si>
    <t>5mMNO3_DK_EXPANSION046:3</t>
  </si>
  <si>
    <t>5mMNO3_DK_EXPANSION046:4</t>
  </si>
  <si>
    <t>5mMNO3_DK_EXPLICIT039:1</t>
  </si>
  <si>
    <t>5mMNO3_DK_EXPLICIT039:2</t>
  </si>
  <si>
    <t>5mMNO3_DK_EXPLICIT039:3</t>
  </si>
  <si>
    <t>5mMNO3_DK_EXPLICIT039:4</t>
  </si>
  <si>
    <t>5mMNO3_DK_EXPLICIT039:5</t>
  </si>
  <si>
    <t>5mMNO3_DK_EXTIME048:1</t>
  </si>
  <si>
    <t>5mMNO3_DK_EXTIME048:2</t>
  </si>
  <si>
    <t>5mMNO3_DK_EXTIME048:3</t>
  </si>
  <si>
    <t>5mMNO3_DK_EXTIME048:4</t>
  </si>
  <si>
    <t>5mMNO3_DK_EXTIME048:5</t>
  </si>
  <si>
    <t>5mMNO3_DK_EXTIME048:6</t>
  </si>
  <si>
    <t>5mMNO3_DOUGLAS050:1</t>
  </si>
  <si>
    <t>5mMNO3_DOUGLAS050:2</t>
  </si>
  <si>
    <t>5mMNO3_DOUGLAS050:3</t>
  </si>
  <si>
    <t>5mMNO3_DOUGLAS050:4</t>
  </si>
  <si>
    <t>5mMNO3_DOUGLAS050:5</t>
  </si>
  <si>
    <t>5mMNO3_DOUGLAS050:6</t>
  </si>
  <si>
    <t>5mMNO3_DRUMMER041:1</t>
  </si>
  <si>
    <t>5mMNO3_DRUMMER041:2</t>
  </si>
  <si>
    <t>5mMNO3_DRUMMER041:3</t>
  </si>
  <si>
    <t>5mMNO3_DRUMMER041:4</t>
  </si>
  <si>
    <t>5mMNO3_DYNAMIC033:1</t>
  </si>
  <si>
    <t>5mMNO3_DYNAMIC033:2</t>
  </si>
  <si>
    <t>5mMNO3_DYNAMIC033:3</t>
  </si>
  <si>
    <t>5mMNO3_DYNAMIC033:4</t>
  </si>
  <si>
    <t>5mMNO3_DYNAMIC033:5</t>
  </si>
  <si>
    <t>5mMNO3_DYNAMIC033:6</t>
  </si>
  <si>
    <t>5mMNO3_ESC15039055:1</t>
  </si>
  <si>
    <t>5mMNO3_ESC15039055:2</t>
  </si>
  <si>
    <t>5mMNO3_ESC15039055:3</t>
  </si>
  <si>
    <t>5mMNO3_ESC15039055:4</t>
  </si>
  <si>
    <t>5mMNO3_ESC15039055:5</t>
  </si>
  <si>
    <t>5mMNO3_ESC15039055:6</t>
  </si>
  <si>
    <t>5mMNO3_ES_CAPELLO040:1</t>
  </si>
  <si>
    <t>5mMNO3_ES_CAPELLO040:2</t>
  </si>
  <si>
    <t>5mMNO3_ES_CAPELLO040:3</t>
  </si>
  <si>
    <t>5mMNO3_ES_CAPELLO040:4</t>
  </si>
  <si>
    <t>5mMNO3_ES_CAPELLO040:5</t>
  </si>
  <si>
    <t>5mMNO3_ES_CAPELLO040:6</t>
  </si>
  <si>
    <t>5mMNO3_ES_MAMBO044:1</t>
  </si>
  <si>
    <t>5mMNO3_ES_MAMBO044:2</t>
  </si>
  <si>
    <t>5mMNO3_ES_MAMBO044:3</t>
  </si>
  <si>
    <t>5mMNO3_ES_MAMBO044:4</t>
  </si>
  <si>
    <t>5mMNO3_ES_MAMBO044:5</t>
  </si>
  <si>
    <t>5mMNO3_ES_MAMBO044:6</t>
  </si>
  <si>
    <t>5mMNO3_ES_MOMENTO036:1</t>
  </si>
  <si>
    <t>5mMNO3_ES_MOMENTO036:2</t>
  </si>
  <si>
    <t>5mMNO3_ES_MOMENTO036:3</t>
  </si>
  <si>
    <t>5mMNO3_ES_MOMENTO036:4</t>
  </si>
  <si>
    <t>5mMNO3_ES_MOMENTO036:5</t>
  </si>
  <si>
    <t>5mMNO3_ES_VITO053:1</t>
  </si>
  <si>
    <t>5mMNO3_ES_VITO053:2</t>
  </si>
  <si>
    <t>5mMNO3_ES_VITO053:3</t>
  </si>
  <si>
    <t>5mMNO3_ES_VITO053:4</t>
  </si>
  <si>
    <t>5mMNO3_ES_VITO053:5</t>
  </si>
  <si>
    <t>5mMNO3_CARPELLO054:1</t>
  </si>
  <si>
    <t>5mMNO3_CARPELLO054:2</t>
  </si>
  <si>
    <t>5mMNO3_CARPELLO054:3</t>
  </si>
  <si>
    <t>5mMNO3_CARPELLO054:4</t>
  </si>
  <si>
    <t>5mMNO3_EX_LIBRIS035:1</t>
  </si>
  <si>
    <t>5mMNO3_EX_LIBRIS035:2</t>
  </si>
  <si>
    <t>5mMNO3_EX_LIBRIS035:3</t>
  </si>
  <si>
    <t>5mMNO3_EX_LIBRIS035:4</t>
  </si>
  <si>
    <t>5mMNO3_EX_LIBRIS035:5</t>
  </si>
  <si>
    <t>5mMNO3_EX_LIBRIS035:6</t>
  </si>
  <si>
    <t>5mMNO3_EX_STORM056:1</t>
  </si>
  <si>
    <t>5mMNO3_EX_STORM056:2</t>
  </si>
  <si>
    <t>5mMNO3_EX_STORM056:3</t>
  </si>
  <si>
    <t>5mMNO3_EX_STORM056:4</t>
  </si>
  <si>
    <t>5mMNO3_FELIANO038:1</t>
  </si>
  <si>
    <t>5mMNO3_FELIANO038:2</t>
  </si>
  <si>
    <t>5mMNO3_FELIANO038:3</t>
  </si>
  <si>
    <t>5mMNO3_FELIANO038:4</t>
  </si>
  <si>
    <t>5mMNO3_HERTZ043:1</t>
  </si>
  <si>
    <t>5mMNO3_HERTZ043:2</t>
  </si>
  <si>
    <t>5mMNO3_HERTZ043:3</t>
  </si>
  <si>
    <t>5mMNO3_HERTZ043:4</t>
  </si>
  <si>
    <t>5mMNO3_KADJI034:1</t>
  </si>
  <si>
    <t>5mMNO3_KADJI034:2</t>
  </si>
  <si>
    <t>5mMNO3_KADJI034:3</t>
  </si>
  <si>
    <t>5mMNO3_KADJI034:4</t>
  </si>
  <si>
    <t>5mMNO3_KADJI034:5</t>
  </si>
  <si>
    <t>5mMNO3_MARC052:1</t>
  </si>
  <si>
    <t>5mMNO3_MARC052:2</t>
  </si>
  <si>
    <t>5mMNO3_MARC052:3</t>
  </si>
  <si>
    <t>5mMNO3_MIRANDA037:1</t>
  </si>
  <si>
    <t>5mMNO3_MIRANDA037:2</t>
  </si>
  <si>
    <t>5mMNO3_MIRANDA037:3</t>
  </si>
  <si>
    <t>5mMNO3_SIMONA032:1</t>
  </si>
  <si>
    <t>5mMNO3_SIMONA032:2</t>
  </si>
  <si>
    <t>5mMNO3_SIMONA032:3</t>
  </si>
  <si>
    <t>5mMNO3_SIMONA032:4</t>
  </si>
  <si>
    <t>5mMNO3_SIMONA032:5</t>
  </si>
  <si>
    <t>5mMNO3_TEMPTATION051:1</t>
  </si>
  <si>
    <t>5mMNO3_TEMPTATION051:2</t>
  </si>
  <si>
    <t>5mMNO3_TEMPTATION051:3</t>
  </si>
  <si>
    <t>Treatment</t>
  </si>
  <si>
    <t>Plant ID</t>
  </si>
  <si>
    <t>Accession name</t>
  </si>
  <si>
    <t>0.2 mM nitrate</t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</si>
  <si>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>L</t>
    </r>
    <r>
      <rPr>
        <vertAlign val="subscript"/>
        <sz val="11"/>
        <color theme="1"/>
        <rFont val="Calibri"/>
        <family val="2"/>
        <scheme val="minor"/>
      </rPr>
      <t>LR</t>
    </r>
  </si>
  <si>
    <r>
      <t>N</t>
    </r>
    <r>
      <rPr>
        <vertAlign val="subscript"/>
        <sz val="11"/>
        <color theme="1"/>
        <rFont val="Calibri"/>
        <family val="2"/>
        <scheme val="minor"/>
      </rPr>
      <t>LR</t>
    </r>
    <r>
      <rPr>
        <sz val="11"/>
        <color theme="1"/>
        <rFont val="Calibri"/>
        <family val="2"/>
        <scheme val="minor"/>
      </rPr>
      <t>&lt;1mm</t>
    </r>
  </si>
  <si>
    <r>
      <t>N</t>
    </r>
    <r>
      <rPr>
        <vertAlign val="subscript"/>
        <sz val="11"/>
        <color theme="1"/>
        <rFont val="Calibri"/>
        <family val="2"/>
        <scheme val="minor"/>
      </rPr>
      <t>LR</t>
    </r>
    <r>
      <rPr>
        <sz val="11"/>
        <color theme="1"/>
        <rFont val="Calibri"/>
        <family val="2"/>
        <scheme val="minor"/>
      </rPr>
      <t>&gt;1mm</t>
    </r>
  </si>
  <si>
    <r>
      <t>L</t>
    </r>
    <r>
      <rPr>
        <vertAlign val="subscript"/>
        <sz val="11"/>
        <color theme="1"/>
        <rFont val="Calibri"/>
        <family val="2"/>
        <scheme val="minor"/>
      </rPr>
      <t>Z4</t>
    </r>
  </si>
  <si>
    <r>
      <t>L</t>
    </r>
    <r>
      <rPr>
        <vertAlign val="subscript"/>
        <sz val="11"/>
        <color theme="1"/>
        <rFont val="Calibri"/>
        <family val="2"/>
        <scheme val="minor"/>
      </rPr>
      <t>Z3</t>
    </r>
  </si>
  <si>
    <r>
      <t>L</t>
    </r>
    <r>
      <rPr>
        <vertAlign val="subscript"/>
        <sz val="11"/>
        <color theme="1"/>
        <rFont val="Calibri"/>
        <family val="2"/>
        <scheme val="minor"/>
      </rPr>
      <t>Z2</t>
    </r>
  </si>
  <si>
    <r>
      <t>L</t>
    </r>
    <r>
      <rPr>
        <vertAlign val="subscript"/>
        <sz val="11"/>
        <color theme="1"/>
        <rFont val="Calibri"/>
        <family val="2"/>
        <scheme val="minor"/>
      </rPr>
      <t>PR</t>
    </r>
  </si>
  <si>
    <t>cm</t>
  </si>
  <si>
    <r>
      <t>D</t>
    </r>
    <r>
      <rPr>
        <vertAlign val="subscript"/>
        <sz val="11"/>
        <color theme="1"/>
        <rFont val="Calibri"/>
        <family val="2"/>
        <scheme val="minor"/>
      </rPr>
      <t>LR</t>
    </r>
    <r>
      <rPr>
        <sz val="11"/>
        <color theme="1"/>
        <rFont val="Calibri"/>
        <family val="2"/>
        <scheme val="minor"/>
      </rPr>
      <t>-Z1</t>
    </r>
  </si>
  <si>
    <r>
      <t>D</t>
    </r>
    <r>
      <rPr>
        <vertAlign val="subscript"/>
        <sz val="11"/>
        <color theme="1"/>
        <rFont val="Calibri"/>
        <family val="2"/>
        <scheme val="minor"/>
      </rPr>
      <t>LR</t>
    </r>
    <r>
      <rPr>
        <sz val="11"/>
        <color theme="1"/>
        <rFont val="Calibri"/>
        <family val="2"/>
        <scheme val="minor"/>
      </rPr>
      <t>-Z2</t>
    </r>
  </si>
  <si>
    <r>
      <t>cm</t>
    </r>
    <r>
      <rPr>
        <vertAlign val="superscript"/>
        <sz val="11"/>
        <color theme="1"/>
        <rFont val="Calibri"/>
        <family val="2"/>
        <scheme val="minor"/>
      </rPr>
      <t>-1</t>
    </r>
  </si>
  <si>
    <t>Mean length of lateral root</t>
  </si>
  <si>
    <t>Total root length</t>
  </si>
  <si>
    <r>
      <t>ML</t>
    </r>
    <r>
      <rPr>
        <vertAlign val="subscript"/>
        <sz val="11"/>
        <color theme="1"/>
        <rFont val="Calibri"/>
        <family val="2"/>
        <scheme val="minor"/>
      </rPr>
      <t>LR</t>
    </r>
  </si>
  <si>
    <r>
      <t>L</t>
    </r>
    <r>
      <rPr>
        <vertAlign val="subscript"/>
        <sz val="11"/>
        <color theme="1"/>
        <rFont val="Calibri"/>
        <family val="2"/>
        <scheme val="minor"/>
      </rPr>
      <t>R</t>
    </r>
  </si>
  <si>
    <t>SRL</t>
  </si>
  <si>
    <t>Specific root length</t>
  </si>
  <si>
    <t>R</t>
  </si>
  <si>
    <t>S</t>
  </si>
  <si>
    <t>R+S</t>
  </si>
  <si>
    <t>R:S</t>
  </si>
  <si>
    <t>mg</t>
  </si>
  <si>
    <t>Root dry weight (6 pooled organs)</t>
  </si>
  <si>
    <t>Shoot dry weight (6 pooled organs)</t>
  </si>
  <si>
    <r>
      <t>cm mg</t>
    </r>
    <r>
      <rPr>
        <vertAlign val="superscript"/>
        <sz val="11"/>
        <color theme="1"/>
        <rFont val="Calibri"/>
        <family val="2"/>
        <scheme val="minor"/>
      </rPr>
      <t>-1</t>
    </r>
  </si>
  <si>
    <t>Alabama</t>
  </si>
  <si>
    <t>0 mM nitrate (series 1)</t>
  </si>
  <si>
    <t>1 mM NH4NO3</t>
  </si>
  <si>
    <t>Alessandro</t>
  </si>
  <si>
    <t>Amazonite</t>
  </si>
  <si>
    <t>Cadran</t>
  </si>
  <si>
    <t>DK_Expansion</t>
  </si>
  <si>
    <t>DK_Extime</t>
  </si>
  <si>
    <t>ES_Capello</t>
  </si>
  <si>
    <t>ES_Momento</t>
  </si>
  <si>
    <t>ES_Vito</t>
  </si>
  <si>
    <t>Feliano</t>
  </si>
  <si>
    <t>Hertz</t>
  </si>
  <si>
    <t>Kadji</t>
  </si>
  <si>
    <t>Marc</t>
  </si>
  <si>
    <t>Miranda</t>
  </si>
  <si>
    <t>Simona</t>
  </si>
  <si>
    <t>Temptation</t>
  </si>
  <si>
    <t>Adelmo</t>
  </si>
  <si>
    <t>20 mM nitrate</t>
  </si>
  <si>
    <t>2 mM glutamate</t>
  </si>
  <si>
    <t>2 mM glutamine</t>
  </si>
  <si>
    <t>2 mM glycine</t>
  </si>
  <si>
    <t>2 mM ammonium</t>
  </si>
  <si>
    <t>2 mM nitrate</t>
  </si>
  <si>
    <t>2 mM urea</t>
  </si>
  <si>
    <t>5 mM nitrate</t>
  </si>
  <si>
    <t>0mMNO3_ES_MOMENTO_RN:1</t>
  </si>
  <si>
    <t>0mMNO3_ES_MOMENTO_RN:2</t>
  </si>
  <si>
    <t>0mMNO3_ES_MOMENTO_RN:3</t>
  </si>
  <si>
    <t>0mMNO3_ES_MOMENTO_RN:4</t>
  </si>
  <si>
    <t>0mMNO3_ES_MOMENTO_RN:5</t>
  </si>
  <si>
    <t>0mMNO3_ES_MOMENTO_RN:6</t>
  </si>
  <si>
    <t>Architect</t>
  </si>
  <si>
    <t>DK_Exception</t>
  </si>
  <si>
    <t>DK_Execto</t>
  </si>
  <si>
    <t>DK_Exlibris</t>
  </si>
  <si>
    <t>DK_Explicit</t>
  </si>
  <si>
    <t>DK_Exposition</t>
  </si>
  <si>
    <t>DK_Extorm</t>
  </si>
  <si>
    <t>Douglas</t>
  </si>
  <si>
    <t>Drummer</t>
  </si>
  <si>
    <t>Dynamic</t>
  </si>
  <si>
    <t>ES_Mambo</t>
  </si>
  <si>
    <t>ESC_15039</t>
  </si>
  <si>
    <r>
      <t>0$2mMNO3_ADE</t>
    </r>
    <r>
      <rPr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MO032:1</t>
    </r>
  </si>
  <si>
    <r>
      <t>0$2mMNO3_ADE</t>
    </r>
    <r>
      <rPr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MO032:2</t>
    </r>
  </si>
  <si>
    <r>
      <t>0$2mMNO3_ADE</t>
    </r>
    <r>
      <rPr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MO032:3</t>
    </r>
  </si>
  <si>
    <r>
      <t>0$2mMNO3_ADE</t>
    </r>
    <r>
      <rPr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MO032:4</t>
    </r>
  </si>
  <si>
    <r>
      <t>0$2mMNO3_ADE</t>
    </r>
    <r>
      <rPr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MO032:5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</si>
  <si>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EXPLICIT053:1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</si>
  <si>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EXPLICIT053:2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</si>
  <si>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EXPLICIT053:3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</si>
  <si>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EXPLICIT053:4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</si>
  <si>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EXPLICIT053:5</t>
    </r>
  </si>
  <si>
    <r>
      <t>0$2mMNO3_</t>
    </r>
    <r>
      <rPr>
        <sz val="11"/>
        <color rgb="FFFF0000"/>
        <rFont val="Calibri"/>
        <family val="2"/>
        <scheme val="minor"/>
      </rPr>
      <t>DK</t>
    </r>
    <r>
      <rPr>
        <sz val="11"/>
        <color theme="1"/>
        <rFont val="Calibri"/>
        <family val="2"/>
        <scheme val="minor"/>
      </rPr>
      <t>_EXPOSITION055:1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</si>
  <si>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EXPOSITION055:2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</si>
  <si>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EXPOSITION055:3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</si>
  <si>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EXPOSITION055:4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</si>
  <si>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EXPOSITION055:5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</si>
  <si>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EXPOSITION055:6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</si>
  <si>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EXLIBRIS038:1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</si>
  <si>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EXLIBRIS038:3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</si>
  <si>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EXLIBRIS038:4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</si>
  <si>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EXCEPTION052:1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</si>
  <si>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EXCEPTION052:2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</si>
  <si>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EXCEPTION052:3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</si>
  <si>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EXCEPTION052:4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</si>
  <si>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EXCEPTION052:5</t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</si>
  <si>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TORM051:1</t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</si>
  <si>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TORM051:2</t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</si>
  <si>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TORM051:3</t>
    </r>
    <r>
      <rPr>
        <sz val="11"/>
        <color theme="1"/>
        <rFont val="Calibri"/>
        <family val="2"/>
        <scheme val="minor"/>
      </rPr>
      <t/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</si>
  <si>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TORM051:4</t>
    </r>
    <r>
      <rPr>
        <sz val="11"/>
        <color theme="1"/>
        <rFont val="Calibri"/>
        <family val="2"/>
        <scheme val="minor"/>
      </rPr>
      <t/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</si>
  <si>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TORM051:5</t>
    </r>
    <r>
      <rPr>
        <sz val="11"/>
        <color theme="1"/>
        <rFont val="Calibri"/>
        <family val="2"/>
        <scheme val="minor"/>
      </rPr>
      <t/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</si>
  <si>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TORM051:6</t>
    </r>
    <r>
      <rPr>
        <sz val="11"/>
        <color theme="1"/>
        <rFont val="Calibri"/>
        <family val="2"/>
        <scheme val="minor"/>
      </rPr>
      <t/>
    </r>
  </si>
  <si>
    <t>0$2mMNO3_DK_EXECTO035:1</t>
  </si>
  <si>
    <t>0$2mMNO3_DK_EXECTO035:2</t>
  </si>
  <si>
    <t>0$2mMNO3_DK_EXECTO035:3</t>
  </si>
  <si>
    <t>0$2mMNO3_DK_EXECTO035:4</t>
  </si>
  <si>
    <t>0$2mMNO3_DK_EXECTO035:5</t>
  </si>
  <si>
    <t>0$2mMNO3_DK_EXECTO035:6</t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</si>
  <si>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EXLIBRIS038:2</t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</si>
  <si>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MAMBO045:1</t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</si>
  <si>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MAMBO045:2</t>
    </r>
    <r>
      <rPr>
        <sz val="11"/>
        <color theme="1"/>
        <rFont val="Calibri"/>
        <family val="2"/>
        <scheme val="minor"/>
      </rPr>
      <t/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</si>
  <si>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MAMBO045:3</t>
    </r>
    <r>
      <rPr>
        <sz val="11"/>
        <color theme="1"/>
        <rFont val="Calibri"/>
        <family val="2"/>
        <scheme val="minor"/>
      </rPr>
      <t/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</si>
  <si>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MAMBO045:4</t>
    </r>
    <r>
      <rPr>
        <sz val="11"/>
        <color theme="1"/>
        <rFont val="Calibri"/>
        <family val="2"/>
        <scheme val="minor"/>
      </rPr>
      <t/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</si>
  <si>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MAMBO045:5</t>
    </r>
    <r>
      <rPr>
        <sz val="11"/>
        <color theme="1"/>
        <rFont val="Calibri"/>
        <family val="2"/>
        <scheme val="minor"/>
      </rPr>
      <t/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</si>
  <si>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MAMBO045:6</t>
    </r>
    <r>
      <rPr>
        <sz val="11"/>
        <color theme="1"/>
        <rFont val="Calibri"/>
        <family val="2"/>
        <scheme val="minor"/>
      </rPr>
      <t/>
    </r>
  </si>
  <si>
    <t>Mean of the collection</t>
  </si>
  <si>
    <t>Std of the collection</t>
  </si>
  <si>
    <t>0 mM nitrate (series 2)</t>
  </si>
  <si>
    <t>2mMNO3_FELIANO:1</t>
  </si>
  <si>
    <t>2mMNO3_FELIANO:2</t>
  </si>
  <si>
    <t>2mMNO3_FELIANO:3</t>
  </si>
  <si>
    <t>2mMNO3_FELIANO:4</t>
  </si>
  <si>
    <t>2mMNO3_FELIANO:5</t>
  </si>
  <si>
    <t>2mMNO3_FELIANO:6</t>
  </si>
  <si>
    <t>2mMNH4_AMAZONITE:1</t>
  </si>
  <si>
    <t>2mMNH4_AMAZONITE:2</t>
  </si>
  <si>
    <t>2mMNH4_AMAZONITE:3</t>
  </si>
  <si>
    <t>2mMNH4_AMAZONITE:4</t>
  </si>
  <si>
    <t>2mMNH4_AMAZONITE:5</t>
  </si>
  <si>
    <t>2mMNH4_AMAZONITE:6</t>
  </si>
  <si>
    <t>Il n'en manque aucun c'est vraiment bizarre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</si>
</sst>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_);[Red]\(&quot;$&quot;#,##0.00\)"/>
    <numFmt numFmtId="165" formatCode="0.0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Symbol"/>
      <family val="1"/>
      <charset val="2"/>
    </font>
    <font>
      <vertAlign val="subscript"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rgb="FF0070C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center"/>
    </xf>
    <xf numFmtId="0" fontId="0" fillId="33" borderId="0" xfId="0" applyFill="1"/>
    <xf numFmtId="0" fontId="0" fillId="33" borderId="0" xfId="0" applyFill="1" applyAlignment="1">
      <alignment horizontal="center"/>
    </xf>
    <xf numFmtId="165" fontId="0" fillId="33" borderId="0" xfId="0" applyNumberFormat="1" applyFill="1" applyAlignment="1">
      <alignment horizontal="center"/>
    </xf>
    <xf numFmtId="0" fontId="0" fillId="0" borderId="10" xfId="0" applyBorder="1"/>
    <xf numFmtId="0" fontId="0" fillId="0" borderId="10" xfId="0" applyBorder="1" applyAlignment="1">
      <alignment horizontal="center"/>
    </xf>
    <xf numFmtId="0" fontId="0" fillId="34" borderId="0" xfId="0" applyFill="1"/>
    <xf numFmtId="0" fontId="0" fillId="0" borderId="0" xfId="0" applyFill="1"/>
    <xf numFmtId="0" fontId="0" fillId="0" borderId="0" xfId="0" applyFont="1" applyAlignment="1">
      <alignment horizontal="center"/>
    </xf>
    <xf numFmtId="164" fontId="0" fillId="0" borderId="0" xfId="0" applyNumberFormat="1"/>
    <xf numFmtId="165" fontId="16" fillId="0" borderId="0" xfId="0" applyNumberFormat="1" applyFont="1" applyAlignment="1">
      <alignment horizontal="center"/>
    </xf>
    <xf numFmtId="0" fontId="21" fillId="0" borderId="0" xfId="0" applyFont="1"/>
    <xf numFmtId="165" fontId="0" fillId="0" borderId="10" xfId="0" applyNumberFormat="1" applyBorder="1" applyAlignment="1">
      <alignment horizontal="center"/>
    </xf>
    <xf numFmtId="0" fontId="0" fillId="0" borderId="10" xfId="0" applyFill="1" applyBorder="1"/>
    <xf numFmtId="0" fontId="0" fillId="0" borderId="10" xfId="0" applyFont="1" applyBorder="1"/>
    <xf numFmtId="0" fontId="0" fillId="0" borderId="10" xfId="0" applyFont="1" applyBorder="1" applyAlignment="1">
      <alignment horizontal="center"/>
    </xf>
    <xf numFmtId="165" fontId="0" fillId="0" borderId="10" xfId="0" applyNumberFormat="1" applyFont="1" applyBorder="1" applyAlignment="1">
      <alignment horizontal="center"/>
    </xf>
    <xf numFmtId="0" fontId="0" fillId="0" borderId="0" xfId="0" applyFill="1" applyBorder="1"/>
    <xf numFmtId="0" fontId="0" fillId="0" borderId="0" xfId="0" applyNumberFormat="1"/>
    <xf numFmtId="0" fontId="0" fillId="33" borderId="0" xfId="0" applyFill="1" applyBorder="1"/>
    <xf numFmtId="0" fontId="0" fillId="34" borderId="0" xfId="0" applyFont="1" applyFill="1" applyAlignment="1">
      <alignment horizontal="center"/>
    </xf>
    <xf numFmtId="165" fontId="0" fillId="34" borderId="0" xfId="0" applyNumberFormat="1" applyFont="1" applyFill="1" applyAlignment="1">
      <alignment horizontal="center"/>
    </xf>
    <xf numFmtId="0" fontId="0" fillId="34" borderId="0" xfId="0" applyFont="1" applyFill="1"/>
    <xf numFmtId="165" fontId="0" fillId="0" borderId="0" xfId="0" applyNumberFormat="1"/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165" fontId="0" fillId="34" borderId="0" xfId="0" applyNumberFormat="1" applyFill="1" applyAlignment="1">
      <alignment horizontal="center"/>
    </xf>
    <xf numFmtId="0" fontId="0" fillId="0" borderId="0" xfId="0"/>
    <xf numFmtId="0" fontId="0" fillId="33" borderId="0" xfId="0" applyFill="1"/>
    <xf numFmtId="0" fontId="0" fillId="34" borderId="0" xfId="0" applyFill="1"/>
    <xf numFmtId="0" fontId="0" fillId="0" borderId="0" xfId="0" applyFill="1"/>
    <xf numFmtId="0" fontId="24" fillId="0" borderId="0" xfId="0" applyNumberFormat="1" applyFont="1" applyAlignment="1">
      <alignment horizontal="center"/>
    </xf>
    <xf numFmtId="0" fontId="24" fillId="0" borderId="10" xfId="0" applyNumberFormat="1" applyFont="1" applyBorder="1" applyAlignment="1">
      <alignment horizontal="center"/>
    </xf>
    <xf numFmtId="0" fontId="24" fillId="33" borderId="0" xfId="0" applyNumberFormat="1" applyFont="1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0334285511314853E-2"/>
          <c:y val="5.4224760366492653E-2"/>
          <c:w val="0.91938563343284219"/>
          <c:h val="0.65148048801592107"/>
        </c:manualLayout>
      </c:layout>
      <c:barChart>
        <c:barDir val="col"/>
        <c:grouping val="clustered"/>
        <c:varyColors val="0"/>
        <c:ser>
          <c:idx val="0"/>
          <c:order val="0"/>
          <c:tx>
            <c:v>0.2 mM nitrate LPR</c:v>
          </c:tx>
          <c:spPr>
            <a:solidFill>
              <a:schemeClr val="tx1"/>
            </a:solidFill>
          </c:spPr>
          <c:invertIfNegative val="0"/>
          <c:errBars>
            <c:errBarType val="plus"/>
            <c:errValType val="cust"/>
            <c:noEndCap val="0"/>
            <c:plus>
              <c:numRef>
                <c:f>Std!$E$4:$E$32</c:f>
                <c:numCache>
                  <c:formatCode>General</c:formatCode>
                  <c:ptCount val="29"/>
                  <c:pt idx="0">
                    <c:v>0.55093556792060572</c:v>
                  </c:pt>
                  <c:pt idx="1">
                    <c:v>0.67815927332743875</c:v>
                  </c:pt>
                  <c:pt idx="2">
                    <c:v>0.57327131447509194</c:v>
                  </c:pt>
                  <c:pt idx="3">
                    <c:v>0.84279693085978091</c:v>
                  </c:pt>
                  <c:pt idx="4">
                    <c:v>0.2742808779335521</c:v>
                  </c:pt>
                  <c:pt idx="5">
                    <c:v>0.84494378511236168</c:v>
                  </c:pt>
                  <c:pt idx="6">
                    <c:v>0.83162491545167172</c:v>
                  </c:pt>
                  <c:pt idx="7">
                    <c:v>1.1649678107141126</c:v>
                  </c:pt>
                  <c:pt idx="8">
                    <c:v>0.81539356550482234</c:v>
                  </c:pt>
                  <c:pt idx="9">
                    <c:v>0.52194348353054487</c:v>
                  </c:pt>
                  <c:pt idx="10">
                    <c:v>1.4488041045404803</c:v>
                  </c:pt>
                  <c:pt idx="11">
                    <c:v>0.64297485694750656</c:v>
                  </c:pt>
                  <c:pt idx="12">
                    <c:v>0.67479626554983263</c:v>
                  </c:pt>
                  <c:pt idx="13">
                    <c:v>0.46421618527003811</c:v>
                  </c:pt>
                  <c:pt idx="14">
                    <c:v>0.46505913602465615</c:v>
                  </c:pt>
                  <c:pt idx="15">
                    <c:v>0.55915114235777064</c:v>
                  </c:pt>
                  <c:pt idx="16">
                    <c:v>0.27748873851023259</c:v>
                  </c:pt>
                  <c:pt idx="17">
                    <c:v>0.90388974253870003</c:v>
                  </c:pt>
                  <c:pt idx="18">
                    <c:v>0.99515492931167515</c:v>
                  </c:pt>
                  <c:pt idx="19">
                    <c:v>0.73499433104389778</c:v>
                  </c:pt>
                  <c:pt idx="20">
                    <c:v>0.55796057208372707</c:v>
                  </c:pt>
                  <c:pt idx="21">
                    <c:v>0.47275434071689526</c:v>
                  </c:pt>
                  <c:pt idx="22">
                    <c:v>1.5668652356430188</c:v>
                  </c:pt>
                  <c:pt idx="23">
                    <c:v>0.87230155336328519</c:v>
                  </c:pt>
                  <c:pt idx="24">
                    <c:v>0.61917687295311696</c:v>
                  </c:pt>
                  <c:pt idx="25">
                    <c:v>0.64352933111086685</c:v>
                  </c:pt>
                  <c:pt idx="26">
                    <c:v>0.57642576856579475</c:v>
                  </c:pt>
                  <c:pt idx="27">
                    <c:v>0.66147310350963395</c:v>
                  </c:pt>
                  <c:pt idx="28">
                    <c:v>0.29046514420838848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</c:errBars>
          <c:cat>
            <c:strRef>
              <c:f>Mean!$C$4:$C$32</c:f>
              <c:strCache>
                <c:ptCount val="29"/>
                <c:pt idx="0">
                  <c:v>Adelmo</c:v>
                </c:pt>
                <c:pt idx="1">
                  <c:v>Alabama</c:v>
                </c:pt>
                <c:pt idx="2">
                  <c:v>Alessandro</c:v>
                </c:pt>
                <c:pt idx="3">
                  <c:v>Amazonite</c:v>
                </c:pt>
                <c:pt idx="4">
                  <c:v>Architect</c:v>
                </c:pt>
                <c:pt idx="5">
                  <c:v>Cadran</c:v>
                </c:pt>
                <c:pt idx="6">
                  <c:v>DK_Expansion</c:v>
                </c:pt>
                <c:pt idx="7">
                  <c:v>DK_Exception</c:v>
                </c:pt>
                <c:pt idx="8">
                  <c:v>DK_Execto</c:v>
                </c:pt>
                <c:pt idx="9">
                  <c:v>DK_Exlibris</c:v>
                </c:pt>
                <c:pt idx="10">
                  <c:v>DK_Explicit</c:v>
                </c:pt>
                <c:pt idx="11">
                  <c:v>DK_Exposition</c:v>
                </c:pt>
                <c:pt idx="12">
                  <c:v>DK_Extime</c:v>
                </c:pt>
                <c:pt idx="13">
                  <c:v>DK_Extorm</c:v>
                </c:pt>
                <c:pt idx="14">
                  <c:v>Douglas</c:v>
                </c:pt>
                <c:pt idx="15">
                  <c:v>Drummer</c:v>
                </c:pt>
                <c:pt idx="16">
                  <c:v>Dynamic</c:v>
                </c:pt>
                <c:pt idx="17">
                  <c:v>ES_Capello</c:v>
                </c:pt>
                <c:pt idx="18">
                  <c:v>ES_Momento</c:v>
                </c:pt>
                <c:pt idx="19">
                  <c:v>ES_Mambo</c:v>
                </c:pt>
                <c:pt idx="20">
                  <c:v>ES_Vito</c:v>
                </c:pt>
                <c:pt idx="21">
                  <c:v>ESC_15039</c:v>
                </c:pt>
                <c:pt idx="22">
                  <c:v>Feliano</c:v>
                </c:pt>
                <c:pt idx="23">
                  <c:v>Hertz</c:v>
                </c:pt>
                <c:pt idx="24">
                  <c:v>Kadji</c:v>
                </c:pt>
                <c:pt idx="25">
                  <c:v>Marc</c:v>
                </c:pt>
                <c:pt idx="26">
                  <c:v>Miranda</c:v>
                </c:pt>
                <c:pt idx="27">
                  <c:v>Simona</c:v>
                </c:pt>
                <c:pt idx="28">
                  <c:v>Temptation</c:v>
                </c:pt>
              </c:strCache>
            </c:strRef>
          </c:cat>
          <c:val>
            <c:numRef>
              <c:f>Mean!$E$4:$E$32</c:f>
              <c:numCache>
                <c:formatCode>0.0</c:formatCode>
                <c:ptCount val="29"/>
                <c:pt idx="0">
                  <c:v>7.7640000000000002</c:v>
                </c:pt>
                <c:pt idx="1">
                  <c:v>7.43</c:v>
                </c:pt>
                <c:pt idx="2">
                  <c:v>8.23</c:v>
                </c:pt>
                <c:pt idx="3">
                  <c:v>8.5533333333333346</c:v>
                </c:pt>
                <c:pt idx="4">
                  <c:v>7.9360000000000017</c:v>
                </c:pt>
                <c:pt idx="5">
                  <c:v>6.4939999999999998</c:v>
                </c:pt>
                <c:pt idx="6">
                  <c:v>7.96</c:v>
                </c:pt>
                <c:pt idx="7">
                  <c:v>7.8999999999999986</c:v>
                </c:pt>
                <c:pt idx="8">
                  <c:v>8.0766666666666662</c:v>
                </c:pt>
                <c:pt idx="9">
                  <c:v>8.7225000000000001</c:v>
                </c:pt>
                <c:pt idx="10">
                  <c:v>7.2249999999999996</c:v>
                </c:pt>
                <c:pt idx="11">
                  <c:v>8.711666666666666</c:v>
                </c:pt>
                <c:pt idx="12">
                  <c:v>7.08</c:v>
                </c:pt>
                <c:pt idx="13">
                  <c:v>8.8383333333333329</c:v>
                </c:pt>
                <c:pt idx="14">
                  <c:v>8.8739999999999988</c:v>
                </c:pt>
                <c:pt idx="15">
                  <c:v>8.57</c:v>
                </c:pt>
                <c:pt idx="16">
                  <c:v>8.73</c:v>
                </c:pt>
                <c:pt idx="17">
                  <c:v>7.3916666666666657</c:v>
                </c:pt>
                <c:pt idx="18">
                  <c:v>7.94</c:v>
                </c:pt>
                <c:pt idx="19">
                  <c:v>7.9316666666666675</c:v>
                </c:pt>
                <c:pt idx="20">
                  <c:v>8.8079999999999998</c:v>
                </c:pt>
                <c:pt idx="21">
                  <c:v>8.6783333333333328</c:v>
                </c:pt>
                <c:pt idx="22">
                  <c:v>8.120000000000001</c:v>
                </c:pt>
                <c:pt idx="23">
                  <c:v>8.4250000000000007</c:v>
                </c:pt>
                <c:pt idx="24">
                  <c:v>8.5039999999999996</c:v>
                </c:pt>
                <c:pt idx="25">
                  <c:v>8.7360000000000007</c:v>
                </c:pt>
                <c:pt idx="26">
                  <c:v>9.6266666666666669</c:v>
                </c:pt>
                <c:pt idx="27">
                  <c:v>6.8566666666666665</c:v>
                </c:pt>
                <c:pt idx="28">
                  <c:v>7.3220000000000001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F51-41E1-A704-D17D550512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4989696"/>
        <c:axId val="154991232"/>
      </c:barChart>
      <c:catAx>
        <c:axId val="154989696"/>
        <c:scaling>
          <c:orientation val="minMax"/>
        </c:scaling>
        <c:delete val="0"/>
        <c:axPos val="b"/>
        <c:numFmt formatCode="General" sourceLinked="0"/>
        <c:majorTickMark val="in"/>
        <c:minorTickMark val="none"/>
        <c:tickLblPos val="nextTo"/>
        <c:txPr>
          <a:bodyPr rot="-5400000" vert="horz"/>
          <a:lstStyle/>
          <a:p>
            <a:pPr>
              <a:defRPr sz="650">
                <a:latin typeface="Times New Roman" panose="02020603050405020304" pitchFamily="18" charset="0"/>
                <a:cs typeface="Times New Roman" panose="02020603050405020304" pitchFamily="18" charset="0"/>
              </a:defRPr>
            </a:pPr>
            <a:endParaRPr lang="fr-FR"/>
          </a:p>
        </c:txPr>
        <c:crossAx val="154991232"/>
        <c:crosses val="autoZero"/>
        <c:auto val="1"/>
        <c:lblAlgn val="ctr"/>
        <c:lblOffset val="100"/>
        <c:noMultiLvlLbl val="0"/>
      </c:catAx>
      <c:valAx>
        <c:axId val="154991232"/>
        <c:scaling>
          <c:orientation val="minMax"/>
        </c:scaling>
        <c:delete val="0"/>
        <c:axPos val="l"/>
        <c:numFmt formatCode="0" sourceLinked="0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crossAx val="154989696"/>
        <c:crosses val="autoZero"/>
        <c:crossBetween val="between"/>
      </c:valAx>
      <c:spPr>
        <a:ln>
          <a:solidFill>
            <a:schemeClr val="tx1"/>
          </a:solidFill>
        </a:ln>
      </c:spPr>
    </c:plotArea>
    <c:legend>
      <c:legendPos val="r"/>
      <c:layout>
        <c:manualLayout>
          <c:xMode val="edge"/>
          <c:yMode val="edge"/>
          <c:x val="0.30900413805924526"/>
          <c:y val="4.0701066212877238E-2"/>
          <c:w val="0.44095642558816966"/>
          <c:h val="0.13736975185794084"/>
        </c:manualLayout>
      </c:layout>
      <c:overlay val="0"/>
    </c:legend>
    <c:plotVisOnly val="1"/>
    <c:dispBlanksAs val="gap"/>
    <c:showDLblsOverMax val="0"/>
  </c:chart>
  <c:spPr>
    <a:ln>
      <a:noFill/>
    </a:ln>
  </c:spPr>
  <c:txPr>
    <a:bodyPr/>
    <a:lstStyle/>
    <a:p>
      <a:pPr>
        <a:defRPr sz="800">
          <a:latin typeface="Arial" panose="020B0604020202020204" pitchFamily="34" charset="0"/>
          <a:cs typeface="Arial" panose="020B0604020202020204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2570223808837278E-2"/>
          <c:y val="5.4224760366492653E-2"/>
          <c:w val="0.91938563343284219"/>
          <c:h val="0.65148048801592107"/>
        </c:manualLayout>
      </c:layout>
      <c:barChart>
        <c:barDir val="col"/>
        <c:grouping val="clustered"/>
        <c:varyColors val="0"/>
        <c:ser>
          <c:idx val="0"/>
          <c:order val="0"/>
          <c:tx>
            <c:v>0.2 mM nitrate SLLR</c:v>
          </c:tx>
          <c:spPr>
            <a:solidFill>
              <a:schemeClr val="tx1"/>
            </a:solidFill>
          </c:spPr>
          <c:invertIfNegative val="0"/>
          <c:errBars>
            <c:errBarType val="plus"/>
            <c:errValType val="cust"/>
            <c:noEndCap val="0"/>
            <c:plus>
              <c:numRef>
                <c:f>Std!$K$4:$K$32</c:f>
                <c:numCache>
                  <c:formatCode>General</c:formatCode>
                  <c:ptCount val="29"/>
                  <c:pt idx="0">
                    <c:v>1.5843358229870335</c:v>
                  </c:pt>
                  <c:pt idx="1">
                    <c:v>3.1925898577800496</c:v>
                  </c:pt>
                  <c:pt idx="2">
                    <c:v>3.5927784048931586</c:v>
                  </c:pt>
                  <c:pt idx="3">
                    <c:v>4.7296740550133789</c:v>
                  </c:pt>
                  <c:pt idx="4">
                    <c:v>6.0168446880404005</c:v>
                  </c:pt>
                  <c:pt idx="5">
                    <c:v>3.4328588668921398</c:v>
                  </c:pt>
                  <c:pt idx="6">
                    <c:v>6.6227864226471951</c:v>
                  </c:pt>
                  <c:pt idx="7">
                    <c:v>4.7532799202235028</c:v>
                  </c:pt>
                  <c:pt idx="8">
                    <c:v>2.1663556186985113</c:v>
                  </c:pt>
                  <c:pt idx="9">
                    <c:v>6.5521726676474703</c:v>
                  </c:pt>
                  <c:pt idx="10">
                    <c:v>2.1309622239730102</c:v>
                  </c:pt>
                  <c:pt idx="11">
                    <c:v>4.281959442435987</c:v>
                  </c:pt>
                  <c:pt idx="12">
                    <c:v>1.5201874884368742</c:v>
                  </c:pt>
                  <c:pt idx="13">
                    <c:v>2.4709546063549355</c:v>
                  </c:pt>
                  <c:pt idx="14">
                    <c:v>3.1174075768176359</c:v>
                  </c:pt>
                  <c:pt idx="15">
                    <c:v>3.9940981460149536</c:v>
                  </c:pt>
                  <c:pt idx="16">
                    <c:v>2.3022090840466101</c:v>
                  </c:pt>
                  <c:pt idx="17">
                    <c:v>3.9529162230771666</c:v>
                  </c:pt>
                  <c:pt idx="18">
                    <c:v>1.6641414202725362</c:v>
                  </c:pt>
                  <c:pt idx="19">
                    <c:v>3.9389173639466035</c:v>
                  </c:pt>
                  <c:pt idx="20">
                    <c:v>5.5072906224385854</c:v>
                  </c:pt>
                  <c:pt idx="21">
                    <c:v>2.9529809797332911</c:v>
                  </c:pt>
                  <c:pt idx="22">
                    <c:v>2.7245595974395709</c:v>
                  </c:pt>
                  <c:pt idx="23">
                    <c:v>2.1165601023043661</c:v>
                  </c:pt>
                  <c:pt idx="24">
                    <c:v>6.4109024325753081</c:v>
                  </c:pt>
                  <c:pt idx="25">
                    <c:v>4.4744139281027557</c:v>
                  </c:pt>
                  <c:pt idx="26">
                    <c:v>8.1983136477367573</c:v>
                  </c:pt>
                  <c:pt idx="27">
                    <c:v>1.3974214348816627</c:v>
                  </c:pt>
                  <c:pt idx="28">
                    <c:v>3.4217787771859194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</c:errBars>
          <c:cat>
            <c:strRef>
              <c:f>Mean!$C$4:$C$32</c:f>
              <c:strCache>
                <c:ptCount val="29"/>
                <c:pt idx="0">
                  <c:v>Adelmo</c:v>
                </c:pt>
                <c:pt idx="1">
                  <c:v>Alabama</c:v>
                </c:pt>
                <c:pt idx="2">
                  <c:v>Alessandro</c:v>
                </c:pt>
                <c:pt idx="3">
                  <c:v>Amazonite</c:v>
                </c:pt>
                <c:pt idx="4">
                  <c:v>Architect</c:v>
                </c:pt>
                <c:pt idx="5">
                  <c:v>Cadran</c:v>
                </c:pt>
                <c:pt idx="6">
                  <c:v>DK_Expansion</c:v>
                </c:pt>
                <c:pt idx="7">
                  <c:v>DK_Exception</c:v>
                </c:pt>
                <c:pt idx="8">
                  <c:v>DK_Execto</c:v>
                </c:pt>
                <c:pt idx="9">
                  <c:v>DK_Exlibris</c:v>
                </c:pt>
                <c:pt idx="10">
                  <c:v>DK_Explicit</c:v>
                </c:pt>
                <c:pt idx="11">
                  <c:v>DK_Exposition</c:v>
                </c:pt>
                <c:pt idx="12">
                  <c:v>DK_Extime</c:v>
                </c:pt>
                <c:pt idx="13">
                  <c:v>DK_Extorm</c:v>
                </c:pt>
                <c:pt idx="14">
                  <c:v>Douglas</c:v>
                </c:pt>
                <c:pt idx="15">
                  <c:v>Drummer</c:v>
                </c:pt>
                <c:pt idx="16">
                  <c:v>Dynamic</c:v>
                </c:pt>
                <c:pt idx="17">
                  <c:v>ES_Capello</c:v>
                </c:pt>
                <c:pt idx="18">
                  <c:v>ES_Momento</c:v>
                </c:pt>
                <c:pt idx="19">
                  <c:v>ES_Mambo</c:v>
                </c:pt>
                <c:pt idx="20">
                  <c:v>ES_Vito</c:v>
                </c:pt>
                <c:pt idx="21">
                  <c:v>ESC_15039</c:v>
                </c:pt>
                <c:pt idx="22">
                  <c:v>Feliano</c:v>
                </c:pt>
                <c:pt idx="23">
                  <c:v>Hertz</c:v>
                </c:pt>
                <c:pt idx="24">
                  <c:v>Kadji</c:v>
                </c:pt>
                <c:pt idx="25">
                  <c:v>Marc</c:v>
                </c:pt>
                <c:pt idx="26">
                  <c:v>Miranda</c:v>
                </c:pt>
                <c:pt idx="27">
                  <c:v>Simona</c:v>
                </c:pt>
                <c:pt idx="28">
                  <c:v>Temptation</c:v>
                </c:pt>
              </c:strCache>
            </c:strRef>
          </c:cat>
          <c:val>
            <c:numRef>
              <c:f>Mean!$K$4:$K$32</c:f>
              <c:numCache>
                <c:formatCode>0.0</c:formatCode>
                <c:ptCount val="29"/>
                <c:pt idx="0">
                  <c:v>9.4920000000000009</c:v>
                </c:pt>
                <c:pt idx="1">
                  <c:v>13.046000000000001</c:v>
                </c:pt>
                <c:pt idx="2">
                  <c:v>11.681666666666667</c:v>
                </c:pt>
                <c:pt idx="3">
                  <c:v>19.181666666666665</c:v>
                </c:pt>
                <c:pt idx="4">
                  <c:v>13.368</c:v>
                </c:pt>
                <c:pt idx="5">
                  <c:v>6.7780000000000005</c:v>
                </c:pt>
                <c:pt idx="6">
                  <c:v>9.93</c:v>
                </c:pt>
                <c:pt idx="7">
                  <c:v>13.258000000000001</c:v>
                </c:pt>
                <c:pt idx="8">
                  <c:v>10.978333333333333</c:v>
                </c:pt>
                <c:pt idx="9">
                  <c:v>22.335000000000001</c:v>
                </c:pt>
                <c:pt idx="10">
                  <c:v>10.16</c:v>
                </c:pt>
                <c:pt idx="11">
                  <c:v>13.211666666666666</c:v>
                </c:pt>
                <c:pt idx="12">
                  <c:v>8.6519999999999992</c:v>
                </c:pt>
                <c:pt idx="13">
                  <c:v>14.508333333333333</c:v>
                </c:pt>
                <c:pt idx="14">
                  <c:v>14.534000000000001</c:v>
                </c:pt>
                <c:pt idx="15">
                  <c:v>22.398</c:v>
                </c:pt>
                <c:pt idx="16">
                  <c:v>18.215</c:v>
                </c:pt>
                <c:pt idx="17">
                  <c:v>16.583333333333332</c:v>
                </c:pt>
                <c:pt idx="18">
                  <c:v>13.385</c:v>
                </c:pt>
                <c:pt idx="19">
                  <c:v>10.834999999999999</c:v>
                </c:pt>
                <c:pt idx="20">
                  <c:v>16.98</c:v>
                </c:pt>
                <c:pt idx="21">
                  <c:v>16.781666666666666</c:v>
                </c:pt>
                <c:pt idx="22">
                  <c:v>18.032499999999999</c:v>
                </c:pt>
                <c:pt idx="23">
                  <c:v>9.2166666666666668</c:v>
                </c:pt>
                <c:pt idx="24">
                  <c:v>17.618000000000002</c:v>
                </c:pt>
                <c:pt idx="25">
                  <c:v>22.375999999999998</c:v>
                </c:pt>
                <c:pt idx="26">
                  <c:v>23.326666666666664</c:v>
                </c:pt>
                <c:pt idx="27">
                  <c:v>10.546666666666665</c:v>
                </c:pt>
                <c:pt idx="28">
                  <c:v>9.4080000000000013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81C-4D0F-9CF6-0824099922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5247232"/>
        <c:axId val="225249152"/>
      </c:barChart>
      <c:catAx>
        <c:axId val="225247232"/>
        <c:scaling>
          <c:orientation val="minMax"/>
        </c:scaling>
        <c:delete val="0"/>
        <c:axPos val="b"/>
        <c:numFmt formatCode="General" sourceLinked="0"/>
        <c:majorTickMark val="in"/>
        <c:minorTickMark val="none"/>
        <c:tickLblPos val="nextTo"/>
        <c:txPr>
          <a:bodyPr rot="-5400000" vert="horz"/>
          <a:lstStyle/>
          <a:p>
            <a:pPr>
              <a:defRPr sz="650">
                <a:latin typeface="Times New Roman" panose="02020603050405020304" pitchFamily="18" charset="0"/>
                <a:cs typeface="Times New Roman" panose="02020603050405020304" pitchFamily="18" charset="0"/>
              </a:defRPr>
            </a:pPr>
            <a:endParaRPr lang="fr-FR"/>
          </a:p>
        </c:txPr>
        <c:crossAx val="225249152"/>
        <c:crosses val="autoZero"/>
        <c:auto val="1"/>
        <c:lblAlgn val="ctr"/>
        <c:lblOffset val="100"/>
        <c:noMultiLvlLbl val="0"/>
      </c:catAx>
      <c:valAx>
        <c:axId val="225249152"/>
        <c:scaling>
          <c:orientation val="minMax"/>
          <c:max val="32"/>
          <c:min val="0"/>
        </c:scaling>
        <c:delete val="0"/>
        <c:axPos val="l"/>
        <c:numFmt formatCode="0" sourceLinked="0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crossAx val="225247232"/>
        <c:crosses val="autoZero"/>
        <c:crossBetween val="between"/>
        <c:majorUnit val="10"/>
      </c:valAx>
      <c:spPr>
        <a:ln>
          <a:solidFill>
            <a:schemeClr val="tx1"/>
          </a:solidFill>
        </a:ln>
      </c:spPr>
    </c:plotArea>
    <c:legend>
      <c:legendPos val="r"/>
      <c:layout>
        <c:manualLayout>
          <c:xMode val="edge"/>
          <c:yMode val="edge"/>
          <c:x val="0.30900413805924526"/>
          <c:y val="4.0701066212877238E-2"/>
          <c:w val="0.44095642558816966"/>
          <c:h val="0.13736975185794084"/>
        </c:manualLayout>
      </c:layout>
      <c:overlay val="0"/>
    </c:legend>
    <c:plotVisOnly val="1"/>
    <c:dispBlanksAs val="gap"/>
    <c:showDLblsOverMax val="0"/>
  </c:chart>
  <c:spPr>
    <a:ln>
      <a:noFill/>
    </a:ln>
  </c:spPr>
  <c:txPr>
    <a:bodyPr/>
    <a:lstStyle/>
    <a:p>
      <a:pPr>
        <a:defRPr sz="800">
          <a:latin typeface="Arial" panose="020B0604020202020204" pitchFamily="34" charset="0"/>
          <a:cs typeface="Arial" panose="020B0604020202020204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404813</xdr:colOff>
      <xdr:row>3</xdr:row>
      <xdr:rowOff>57149</xdr:rowOff>
    </xdr:from>
    <xdr:to>
      <xdr:col>27</xdr:col>
      <xdr:colOff>381001</xdr:colOff>
      <xdr:row>16</xdr:row>
      <xdr:rowOff>180974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28</xdr:col>
      <xdr:colOff>0</xdr:colOff>
      <xdr:row>3</xdr:row>
      <xdr:rowOff>0</xdr:rowOff>
    </xdr:from>
    <xdr:to>
      <xdr:col>31</xdr:col>
      <xdr:colOff>738188</xdr:colOff>
      <xdr:row>16</xdr:row>
      <xdr:rowOff>123825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36"/>
  <sheetViews>
    <sheetView tabSelected="1" topLeftCell="E1" workbookViewId="0">
      <selection activeCell="U4" sqref="U4"/>
    </sheetView>
  </sheetViews>
  <sheetFormatPr baseColWidth="10" defaultRowHeight="15" x14ac:dyDescent="0.25"/>
  <cols>
    <col min="2" max="2" width="13.5703125" customWidth="1"/>
    <col min="3" max="3" width="16.140625" customWidth="1"/>
    <col min="21" max="21" width="11.42578125" style="30"/>
    <col min="22" max="23" width="11.42578125" style="34"/>
  </cols>
  <sheetData>
    <row r="1" spans="2:23" x14ac:dyDescent="0.25">
      <c r="B1" s="1" t="s">
        <v>1658</v>
      </c>
      <c r="C1" s="1" t="s">
        <v>1660</v>
      </c>
      <c r="D1" s="1" t="s">
        <v>1659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1673</v>
      </c>
      <c r="M1" s="2" t="s">
        <v>1674</v>
      </c>
      <c r="N1" s="2" t="s">
        <v>8</v>
      </c>
      <c r="O1" s="2" t="s">
        <v>9</v>
      </c>
      <c r="P1" s="2" t="s">
        <v>1678</v>
      </c>
      <c r="Q1" s="2" t="s">
        <v>1684</v>
      </c>
      <c r="R1" s="2" t="s">
        <v>1685</v>
      </c>
    </row>
    <row r="2" spans="2:23" ht="18" x14ac:dyDescent="0.35">
      <c r="B2" s="1"/>
      <c r="C2" s="1"/>
      <c r="D2" s="1"/>
      <c r="E2" s="1" t="s">
        <v>1668</v>
      </c>
      <c r="F2" s="1" t="s">
        <v>1667</v>
      </c>
      <c r="G2" s="1" t="s">
        <v>1666</v>
      </c>
      <c r="H2" s="1" t="s">
        <v>1665</v>
      </c>
      <c r="I2" s="1" t="s">
        <v>1664</v>
      </c>
      <c r="J2" s="1" t="s">
        <v>1663</v>
      </c>
      <c r="K2" s="1" t="s">
        <v>1662</v>
      </c>
      <c r="L2" s="1" t="s">
        <v>1675</v>
      </c>
      <c r="M2" s="1" t="s">
        <v>1676</v>
      </c>
      <c r="N2" s="1" t="s">
        <v>1670</v>
      </c>
      <c r="O2" s="1" t="s">
        <v>1671</v>
      </c>
      <c r="P2" s="1" t="s">
        <v>1677</v>
      </c>
      <c r="Q2" s="1" t="s">
        <v>1679</v>
      </c>
      <c r="R2" s="1" t="s">
        <v>1680</v>
      </c>
      <c r="S2" s="1" t="s">
        <v>1681</v>
      </c>
      <c r="T2" s="1" t="s">
        <v>1682</v>
      </c>
      <c r="U2" s="1"/>
    </row>
    <row r="3" spans="2:23" s="7" customFormat="1" ht="17.25" x14ac:dyDescent="0.25">
      <c r="B3" s="8"/>
      <c r="C3" s="8"/>
      <c r="D3" s="8"/>
      <c r="E3" s="8" t="s">
        <v>1669</v>
      </c>
      <c r="F3" s="8" t="s">
        <v>1669</v>
      </c>
      <c r="G3" s="8" t="s">
        <v>1669</v>
      </c>
      <c r="H3" s="8" t="s">
        <v>1669</v>
      </c>
      <c r="I3" s="8"/>
      <c r="J3" s="8"/>
      <c r="K3" s="8" t="s">
        <v>1669</v>
      </c>
      <c r="L3" s="8" t="s">
        <v>1669</v>
      </c>
      <c r="M3" s="8" t="s">
        <v>1669</v>
      </c>
      <c r="N3" s="8" t="s">
        <v>1672</v>
      </c>
      <c r="O3" s="8" t="s">
        <v>1672</v>
      </c>
      <c r="P3" s="8" t="s">
        <v>1686</v>
      </c>
      <c r="Q3" s="8" t="s">
        <v>1683</v>
      </c>
      <c r="R3" s="8" t="s">
        <v>1683</v>
      </c>
      <c r="S3" s="8" t="s">
        <v>1683</v>
      </c>
      <c r="V3" s="35"/>
      <c r="W3" s="35"/>
    </row>
    <row r="4" spans="2:23" x14ac:dyDescent="0.25">
      <c r="B4" s="1" t="str">
        <f>Details!B4</f>
        <v>0.2 mM nitrate</v>
      </c>
      <c r="C4" s="1" t="str">
        <f>Details!C4</f>
        <v>Adelmo</v>
      </c>
      <c r="E4" s="3">
        <f>AVERAGE(Details!E4:E9)</f>
        <v>7.7640000000000002</v>
      </c>
      <c r="F4" s="3">
        <f>AVERAGE(Details!F4:F9)</f>
        <v>3.4619999999999997</v>
      </c>
      <c r="G4" s="3">
        <f>AVERAGE(Details!G4:G9)</f>
        <v>0.29000000000000004</v>
      </c>
      <c r="H4" s="3">
        <f>AVERAGE(Details!H4:H9)</f>
        <v>4.0040000000000004</v>
      </c>
      <c r="I4" s="3">
        <f>AVERAGE(Details!I4:I9)</f>
        <v>27.8</v>
      </c>
      <c r="J4" s="3">
        <f>AVERAGE(Details!J4:J9)</f>
        <v>1</v>
      </c>
      <c r="K4" s="3">
        <f>AVERAGE(Details!K4:K9)</f>
        <v>9.4920000000000009</v>
      </c>
      <c r="L4" s="3">
        <f>AVERAGE(Details!L4:L9)</f>
        <v>0.34313226600985225</v>
      </c>
      <c r="M4" s="3">
        <f>AVERAGE(Details!M4:M9)</f>
        <v>17.256</v>
      </c>
      <c r="N4" s="3">
        <f>AVERAGE(Details!N4:N9)</f>
        <v>3.5903999999999998</v>
      </c>
      <c r="O4" s="3">
        <f>AVERAGE(Details!O4:O9)</f>
        <v>8.0952000000000002</v>
      </c>
      <c r="P4" s="3">
        <f>AVERAGE(Details!P4:P9)</f>
        <v>64.710000000000008</v>
      </c>
      <c r="Q4" s="3">
        <f>AVERAGE(Details!Q4:Q9)</f>
        <v>1.5999999999999999</v>
      </c>
      <c r="R4" s="3">
        <f>AVERAGE(Details!R4:R9)</f>
        <v>6.32</v>
      </c>
      <c r="S4" s="3">
        <f>AVERAGE(Details!S4:S9)</f>
        <v>7.92</v>
      </c>
      <c r="T4" s="3">
        <f>AVERAGE(Details!T4:T9)</f>
        <v>0.25316455696202528</v>
      </c>
      <c r="U4" s="6">
        <f ca="1">AVERAGE(INDIRECT("Details!"&amp;ADDRESS(V4,20)&amp;":"&amp;ADDRESS(W4,20)))</f>
        <v>0.25316455696202528</v>
      </c>
      <c r="V4" s="36">
        <v>4</v>
      </c>
      <c r="W4" s="36">
        <v>9</v>
      </c>
    </row>
    <row r="5" spans="2:23" x14ac:dyDescent="0.25">
      <c r="B5" s="1" t="str">
        <f>Details!B10</f>
        <v>0.2 mM nitrate</v>
      </c>
      <c r="C5" s="1" t="str">
        <f>Details!C10</f>
        <v>Alabama</v>
      </c>
      <c r="E5" s="3">
        <f>AVERAGE(Details!E10:E15)</f>
        <v>7.43</v>
      </c>
      <c r="F5" s="3">
        <f>AVERAGE(Details!F10:F15)</f>
        <v>2.7779999999999996</v>
      </c>
      <c r="G5" s="3">
        <f>AVERAGE(Details!G10:G15)</f>
        <v>0.128</v>
      </c>
      <c r="H5" s="3">
        <f>AVERAGE(Details!H10:H15)</f>
        <v>4.5280000000000005</v>
      </c>
      <c r="I5" s="3">
        <f>AVERAGE(Details!I10:I15)</f>
        <v>24.2</v>
      </c>
      <c r="J5" s="3">
        <f>AVERAGE(Details!J10:J15)</f>
        <v>0.4</v>
      </c>
      <c r="K5" s="3">
        <f>AVERAGE(Details!K10:K15)</f>
        <v>13.046000000000001</v>
      </c>
      <c r="L5" s="3">
        <f>AVERAGE(Details!L10:L15)</f>
        <v>0.5355662337662338</v>
      </c>
      <c r="M5" s="3">
        <f>AVERAGE(Details!M10:M15)</f>
        <v>20.476000000000003</v>
      </c>
      <c r="N5" s="3">
        <f>AVERAGE(Details!N10:N15)</f>
        <v>3.2788000000000004</v>
      </c>
      <c r="O5" s="3">
        <f>AVERAGE(Details!O10:O15)</f>
        <v>8.7411999999999992</v>
      </c>
      <c r="P5" s="3">
        <f>AVERAGE(Details!P10:P15)</f>
        <v>76.784999999999997</v>
      </c>
      <c r="Q5" s="3">
        <f>AVERAGE(Details!Q10:Q15)</f>
        <v>1.5999999999999999</v>
      </c>
      <c r="R5" s="3">
        <f>AVERAGE(Details!R10:R15)</f>
        <v>5.2</v>
      </c>
      <c r="S5" s="3">
        <f>AVERAGE(Details!S10:S15)</f>
        <v>6.8</v>
      </c>
      <c r="T5" s="3">
        <f>AVERAGE(Details!T10:T15)</f>
        <v>0.30769230769230765</v>
      </c>
      <c r="U5" s="6">
        <f t="shared" ref="U5:U33" ca="1" si="0">AVERAGE(INDIRECT("Details!"&amp;ADDRESS(V5,20)&amp;":"&amp;ADDRESS(W5,20)))</f>
        <v>0.30769230769230765</v>
      </c>
      <c r="V5" s="36">
        <f>W4+1</f>
        <v>10</v>
      </c>
      <c r="W5" s="36">
        <f>V5+5</f>
        <v>15</v>
      </c>
    </row>
    <row r="6" spans="2:23" x14ac:dyDescent="0.25">
      <c r="B6" s="1" t="str">
        <f>Details!B16</f>
        <v>0.2 mM nitrate</v>
      </c>
      <c r="C6" s="1" t="str">
        <f>Details!C16</f>
        <v>Alessandro</v>
      </c>
      <c r="E6" s="3">
        <f>AVERAGE(Details!E16:E21)</f>
        <v>8.23</v>
      </c>
      <c r="F6" s="3">
        <f>AVERAGE(Details!F16:F21)</f>
        <v>3.5566666666666666</v>
      </c>
      <c r="G6" s="3">
        <f>AVERAGE(Details!G16:G21)</f>
        <v>0.20499999999999999</v>
      </c>
      <c r="H6" s="3">
        <f>AVERAGE(Details!H16:H21)</f>
        <v>4.47</v>
      </c>
      <c r="I6" s="3">
        <f>AVERAGE(Details!I16:I21)</f>
        <v>23.5</v>
      </c>
      <c r="J6" s="3">
        <f>AVERAGE(Details!J16:J21)</f>
        <v>0.33333333333333331</v>
      </c>
      <c r="K6" s="3">
        <f>AVERAGE(Details!K16:K21)</f>
        <v>11.681666666666667</v>
      </c>
      <c r="L6" s="3">
        <f>AVERAGE(Details!L16:L21)</f>
        <v>0.49264817419422674</v>
      </c>
      <c r="M6" s="3">
        <f>AVERAGE(Details!M16:M21)</f>
        <v>19.911666666666665</v>
      </c>
      <c r="N6" s="3">
        <f>AVERAGE(Details!N16:N21)</f>
        <v>2.8468333333333331</v>
      </c>
      <c r="O6" s="3">
        <f>AVERAGE(Details!O16:O21)</f>
        <v>6.6445000000000007</v>
      </c>
      <c r="P6" s="3">
        <f>AVERAGE(Details!P16:P21)</f>
        <v>68.924999999999997</v>
      </c>
      <c r="Q6" s="3">
        <f>AVERAGE(Details!Q16:Q21)</f>
        <v>1.7333333333333336</v>
      </c>
      <c r="R6" s="3">
        <f>AVERAGE(Details!R16:R21)</f>
        <v>4.666666666666667</v>
      </c>
      <c r="S6" s="3">
        <f>AVERAGE(Details!S16:S21)</f>
        <v>6.3999999999999995</v>
      </c>
      <c r="T6" s="3">
        <f>AVERAGE(Details!T16:T21)</f>
        <v>0.37142857142857144</v>
      </c>
      <c r="U6" s="6">
        <f t="shared" ca="1" si="0"/>
        <v>0.37142857142857144</v>
      </c>
      <c r="V6" s="36">
        <f t="shared" ref="V6:V33" si="1">W5+1</f>
        <v>16</v>
      </c>
      <c r="W6" s="36">
        <f t="shared" ref="W6:W33" si="2">V6+5</f>
        <v>21</v>
      </c>
    </row>
    <row r="7" spans="2:23" x14ac:dyDescent="0.25">
      <c r="B7" s="1" t="str">
        <f>Details!B22</f>
        <v>0.2 mM nitrate</v>
      </c>
      <c r="C7" s="1" t="str">
        <f>Details!C22</f>
        <v>Amazonite</v>
      </c>
      <c r="E7" s="3">
        <f>AVERAGE(Details!E22:E27)</f>
        <v>8.5533333333333346</v>
      </c>
      <c r="F7" s="3">
        <f>AVERAGE(Details!F22:F27)</f>
        <v>3.6666666666666665</v>
      </c>
      <c r="G7" s="3">
        <f>AVERAGE(Details!G22:G27)</f>
        <v>0.17833333333333334</v>
      </c>
      <c r="H7" s="3">
        <f>AVERAGE(Details!H22:H27)</f>
        <v>4.7066666666666661</v>
      </c>
      <c r="I7" s="3">
        <f>AVERAGE(Details!I22:I27)</f>
        <v>32.666666666666664</v>
      </c>
      <c r="J7" s="3">
        <f>AVERAGE(Details!J22:J27)</f>
        <v>0.33333333333333331</v>
      </c>
      <c r="K7" s="3">
        <f>AVERAGE(Details!K22:K27)</f>
        <v>19.181666666666665</v>
      </c>
      <c r="L7" s="3">
        <f>AVERAGE(Details!L22:L27)</f>
        <v>0.58908934971838189</v>
      </c>
      <c r="M7" s="3">
        <f>AVERAGE(Details!M22:M27)</f>
        <v>27.734999999999999</v>
      </c>
      <c r="N7" s="3">
        <f>AVERAGE(Details!N22:N27)</f>
        <v>3.8343333333333334</v>
      </c>
      <c r="O7" s="3">
        <f>AVERAGE(Details!O22:O27)</f>
        <v>9.0443333333333324</v>
      </c>
      <c r="P7" s="3">
        <f>AVERAGE(Details!P22:P27)</f>
        <v>105.10105263157895</v>
      </c>
      <c r="Q7" s="3">
        <f>AVERAGE(Details!Q22:Q27)</f>
        <v>1.5833333333333333</v>
      </c>
      <c r="R7" s="3">
        <f>AVERAGE(Details!R22:R27)</f>
        <v>7.083333333333333</v>
      </c>
      <c r="S7" s="3">
        <f>AVERAGE(Details!S22:S27)</f>
        <v>8.6666666666666661</v>
      </c>
      <c r="T7" s="3">
        <f>AVERAGE(Details!T22:T27)</f>
        <v>0.22352941176470589</v>
      </c>
      <c r="U7" s="6">
        <f t="shared" ca="1" si="0"/>
        <v>0.22352941176470589</v>
      </c>
      <c r="V7" s="36">
        <f t="shared" si="1"/>
        <v>22</v>
      </c>
      <c r="W7" s="36">
        <f t="shared" si="2"/>
        <v>27</v>
      </c>
    </row>
    <row r="8" spans="2:23" x14ac:dyDescent="0.25">
      <c r="B8" s="1" t="str">
        <f>Details!B28</f>
        <v>0.2 mM nitrate</v>
      </c>
      <c r="C8" s="1" t="str">
        <f>Details!C28</f>
        <v>Architect</v>
      </c>
      <c r="E8" s="3">
        <f>AVERAGE(Details!E28:E33)</f>
        <v>7.9360000000000017</v>
      </c>
      <c r="F8" s="3">
        <f>AVERAGE(Details!F28:F33)</f>
        <v>3.75</v>
      </c>
      <c r="G8" s="3">
        <f>AVERAGE(Details!G28:G33)</f>
        <v>0.21999999999999997</v>
      </c>
      <c r="H8" s="3">
        <f>AVERAGE(Details!H28:H33)</f>
        <v>3.9659999999999997</v>
      </c>
      <c r="I8" s="3">
        <f>AVERAGE(Details!I28:I33)</f>
        <v>26.6</v>
      </c>
      <c r="J8" s="3">
        <f>AVERAGE(Details!J28:J33)</f>
        <v>0.4</v>
      </c>
      <c r="K8" s="3">
        <f>AVERAGE(Details!K28:K33)</f>
        <v>13.368</v>
      </c>
      <c r="L8" s="3">
        <f>AVERAGE(Details!L28:L33)</f>
        <v>0.48746087013054556</v>
      </c>
      <c r="M8" s="3">
        <f>AVERAGE(Details!M28:M33)</f>
        <v>21.303999999999998</v>
      </c>
      <c r="N8" s="3">
        <f>AVERAGE(Details!N28:N33)</f>
        <v>3.3398000000000003</v>
      </c>
      <c r="O8" s="3">
        <f>AVERAGE(Details!O28:O33)</f>
        <v>7.1067999999999998</v>
      </c>
      <c r="P8" s="3">
        <f>AVERAGE(Details!P28:P33)</f>
        <v>91.302857142857135</v>
      </c>
      <c r="Q8" s="3">
        <f>AVERAGE(Details!Q28:Q33)</f>
        <v>1.4000000000000001</v>
      </c>
      <c r="R8" s="3">
        <f>AVERAGE(Details!R28:R33)</f>
        <v>5.3500000000000005</v>
      </c>
      <c r="S8" s="3">
        <f>AVERAGE(Details!S28:S33)</f>
        <v>6.7500000000000018</v>
      </c>
      <c r="T8" s="3">
        <f>AVERAGE(Details!T28:T33)</f>
        <v>0.26168224299065418</v>
      </c>
      <c r="U8" s="6">
        <f t="shared" ca="1" si="0"/>
        <v>0.26168224299065418</v>
      </c>
      <c r="V8" s="36">
        <f t="shared" si="1"/>
        <v>28</v>
      </c>
      <c r="W8" s="36">
        <f t="shared" si="2"/>
        <v>33</v>
      </c>
    </row>
    <row r="9" spans="2:23" x14ac:dyDescent="0.25">
      <c r="B9" s="1" t="str">
        <f>Details!B34</f>
        <v>0.2 mM nitrate</v>
      </c>
      <c r="C9" s="1" t="str">
        <f>Details!C34</f>
        <v>Cadran</v>
      </c>
      <c r="E9" s="3">
        <f>AVERAGE(Details!E34:E39)</f>
        <v>6.4939999999999998</v>
      </c>
      <c r="F9" s="3">
        <f>AVERAGE(Details!F34:F39)</f>
        <v>2.4940000000000002</v>
      </c>
      <c r="G9" s="3">
        <f>AVERAGE(Details!G34:G39)</f>
        <v>0.33799999999999997</v>
      </c>
      <c r="H9" s="3">
        <f>AVERAGE(Details!H34:H39)</f>
        <v>3.6559999999999997</v>
      </c>
      <c r="I9" s="3">
        <f>AVERAGE(Details!I34:I39)</f>
        <v>20</v>
      </c>
      <c r="J9" s="3">
        <f>AVERAGE(Details!J34:J39)</f>
        <v>1.6</v>
      </c>
      <c r="K9" s="3">
        <f>AVERAGE(Details!K34:K39)</f>
        <v>6.7780000000000005</v>
      </c>
      <c r="L9" s="3">
        <f>AVERAGE(Details!L34:L39)</f>
        <v>0.33173983957219244</v>
      </c>
      <c r="M9" s="3">
        <f>AVERAGE(Details!M34:M39)</f>
        <v>13.272</v>
      </c>
      <c r="N9" s="3">
        <f>AVERAGE(Details!N34:N39)</f>
        <v>3.0771999999999999</v>
      </c>
      <c r="O9" s="3">
        <f>AVERAGE(Details!O34:O39)</f>
        <v>7.8712</v>
      </c>
      <c r="P9" s="3">
        <f>AVERAGE(Details!P34:P39)</f>
        <v>59.426865671641806</v>
      </c>
      <c r="Q9" s="3">
        <f>AVERAGE(Details!Q34:Q39)</f>
        <v>1.3399999999999999</v>
      </c>
      <c r="R9" s="3">
        <f>AVERAGE(Details!R34:R39)</f>
        <v>4.26</v>
      </c>
      <c r="S9" s="3">
        <f>AVERAGE(Details!S34:S39)</f>
        <v>5.6</v>
      </c>
      <c r="T9" s="3">
        <f>AVERAGE(Details!T34:T39)</f>
        <v>0.31455399061032863</v>
      </c>
      <c r="U9" s="6">
        <f t="shared" ca="1" si="0"/>
        <v>0.31455399061032863</v>
      </c>
      <c r="V9" s="36">
        <f t="shared" si="1"/>
        <v>34</v>
      </c>
      <c r="W9" s="36">
        <f t="shared" si="2"/>
        <v>39</v>
      </c>
    </row>
    <row r="10" spans="2:23" x14ac:dyDescent="0.25">
      <c r="B10" s="1" t="str">
        <f>Details!B40</f>
        <v>0.2 mM nitrate</v>
      </c>
      <c r="C10" s="1" t="str">
        <f>Details!C40</f>
        <v>DK_Expansion</v>
      </c>
      <c r="E10" s="3">
        <f>AVERAGE(Details!E40:E45)</f>
        <v>7.96</v>
      </c>
      <c r="F10" s="3">
        <f>AVERAGE(Details!F40:F45)</f>
        <v>3.1199999999999997</v>
      </c>
      <c r="G10" s="3">
        <f>AVERAGE(Details!G40:G45)</f>
        <v>0.76666666666666661</v>
      </c>
      <c r="H10" s="3">
        <f>AVERAGE(Details!H40:H45)</f>
        <v>4.07</v>
      </c>
      <c r="I10" s="3">
        <f>AVERAGE(Details!I40:I45)</f>
        <v>21</v>
      </c>
      <c r="J10" s="3">
        <f>AVERAGE(Details!J40:J45)</f>
        <v>1.6666666666666667</v>
      </c>
      <c r="K10" s="3">
        <f>AVERAGE(Details!K40:K45)</f>
        <v>9.93</v>
      </c>
      <c r="L10" s="3">
        <f>AVERAGE(Details!L40:L45)</f>
        <v>0.43167863247863242</v>
      </c>
      <c r="M10" s="3">
        <f>AVERAGE(Details!M40:M45)</f>
        <v>17.89</v>
      </c>
      <c r="N10" s="3">
        <f>AVERAGE(Details!N40:N45)</f>
        <v>2.5866666666666664</v>
      </c>
      <c r="O10" s="3">
        <f>AVERAGE(Details!O40:O45)</f>
        <v>6.6039999999999992</v>
      </c>
      <c r="P10" s="3">
        <f>AVERAGE(Details!P40:P45)</f>
        <v>63.141176470588228</v>
      </c>
      <c r="Q10" s="3">
        <f>AVERAGE(Details!Q40:Q45)</f>
        <v>1.7</v>
      </c>
      <c r="R10" s="3">
        <f>AVERAGE(Details!R40:R45)</f>
        <v>6</v>
      </c>
      <c r="S10" s="3">
        <f>AVERAGE(Details!S40:S45)</f>
        <v>7.7</v>
      </c>
      <c r="T10" s="3">
        <f>AVERAGE(Details!T40:T45)</f>
        <v>0.28333333333333333</v>
      </c>
      <c r="U10" s="6">
        <f t="shared" ca="1" si="0"/>
        <v>0.28333333333333333</v>
      </c>
      <c r="V10" s="36">
        <f t="shared" si="1"/>
        <v>40</v>
      </c>
      <c r="W10" s="36">
        <f t="shared" si="2"/>
        <v>45</v>
      </c>
    </row>
    <row r="11" spans="2:23" x14ac:dyDescent="0.25">
      <c r="B11" s="1" t="str">
        <f>Details!B46</f>
        <v>0.2 mM nitrate</v>
      </c>
      <c r="C11" s="1" t="str">
        <f>Details!C46</f>
        <v>DK_Exception</v>
      </c>
      <c r="E11" s="3">
        <f>AVERAGE(Details!E46:E51)</f>
        <v>7.8999999999999986</v>
      </c>
      <c r="F11" s="3">
        <f>AVERAGE(Details!F46:F51)</f>
        <v>3.1839999999999997</v>
      </c>
      <c r="G11" s="3">
        <f>AVERAGE(Details!G46:G51)</f>
        <v>0.16</v>
      </c>
      <c r="H11" s="3">
        <f>AVERAGE(Details!H46:H51)</f>
        <v>4.5540000000000003</v>
      </c>
      <c r="I11" s="3">
        <f>AVERAGE(Details!I46:I51)</f>
        <v>28.4</v>
      </c>
      <c r="J11" s="3">
        <f>AVERAGE(Details!J46:J51)</f>
        <v>0.2</v>
      </c>
      <c r="K11" s="3">
        <f>AVERAGE(Details!K46:K51)</f>
        <v>13.258000000000001</v>
      </c>
      <c r="L11" s="3">
        <f>AVERAGE(Details!L46:L51)</f>
        <v>0.46266250601250603</v>
      </c>
      <c r="M11" s="3">
        <f>AVERAGE(Details!M46:M51)</f>
        <v>21.158000000000001</v>
      </c>
      <c r="N11" s="3">
        <f>AVERAGE(Details!N46:N51)</f>
        <v>3.6397999999999997</v>
      </c>
      <c r="O11" s="3">
        <f>AVERAGE(Details!O46:O51)</f>
        <v>8.9564000000000004</v>
      </c>
      <c r="P11" s="3">
        <f>AVERAGE(Details!P46:P51)</f>
        <v>79.342500000000001</v>
      </c>
      <c r="Q11" s="3">
        <f>AVERAGE(Details!Q46:Q51)</f>
        <v>1.5999999999999999</v>
      </c>
      <c r="R11" s="3">
        <f>AVERAGE(Details!R46:R51)</f>
        <v>4.8600000000000003</v>
      </c>
      <c r="S11" s="3">
        <f>AVERAGE(Details!S46:S51)</f>
        <v>6.4599999999999991</v>
      </c>
      <c r="T11" s="3">
        <f>AVERAGE(Details!T46:T51)</f>
        <v>0.32921810699588472</v>
      </c>
      <c r="U11" s="6">
        <f t="shared" ca="1" si="0"/>
        <v>0.32921810699588472</v>
      </c>
      <c r="V11" s="36">
        <f t="shared" si="1"/>
        <v>46</v>
      </c>
      <c r="W11" s="36">
        <f t="shared" si="2"/>
        <v>51</v>
      </c>
    </row>
    <row r="12" spans="2:23" x14ac:dyDescent="0.25">
      <c r="B12" s="11" t="str">
        <f>Details!B52</f>
        <v>0.2 mM nitrate</v>
      </c>
      <c r="C12" s="11" t="str">
        <f>Details!C52</f>
        <v>DK_Execto</v>
      </c>
      <c r="E12" s="3">
        <f>AVERAGE(Details!E52:E57)</f>
        <v>8.0766666666666662</v>
      </c>
      <c r="F12" s="3">
        <f>AVERAGE(Details!F52:F57)</f>
        <v>3.2283333333333335</v>
      </c>
      <c r="G12" s="3">
        <f>AVERAGE(Details!G52:G57)</f>
        <v>0.22166666666666665</v>
      </c>
      <c r="H12" s="3">
        <f>AVERAGE(Details!H52:H57)</f>
        <v>4.6266666666666669</v>
      </c>
      <c r="I12" s="3">
        <f>AVERAGE(Details!I52:I57)</f>
        <v>21.166666666666668</v>
      </c>
      <c r="J12" s="3">
        <f>AVERAGE(Details!J52:J57)</f>
        <v>0.16666666666666666</v>
      </c>
      <c r="K12" s="3">
        <f>AVERAGE(Details!K52:K57)</f>
        <v>10.978333333333333</v>
      </c>
      <c r="L12" s="3">
        <f>AVERAGE(Details!L52:L57)</f>
        <v>0.52786350544116278</v>
      </c>
      <c r="M12" s="3">
        <f>AVERAGE(Details!M52:M57)</f>
        <v>19.055</v>
      </c>
      <c r="N12" s="3">
        <f>AVERAGE(Details!N52:N57)</f>
        <v>2.6061666666666667</v>
      </c>
      <c r="O12" s="3">
        <f>AVERAGE(Details!O52:O57)</f>
        <v>6.5030000000000001</v>
      </c>
      <c r="P12" s="3">
        <f>AVERAGE(Details!P52:P57)</f>
        <v>91.463999999999999</v>
      </c>
      <c r="Q12" s="3">
        <f>AVERAGE(Details!Q52:Q57)</f>
        <v>1.25</v>
      </c>
      <c r="R12" s="3">
        <f>AVERAGE(Details!R52:R57)</f>
        <v>4.666666666666667</v>
      </c>
      <c r="S12" s="3">
        <f>AVERAGE(Details!S52:S57)</f>
        <v>5.916666666666667</v>
      </c>
      <c r="T12" s="3">
        <f>AVERAGE(Details!T52:T57)</f>
        <v>0.26785714285714285</v>
      </c>
      <c r="U12" s="6">
        <f t="shared" ca="1" si="0"/>
        <v>0.26785714285714285</v>
      </c>
      <c r="V12" s="36">
        <f t="shared" si="1"/>
        <v>52</v>
      </c>
      <c r="W12" s="36">
        <f t="shared" si="2"/>
        <v>57</v>
      </c>
    </row>
    <row r="13" spans="2:23" x14ac:dyDescent="0.25">
      <c r="B13" s="1" t="str">
        <f>Details!B58</f>
        <v>0.2 mM nitrate</v>
      </c>
      <c r="C13" s="1" t="str">
        <f>Details!C58</f>
        <v>DK_Exlibris</v>
      </c>
      <c r="E13" s="3">
        <f>AVERAGE(Details!E58:E63)</f>
        <v>8.7225000000000001</v>
      </c>
      <c r="F13" s="3">
        <f>AVERAGE(Details!F58:F63)</f>
        <v>4.1025</v>
      </c>
      <c r="G13" s="3">
        <f>AVERAGE(Details!G58:G63)</f>
        <v>0.33499999999999996</v>
      </c>
      <c r="H13" s="3">
        <f>AVERAGE(Details!H58:H63)</f>
        <v>4.2824999999999998</v>
      </c>
      <c r="I13" s="3">
        <f>AVERAGE(Details!I58:I63)</f>
        <v>34</v>
      </c>
      <c r="J13" s="3">
        <f>AVERAGE(Details!J58:J63)</f>
        <v>2</v>
      </c>
      <c r="K13" s="3">
        <f>AVERAGE(Details!K58:K63)</f>
        <v>22.335000000000001</v>
      </c>
      <c r="L13" s="3">
        <f>AVERAGE(Details!L58:L63)</f>
        <v>0.65948319243156206</v>
      </c>
      <c r="M13" s="3">
        <f>AVERAGE(Details!M58:M63)</f>
        <v>31.057499999999997</v>
      </c>
      <c r="N13" s="3">
        <f>AVERAGE(Details!N58:N63)</f>
        <v>3.8569999999999998</v>
      </c>
      <c r="O13" s="3">
        <f>AVERAGE(Details!O58:O63)</f>
        <v>8.2115000000000009</v>
      </c>
      <c r="P13" s="3">
        <f>AVERAGE(Details!P58:P63)</f>
        <v>82.82</v>
      </c>
      <c r="Q13" s="3">
        <f>AVERAGE(Details!Q58:Q63)</f>
        <v>2.25</v>
      </c>
      <c r="R13" s="3">
        <f>AVERAGE(Details!R58:R63)</f>
        <v>8</v>
      </c>
      <c r="S13" s="3">
        <f>AVERAGE(Details!S58:S63)</f>
        <v>10.25</v>
      </c>
      <c r="T13" s="3">
        <f>AVERAGE(Details!T58:T63)</f>
        <v>0.28125</v>
      </c>
      <c r="U13" s="6">
        <f t="shared" ca="1" si="0"/>
        <v>0.28125</v>
      </c>
      <c r="V13" s="36">
        <f t="shared" si="1"/>
        <v>58</v>
      </c>
      <c r="W13" s="36">
        <f t="shared" si="2"/>
        <v>63</v>
      </c>
    </row>
    <row r="14" spans="2:23" x14ac:dyDescent="0.25">
      <c r="B14" s="1" t="str">
        <f>Details!B64</f>
        <v>0.2 mM nitrate</v>
      </c>
      <c r="C14" s="1" t="str">
        <f>Details!C64</f>
        <v>DK_Explicit</v>
      </c>
      <c r="E14" s="3">
        <f>AVERAGE(Details!E64:E69)</f>
        <v>7.2249999999999996</v>
      </c>
      <c r="F14" s="3">
        <f>AVERAGE(Details!F64:F69)</f>
        <v>2.3275000000000001</v>
      </c>
      <c r="G14" s="3">
        <f>AVERAGE(Details!G64:G69)</f>
        <v>0.26250000000000001</v>
      </c>
      <c r="H14" s="3">
        <f>AVERAGE(Details!H64:H69)</f>
        <v>4.6375000000000002</v>
      </c>
      <c r="I14" s="3">
        <f>AVERAGE(Details!I64:I69)</f>
        <v>20</v>
      </c>
      <c r="J14" s="3">
        <f>AVERAGE(Details!J64:J69)</f>
        <v>1.25</v>
      </c>
      <c r="K14" s="3">
        <f>AVERAGE(Details!K64:K69)</f>
        <v>10.16</v>
      </c>
      <c r="L14" s="3">
        <f>AVERAGE(Details!L64:L69)</f>
        <v>0.55493315018315015</v>
      </c>
      <c r="M14" s="3">
        <f>AVERAGE(Details!M64:M69)</f>
        <v>17.384999999999998</v>
      </c>
      <c r="N14" s="3">
        <f>AVERAGE(Details!N64:N69)</f>
        <v>2.6992500000000001</v>
      </c>
      <c r="O14" s="3">
        <f>AVERAGE(Details!O64:O69)</f>
        <v>8.52</v>
      </c>
      <c r="P14" s="3">
        <f>AVERAGE(Details!P64:P69)</f>
        <v>74.507142857142838</v>
      </c>
      <c r="Q14" s="3">
        <f>AVERAGE(Details!Q64:Q69)</f>
        <v>1.4000000000000001</v>
      </c>
      <c r="R14" s="3">
        <f>AVERAGE(Details!R64:R69)</f>
        <v>5.6000000000000005</v>
      </c>
      <c r="S14" s="3">
        <f>AVERAGE(Details!S64:S69)</f>
        <v>7.0000000000000018</v>
      </c>
      <c r="T14" s="3">
        <f>AVERAGE(Details!T64:T69)</f>
        <v>0.25</v>
      </c>
      <c r="U14" s="6">
        <f t="shared" ca="1" si="0"/>
        <v>0.25</v>
      </c>
      <c r="V14" s="36">
        <f t="shared" si="1"/>
        <v>64</v>
      </c>
      <c r="W14" s="36">
        <f t="shared" si="2"/>
        <v>69</v>
      </c>
    </row>
    <row r="15" spans="2:23" x14ac:dyDescent="0.25">
      <c r="B15" s="1" t="str">
        <f>Details!B70</f>
        <v>0.2 mM nitrate</v>
      </c>
      <c r="C15" s="1" t="str">
        <f>Details!C70</f>
        <v>DK_Exposition</v>
      </c>
      <c r="E15" s="3">
        <f>AVERAGE(Details!E70:E75)</f>
        <v>8.711666666666666</v>
      </c>
      <c r="F15" s="3">
        <f>AVERAGE(Details!F70:F75)</f>
        <v>2.9866666666666668</v>
      </c>
      <c r="G15" s="3">
        <f>AVERAGE(Details!G70:G75)</f>
        <v>0.38500000000000001</v>
      </c>
      <c r="H15" s="3">
        <f>AVERAGE(Details!H70:H75)</f>
        <v>5.3416666666666659</v>
      </c>
      <c r="I15" s="3">
        <f>AVERAGE(Details!I70:I75)</f>
        <v>21.166666666666668</v>
      </c>
      <c r="J15" s="3">
        <f>AVERAGE(Details!J70:J75)</f>
        <v>0</v>
      </c>
      <c r="K15" s="3">
        <f>AVERAGE(Details!K70:K75)</f>
        <v>13.211666666666666</v>
      </c>
      <c r="L15" s="3">
        <f>AVERAGE(Details!L70:L75)</f>
        <v>0.61532422742949056</v>
      </c>
      <c r="M15" s="3">
        <f>AVERAGE(Details!M70:M75)</f>
        <v>21.923333333333332</v>
      </c>
      <c r="N15" s="3">
        <f>AVERAGE(Details!N70:N75)</f>
        <v>2.4255</v>
      </c>
      <c r="O15" s="3">
        <f>AVERAGE(Details!O70:O75)</f>
        <v>7.238666666666667</v>
      </c>
      <c r="P15" s="3">
        <f>AVERAGE(Details!P70:P75)</f>
        <v>71.749090909090924</v>
      </c>
      <c r="Q15" s="3">
        <f>AVERAGE(Details!Q70:Q75)</f>
        <v>1.8333333333333333</v>
      </c>
      <c r="R15" s="3">
        <f>AVERAGE(Details!R70:R75)</f>
        <v>5.5</v>
      </c>
      <c r="S15" s="3">
        <f>AVERAGE(Details!S70:S75)</f>
        <v>7.333333333333333</v>
      </c>
      <c r="T15" s="3">
        <f>AVERAGE(Details!T70:T75)</f>
        <v>0.33333333333333331</v>
      </c>
      <c r="U15" s="6">
        <f t="shared" ca="1" si="0"/>
        <v>0.33333333333333331</v>
      </c>
      <c r="V15" s="36">
        <f t="shared" si="1"/>
        <v>70</v>
      </c>
      <c r="W15" s="36">
        <f t="shared" si="2"/>
        <v>75</v>
      </c>
    </row>
    <row r="16" spans="2:23" x14ac:dyDescent="0.25">
      <c r="B16" s="1" t="str">
        <f>Details!B76</f>
        <v>0.2 mM nitrate</v>
      </c>
      <c r="C16" s="1" t="str">
        <f>Details!C76</f>
        <v>DK_Extime</v>
      </c>
      <c r="E16" s="3">
        <f>AVERAGE(Details!E76:E81)</f>
        <v>7.08</v>
      </c>
      <c r="F16" s="3">
        <f>AVERAGE(Details!F76:F81)</f>
        <v>2.5840000000000001</v>
      </c>
      <c r="G16" s="3">
        <f>AVERAGE(Details!G76:G81)</f>
        <v>0.26200000000000001</v>
      </c>
      <c r="H16" s="3">
        <f>AVERAGE(Details!H76:H81)</f>
        <v>4.234</v>
      </c>
      <c r="I16" s="3">
        <f>AVERAGE(Details!I76:I81)</f>
        <v>19.399999999999999</v>
      </c>
      <c r="J16" s="3">
        <f>AVERAGE(Details!J76:J81)</f>
        <v>0.4</v>
      </c>
      <c r="K16" s="3">
        <f>AVERAGE(Details!K76:K81)</f>
        <v>8.6519999999999992</v>
      </c>
      <c r="L16" s="3">
        <f>AVERAGE(Details!L76:L81)</f>
        <v>0.44738383838383838</v>
      </c>
      <c r="M16" s="3">
        <f>AVERAGE(Details!M76:M81)</f>
        <v>15.731999999999999</v>
      </c>
      <c r="N16" s="3">
        <f>AVERAGE(Details!N76:N81)</f>
        <v>2.7868000000000004</v>
      </c>
      <c r="O16" s="3">
        <f>AVERAGE(Details!O76:O81)</f>
        <v>7.6528000000000009</v>
      </c>
      <c r="P16" s="3">
        <f>AVERAGE(Details!P76:P81)</f>
        <v>52.44</v>
      </c>
      <c r="Q16" s="3">
        <f>AVERAGE(Details!Q76:Q81)</f>
        <v>1.8</v>
      </c>
      <c r="R16" s="3">
        <f>AVERAGE(Details!R76:R81)</f>
        <v>5.16</v>
      </c>
      <c r="S16" s="3">
        <f>AVERAGE(Details!S76:S81)</f>
        <v>6.9599999999999991</v>
      </c>
      <c r="T16" s="3">
        <f>AVERAGE(Details!T76:T81)</f>
        <v>0.34883720930232559</v>
      </c>
      <c r="U16" s="6">
        <f t="shared" ca="1" si="0"/>
        <v>0.34883720930232559</v>
      </c>
      <c r="V16" s="36">
        <f t="shared" si="1"/>
        <v>76</v>
      </c>
      <c r="W16" s="36">
        <f t="shared" si="2"/>
        <v>81</v>
      </c>
    </row>
    <row r="17" spans="2:23" x14ac:dyDescent="0.25">
      <c r="B17" s="1" t="str">
        <f>Details!B82</f>
        <v>0.2 mM nitrate</v>
      </c>
      <c r="C17" s="1" t="str">
        <f>Details!C82</f>
        <v>DK_Extorm</v>
      </c>
      <c r="E17" s="3">
        <f>AVERAGE(Details!E82:E87)</f>
        <v>8.8383333333333329</v>
      </c>
      <c r="F17" s="3">
        <f>AVERAGE(Details!F82:F87)</f>
        <v>3.5483333333333333</v>
      </c>
      <c r="G17" s="3">
        <f>AVERAGE(Details!G82:G87)</f>
        <v>0.28833333333333333</v>
      </c>
      <c r="H17" s="3">
        <f>AVERAGE(Details!H82:H87)</f>
        <v>5</v>
      </c>
      <c r="I17" s="3">
        <f>AVERAGE(Details!I82:I87)</f>
        <v>28</v>
      </c>
      <c r="J17" s="3">
        <f>AVERAGE(Details!J82:J87)</f>
        <v>0.83333333333333337</v>
      </c>
      <c r="K17" s="3">
        <f>AVERAGE(Details!K82:K87)</f>
        <v>14.508333333333333</v>
      </c>
      <c r="L17" s="3">
        <f>AVERAGE(Details!L82:L87)</f>
        <v>0.5206055252836399</v>
      </c>
      <c r="M17" s="3">
        <f>AVERAGE(Details!M82:M87)</f>
        <v>23.346666666666664</v>
      </c>
      <c r="N17" s="3">
        <f>AVERAGE(Details!N82:N87)</f>
        <v>3.157</v>
      </c>
      <c r="O17" s="3">
        <f>AVERAGE(Details!O82:O87)</f>
        <v>7.9393333333333329</v>
      </c>
      <c r="P17" s="3">
        <f>AVERAGE(Details!P82:P87)</f>
        <v>62.257777777777783</v>
      </c>
      <c r="Q17" s="3">
        <f>AVERAGE(Details!Q82:Q87)</f>
        <v>2.25</v>
      </c>
      <c r="R17" s="3">
        <f>AVERAGE(Details!R82:R87)</f>
        <v>8</v>
      </c>
      <c r="S17" s="3">
        <f>AVERAGE(Details!S82:S87)</f>
        <v>10.25</v>
      </c>
      <c r="T17" s="3">
        <f>AVERAGE(Details!T82:T87)</f>
        <v>0.28125</v>
      </c>
      <c r="U17" s="6">
        <f t="shared" ca="1" si="0"/>
        <v>0.28125</v>
      </c>
      <c r="V17" s="36">
        <f t="shared" si="1"/>
        <v>82</v>
      </c>
      <c r="W17" s="36">
        <f t="shared" si="2"/>
        <v>87</v>
      </c>
    </row>
    <row r="18" spans="2:23" x14ac:dyDescent="0.25">
      <c r="B18" s="1" t="str">
        <f>Details!B88</f>
        <v>0.2 mM nitrate</v>
      </c>
      <c r="C18" s="1" t="str">
        <f>Details!C88</f>
        <v>Douglas</v>
      </c>
      <c r="E18" s="3">
        <f>AVERAGE(Details!E88:E93)</f>
        <v>8.8739999999999988</v>
      </c>
      <c r="F18" s="3">
        <f>AVERAGE(Details!F88:F93)</f>
        <v>4.0340000000000007</v>
      </c>
      <c r="G18" s="3">
        <f>AVERAGE(Details!G88:G93)</f>
        <v>0.17199999999999999</v>
      </c>
      <c r="H18" s="3">
        <f>AVERAGE(Details!H88:H93)</f>
        <v>4.6719999999999997</v>
      </c>
      <c r="I18" s="3">
        <f>AVERAGE(Details!I88:I93)</f>
        <v>28.2</v>
      </c>
      <c r="J18" s="3">
        <f>AVERAGE(Details!J88:J93)</f>
        <v>0.6</v>
      </c>
      <c r="K18" s="3">
        <f>AVERAGE(Details!K88:K93)</f>
        <v>14.534000000000001</v>
      </c>
      <c r="L18" s="3">
        <f>AVERAGE(Details!L88:L93)</f>
        <v>0.51531430150309465</v>
      </c>
      <c r="M18" s="3">
        <f>AVERAGE(Details!M88:M93)</f>
        <v>23.408000000000001</v>
      </c>
      <c r="N18" s="3">
        <f>AVERAGE(Details!N88:N93)</f>
        <v>3.1808000000000005</v>
      </c>
      <c r="O18" s="3">
        <f>AVERAGE(Details!O88:O93)</f>
        <v>7.0881999999999987</v>
      </c>
      <c r="P18" s="3">
        <f>AVERAGE(Details!P88:P93)</f>
        <v>78.026666666666671</v>
      </c>
      <c r="Q18" s="3">
        <f>AVERAGE(Details!Q88:Q93)</f>
        <v>1.8</v>
      </c>
      <c r="R18" s="3">
        <f>AVERAGE(Details!R88:R93)</f>
        <v>6.6599999999999993</v>
      </c>
      <c r="S18" s="3">
        <f>AVERAGE(Details!S88:S93)</f>
        <v>8.4600000000000009</v>
      </c>
      <c r="T18" s="3">
        <f>AVERAGE(Details!T88:T93)</f>
        <v>0.27027027027027029</v>
      </c>
      <c r="U18" s="6">
        <f t="shared" ca="1" si="0"/>
        <v>0.27027027027027029</v>
      </c>
      <c r="V18" s="36">
        <f t="shared" si="1"/>
        <v>88</v>
      </c>
      <c r="W18" s="36">
        <f t="shared" si="2"/>
        <v>93</v>
      </c>
    </row>
    <row r="19" spans="2:23" x14ac:dyDescent="0.25">
      <c r="B19" s="1" t="str">
        <f>Details!B94</f>
        <v>0.2 mM nitrate</v>
      </c>
      <c r="C19" s="1" t="str">
        <f>Details!C94</f>
        <v>Drummer</v>
      </c>
      <c r="E19" s="3">
        <f>AVERAGE(Details!E94:E99)</f>
        <v>8.57</v>
      </c>
      <c r="F19" s="3">
        <f>AVERAGE(Details!F94:F99)</f>
        <v>3.972</v>
      </c>
      <c r="G19" s="3">
        <f>AVERAGE(Details!G94:G99)</f>
        <v>0.22000000000000003</v>
      </c>
      <c r="H19" s="3">
        <f>AVERAGE(Details!H94:H99)</f>
        <v>4.38</v>
      </c>
      <c r="I19" s="3">
        <f>AVERAGE(Details!I94:I99)</f>
        <v>31.8</v>
      </c>
      <c r="J19" s="3">
        <f>AVERAGE(Details!J94:J99)</f>
        <v>0.8</v>
      </c>
      <c r="K19" s="3">
        <f>AVERAGE(Details!K94:K99)</f>
        <v>22.398</v>
      </c>
      <c r="L19" s="3">
        <f>AVERAGE(Details!L94:L99)</f>
        <v>0.70199238351254478</v>
      </c>
      <c r="M19" s="3">
        <f>AVERAGE(Details!M94:M99)</f>
        <v>30.968</v>
      </c>
      <c r="N19" s="3">
        <f>AVERAGE(Details!N94:N99)</f>
        <v>3.7063999999999999</v>
      </c>
      <c r="O19" s="3">
        <f>AVERAGE(Details!O94:O99)</f>
        <v>8.0627999999999993</v>
      </c>
      <c r="P19" s="3">
        <f>AVERAGE(Details!P94:P99)</f>
        <v>87.645283018867914</v>
      </c>
      <c r="Q19" s="3">
        <f>AVERAGE(Details!Q94:Q99)</f>
        <v>2.12</v>
      </c>
      <c r="R19" s="3">
        <f>AVERAGE(Details!R94:R99)</f>
        <v>8.14</v>
      </c>
      <c r="S19" s="3">
        <f>AVERAGE(Details!S94:S99)</f>
        <v>10.260000000000002</v>
      </c>
      <c r="T19" s="3">
        <f>AVERAGE(Details!T94:T99)</f>
        <v>0.26044226044226043</v>
      </c>
      <c r="U19" s="6">
        <f t="shared" ca="1" si="0"/>
        <v>0.26044226044226043</v>
      </c>
      <c r="V19" s="36">
        <f t="shared" si="1"/>
        <v>94</v>
      </c>
      <c r="W19" s="36">
        <f t="shared" si="2"/>
        <v>99</v>
      </c>
    </row>
    <row r="20" spans="2:23" x14ac:dyDescent="0.25">
      <c r="B20" s="1" t="str">
        <f>Details!B100</f>
        <v>0.2 mM nitrate</v>
      </c>
      <c r="C20" s="1" t="str">
        <f>Details!C100</f>
        <v>Dynamic</v>
      </c>
      <c r="E20" s="3">
        <f>AVERAGE(Details!E100:E105)</f>
        <v>8.73</v>
      </c>
      <c r="F20" s="3">
        <f>AVERAGE(Details!F100:F105)</f>
        <v>3.7775000000000003</v>
      </c>
      <c r="G20" s="3">
        <f>AVERAGE(Details!G100:G105)</f>
        <v>0.43</v>
      </c>
      <c r="H20" s="3">
        <f>AVERAGE(Details!H100:H105)</f>
        <v>4.5199999999999996</v>
      </c>
      <c r="I20" s="3">
        <f>AVERAGE(Details!I100:I105)</f>
        <v>26</v>
      </c>
      <c r="J20" s="3">
        <f>AVERAGE(Details!J100:J105)</f>
        <v>0</v>
      </c>
      <c r="K20" s="3">
        <f>AVERAGE(Details!K100:K105)</f>
        <v>18.215</v>
      </c>
      <c r="L20" s="3">
        <f>AVERAGE(Details!L100:L105)</f>
        <v>0.71323409090909096</v>
      </c>
      <c r="M20" s="3">
        <f>AVERAGE(Details!M100:M105)</f>
        <v>26.945</v>
      </c>
      <c r="N20" s="3">
        <f>AVERAGE(Details!N100:N105)</f>
        <v>2.9784999999999999</v>
      </c>
      <c r="O20" s="3">
        <f>AVERAGE(Details!O100:O105)</f>
        <v>6.8730000000000002</v>
      </c>
      <c r="P20" s="3">
        <f>AVERAGE(Details!P100:P105)</f>
        <v>76.985714285714266</v>
      </c>
      <c r="Q20" s="3">
        <f>AVERAGE(Details!Q100:Q105)</f>
        <v>2.1</v>
      </c>
      <c r="R20" s="3">
        <f>AVERAGE(Details!R100:R105)</f>
        <v>6.95</v>
      </c>
      <c r="S20" s="3">
        <f>AVERAGE(Details!S100:S105)</f>
        <v>9.0500000000000007</v>
      </c>
      <c r="T20" s="3">
        <f>AVERAGE(Details!T100:T105)</f>
        <v>0.30215827338129497</v>
      </c>
      <c r="U20" s="6">
        <f t="shared" ca="1" si="0"/>
        <v>0.30215827338129497</v>
      </c>
      <c r="V20" s="36">
        <f t="shared" si="1"/>
        <v>100</v>
      </c>
      <c r="W20" s="36">
        <f t="shared" si="2"/>
        <v>105</v>
      </c>
    </row>
    <row r="21" spans="2:23" x14ac:dyDescent="0.25">
      <c r="B21" s="1" t="str">
        <f>Details!B106</f>
        <v>0.2 mM nitrate</v>
      </c>
      <c r="C21" s="1" t="str">
        <f>Details!C106</f>
        <v>ES_Capello</v>
      </c>
      <c r="E21" s="3">
        <f>AVERAGE(Details!E106:E111)</f>
        <v>7.3916666666666657</v>
      </c>
      <c r="F21" s="3">
        <f>AVERAGE(Details!F106:F111)</f>
        <v>3.44</v>
      </c>
      <c r="G21" s="3">
        <f>AVERAGE(Details!G106:G111)</f>
        <v>0.125</v>
      </c>
      <c r="H21" s="3">
        <f>AVERAGE(Details!H106:H111)</f>
        <v>3.8250000000000006</v>
      </c>
      <c r="I21" s="3">
        <f>AVERAGE(Details!I106:I111)</f>
        <v>29.833333333333332</v>
      </c>
      <c r="J21" s="3">
        <f>AVERAGE(Details!J106:J111)</f>
        <v>0.16666666666666666</v>
      </c>
      <c r="K21" s="3">
        <f>AVERAGE(Details!K106:K111)</f>
        <v>16.583333333333332</v>
      </c>
      <c r="L21" s="3">
        <f>AVERAGE(Details!L106:L111)</f>
        <v>0.5548407751069041</v>
      </c>
      <c r="M21" s="3">
        <f>AVERAGE(Details!M106:M111)</f>
        <v>23.974999999999998</v>
      </c>
      <c r="N21" s="3">
        <f>AVERAGE(Details!N106:N111)</f>
        <v>4.0785</v>
      </c>
      <c r="O21" s="3">
        <f>AVERAGE(Details!O106:O111)</f>
        <v>8.6681666666666661</v>
      </c>
      <c r="P21" s="3">
        <f>AVERAGE(Details!P106:P111)</f>
        <v>73.769230769230759</v>
      </c>
      <c r="Q21" s="3">
        <f>AVERAGE(Details!Q106:Q111)</f>
        <v>1.95</v>
      </c>
      <c r="R21" s="3">
        <f>AVERAGE(Details!R106:R111)</f>
        <v>5.6833333333333336</v>
      </c>
      <c r="S21" s="3">
        <f>AVERAGE(Details!S106:S111)</f>
        <v>7.6333333333333337</v>
      </c>
      <c r="T21" s="3">
        <f>AVERAGE(Details!T106:T111)</f>
        <v>0.34310850439882695</v>
      </c>
      <c r="U21" s="6">
        <f t="shared" ca="1" si="0"/>
        <v>0.34310850439882695</v>
      </c>
      <c r="V21" s="36">
        <f t="shared" si="1"/>
        <v>106</v>
      </c>
      <c r="W21" s="36">
        <f t="shared" si="2"/>
        <v>111</v>
      </c>
    </row>
    <row r="22" spans="2:23" x14ac:dyDescent="0.25">
      <c r="B22" s="1" t="str">
        <f>Details!B112</f>
        <v>0.2 mM nitrate</v>
      </c>
      <c r="C22" s="1" t="str">
        <f>Details!C112</f>
        <v>ES_Momento</v>
      </c>
      <c r="E22" s="3">
        <f>AVERAGE(Details!E112:E117)</f>
        <v>7.94</v>
      </c>
      <c r="F22" s="3">
        <f>AVERAGE(Details!F112:F117)</f>
        <v>2.355</v>
      </c>
      <c r="G22" s="3">
        <f>AVERAGE(Details!G112:G117)</f>
        <v>5.2500000000000005E-2</v>
      </c>
      <c r="H22" s="3">
        <f>AVERAGE(Details!H112:H117)</f>
        <v>5.5250000000000004</v>
      </c>
      <c r="I22" s="3">
        <f>AVERAGE(Details!I112:I117)</f>
        <v>19.5</v>
      </c>
      <c r="J22" s="3">
        <f>AVERAGE(Details!J112:J117)</f>
        <v>0</v>
      </c>
      <c r="K22" s="3">
        <f>AVERAGE(Details!K112:K117)</f>
        <v>13.385</v>
      </c>
      <c r="L22" s="3">
        <f>AVERAGE(Details!L112:L117)</f>
        <v>0.69691243961352656</v>
      </c>
      <c r="M22" s="3">
        <f>AVERAGE(Details!M112:M117)</f>
        <v>21.325000000000003</v>
      </c>
      <c r="N22" s="3">
        <f>AVERAGE(Details!N112:N117)</f>
        <v>2.5215000000000001</v>
      </c>
      <c r="O22" s="3">
        <f>AVERAGE(Details!O112:O117)</f>
        <v>8.2582500000000003</v>
      </c>
      <c r="P22" s="3">
        <f>AVERAGE(Details!P112:P117)</f>
        <v>76.388059701492537</v>
      </c>
      <c r="Q22" s="3">
        <f>AVERAGE(Details!Q112:Q117)</f>
        <v>1.675</v>
      </c>
      <c r="R22" s="3">
        <f>AVERAGE(Details!R112:R117)</f>
        <v>4.5</v>
      </c>
      <c r="S22" s="3">
        <f>AVERAGE(Details!S112:S117)</f>
        <v>6.1749999999999998</v>
      </c>
      <c r="T22" s="3">
        <f>AVERAGE(Details!T112:T117)</f>
        <v>0.37222222222222223</v>
      </c>
      <c r="U22" s="6">
        <f t="shared" ca="1" si="0"/>
        <v>0.37222222222222223</v>
      </c>
      <c r="V22" s="36">
        <f t="shared" si="1"/>
        <v>112</v>
      </c>
      <c r="W22" s="36">
        <f t="shared" si="2"/>
        <v>117</v>
      </c>
    </row>
    <row r="23" spans="2:23" x14ac:dyDescent="0.25">
      <c r="B23" s="1" t="str">
        <f>Details!B118</f>
        <v>0.2 mM nitrate</v>
      </c>
      <c r="C23" s="1" t="str">
        <f>Details!C118</f>
        <v>ES_Mambo</v>
      </c>
      <c r="E23" s="3">
        <f>AVERAGE(Details!E118:E123)</f>
        <v>7.9316666666666675</v>
      </c>
      <c r="F23" s="3">
        <f>AVERAGE(Details!F118:F123)</f>
        <v>3.1466666666666669</v>
      </c>
      <c r="G23" s="3">
        <f>AVERAGE(Details!G118:G123)</f>
        <v>0.40833333333333327</v>
      </c>
      <c r="H23" s="3">
        <f>AVERAGE(Details!H118:H123)</f>
        <v>4.375</v>
      </c>
      <c r="I23" s="3">
        <f>AVERAGE(Details!I118:I123)</f>
        <v>22.5</v>
      </c>
      <c r="J23" s="3">
        <f>AVERAGE(Details!J118:J123)</f>
        <v>0</v>
      </c>
      <c r="K23" s="3">
        <f>AVERAGE(Details!K118:K123)</f>
        <v>10.834999999999999</v>
      </c>
      <c r="L23" s="3">
        <f>AVERAGE(Details!L118:L123)</f>
        <v>0.47550064528907027</v>
      </c>
      <c r="M23" s="3">
        <f>AVERAGE(Details!M118:M123)</f>
        <v>18.766666666666666</v>
      </c>
      <c r="N23" s="3">
        <f>AVERAGE(Details!N118:N123)</f>
        <v>2.8765000000000001</v>
      </c>
      <c r="O23" s="3">
        <f>AVERAGE(Details!O118:O123)</f>
        <v>7.1139999999999999</v>
      </c>
      <c r="P23" s="3">
        <f>AVERAGE(Details!P118:P123)</f>
        <v>64.342857142857142</v>
      </c>
      <c r="Q23" s="3">
        <f>AVERAGE(Details!Q118:Q123)</f>
        <v>1.75</v>
      </c>
      <c r="R23" s="3">
        <f>AVERAGE(Details!R118:R123)</f>
        <v>4.166666666666667</v>
      </c>
      <c r="S23" s="3">
        <f>AVERAGE(Details!S118:S123)</f>
        <v>5.916666666666667</v>
      </c>
      <c r="T23" s="3">
        <f>AVERAGE(Details!T118:T123)</f>
        <v>0.42</v>
      </c>
      <c r="U23" s="6">
        <f t="shared" ca="1" si="0"/>
        <v>0.42</v>
      </c>
      <c r="V23" s="36">
        <f t="shared" si="1"/>
        <v>118</v>
      </c>
      <c r="W23" s="36">
        <f t="shared" si="2"/>
        <v>123</v>
      </c>
    </row>
    <row r="24" spans="2:23" x14ac:dyDescent="0.25">
      <c r="B24" s="1" t="str">
        <f>Details!B124</f>
        <v>0.2 mM nitrate</v>
      </c>
      <c r="C24" s="1" t="str">
        <f>Details!C124</f>
        <v>ES_Vito</v>
      </c>
      <c r="E24" s="3">
        <f>AVERAGE(Details!E124:E129)</f>
        <v>8.8079999999999998</v>
      </c>
      <c r="F24" s="3">
        <f>AVERAGE(Details!F124:F129)</f>
        <v>3.2039999999999997</v>
      </c>
      <c r="G24" s="3">
        <f>AVERAGE(Details!G124:G129)</f>
        <v>0.438</v>
      </c>
      <c r="H24" s="3">
        <f>AVERAGE(Details!H124:H129)</f>
        <v>5.168000000000001</v>
      </c>
      <c r="I24" s="3">
        <f>AVERAGE(Details!I124:I129)</f>
        <v>29</v>
      </c>
      <c r="J24" s="3">
        <f>AVERAGE(Details!J124:J129)</f>
        <v>0</v>
      </c>
      <c r="K24" s="3">
        <f>AVERAGE(Details!K124:K129)</f>
        <v>16.98</v>
      </c>
      <c r="L24" s="3">
        <f>AVERAGE(Details!L124:L129)</f>
        <v>0.58392112492085568</v>
      </c>
      <c r="M24" s="3">
        <f>AVERAGE(Details!M124:M129)</f>
        <v>25.788</v>
      </c>
      <c r="N24" s="3">
        <f>AVERAGE(Details!N124:N129)</f>
        <v>3.2656000000000001</v>
      </c>
      <c r="O24" s="3">
        <f>AVERAGE(Details!O124:O129)</f>
        <v>8.9656000000000002</v>
      </c>
      <c r="P24" s="3">
        <f>AVERAGE(Details!P124:P129)</f>
        <v>81.43578947368421</v>
      </c>
      <c r="Q24" s="3">
        <f>AVERAGE(Details!Q124:Q129)</f>
        <v>1.9</v>
      </c>
      <c r="R24" s="3">
        <f>AVERAGE(Details!R124:R129)</f>
        <v>5.32</v>
      </c>
      <c r="S24" s="3">
        <f>AVERAGE(Details!S124:S129)</f>
        <v>7.2200000000000006</v>
      </c>
      <c r="T24" s="3">
        <f>AVERAGE(Details!T124:T129)</f>
        <v>0.35714285714285715</v>
      </c>
      <c r="U24" s="6">
        <f t="shared" ca="1" si="0"/>
        <v>0.35714285714285715</v>
      </c>
      <c r="V24" s="36">
        <f t="shared" si="1"/>
        <v>124</v>
      </c>
      <c r="W24" s="36">
        <f t="shared" si="2"/>
        <v>129</v>
      </c>
    </row>
    <row r="25" spans="2:23" x14ac:dyDescent="0.25">
      <c r="B25" s="1" t="str">
        <f>Details!B130</f>
        <v>0.2 mM nitrate</v>
      </c>
      <c r="C25" s="1" t="str">
        <f>Details!C130</f>
        <v>ESC_15039</v>
      </c>
      <c r="E25" s="3">
        <f>AVERAGE(Details!E130:E135)</f>
        <v>8.6783333333333328</v>
      </c>
      <c r="F25" s="3">
        <f>AVERAGE(Details!F130:F135)</f>
        <v>4.0150000000000006</v>
      </c>
      <c r="G25" s="3">
        <f>AVERAGE(Details!G130:G135)</f>
        <v>0.47666666666666674</v>
      </c>
      <c r="H25" s="3">
        <f>AVERAGE(Details!H130:H135)</f>
        <v>4.1849999999999996</v>
      </c>
      <c r="I25" s="3">
        <f>AVERAGE(Details!I130:I135)</f>
        <v>29.333333333333332</v>
      </c>
      <c r="J25" s="3">
        <f>AVERAGE(Details!J130:J135)</f>
        <v>0.33333333333333331</v>
      </c>
      <c r="K25" s="3">
        <f>AVERAGE(Details!K130:K135)</f>
        <v>16.781666666666666</v>
      </c>
      <c r="L25" s="3">
        <f>AVERAGE(Details!L130:L135)</f>
        <v>0.58034792140471658</v>
      </c>
      <c r="M25" s="3">
        <f>AVERAGE(Details!M130:M135)</f>
        <v>25.459999999999997</v>
      </c>
      <c r="N25" s="3">
        <f>AVERAGE(Details!N130:N135)</f>
        <v>3.3904999999999998</v>
      </c>
      <c r="O25" s="3">
        <f>AVERAGE(Details!O130:O135)</f>
        <v>7.3458333333333323</v>
      </c>
      <c r="P25" s="3">
        <f>AVERAGE(Details!P130:P135)</f>
        <v>78.33846153846153</v>
      </c>
      <c r="Q25" s="3">
        <f>AVERAGE(Details!Q130:Q135)</f>
        <v>1.95</v>
      </c>
      <c r="R25" s="3">
        <f>AVERAGE(Details!R130:R135)</f>
        <v>5.75</v>
      </c>
      <c r="S25" s="3">
        <f>AVERAGE(Details!S130:S135)</f>
        <v>7.7</v>
      </c>
      <c r="T25" s="3">
        <f>AVERAGE(Details!T130:T135)</f>
        <v>0.33913043478260868</v>
      </c>
      <c r="U25" s="6">
        <f t="shared" ca="1" si="0"/>
        <v>0.33913043478260868</v>
      </c>
      <c r="V25" s="36">
        <f t="shared" si="1"/>
        <v>130</v>
      </c>
      <c r="W25" s="36">
        <f t="shared" si="2"/>
        <v>135</v>
      </c>
    </row>
    <row r="26" spans="2:23" x14ac:dyDescent="0.25">
      <c r="B26" s="1" t="str">
        <f>Details!B136</f>
        <v>0.2 mM nitrate</v>
      </c>
      <c r="C26" s="1" t="str">
        <f>Details!C136</f>
        <v>Feliano</v>
      </c>
      <c r="E26" s="3">
        <f>AVERAGE(Details!E136:E141)</f>
        <v>8.120000000000001</v>
      </c>
      <c r="F26" s="3">
        <f>AVERAGE(Details!F136:F141)</f>
        <v>3.2949999999999999</v>
      </c>
      <c r="G26" s="3">
        <f>AVERAGE(Details!G136:G141)</f>
        <v>0.20499999999999999</v>
      </c>
      <c r="H26" s="3">
        <f>AVERAGE(Details!H136:H141)</f>
        <v>4.6174999999999997</v>
      </c>
      <c r="I26" s="3">
        <f>AVERAGE(Details!I136:I141)</f>
        <v>26</v>
      </c>
      <c r="J26" s="3">
        <f>AVERAGE(Details!J136:J141)</f>
        <v>0.25</v>
      </c>
      <c r="K26" s="3">
        <f>AVERAGE(Details!K136:K141)</f>
        <v>18.032499999999999</v>
      </c>
      <c r="L26" s="3">
        <f>AVERAGE(Details!L136:L141)</f>
        <v>0.69704059829059828</v>
      </c>
      <c r="M26" s="3">
        <f>AVERAGE(Details!M136:M141)</f>
        <v>26.1525</v>
      </c>
      <c r="N26" s="3">
        <f>AVERAGE(Details!N136:N141)</f>
        <v>3.3272500000000003</v>
      </c>
      <c r="O26" s="3">
        <f>AVERAGE(Details!O136:O141)</f>
        <v>7.9007499999999995</v>
      </c>
      <c r="P26" s="3">
        <f>AVERAGE(Details!P136:P141)</f>
        <v>73.842352941176472</v>
      </c>
      <c r="Q26" s="3">
        <f>AVERAGE(Details!Q136:Q141)</f>
        <v>2.125</v>
      </c>
      <c r="R26" s="3">
        <f>AVERAGE(Details!R136:R141)</f>
        <v>5.8500000000000005</v>
      </c>
      <c r="S26" s="3">
        <f>AVERAGE(Details!S136:S141)</f>
        <v>7.9750000000000005</v>
      </c>
      <c r="T26" s="3">
        <f>AVERAGE(Details!T136:T141)</f>
        <v>0.36324786324786323</v>
      </c>
      <c r="U26" s="6">
        <f t="shared" ca="1" si="0"/>
        <v>0.36324786324786323</v>
      </c>
      <c r="V26" s="36">
        <f t="shared" si="1"/>
        <v>136</v>
      </c>
      <c r="W26" s="36">
        <f t="shared" si="2"/>
        <v>141</v>
      </c>
    </row>
    <row r="27" spans="2:23" x14ac:dyDescent="0.25">
      <c r="B27" s="1" t="str">
        <f>Details!B142</f>
        <v>0.2 mM nitrate</v>
      </c>
      <c r="C27" s="1" t="str">
        <f>Details!C142</f>
        <v>Hertz</v>
      </c>
      <c r="E27" s="3">
        <f>AVERAGE(Details!E142:E147)</f>
        <v>8.4250000000000007</v>
      </c>
      <c r="F27" s="3">
        <f>AVERAGE(Details!F142:F147)</f>
        <v>2.7883333333333336</v>
      </c>
      <c r="G27" s="3">
        <f>AVERAGE(Details!G142:G147)</f>
        <v>0.32333333333333331</v>
      </c>
      <c r="H27" s="3">
        <f>AVERAGE(Details!H142:H147)</f>
        <v>5.3133333333333335</v>
      </c>
      <c r="I27" s="3">
        <f>AVERAGE(Details!I142:I147)</f>
        <v>22.833333333333332</v>
      </c>
      <c r="J27" s="3">
        <f>AVERAGE(Details!J142:J147)</f>
        <v>0.16666666666666666</v>
      </c>
      <c r="K27" s="3">
        <f>AVERAGE(Details!K142:K147)</f>
        <v>9.2166666666666668</v>
      </c>
      <c r="L27" s="3">
        <f>AVERAGE(Details!L142:L147)</f>
        <v>0.40366076159308978</v>
      </c>
      <c r="M27" s="3">
        <f>AVERAGE(Details!M142:M147)</f>
        <v>17.641666666666666</v>
      </c>
      <c r="N27" s="3">
        <f>AVERAGE(Details!N142:N147)</f>
        <v>2.7393333333333332</v>
      </c>
      <c r="O27" s="3">
        <f>AVERAGE(Details!O142:O147)</f>
        <v>8.293000000000001</v>
      </c>
      <c r="P27" s="3">
        <f>AVERAGE(Details!P142:P147)</f>
        <v>74.717647058823516</v>
      </c>
      <c r="Q27" s="3">
        <f>AVERAGE(Details!Q142:Q147)</f>
        <v>1.4166666666666667</v>
      </c>
      <c r="R27" s="3">
        <f>AVERAGE(Details!R142:R147)</f>
        <v>3.8333333333333335</v>
      </c>
      <c r="S27" s="3">
        <f>AVERAGE(Details!S142:S147)</f>
        <v>5.25</v>
      </c>
      <c r="T27" s="3">
        <f>AVERAGE(Details!T142:T147)</f>
        <v>0.36956521739130438</v>
      </c>
      <c r="U27" s="6">
        <f t="shared" ca="1" si="0"/>
        <v>0.36956521739130438</v>
      </c>
      <c r="V27" s="36">
        <f t="shared" si="1"/>
        <v>142</v>
      </c>
      <c r="W27" s="36">
        <f t="shared" si="2"/>
        <v>147</v>
      </c>
    </row>
    <row r="28" spans="2:23" x14ac:dyDescent="0.25">
      <c r="B28" s="1" t="str">
        <f>Details!B148</f>
        <v>0.2 mM nitrate</v>
      </c>
      <c r="C28" s="1" t="str">
        <f>Details!C148</f>
        <v>Kadji</v>
      </c>
      <c r="E28" s="3">
        <f>AVERAGE(Details!E148:E153)</f>
        <v>8.5039999999999996</v>
      </c>
      <c r="F28" s="3">
        <f>AVERAGE(Details!F148:F153)</f>
        <v>3.9559999999999995</v>
      </c>
      <c r="G28" s="3">
        <f>AVERAGE(Details!G148:G153)</f>
        <v>0.12</v>
      </c>
      <c r="H28" s="3">
        <f>AVERAGE(Details!H148:H153)</f>
        <v>4.4260000000000002</v>
      </c>
      <c r="I28" s="3">
        <f>AVERAGE(Details!I148:I153)</f>
        <v>29.8</v>
      </c>
      <c r="J28" s="3">
        <f>AVERAGE(Details!J148:J153)</f>
        <v>0.2</v>
      </c>
      <c r="K28" s="3">
        <f>AVERAGE(Details!K148:K153)</f>
        <v>17.618000000000002</v>
      </c>
      <c r="L28" s="3">
        <f>AVERAGE(Details!L148:L153)</f>
        <v>0.59074134822167079</v>
      </c>
      <c r="M28" s="3">
        <f>AVERAGE(Details!M148:M153)</f>
        <v>26.122000000000003</v>
      </c>
      <c r="N28" s="3">
        <f>AVERAGE(Details!N148:N153)</f>
        <v>3.4866000000000001</v>
      </c>
      <c r="O28" s="3">
        <f>AVERAGE(Details!O148:O153)</f>
        <v>7.5400000000000009</v>
      </c>
      <c r="P28" s="3">
        <f>AVERAGE(Details!P148:P153)</f>
        <v>82.490526315789467</v>
      </c>
      <c r="Q28" s="3">
        <f>AVERAGE(Details!Q148:Q153)</f>
        <v>1.9</v>
      </c>
      <c r="R28" s="3">
        <f>AVERAGE(Details!R148:R153)</f>
        <v>5.3999999999999995</v>
      </c>
      <c r="S28" s="3">
        <f>AVERAGE(Details!S148:S153)</f>
        <v>7.3</v>
      </c>
      <c r="T28" s="3">
        <f>AVERAGE(Details!T148:T153)</f>
        <v>0.35185185185185192</v>
      </c>
      <c r="U28" s="6">
        <f t="shared" ca="1" si="0"/>
        <v>0.35185185185185192</v>
      </c>
      <c r="V28" s="36">
        <f t="shared" si="1"/>
        <v>148</v>
      </c>
      <c r="W28" s="36">
        <f t="shared" si="2"/>
        <v>153</v>
      </c>
    </row>
    <row r="29" spans="2:23" x14ac:dyDescent="0.25">
      <c r="B29" s="1" t="str">
        <f>Details!B154</f>
        <v>0.2 mM nitrate</v>
      </c>
      <c r="C29" s="1" t="str">
        <f>Details!C154</f>
        <v>Marc</v>
      </c>
      <c r="E29" s="3">
        <f>AVERAGE(Details!E154:E159)</f>
        <v>8.7360000000000007</v>
      </c>
      <c r="F29" s="3">
        <f>AVERAGE(Details!F154:F159)</f>
        <v>3.964</v>
      </c>
      <c r="G29" s="3">
        <f>AVERAGE(Details!G154:G159)</f>
        <v>0.49599999999999989</v>
      </c>
      <c r="H29" s="3">
        <f>AVERAGE(Details!H154:H159)</f>
        <v>4.2759999999999998</v>
      </c>
      <c r="I29" s="3">
        <f>AVERAGE(Details!I154:I159)</f>
        <v>31.4</v>
      </c>
      <c r="J29" s="3">
        <f>AVERAGE(Details!J154:J159)</f>
        <v>0</v>
      </c>
      <c r="K29" s="3">
        <f>AVERAGE(Details!K154:K159)</f>
        <v>22.375999999999998</v>
      </c>
      <c r="L29" s="3">
        <f>AVERAGE(Details!L154:L159)</f>
        <v>0.71401278329513618</v>
      </c>
      <c r="M29" s="3">
        <f>AVERAGE(Details!M154:M159)</f>
        <v>31.112000000000002</v>
      </c>
      <c r="N29" s="3">
        <f>AVERAGE(Details!N154:N159)</f>
        <v>3.6055999999999999</v>
      </c>
      <c r="O29" s="3">
        <f>AVERAGE(Details!O154:O159)</f>
        <v>7.9287999999999998</v>
      </c>
      <c r="P29" s="3">
        <f>AVERAGE(Details!P154:P159)</f>
        <v>80.462068965517233</v>
      </c>
      <c r="Q29" s="3">
        <f>AVERAGE(Details!Q154:Q159)</f>
        <v>2.3199999999999998</v>
      </c>
      <c r="R29" s="3">
        <f>AVERAGE(Details!R154:R159)</f>
        <v>7.1</v>
      </c>
      <c r="S29" s="3">
        <f>AVERAGE(Details!S154:S159)</f>
        <v>9.42</v>
      </c>
      <c r="T29" s="3">
        <f>AVERAGE(Details!T154:T159)</f>
        <v>0.32676056338028164</v>
      </c>
      <c r="U29" s="6">
        <f t="shared" ca="1" si="0"/>
        <v>0.32676056338028164</v>
      </c>
      <c r="V29" s="36">
        <f t="shared" si="1"/>
        <v>154</v>
      </c>
      <c r="W29" s="36">
        <f t="shared" si="2"/>
        <v>159</v>
      </c>
    </row>
    <row r="30" spans="2:23" x14ac:dyDescent="0.25">
      <c r="B30" s="1" t="str">
        <f>Details!B160</f>
        <v>0.2 mM nitrate</v>
      </c>
      <c r="C30" s="1" t="str">
        <f>Details!C160</f>
        <v>Miranda</v>
      </c>
      <c r="E30" s="3">
        <f>AVERAGE(Details!E160:E165)</f>
        <v>9.6266666666666669</v>
      </c>
      <c r="F30" s="3">
        <f>AVERAGE(Details!F160:F165)</f>
        <v>4.0316666666666663</v>
      </c>
      <c r="G30" s="3">
        <f>AVERAGE(Details!G160:G165)</f>
        <v>0.34999999999999992</v>
      </c>
      <c r="H30" s="3">
        <f>AVERAGE(Details!H160:H165)</f>
        <v>5.2433333333333332</v>
      </c>
      <c r="I30" s="3">
        <f>AVERAGE(Details!I160:I165)</f>
        <v>29.5</v>
      </c>
      <c r="J30" s="3">
        <f>AVERAGE(Details!J160:J165)</f>
        <v>0</v>
      </c>
      <c r="K30" s="3">
        <f>AVERAGE(Details!K160:K165)</f>
        <v>23.326666666666664</v>
      </c>
      <c r="L30" s="3">
        <f>AVERAGE(Details!L160:L165)</f>
        <v>0.77591988636363629</v>
      </c>
      <c r="M30" s="3">
        <f>AVERAGE(Details!M160:M165)</f>
        <v>32.953333333333326</v>
      </c>
      <c r="N30" s="3">
        <f>AVERAGE(Details!N160:N165)</f>
        <v>3.0551666666666666</v>
      </c>
      <c r="O30" s="3">
        <f>AVERAGE(Details!O160:O165)</f>
        <v>7.3596666666666666</v>
      </c>
      <c r="P30" s="3">
        <f>AVERAGE(Details!P160:P165)</f>
        <v>86.592700729927003</v>
      </c>
      <c r="Q30" s="3">
        <f>AVERAGE(Details!Q160:Q165)</f>
        <v>2.2833333333333332</v>
      </c>
      <c r="R30" s="3">
        <f>AVERAGE(Details!R160:R165)</f>
        <v>7.083333333333333</v>
      </c>
      <c r="S30" s="3">
        <f>AVERAGE(Details!S160:S165)</f>
        <v>9.3666666666666671</v>
      </c>
      <c r="T30" s="3">
        <f>AVERAGE(Details!T160:T165)</f>
        <v>0.32235294117647056</v>
      </c>
      <c r="U30" s="6">
        <f t="shared" ca="1" si="0"/>
        <v>0.32235294117647056</v>
      </c>
      <c r="V30" s="36">
        <f t="shared" si="1"/>
        <v>160</v>
      </c>
      <c r="W30" s="36">
        <f t="shared" si="2"/>
        <v>165</v>
      </c>
    </row>
    <row r="31" spans="2:23" x14ac:dyDescent="0.25">
      <c r="B31" s="1" t="str">
        <f>Details!B166</f>
        <v>0.2 mM nitrate</v>
      </c>
      <c r="C31" s="1" t="str">
        <f>Details!C166</f>
        <v>Simona</v>
      </c>
      <c r="E31" s="3">
        <f>AVERAGE(Details!E166:E171)</f>
        <v>6.8566666666666665</v>
      </c>
      <c r="F31" s="3">
        <f>AVERAGE(Details!F166:F171)</f>
        <v>2.9500000000000006</v>
      </c>
      <c r="G31" s="3">
        <f>AVERAGE(Details!G166:G171)</f>
        <v>0.35166666666666674</v>
      </c>
      <c r="H31" s="3">
        <f>AVERAGE(Details!H166:H171)</f>
        <v>3.5566666666666666</v>
      </c>
      <c r="I31" s="3">
        <f>AVERAGE(Details!I166:I171)</f>
        <v>21.5</v>
      </c>
      <c r="J31" s="3">
        <f>AVERAGE(Details!J166:J171)</f>
        <v>0.16666666666666666</v>
      </c>
      <c r="K31" s="3">
        <f>AVERAGE(Details!K166:K171)</f>
        <v>10.546666666666665</v>
      </c>
      <c r="L31" s="3">
        <f>AVERAGE(Details!L166:L171)</f>
        <v>0.49064755892255896</v>
      </c>
      <c r="M31" s="3">
        <f>AVERAGE(Details!M166:M171)</f>
        <v>17.403333333333332</v>
      </c>
      <c r="N31" s="3">
        <f>AVERAGE(Details!N166:N171)</f>
        <v>3.1473333333333335</v>
      </c>
      <c r="O31" s="3">
        <f>AVERAGE(Details!O166:O171)</f>
        <v>7.3131666666666666</v>
      </c>
      <c r="P31" s="3">
        <f>AVERAGE(Details!P166:P171)</f>
        <v>83.536000000000001</v>
      </c>
      <c r="Q31" s="3">
        <f>AVERAGE(Details!Q166:Q171)</f>
        <v>1.25</v>
      </c>
      <c r="R31" s="3">
        <f>AVERAGE(Details!R166:R171)</f>
        <v>3.75</v>
      </c>
      <c r="S31" s="3">
        <f>AVERAGE(Details!S166:S171)</f>
        <v>5</v>
      </c>
      <c r="T31" s="3">
        <f>AVERAGE(Details!T166:T171)</f>
        <v>0.33333333333333331</v>
      </c>
      <c r="U31" s="6">
        <f t="shared" ca="1" si="0"/>
        <v>0.33333333333333331</v>
      </c>
      <c r="V31" s="36">
        <f t="shared" si="1"/>
        <v>166</v>
      </c>
      <c r="W31" s="36">
        <f t="shared" si="2"/>
        <v>171</v>
      </c>
    </row>
    <row r="32" spans="2:23" x14ac:dyDescent="0.25">
      <c r="B32" s="1" t="str">
        <f>Details!B172</f>
        <v>0.2 mM nitrate</v>
      </c>
      <c r="C32" s="1" t="str">
        <f>Details!C172</f>
        <v>Temptation</v>
      </c>
      <c r="E32" s="3">
        <f>AVERAGE(Details!E172:E177)</f>
        <v>7.3220000000000001</v>
      </c>
      <c r="F32" s="3">
        <f>AVERAGE(Details!F172:F177)</f>
        <v>2.9</v>
      </c>
      <c r="G32" s="3">
        <f>AVERAGE(Details!G172:G177)</f>
        <v>0.17200000000000001</v>
      </c>
      <c r="H32" s="3">
        <f>AVERAGE(Details!H172:H177)</f>
        <v>4.25</v>
      </c>
      <c r="I32" s="3">
        <f>AVERAGE(Details!I172:I177)</f>
        <v>19.8</v>
      </c>
      <c r="J32" s="3">
        <f>AVERAGE(Details!J172:J177)</f>
        <v>0.4</v>
      </c>
      <c r="K32" s="3">
        <f>AVERAGE(Details!K172:K177)</f>
        <v>9.4080000000000013</v>
      </c>
      <c r="L32" s="3">
        <f>AVERAGE(Details!L172:L177)</f>
        <v>0.47470904095904098</v>
      </c>
      <c r="M32" s="3">
        <f>AVERAGE(Details!M172:M177)</f>
        <v>16.729999999999997</v>
      </c>
      <c r="N32" s="3">
        <f>AVERAGE(Details!N172:N177)</f>
        <v>2.6846000000000001</v>
      </c>
      <c r="O32" s="3">
        <f>AVERAGE(Details!O172:O177)</f>
        <v>7.3596000000000004</v>
      </c>
      <c r="P32" s="3">
        <f>AVERAGE(Details!P172:P177)</f>
        <v>66.919999999999987</v>
      </c>
      <c r="Q32" s="3">
        <f>AVERAGE(Details!Q172:Q177)</f>
        <v>1.5</v>
      </c>
      <c r="R32" s="3">
        <f>AVERAGE(Details!R172:R177)</f>
        <v>5.7</v>
      </c>
      <c r="S32" s="3">
        <f>AVERAGE(Details!S172:S177)</f>
        <v>7.2</v>
      </c>
      <c r="T32" s="3">
        <f>AVERAGE(Details!T172:T177)</f>
        <v>0.26315789473684209</v>
      </c>
      <c r="U32" s="6">
        <f t="shared" ca="1" si="0"/>
        <v>0.26315789473684209</v>
      </c>
      <c r="V32" s="36">
        <f t="shared" si="1"/>
        <v>172</v>
      </c>
      <c r="W32" s="36">
        <f t="shared" si="2"/>
        <v>177</v>
      </c>
    </row>
    <row r="33" spans="2:23" x14ac:dyDescent="0.25">
      <c r="B33" s="12" t="s">
        <v>1661</v>
      </c>
      <c r="C33" s="14" t="s">
        <v>1775</v>
      </c>
      <c r="E33" s="13">
        <f>AVERAGE(Details!E4:E177)</f>
        <v>8.1331543624161036</v>
      </c>
      <c r="F33" s="13">
        <f>AVERAGE(Details!F4:F177)</f>
        <v>3.3446308724832199</v>
      </c>
      <c r="G33" s="13">
        <f>AVERAGE(Details!G4:G177)</f>
        <v>0.28456375838926168</v>
      </c>
      <c r="H33" s="13">
        <f>AVERAGE(Details!H4:H177)</f>
        <v>4.503154362416109</v>
      </c>
      <c r="I33" s="13">
        <f>AVERAGE(Details!I4:I177)</f>
        <v>25.765100671140939</v>
      </c>
      <c r="J33" s="13">
        <f>AVERAGE(Details!J4:J177)</f>
        <v>0.42953020134228187</v>
      </c>
      <c r="K33" s="13">
        <f>AVERAGE(Details!K4:K177)</f>
        <v>14.355369127516774</v>
      </c>
      <c r="L33" s="13">
        <f>AVERAGE(Details!L4:L177)</f>
        <v>0.54821021777896939</v>
      </c>
      <c r="M33" s="13">
        <f>AVERAGE(Details!M4:M177)</f>
        <v>22.488523489932888</v>
      </c>
      <c r="N33" s="13">
        <f>AVERAGE(Details!N4:N177)</f>
        <v>3.1707986577181222</v>
      </c>
      <c r="O33" s="13">
        <f>AVERAGE(Details!O4:O177)</f>
        <v>7.7616845637583891</v>
      </c>
      <c r="P33" s="13">
        <f>AVERAGE(Details!P4:P177)</f>
        <v>76.491928229365627</v>
      </c>
      <c r="Q33" s="13">
        <f>AVERAGE(Details!Q4:Q177)</f>
        <v>1.7622516556291381</v>
      </c>
      <c r="R33" s="13">
        <f>AVERAGE(Details!R4:R177)</f>
        <v>5.7043046357615941</v>
      </c>
      <c r="S33" s="13">
        <f>AVERAGE(Details!S4:S177)</f>
        <v>7.4665562913907246</v>
      </c>
      <c r="T33" s="13">
        <f>AVERAGE(Details!T4:T177)</f>
        <v>0.31451573003198435</v>
      </c>
      <c r="U33" s="6">
        <f t="shared" ca="1" si="0"/>
        <v>0.28378378378378377</v>
      </c>
      <c r="V33" s="36">
        <f t="shared" si="1"/>
        <v>178</v>
      </c>
      <c r="W33" s="36">
        <f t="shared" si="2"/>
        <v>183</v>
      </c>
    </row>
    <row r="36" spans="2:23" x14ac:dyDescent="0.25">
      <c r="C36" s="2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2702"/>
  <sheetViews>
    <sheetView topLeftCell="A1894" workbookViewId="0">
      <selection activeCell="B1909" sqref="B1909"/>
    </sheetView>
  </sheetViews>
  <sheetFormatPr baseColWidth="10" defaultRowHeight="15" x14ac:dyDescent="0.25"/>
  <cols>
    <col min="1" max="1" width="31.85546875" customWidth="1"/>
    <col min="2" max="2" width="25.85546875" style="1" customWidth="1"/>
    <col min="3" max="3" width="22.28515625" style="1" customWidth="1"/>
    <col min="4" max="4" width="17.28515625" style="1" customWidth="1"/>
    <col min="5" max="15" width="11.5703125" style="1" customWidth="1"/>
    <col min="16" max="16" width="11.5703125" customWidth="1"/>
  </cols>
  <sheetData>
    <row r="1" spans="1:20" x14ac:dyDescent="0.25">
      <c r="A1" t="s">
        <v>0</v>
      </c>
      <c r="B1" s="1" t="s">
        <v>1658</v>
      </c>
      <c r="C1" s="1" t="s">
        <v>1660</v>
      </c>
      <c r="D1" s="1" t="s">
        <v>1659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1673</v>
      </c>
      <c r="M1" s="2" t="s">
        <v>1674</v>
      </c>
      <c r="N1" s="2" t="s">
        <v>8</v>
      </c>
      <c r="O1" s="2" t="s">
        <v>9</v>
      </c>
      <c r="P1" s="2" t="s">
        <v>1678</v>
      </c>
      <c r="Q1" s="2" t="s">
        <v>1684</v>
      </c>
      <c r="R1" s="2" t="s">
        <v>1685</v>
      </c>
    </row>
    <row r="2" spans="1:20" ht="18" x14ac:dyDescent="0.35">
      <c r="E2" s="1" t="s">
        <v>1668</v>
      </c>
      <c r="F2" s="1" t="s">
        <v>1667</v>
      </c>
      <c r="G2" s="1" t="s">
        <v>1666</v>
      </c>
      <c r="H2" s="1" t="s">
        <v>1665</v>
      </c>
      <c r="I2" s="1" t="s">
        <v>1664</v>
      </c>
      <c r="J2" s="1" t="s">
        <v>1663</v>
      </c>
      <c r="K2" s="1" t="s">
        <v>1662</v>
      </c>
      <c r="L2" s="1" t="s">
        <v>1675</v>
      </c>
      <c r="M2" s="1" t="s">
        <v>1676</v>
      </c>
      <c r="N2" s="1" t="s">
        <v>1670</v>
      </c>
      <c r="O2" s="1" t="s">
        <v>1671</v>
      </c>
      <c r="P2" s="1" t="s">
        <v>1677</v>
      </c>
      <c r="Q2" s="1" t="s">
        <v>1679</v>
      </c>
      <c r="R2" s="1" t="s">
        <v>1680</v>
      </c>
      <c r="S2" s="1" t="s">
        <v>1681</v>
      </c>
      <c r="T2" s="1" t="s">
        <v>1682</v>
      </c>
    </row>
    <row r="3" spans="1:20" s="7" customFormat="1" ht="17.25" x14ac:dyDescent="0.25">
      <c r="B3" s="8"/>
      <c r="C3" s="8"/>
      <c r="D3" s="8"/>
      <c r="E3" s="8" t="s">
        <v>1669</v>
      </c>
      <c r="F3" s="8" t="s">
        <v>1669</v>
      </c>
      <c r="G3" s="8" t="s">
        <v>1669</v>
      </c>
      <c r="H3" s="8" t="s">
        <v>1669</v>
      </c>
      <c r="I3" s="8"/>
      <c r="J3" s="8"/>
      <c r="K3" s="8" t="s">
        <v>1669</v>
      </c>
      <c r="L3" s="8" t="s">
        <v>1669</v>
      </c>
      <c r="M3" s="8" t="s">
        <v>1669</v>
      </c>
      <c r="N3" s="8" t="s">
        <v>1672</v>
      </c>
      <c r="O3" s="8" t="s">
        <v>1672</v>
      </c>
      <c r="P3" s="8" t="s">
        <v>1686</v>
      </c>
      <c r="Q3" s="8" t="s">
        <v>1683</v>
      </c>
      <c r="R3" s="8" t="s">
        <v>1683</v>
      </c>
      <c r="S3" s="8" t="s">
        <v>1683</v>
      </c>
    </row>
    <row r="4" spans="1:20" s="4" customFormat="1" x14ac:dyDescent="0.25">
      <c r="A4" s="4" t="s">
        <v>1732</v>
      </c>
      <c r="B4" s="5" t="s">
        <v>1661</v>
      </c>
      <c r="C4" s="5" t="s">
        <v>1705</v>
      </c>
      <c r="D4" s="5">
        <v>1</v>
      </c>
      <c r="E4" s="5">
        <v>8.65</v>
      </c>
      <c r="F4" s="5">
        <v>3.98</v>
      </c>
      <c r="G4" s="5">
        <v>0.34</v>
      </c>
      <c r="H4" s="5">
        <v>4.32</v>
      </c>
      <c r="I4" s="5">
        <v>28</v>
      </c>
      <c r="J4" s="5">
        <v>0</v>
      </c>
      <c r="K4" s="5">
        <v>11.59</v>
      </c>
      <c r="L4" s="6">
        <f>K4/I4</f>
        <v>0.41392857142857142</v>
      </c>
      <c r="M4" s="6">
        <f>E4+K4</f>
        <v>20.240000000000002</v>
      </c>
      <c r="N4" s="5">
        <v>3.238</v>
      </c>
      <c r="O4" s="5">
        <v>7.0270000000000001</v>
      </c>
      <c r="P4" s="4">
        <f>M4/(Q4/6)</f>
        <v>75.900000000000006</v>
      </c>
      <c r="Q4" s="4">
        <f>9.6/6</f>
        <v>1.5999999999999999</v>
      </c>
      <c r="R4" s="4">
        <f>37.92/6</f>
        <v>6.32</v>
      </c>
      <c r="S4" s="4">
        <f>Q4+R4</f>
        <v>7.92</v>
      </c>
      <c r="T4" s="4">
        <f>Q4/R4</f>
        <v>0.25316455696202528</v>
      </c>
    </row>
    <row r="5" spans="1:20" x14ac:dyDescent="0.25">
      <c r="A5" t="s">
        <v>1733</v>
      </c>
      <c r="B5" s="1" t="s">
        <v>1661</v>
      </c>
      <c r="C5" s="1" t="s">
        <v>1705</v>
      </c>
      <c r="D5" s="1">
        <v>2</v>
      </c>
      <c r="E5" s="1">
        <v>7.26</v>
      </c>
      <c r="F5" s="1">
        <v>3.46</v>
      </c>
      <c r="G5" s="1">
        <v>0.42</v>
      </c>
      <c r="H5" s="1">
        <v>3.37</v>
      </c>
      <c r="I5" s="1">
        <v>24</v>
      </c>
      <c r="J5" s="1">
        <v>0</v>
      </c>
      <c r="K5" s="1">
        <v>9.27</v>
      </c>
      <c r="L5" s="3">
        <f t="shared" ref="L5:L42" si="0">K5/I5</f>
        <v>0.38624999999999998</v>
      </c>
      <c r="M5" s="3">
        <f t="shared" ref="M5:M42" si="1">E5+K5</f>
        <v>16.53</v>
      </c>
      <c r="N5" s="1">
        <v>3.3069999999999999</v>
      </c>
      <c r="O5" s="1">
        <v>6.9340000000000002</v>
      </c>
      <c r="P5">
        <f>M5/(Q5/6)</f>
        <v>61.987500000000004</v>
      </c>
      <c r="Q5" s="10">
        <f t="shared" ref="Q5:Q8" si="2">9.6/6</f>
        <v>1.5999999999999999</v>
      </c>
      <c r="R5" s="10">
        <f t="shared" ref="R5:R8" si="3">37.92/6</f>
        <v>6.32</v>
      </c>
      <c r="S5">
        <f>S4</f>
        <v>7.92</v>
      </c>
      <c r="T5" s="10">
        <f>Q5/R5</f>
        <v>0.25316455696202528</v>
      </c>
    </row>
    <row r="6" spans="1:20" x14ac:dyDescent="0.25">
      <c r="A6" t="s">
        <v>1734</v>
      </c>
      <c r="B6" s="1" t="s">
        <v>1661</v>
      </c>
      <c r="C6" s="1" t="s">
        <v>1705</v>
      </c>
      <c r="D6" s="1">
        <v>3</v>
      </c>
      <c r="E6" s="1">
        <v>7.82</v>
      </c>
      <c r="F6" s="1">
        <v>3.41</v>
      </c>
      <c r="G6" s="1">
        <v>0.17</v>
      </c>
      <c r="H6" s="1">
        <v>4.2300000000000004</v>
      </c>
      <c r="I6" s="1">
        <v>28</v>
      </c>
      <c r="J6" s="1">
        <v>2</v>
      </c>
      <c r="K6" s="1">
        <v>8.4</v>
      </c>
      <c r="L6" s="3">
        <f t="shared" si="0"/>
        <v>0.3</v>
      </c>
      <c r="M6" s="3">
        <f t="shared" si="1"/>
        <v>16.22</v>
      </c>
      <c r="N6" s="1">
        <v>3.5819999999999999</v>
      </c>
      <c r="O6" s="1">
        <v>8.2089999999999996</v>
      </c>
      <c r="P6">
        <f>M6/(Q6/6)</f>
        <v>60.824999999999996</v>
      </c>
      <c r="Q6" s="10">
        <f t="shared" si="2"/>
        <v>1.5999999999999999</v>
      </c>
      <c r="R6" s="10">
        <f t="shared" si="3"/>
        <v>6.32</v>
      </c>
      <c r="S6">
        <f t="shared" ref="S6:S8" si="4">S5</f>
        <v>7.92</v>
      </c>
      <c r="T6" s="10">
        <f>Q6/R6</f>
        <v>0.25316455696202528</v>
      </c>
    </row>
    <row r="7" spans="1:20" x14ac:dyDescent="0.25">
      <c r="A7" t="s">
        <v>1735</v>
      </c>
      <c r="B7" s="1" t="s">
        <v>1661</v>
      </c>
      <c r="C7" s="1" t="s">
        <v>1705</v>
      </c>
      <c r="D7" s="1">
        <v>4</v>
      </c>
      <c r="E7" s="1">
        <v>7.35</v>
      </c>
      <c r="F7" s="1">
        <v>3.33</v>
      </c>
      <c r="G7" s="1">
        <v>0.19</v>
      </c>
      <c r="H7" s="1">
        <v>3.83</v>
      </c>
      <c r="I7" s="1">
        <v>29</v>
      </c>
      <c r="J7" s="1">
        <v>2</v>
      </c>
      <c r="K7" s="1">
        <v>7.67</v>
      </c>
      <c r="L7" s="3">
        <f t="shared" si="0"/>
        <v>0.26448275862068965</v>
      </c>
      <c r="M7" s="3">
        <f t="shared" si="1"/>
        <v>15.02</v>
      </c>
      <c r="N7" s="1">
        <v>3.948</v>
      </c>
      <c r="O7" s="1">
        <v>8.7219999999999995</v>
      </c>
      <c r="P7">
        <f>M7/(Q7/6)</f>
        <v>56.324999999999996</v>
      </c>
      <c r="Q7" s="10">
        <f t="shared" si="2"/>
        <v>1.5999999999999999</v>
      </c>
      <c r="R7" s="10">
        <f t="shared" si="3"/>
        <v>6.32</v>
      </c>
      <c r="S7">
        <f t="shared" si="4"/>
        <v>7.92</v>
      </c>
      <c r="T7" s="10">
        <f>Q7/R7</f>
        <v>0.25316455696202528</v>
      </c>
    </row>
    <row r="8" spans="1:20" x14ac:dyDescent="0.25">
      <c r="A8" t="s">
        <v>1736</v>
      </c>
      <c r="B8" s="1" t="s">
        <v>1661</v>
      </c>
      <c r="C8" s="1" t="s">
        <v>1705</v>
      </c>
      <c r="D8" s="1">
        <v>5</v>
      </c>
      <c r="E8" s="1">
        <v>7.74</v>
      </c>
      <c r="F8" s="1">
        <v>3.13</v>
      </c>
      <c r="G8" s="1">
        <v>0.33</v>
      </c>
      <c r="H8" s="1">
        <v>4.2699999999999996</v>
      </c>
      <c r="I8" s="1">
        <v>30</v>
      </c>
      <c r="J8" s="1">
        <v>1</v>
      </c>
      <c r="K8" s="1">
        <v>10.53</v>
      </c>
      <c r="L8" s="3">
        <f t="shared" si="0"/>
        <v>0.35099999999999998</v>
      </c>
      <c r="M8" s="3">
        <f t="shared" si="1"/>
        <v>18.27</v>
      </c>
      <c r="N8" s="1">
        <v>3.8769999999999998</v>
      </c>
      <c r="O8" s="1">
        <v>9.5839999999999996</v>
      </c>
      <c r="P8">
        <f>M8/(Q8/6)</f>
        <v>68.512500000000003</v>
      </c>
      <c r="Q8" s="10">
        <f t="shared" si="2"/>
        <v>1.5999999999999999</v>
      </c>
      <c r="R8" s="10">
        <f t="shared" si="3"/>
        <v>6.32</v>
      </c>
      <c r="S8">
        <f t="shared" si="4"/>
        <v>7.92</v>
      </c>
      <c r="T8" s="10">
        <f>Q8/R8</f>
        <v>0.25316455696202528</v>
      </c>
    </row>
    <row r="9" spans="1:20" s="7" customFormat="1" x14ac:dyDescent="0.25">
      <c r="B9" s="8"/>
      <c r="C9" s="8"/>
      <c r="D9" s="8">
        <v>6</v>
      </c>
      <c r="E9" s="8"/>
      <c r="F9" s="8"/>
      <c r="G9" s="8"/>
      <c r="H9" s="8"/>
      <c r="I9" s="8"/>
      <c r="J9" s="8"/>
      <c r="K9" s="8"/>
      <c r="L9" s="15"/>
      <c r="M9" s="15"/>
      <c r="N9" s="8"/>
      <c r="O9" s="8"/>
    </row>
    <row r="10" spans="1:20" x14ac:dyDescent="0.25">
      <c r="A10" t="s">
        <v>10</v>
      </c>
      <c r="B10" s="1" t="s">
        <v>1661</v>
      </c>
      <c r="C10" s="1" t="s">
        <v>1687</v>
      </c>
      <c r="D10" s="1">
        <v>1</v>
      </c>
      <c r="E10" s="1">
        <v>6.83</v>
      </c>
      <c r="F10" s="1">
        <v>2.67</v>
      </c>
      <c r="G10" s="1">
        <v>0.17</v>
      </c>
      <c r="H10" s="1">
        <v>4</v>
      </c>
      <c r="I10" s="1">
        <v>28</v>
      </c>
      <c r="J10" s="1">
        <v>0</v>
      </c>
      <c r="K10" s="1">
        <v>18.670000000000002</v>
      </c>
      <c r="L10" s="3">
        <f t="shared" si="0"/>
        <v>0.66678571428571431</v>
      </c>
      <c r="M10" s="3">
        <f t="shared" si="1"/>
        <v>25.5</v>
      </c>
      <c r="N10" s="1">
        <v>4.0979999999999999</v>
      </c>
      <c r="O10" s="1">
        <v>10.491</v>
      </c>
      <c r="P10">
        <f>M10/(Q10/6)</f>
        <v>95.625</v>
      </c>
      <c r="Q10">
        <f>9.6/6</f>
        <v>1.5999999999999999</v>
      </c>
      <c r="R10" s="20">
        <f>31.2/6</f>
        <v>5.2</v>
      </c>
      <c r="S10" s="20">
        <f>Q10+R10</f>
        <v>6.8</v>
      </c>
      <c r="T10" s="20">
        <f>Q10/R10</f>
        <v>0.30769230769230765</v>
      </c>
    </row>
    <row r="11" spans="1:20" x14ac:dyDescent="0.25">
      <c r="A11" t="s">
        <v>11</v>
      </c>
      <c r="B11" s="1" t="s">
        <v>1661</v>
      </c>
      <c r="C11" s="1" t="s">
        <v>1687</v>
      </c>
      <c r="D11" s="1">
        <v>2</v>
      </c>
      <c r="E11" s="1">
        <v>7.2</v>
      </c>
      <c r="F11" s="1">
        <v>2.52</v>
      </c>
      <c r="G11" s="1">
        <v>0.01</v>
      </c>
      <c r="H11" s="1">
        <v>4.67</v>
      </c>
      <c r="I11" s="1">
        <v>22</v>
      </c>
      <c r="J11" s="1">
        <v>1</v>
      </c>
      <c r="K11" s="1">
        <v>12.47</v>
      </c>
      <c r="L11" s="3">
        <f t="shared" si="0"/>
        <v>0.56681818181818189</v>
      </c>
      <c r="M11" s="3">
        <f t="shared" si="1"/>
        <v>19.670000000000002</v>
      </c>
      <c r="N11" s="1">
        <v>3.0550000000000002</v>
      </c>
      <c r="O11" s="1">
        <v>8.7270000000000003</v>
      </c>
      <c r="P11">
        <f>M11/(Q11/6)</f>
        <v>73.762500000000003</v>
      </c>
      <c r="Q11">
        <f t="shared" ref="Q11:Q14" si="5">9.6/6</f>
        <v>1.5999999999999999</v>
      </c>
      <c r="R11">
        <f>R10</f>
        <v>5.2</v>
      </c>
      <c r="S11" s="20">
        <f>Q11+R11</f>
        <v>6.8</v>
      </c>
      <c r="T11" s="20">
        <f>Q11/R11</f>
        <v>0.30769230769230765</v>
      </c>
    </row>
    <row r="12" spans="1:20" x14ac:dyDescent="0.25">
      <c r="A12" t="s">
        <v>12</v>
      </c>
      <c r="B12" s="1" t="s">
        <v>1661</v>
      </c>
      <c r="C12" s="1" t="s">
        <v>1687</v>
      </c>
      <c r="D12" s="1">
        <v>3</v>
      </c>
      <c r="E12" s="1">
        <v>8.6</v>
      </c>
      <c r="F12" s="1">
        <v>3.09</v>
      </c>
      <c r="G12" s="1">
        <v>0.16</v>
      </c>
      <c r="H12" s="1">
        <v>5.36</v>
      </c>
      <c r="I12" s="1">
        <v>25</v>
      </c>
      <c r="J12" s="1">
        <v>1</v>
      </c>
      <c r="K12" s="1">
        <v>11.1</v>
      </c>
      <c r="L12" s="3">
        <f t="shared" si="0"/>
        <v>0.44400000000000001</v>
      </c>
      <c r="M12" s="3">
        <f t="shared" si="1"/>
        <v>19.7</v>
      </c>
      <c r="N12" s="1">
        <v>2.9060000000000001</v>
      </c>
      <c r="O12" s="1">
        <v>8.0939999999999994</v>
      </c>
      <c r="P12">
        <f>M12/(Q12/6)</f>
        <v>73.875</v>
      </c>
      <c r="Q12">
        <f t="shared" si="5"/>
        <v>1.5999999999999999</v>
      </c>
      <c r="R12">
        <f t="shared" ref="R12:R14" si="6">R11</f>
        <v>5.2</v>
      </c>
      <c r="S12" s="20">
        <f>Q12+R12</f>
        <v>6.8</v>
      </c>
      <c r="T12" s="20">
        <f>Q12/R12</f>
        <v>0.30769230769230765</v>
      </c>
    </row>
    <row r="13" spans="1:20" x14ac:dyDescent="0.25">
      <c r="A13" t="s">
        <v>13</v>
      </c>
      <c r="B13" s="1" t="s">
        <v>1661</v>
      </c>
      <c r="C13" s="1" t="s">
        <v>1687</v>
      </c>
      <c r="D13" s="1">
        <v>4</v>
      </c>
      <c r="E13" s="1">
        <v>7.26</v>
      </c>
      <c r="F13" s="1">
        <v>2.83</v>
      </c>
      <c r="G13" s="1">
        <v>0.13</v>
      </c>
      <c r="H13" s="1">
        <v>4.3</v>
      </c>
      <c r="I13" s="1">
        <v>22</v>
      </c>
      <c r="J13" s="1">
        <v>0</v>
      </c>
      <c r="K13" s="1">
        <v>11.17</v>
      </c>
      <c r="L13" s="3">
        <f t="shared" si="0"/>
        <v>0.50772727272727269</v>
      </c>
      <c r="M13" s="3">
        <f t="shared" si="1"/>
        <v>18.43</v>
      </c>
      <c r="N13" s="1">
        <v>3.0310000000000001</v>
      </c>
      <c r="O13" s="1">
        <v>7.7690000000000001</v>
      </c>
      <c r="P13">
        <f>M13/(Q13/6)</f>
        <v>69.112499999999997</v>
      </c>
      <c r="Q13">
        <f t="shared" si="5"/>
        <v>1.5999999999999999</v>
      </c>
      <c r="R13">
        <f t="shared" si="6"/>
        <v>5.2</v>
      </c>
      <c r="S13" s="20">
        <f>Q13+R13</f>
        <v>6.8</v>
      </c>
      <c r="T13" s="20">
        <f>Q13/R13</f>
        <v>0.30769230769230765</v>
      </c>
    </row>
    <row r="14" spans="1:20" x14ac:dyDescent="0.25">
      <c r="A14" t="s">
        <v>14</v>
      </c>
      <c r="B14" s="1" t="s">
        <v>1661</v>
      </c>
      <c r="C14" s="1" t="s">
        <v>1687</v>
      </c>
      <c r="D14" s="1">
        <v>5</v>
      </c>
      <c r="E14" s="1">
        <v>7.26</v>
      </c>
      <c r="F14" s="1">
        <v>2.78</v>
      </c>
      <c r="G14" s="1">
        <v>0.17</v>
      </c>
      <c r="H14" s="1">
        <v>4.3099999999999996</v>
      </c>
      <c r="I14" s="1">
        <v>24</v>
      </c>
      <c r="J14" s="1">
        <v>0</v>
      </c>
      <c r="K14" s="1">
        <v>11.82</v>
      </c>
      <c r="L14" s="3">
        <f t="shared" si="0"/>
        <v>0.49249999999999999</v>
      </c>
      <c r="M14" s="3">
        <f t="shared" si="1"/>
        <v>19.079999999999998</v>
      </c>
      <c r="N14" s="1">
        <v>3.3039999999999998</v>
      </c>
      <c r="O14" s="1">
        <v>8.625</v>
      </c>
      <c r="P14">
        <f>M14/(Q14/6)</f>
        <v>71.55</v>
      </c>
      <c r="Q14">
        <f t="shared" si="5"/>
        <v>1.5999999999999999</v>
      </c>
      <c r="R14">
        <f t="shared" si="6"/>
        <v>5.2</v>
      </c>
      <c r="S14" s="20">
        <f>Q14+R14</f>
        <v>6.8</v>
      </c>
      <c r="T14" s="20">
        <f>Q14/R14</f>
        <v>0.30769230769230765</v>
      </c>
    </row>
    <row r="15" spans="1:20" s="7" customFormat="1" x14ac:dyDescent="0.25">
      <c r="B15" s="8"/>
      <c r="C15" s="8"/>
      <c r="D15" s="8">
        <v>6</v>
      </c>
      <c r="E15" s="8"/>
      <c r="F15" s="8"/>
      <c r="G15" s="8"/>
      <c r="H15" s="8"/>
      <c r="I15" s="8"/>
      <c r="J15" s="8"/>
      <c r="K15" s="8"/>
      <c r="L15" s="15"/>
      <c r="M15" s="15"/>
      <c r="N15" s="8"/>
      <c r="O15" s="8"/>
    </row>
    <row r="16" spans="1:20" x14ac:dyDescent="0.25">
      <c r="A16" t="s">
        <v>15</v>
      </c>
      <c r="B16" s="1" t="s">
        <v>1661</v>
      </c>
      <c r="C16" s="1" t="s">
        <v>1690</v>
      </c>
      <c r="D16" s="1">
        <v>1</v>
      </c>
      <c r="E16" s="1">
        <v>7.65</v>
      </c>
      <c r="F16" s="1">
        <v>3.49</v>
      </c>
      <c r="G16" s="1">
        <v>0.09</v>
      </c>
      <c r="H16" s="1">
        <v>4.08</v>
      </c>
      <c r="I16" s="1">
        <v>22</v>
      </c>
      <c r="J16" s="1">
        <v>1</v>
      </c>
      <c r="K16" s="1">
        <v>9.08</v>
      </c>
      <c r="L16" s="3">
        <f t="shared" si="0"/>
        <v>0.41272727272727272</v>
      </c>
      <c r="M16" s="3">
        <f t="shared" si="1"/>
        <v>16.73</v>
      </c>
      <c r="N16" s="1">
        <v>2.875</v>
      </c>
      <c r="O16" s="1">
        <v>6.3120000000000003</v>
      </c>
      <c r="P16">
        <f t="shared" ref="P16:P32" si="7">M16/(Q16/6)</f>
        <v>57.911538461538456</v>
      </c>
      <c r="Q16" s="20">
        <f>10.4/6</f>
        <v>1.7333333333333334</v>
      </c>
      <c r="R16" s="20">
        <f>28/6</f>
        <v>4.666666666666667</v>
      </c>
      <c r="S16" s="20">
        <f t="shared" ref="S16:S32" si="8">Q16+R16</f>
        <v>6.4</v>
      </c>
      <c r="T16" s="20">
        <f t="shared" ref="T16:T32" si="9">Q16/R16</f>
        <v>0.37142857142857144</v>
      </c>
    </row>
    <row r="17" spans="1:20" x14ac:dyDescent="0.25">
      <c r="A17" t="s">
        <v>16</v>
      </c>
      <c r="B17" s="1" t="s">
        <v>1661</v>
      </c>
      <c r="C17" s="1" t="s">
        <v>1690</v>
      </c>
      <c r="D17" s="1">
        <v>2</v>
      </c>
      <c r="E17" s="1">
        <v>8.84</v>
      </c>
      <c r="F17" s="1">
        <v>4.08</v>
      </c>
      <c r="G17" s="1">
        <v>0.33</v>
      </c>
      <c r="H17" s="1">
        <v>4.43</v>
      </c>
      <c r="I17" s="1">
        <v>28</v>
      </c>
      <c r="J17" s="1">
        <v>1</v>
      </c>
      <c r="K17" s="1">
        <v>12.09</v>
      </c>
      <c r="L17" s="3">
        <f t="shared" si="0"/>
        <v>0.43178571428571427</v>
      </c>
      <c r="M17" s="3">
        <f t="shared" si="1"/>
        <v>20.93</v>
      </c>
      <c r="N17" s="1">
        <v>3.1680000000000001</v>
      </c>
      <c r="O17" s="1">
        <v>6.8559999999999999</v>
      </c>
      <c r="P17">
        <f t="shared" si="7"/>
        <v>72.449999999999989</v>
      </c>
      <c r="Q17">
        <f>Q16</f>
        <v>1.7333333333333334</v>
      </c>
      <c r="R17" s="20">
        <f t="shared" ref="R17:R21" si="10">28/6</f>
        <v>4.666666666666667</v>
      </c>
      <c r="S17" s="20">
        <f t="shared" si="8"/>
        <v>6.4</v>
      </c>
      <c r="T17" s="20">
        <f t="shared" si="9"/>
        <v>0.37142857142857144</v>
      </c>
    </row>
    <row r="18" spans="1:20" x14ac:dyDescent="0.25">
      <c r="A18" t="s">
        <v>17</v>
      </c>
      <c r="B18" s="1" t="s">
        <v>1661</v>
      </c>
      <c r="C18" s="1" t="s">
        <v>1690</v>
      </c>
      <c r="D18" s="1">
        <v>3</v>
      </c>
      <c r="E18" s="1">
        <v>7.7</v>
      </c>
      <c r="F18" s="1">
        <v>3.51</v>
      </c>
      <c r="G18" s="1">
        <v>0.18</v>
      </c>
      <c r="H18" s="1">
        <v>4.01</v>
      </c>
      <c r="I18" s="1">
        <v>19</v>
      </c>
      <c r="J18" s="1">
        <v>0</v>
      </c>
      <c r="K18" s="1">
        <v>8.3800000000000008</v>
      </c>
      <c r="L18" s="3">
        <f t="shared" si="0"/>
        <v>0.44105263157894742</v>
      </c>
      <c r="M18" s="3">
        <f t="shared" si="1"/>
        <v>16.080000000000002</v>
      </c>
      <c r="N18" s="1">
        <v>2.4670000000000001</v>
      </c>
      <c r="O18" s="1">
        <v>5.4160000000000004</v>
      </c>
      <c r="P18">
        <f t="shared" si="7"/>
        <v>55.661538461538463</v>
      </c>
      <c r="Q18">
        <f t="shared" ref="Q18:Q21" si="11">Q17</f>
        <v>1.7333333333333334</v>
      </c>
      <c r="R18" s="20">
        <f t="shared" si="10"/>
        <v>4.666666666666667</v>
      </c>
      <c r="S18" s="20">
        <f t="shared" si="8"/>
        <v>6.4</v>
      </c>
      <c r="T18" s="20">
        <f t="shared" si="9"/>
        <v>0.37142857142857144</v>
      </c>
    </row>
    <row r="19" spans="1:20" x14ac:dyDescent="0.25">
      <c r="A19" t="s">
        <v>18</v>
      </c>
      <c r="B19" s="1" t="s">
        <v>1661</v>
      </c>
      <c r="C19" s="1" t="s">
        <v>1690</v>
      </c>
      <c r="D19" s="1">
        <v>4</v>
      </c>
      <c r="E19" s="1">
        <v>8.6999999999999993</v>
      </c>
      <c r="F19" s="1">
        <v>3.26</v>
      </c>
      <c r="G19" s="1">
        <v>0.12</v>
      </c>
      <c r="H19" s="1">
        <v>5.32</v>
      </c>
      <c r="I19" s="1">
        <v>26</v>
      </c>
      <c r="J19" s="1">
        <v>0</v>
      </c>
      <c r="K19" s="1">
        <v>18.43</v>
      </c>
      <c r="L19" s="3">
        <f t="shared" si="0"/>
        <v>0.70884615384615379</v>
      </c>
      <c r="M19" s="3">
        <f t="shared" si="1"/>
        <v>27.13</v>
      </c>
      <c r="N19" s="1">
        <v>2.9889999999999999</v>
      </c>
      <c r="O19" s="1">
        <v>7.9729999999999999</v>
      </c>
      <c r="P19">
        <f t="shared" si="7"/>
        <v>93.911538461538456</v>
      </c>
      <c r="Q19">
        <f t="shared" si="11"/>
        <v>1.7333333333333334</v>
      </c>
      <c r="R19" s="20">
        <f t="shared" si="10"/>
        <v>4.666666666666667</v>
      </c>
      <c r="S19" s="20">
        <f t="shared" si="8"/>
        <v>6.4</v>
      </c>
      <c r="T19" s="20">
        <f t="shared" si="9"/>
        <v>0.37142857142857144</v>
      </c>
    </row>
    <row r="20" spans="1:20" x14ac:dyDescent="0.25">
      <c r="A20" t="s">
        <v>19</v>
      </c>
      <c r="B20" s="1" t="s">
        <v>1661</v>
      </c>
      <c r="C20" s="1" t="s">
        <v>1690</v>
      </c>
      <c r="D20" s="1">
        <v>5</v>
      </c>
      <c r="E20" s="1">
        <v>8.7100000000000009</v>
      </c>
      <c r="F20" s="1">
        <v>3.97</v>
      </c>
      <c r="G20" s="1">
        <v>0.11</v>
      </c>
      <c r="H20" s="1">
        <v>4.63</v>
      </c>
      <c r="I20" s="1">
        <v>24</v>
      </c>
      <c r="J20" s="1">
        <v>0</v>
      </c>
      <c r="K20" s="1">
        <v>11.49</v>
      </c>
      <c r="L20" s="3">
        <f t="shared" si="0"/>
        <v>0.47875000000000001</v>
      </c>
      <c r="M20" s="3">
        <f t="shared" si="1"/>
        <v>20.200000000000003</v>
      </c>
      <c r="N20" s="1">
        <v>2.754</v>
      </c>
      <c r="O20" s="1">
        <v>6.0460000000000003</v>
      </c>
      <c r="P20">
        <f t="shared" si="7"/>
        <v>69.92307692307692</v>
      </c>
      <c r="Q20">
        <f t="shared" si="11"/>
        <v>1.7333333333333334</v>
      </c>
      <c r="R20" s="20">
        <f t="shared" si="10"/>
        <v>4.666666666666667</v>
      </c>
      <c r="S20" s="20">
        <f t="shared" si="8"/>
        <v>6.4</v>
      </c>
      <c r="T20" s="20">
        <f t="shared" si="9"/>
        <v>0.37142857142857144</v>
      </c>
    </row>
    <row r="21" spans="1:20" s="7" customFormat="1" x14ac:dyDescent="0.25">
      <c r="A21" s="7" t="s">
        <v>20</v>
      </c>
      <c r="B21" s="8" t="s">
        <v>1661</v>
      </c>
      <c r="C21" s="8" t="s">
        <v>1690</v>
      </c>
      <c r="D21" s="8">
        <v>6</v>
      </c>
      <c r="E21" s="8">
        <v>7.78</v>
      </c>
      <c r="F21" s="8">
        <v>3.03</v>
      </c>
      <c r="G21" s="8">
        <v>0.4</v>
      </c>
      <c r="H21" s="8">
        <v>4.3499999999999996</v>
      </c>
      <c r="I21" s="8">
        <v>22</v>
      </c>
      <c r="J21" s="8">
        <v>0</v>
      </c>
      <c r="K21" s="8">
        <v>10.62</v>
      </c>
      <c r="L21" s="15">
        <f t="shared" si="0"/>
        <v>0.48272727272727267</v>
      </c>
      <c r="M21" s="15">
        <f t="shared" si="1"/>
        <v>18.399999999999999</v>
      </c>
      <c r="N21" s="8">
        <v>2.8279999999999998</v>
      </c>
      <c r="O21" s="8">
        <v>7.2640000000000002</v>
      </c>
      <c r="P21" s="7">
        <f t="shared" si="7"/>
        <v>63.692307692307679</v>
      </c>
      <c r="Q21" s="7">
        <f t="shared" si="11"/>
        <v>1.7333333333333334</v>
      </c>
      <c r="R21" s="16">
        <f t="shared" si="10"/>
        <v>4.666666666666667</v>
      </c>
      <c r="S21" s="16">
        <f t="shared" si="8"/>
        <v>6.4</v>
      </c>
      <c r="T21" s="16">
        <f t="shared" si="9"/>
        <v>0.37142857142857144</v>
      </c>
    </row>
    <row r="22" spans="1:20" x14ac:dyDescent="0.25">
      <c r="A22" t="s">
        <v>21</v>
      </c>
      <c r="B22" s="1" t="s">
        <v>1661</v>
      </c>
      <c r="C22" s="1" t="s">
        <v>1691</v>
      </c>
      <c r="D22" s="1">
        <v>1</v>
      </c>
      <c r="E22" s="1">
        <v>8.64</v>
      </c>
      <c r="F22" s="1">
        <v>2.94</v>
      </c>
      <c r="G22" s="1">
        <v>0.15</v>
      </c>
      <c r="H22" s="1">
        <v>5.55</v>
      </c>
      <c r="I22" s="1">
        <v>31</v>
      </c>
      <c r="J22" s="1">
        <v>1</v>
      </c>
      <c r="K22" s="1">
        <v>23.75</v>
      </c>
      <c r="L22" s="3">
        <f t="shared" si="0"/>
        <v>0.7661290322580645</v>
      </c>
      <c r="M22" s="3">
        <f t="shared" si="1"/>
        <v>32.39</v>
      </c>
      <c r="N22" s="1">
        <v>3.5880000000000001</v>
      </c>
      <c r="O22" s="1">
        <v>10.561</v>
      </c>
      <c r="P22">
        <f t="shared" si="7"/>
        <v>122.74105263157895</v>
      </c>
      <c r="Q22">
        <f>9.5/6</f>
        <v>1.5833333333333333</v>
      </c>
      <c r="R22" s="20">
        <f>42.5/6</f>
        <v>7.083333333333333</v>
      </c>
      <c r="S22" s="20">
        <f t="shared" si="8"/>
        <v>8.6666666666666661</v>
      </c>
      <c r="T22" s="20">
        <f t="shared" si="9"/>
        <v>0.22352941176470589</v>
      </c>
    </row>
    <row r="23" spans="1:20" x14ac:dyDescent="0.25">
      <c r="A23" t="s">
        <v>22</v>
      </c>
      <c r="B23" s="1" t="s">
        <v>1661</v>
      </c>
      <c r="C23" s="1" t="s">
        <v>1691</v>
      </c>
      <c r="D23" s="1">
        <v>2</v>
      </c>
      <c r="E23" s="1">
        <v>9.44</v>
      </c>
      <c r="F23" s="1">
        <v>4.72</v>
      </c>
      <c r="G23" s="1">
        <v>0.14000000000000001</v>
      </c>
      <c r="H23" s="1">
        <v>4.58</v>
      </c>
      <c r="I23" s="1">
        <v>42</v>
      </c>
      <c r="J23" s="1">
        <v>0</v>
      </c>
      <c r="K23" s="1">
        <v>23.02</v>
      </c>
      <c r="L23" s="3">
        <f t="shared" si="0"/>
        <v>0.54809523809523808</v>
      </c>
      <c r="M23" s="3">
        <f t="shared" si="1"/>
        <v>32.46</v>
      </c>
      <c r="N23" s="1">
        <v>4.4489999999999998</v>
      </c>
      <c r="O23" s="1">
        <v>8.9030000000000005</v>
      </c>
      <c r="P23">
        <f t="shared" si="7"/>
        <v>123.00631578947369</v>
      </c>
      <c r="Q23">
        <f t="shared" ref="Q23:Q27" si="12">9.5/6</f>
        <v>1.5833333333333333</v>
      </c>
      <c r="R23" s="20">
        <f t="shared" ref="R23:R27" si="13">42.5/6</f>
        <v>7.083333333333333</v>
      </c>
      <c r="S23" s="20">
        <f t="shared" si="8"/>
        <v>8.6666666666666661</v>
      </c>
      <c r="T23" s="20">
        <f t="shared" si="9"/>
        <v>0.22352941176470589</v>
      </c>
    </row>
    <row r="24" spans="1:20" x14ac:dyDescent="0.25">
      <c r="A24" t="s">
        <v>23</v>
      </c>
      <c r="B24" s="1" t="s">
        <v>1661</v>
      </c>
      <c r="C24" s="1" t="s">
        <v>1691</v>
      </c>
      <c r="D24" s="1">
        <v>3</v>
      </c>
      <c r="E24" s="1">
        <v>8.92</v>
      </c>
      <c r="F24" s="1">
        <v>4.07</v>
      </c>
      <c r="G24" s="1">
        <v>0.37</v>
      </c>
      <c r="H24" s="1">
        <v>4.4800000000000004</v>
      </c>
      <c r="I24" s="1">
        <v>30</v>
      </c>
      <c r="J24" s="1">
        <v>1</v>
      </c>
      <c r="K24" s="1">
        <v>15.29</v>
      </c>
      <c r="L24" s="3">
        <f t="shared" si="0"/>
        <v>0.5096666666666666</v>
      </c>
      <c r="M24" s="3">
        <f t="shared" si="1"/>
        <v>24.21</v>
      </c>
      <c r="N24" s="1">
        <v>3.3639999999999999</v>
      </c>
      <c r="O24" s="1">
        <v>7.3769999999999998</v>
      </c>
      <c r="P24">
        <f t="shared" si="7"/>
        <v>91.743157894736839</v>
      </c>
      <c r="Q24">
        <f t="shared" si="12"/>
        <v>1.5833333333333333</v>
      </c>
      <c r="R24" s="20">
        <f t="shared" si="13"/>
        <v>7.083333333333333</v>
      </c>
      <c r="S24" s="20">
        <f t="shared" si="8"/>
        <v>8.6666666666666661</v>
      </c>
      <c r="T24" s="20">
        <f t="shared" si="9"/>
        <v>0.22352941176470589</v>
      </c>
    </row>
    <row r="25" spans="1:20" x14ac:dyDescent="0.25">
      <c r="A25" t="s">
        <v>24</v>
      </c>
      <c r="B25" s="1" t="s">
        <v>1661</v>
      </c>
      <c r="C25" s="1" t="s">
        <v>1691</v>
      </c>
      <c r="D25" s="1">
        <v>4</v>
      </c>
      <c r="E25" s="1">
        <v>8.7799999999999994</v>
      </c>
      <c r="F25" s="1">
        <v>3.83</v>
      </c>
      <c r="G25" s="1">
        <v>0.17</v>
      </c>
      <c r="H25" s="1">
        <v>4.7699999999999996</v>
      </c>
      <c r="I25" s="1">
        <v>31</v>
      </c>
      <c r="J25" s="1">
        <v>0</v>
      </c>
      <c r="K25" s="1">
        <v>16.88</v>
      </c>
      <c r="L25" s="3">
        <f t="shared" si="0"/>
        <v>0.54451612903225799</v>
      </c>
      <c r="M25" s="3">
        <f t="shared" si="1"/>
        <v>25.659999999999997</v>
      </c>
      <c r="N25" s="1">
        <v>3.532</v>
      </c>
      <c r="O25" s="1">
        <v>8.0850000000000009</v>
      </c>
      <c r="P25">
        <f t="shared" si="7"/>
        <v>97.237894736842094</v>
      </c>
      <c r="Q25">
        <f t="shared" si="12"/>
        <v>1.5833333333333333</v>
      </c>
      <c r="R25" s="20">
        <f t="shared" si="13"/>
        <v>7.083333333333333</v>
      </c>
      <c r="S25" s="20">
        <f t="shared" si="8"/>
        <v>8.6666666666666661</v>
      </c>
      <c r="T25" s="20">
        <f t="shared" si="9"/>
        <v>0.22352941176470589</v>
      </c>
    </row>
    <row r="26" spans="1:20" x14ac:dyDescent="0.25">
      <c r="A26" t="s">
        <v>25</v>
      </c>
      <c r="B26" s="1" t="s">
        <v>1661</v>
      </c>
      <c r="C26" s="1" t="s">
        <v>1691</v>
      </c>
      <c r="D26" s="1">
        <v>5</v>
      </c>
      <c r="E26" s="1">
        <v>8.59</v>
      </c>
      <c r="F26" s="1">
        <v>3.43</v>
      </c>
      <c r="G26" s="1">
        <v>0.14000000000000001</v>
      </c>
      <c r="H26" s="1">
        <v>5.0199999999999996</v>
      </c>
      <c r="I26" s="1">
        <v>31</v>
      </c>
      <c r="J26" s="1">
        <v>0</v>
      </c>
      <c r="K26" s="1">
        <v>12.91</v>
      </c>
      <c r="L26" s="3">
        <f t="shared" si="0"/>
        <v>0.4164516129032258</v>
      </c>
      <c r="M26" s="3">
        <f t="shared" si="1"/>
        <v>21.5</v>
      </c>
      <c r="N26" s="1">
        <v>3.61</v>
      </c>
      <c r="O26" s="1">
        <v>9.0410000000000004</v>
      </c>
      <c r="P26">
        <f t="shared" si="7"/>
        <v>81.473684210526315</v>
      </c>
      <c r="Q26">
        <f t="shared" si="12"/>
        <v>1.5833333333333333</v>
      </c>
      <c r="R26" s="20">
        <f t="shared" si="13"/>
        <v>7.083333333333333</v>
      </c>
      <c r="S26" s="20">
        <f t="shared" si="8"/>
        <v>8.6666666666666661</v>
      </c>
      <c r="T26" s="20">
        <f t="shared" si="9"/>
        <v>0.22352941176470589</v>
      </c>
    </row>
    <row r="27" spans="1:20" s="7" customFormat="1" x14ac:dyDescent="0.25">
      <c r="A27" s="7" t="s">
        <v>26</v>
      </c>
      <c r="B27" s="8" t="s">
        <v>1661</v>
      </c>
      <c r="C27" s="8" t="s">
        <v>1691</v>
      </c>
      <c r="D27" s="8">
        <v>6</v>
      </c>
      <c r="E27" s="8">
        <v>6.95</v>
      </c>
      <c r="F27" s="8">
        <v>3.01</v>
      </c>
      <c r="G27" s="8">
        <v>0.1</v>
      </c>
      <c r="H27" s="8">
        <v>3.84</v>
      </c>
      <c r="I27" s="8">
        <v>31</v>
      </c>
      <c r="J27" s="8">
        <v>0</v>
      </c>
      <c r="K27" s="8">
        <v>23.24</v>
      </c>
      <c r="L27" s="15">
        <f t="shared" si="0"/>
        <v>0.74967741935483867</v>
      </c>
      <c r="M27" s="15">
        <f t="shared" si="1"/>
        <v>30.189999999999998</v>
      </c>
      <c r="N27" s="8">
        <v>4.4630000000000001</v>
      </c>
      <c r="O27" s="8">
        <v>10.298999999999999</v>
      </c>
      <c r="P27" s="7">
        <f t="shared" si="7"/>
        <v>114.40421052631578</v>
      </c>
      <c r="Q27" s="7">
        <f t="shared" si="12"/>
        <v>1.5833333333333333</v>
      </c>
      <c r="R27" s="16">
        <f t="shared" si="13"/>
        <v>7.083333333333333</v>
      </c>
      <c r="S27" s="16">
        <f t="shared" si="8"/>
        <v>8.6666666666666661</v>
      </c>
      <c r="T27" s="16">
        <f t="shared" si="9"/>
        <v>0.22352941176470589</v>
      </c>
    </row>
    <row r="28" spans="1:20" x14ac:dyDescent="0.25">
      <c r="A28" t="s">
        <v>27</v>
      </c>
      <c r="B28" s="1" t="s">
        <v>1661</v>
      </c>
      <c r="C28" s="1" t="s">
        <v>1720</v>
      </c>
      <c r="D28" s="1">
        <v>1</v>
      </c>
      <c r="E28" s="1">
        <v>8.14</v>
      </c>
      <c r="F28" s="1">
        <v>3.35</v>
      </c>
      <c r="G28" s="1">
        <v>0.26</v>
      </c>
      <c r="H28" s="1">
        <v>4.53</v>
      </c>
      <c r="I28" s="1">
        <v>26</v>
      </c>
      <c r="J28" s="1">
        <v>0</v>
      </c>
      <c r="K28" s="1">
        <v>11.35</v>
      </c>
      <c r="L28" s="3">
        <f t="shared" si="0"/>
        <v>0.43653846153846154</v>
      </c>
      <c r="M28" s="3">
        <f t="shared" si="1"/>
        <v>19.490000000000002</v>
      </c>
      <c r="N28" s="1">
        <v>3.1949999999999998</v>
      </c>
      <c r="O28" s="1">
        <v>7.7720000000000002</v>
      </c>
      <c r="P28">
        <f t="shared" si="7"/>
        <v>83.528571428571425</v>
      </c>
      <c r="Q28" s="20">
        <f>8.4/6</f>
        <v>1.4000000000000001</v>
      </c>
      <c r="R28" s="20">
        <f>32.1/6</f>
        <v>5.3500000000000005</v>
      </c>
      <c r="S28" s="20">
        <f t="shared" si="8"/>
        <v>6.7500000000000009</v>
      </c>
      <c r="T28" s="20">
        <f t="shared" si="9"/>
        <v>0.26168224299065418</v>
      </c>
    </row>
    <row r="29" spans="1:20" x14ac:dyDescent="0.25">
      <c r="A29" t="s">
        <v>28</v>
      </c>
      <c r="B29" s="1" t="s">
        <v>1661</v>
      </c>
      <c r="C29" s="1" t="s">
        <v>1720</v>
      </c>
      <c r="D29" s="1">
        <v>2</v>
      </c>
      <c r="E29" s="1">
        <v>8.14</v>
      </c>
      <c r="F29" s="1">
        <v>3.96</v>
      </c>
      <c r="G29" s="1">
        <v>0.46</v>
      </c>
      <c r="H29" s="1">
        <v>3.71</v>
      </c>
      <c r="I29" s="1">
        <v>34</v>
      </c>
      <c r="J29" s="1">
        <v>0</v>
      </c>
      <c r="K29" s="1">
        <v>23.05</v>
      </c>
      <c r="L29" s="3">
        <f t="shared" si="0"/>
        <v>0.67794117647058827</v>
      </c>
      <c r="M29" s="3">
        <f t="shared" si="1"/>
        <v>31.19</v>
      </c>
      <c r="N29" s="1">
        <v>4.1790000000000003</v>
      </c>
      <c r="O29" s="1">
        <v>8.5879999999999992</v>
      </c>
      <c r="P29">
        <f t="shared" si="7"/>
        <v>133.67142857142855</v>
      </c>
      <c r="Q29" s="20">
        <f t="shared" ref="Q29:Q32" si="14">8.4/6</f>
        <v>1.4000000000000001</v>
      </c>
      <c r="R29" s="20">
        <f t="shared" ref="R29:R32" si="15">32.1/6</f>
        <v>5.3500000000000005</v>
      </c>
      <c r="S29" s="20">
        <f t="shared" si="8"/>
        <v>6.7500000000000009</v>
      </c>
      <c r="T29" s="20">
        <f t="shared" si="9"/>
        <v>0.26168224299065418</v>
      </c>
    </row>
    <row r="30" spans="1:20" x14ac:dyDescent="0.25">
      <c r="A30" t="s">
        <v>29</v>
      </c>
      <c r="B30" s="1" t="s">
        <v>1661</v>
      </c>
      <c r="C30" s="1" t="s">
        <v>1720</v>
      </c>
      <c r="D30" s="1">
        <v>3</v>
      </c>
      <c r="E30" s="1">
        <v>7.86</v>
      </c>
      <c r="F30" s="1">
        <v>4.24</v>
      </c>
      <c r="G30" s="1">
        <v>0.12</v>
      </c>
      <c r="H30" s="1">
        <v>3.49</v>
      </c>
      <c r="I30" s="1">
        <v>24</v>
      </c>
      <c r="J30" s="1">
        <v>1</v>
      </c>
      <c r="K30" s="1">
        <v>7.97</v>
      </c>
      <c r="L30" s="3">
        <f t="shared" si="0"/>
        <v>0.33208333333333334</v>
      </c>
      <c r="M30" s="3">
        <f t="shared" si="1"/>
        <v>15.83</v>
      </c>
      <c r="N30" s="1">
        <v>3.0550000000000002</v>
      </c>
      <c r="O30" s="1">
        <v>5.6589999999999998</v>
      </c>
      <c r="P30">
        <f t="shared" si="7"/>
        <v>67.842857142857127</v>
      </c>
      <c r="Q30" s="20">
        <f t="shared" si="14"/>
        <v>1.4000000000000001</v>
      </c>
      <c r="R30" s="20">
        <f t="shared" si="15"/>
        <v>5.3500000000000005</v>
      </c>
      <c r="S30" s="20">
        <f t="shared" si="8"/>
        <v>6.7500000000000009</v>
      </c>
      <c r="T30" s="20">
        <f t="shared" si="9"/>
        <v>0.26168224299065418</v>
      </c>
    </row>
    <row r="31" spans="1:20" x14ac:dyDescent="0.25">
      <c r="A31" t="s">
        <v>30</v>
      </c>
      <c r="B31" s="1" t="s">
        <v>1661</v>
      </c>
      <c r="C31" s="1" t="s">
        <v>1720</v>
      </c>
      <c r="D31" s="1">
        <v>4</v>
      </c>
      <c r="E31" s="1">
        <v>7.49</v>
      </c>
      <c r="F31" s="1">
        <v>3.35</v>
      </c>
      <c r="G31" s="1">
        <v>0.09</v>
      </c>
      <c r="H31" s="1">
        <v>4.0599999999999996</v>
      </c>
      <c r="I31" s="1">
        <v>20</v>
      </c>
      <c r="J31" s="1">
        <v>1</v>
      </c>
      <c r="K31" s="1">
        <v>9.4700000000000006</v>
      </c>
      <c r="L31" s="3">
        <f t="shared" si="0"/>
        <v>0.47350000000000003</v>
      </c>
      <c r="M31" s="3">
        <f t="shared" si="1"/>
        <v>16.96</v>
      </c>
      <c r="N31" s="1">
        <v>2.67</v>
      </c>
      <c r="O31" s="1">
        <v>5.976</v>
      </c>
      <c r="P31">
        <f t="shared" si="7"/>
        <v>72.685714285714283</v>
      </c>
      <c r="Q31" s="20">
        <f t="shared" si="14"/>
        <v>1.4000000000000001</v>
      </c>
      <c r="R31" s="20">
        <f t="shared" si="15"/>
        <v>5.3500000000000005</v>
      </c>
      <c r="S31" s="20">
        <f t="shared" si="8"/>
        <v>6.7500000000000009</v>
      </c>
      <c r="T31" s="20">
        <f t="shared" si="9"/>
        <v>0.26168224299065418</v>
      </c>
    </row>
    <row r="32" spans="1:20" x14ac:dyDescent="0.25">
      <c r="A32" t="s">
        <v>31</v>
      </c>
      <c r="B32" s="1" t="s">
        <v>1661</v>
      </c>
      <c r="C32" s="1" t="s">
        <v>1720</v>
      </c>
      <c r="D32" s="1">
        <v>5</v>
      </c>
      <c r="E32" s="1">
        <v>8.0500000000000007</v>
      </c>
      <c r="F32" s="1">
        <v>3.85</v>
      </c>
      <c r="G32" s="1">
        <v>0.17</v>
      </c>
      <c r="H32" s="1">
        <v>4.04</v>
      </c>
      <c r="I32" s="1">
        <v>29</v>
      </c>
      <c r="J32" s="1">
        <v>0</v>
      </c>
      <c r="K32" s="1">
        <v>15</v>
      </c>
      <c r="L32" s="3">
        <f t="shared" si="0"/>
        <v>0.51724137931034486</v>
      </c>
      <c r="M32" s="3">
        <f t="shared" si="1"/>
        <v>23.05</v>
      </c>
      <c r="N32" s="1">
        <v>3.6</v>
      </c>
      <c r="O32" s="1">
        <v>7.5389999999999997</v>
      </c>
      <c r="P32">
        <f t="shared" si="7"/>
        <v>98.785714285714278</v>
      </c>
      <c r="Q32" s="20">
        <f t="shared" si="14"/>
        <v>1.4000000000000001</v>
      </c>
      <c r="R32" s="20">
        <f t="shared" si="15"/>
        <v>5.3500000000000005</v>
      </c>
      <c r="S32" s="20">
        <f t="shared" si="8"/>
        <v>6.7500000000000009</v>
      </c>
      <c r="T32" s="20">
        <f t="shared" si="9"/>
        <v>0.26168224299065418</v>
      </c>
    </row>
    <row r="33" spans="1:20" s="7" customFormat="1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15"/>
      <c r="M33" s="15"/>
      <c r="N33" s="8"/>
      <c r="O33" s="8"/>
      <c r="Q33" s="16"/>
      <c r="R33" s="16"/>
      <c r="S33" s="16"/>
      <c r="T33" s="16"/>
    </row>
    <row r="34" spans="1:20" x14ac:dyDescent="0.25">
      <c r="A34" t="s">
        <v>32</v>
      </c>
      <c r="B34" s="1" t="s">
        <v>1661</v>
      </c>
      <c r="C34" s="1" t="s">
        <v>1692</v>
      </c>
      <c r="D34" s="1">
        <v>1</v>
      </c>
      <c r="E34" s="1">
        <v>6.85</v>
      </c>
      <c r="F34" s="1">
        <v>2.78</v>
      </c>
      <c r="G34" s="1">
        <v>0.01</v>
      </c>
      <c r="H34" s="1">
        <v>4.05</v>
      </c>
      <c r="I34" s="1">
        <v>33</v>
      </c>
      <c r="J34" s="1">
        <v>2</v>
      </c>
      <c r="K34" s="1">
        <v>11.02</v>
      </c>
      <c r="L34" s="3">
        <f t="shared" si="0"/>
        <v>0.33393939393939392</v>
      </c>
      <c r="M34" s="3">
        <f t="shared" si="1"/>
        <v>17.869999999999997</v>
      </c>
      <c r="N34" s="1">
        <v>4.819</v>
      </c>
      <c r="O34" s="1">
        <v>11.862</v>
      </c>
      <c r="P34">
        <f>M34/(Q34/6)</f>
        <v>80.014925373134332</v>
      </c>
      <c r="Q34" s="20">
        <f>8.04/6</f>
        <v>1.3399999999999999</v>
      </c>
      <c r="R34" s="20">
        <f>25.56/6</f>
        <v>4.26</v>
      </c>
      <c r="S34" s="20">
        <f>Q34+R34</f>
        <v>5.6</v>
      </c>
      <c r="T34" s="20">
        <f>Q34/R34</f>
        <v>0.31455399061032863</v>
      </c>
    </row>
    <row r="35" spans="1:20" x14ac:dyDescent="0.25">
      <c r="A35" t="s">
        <v>33</v>
      </c>
      <c r="B35" s="1" t="s">
        <v>1661</v>
      </c>
      <c r="C35" s="1" t="s">
        <v>1692</v>
      </c>
      <c r="D35" s="1">
        <v>2</v>
      </c>
      <c r="E35" s="1">
        <v>5.05</v>
      </c>
      <c r="F35" s="1">
        <v>1.96</v>
      </c>
      <c r="G35" s="1">
        <v>0.44</v>
      </c>
      <c r="H35" s="1">
        <v>2.65</v>
      </c>
      <c r="I35" s="1">
        <v>17</v>
      </c>
      <c r="J35" s="1">
        <v>0</v>
      </c>
      <c r="K35" s="1">
        <v>8.52</v>
      </c>
      <c r="L35" s="3">
        <f t="shared" si="0"/>
        <v>0.50117647058823522</v>
      </c>
      <c r="M35" s="3">
        <f t="shared" si="1"/>
        <v>13.57</v>
      </c>
      <c r="N35" s="1">
        <v>3.3660000000000001</v>
      </c>
      <c r="O35" s="1">
        <v>8.6769999999999996</v>
      </c>
      <c r="P35">
        <f>M35/(Q35/6)</f>
        <v>60.761194029850756</v>
      </c>
      <c r="Q35" s="20">
        <f t="shared" ref="Q35:Q38" si="16">8.04/6</f>
        <v>1.3399999999999999</v>
      </c>
      <c r="R35" s="20">
        <f t="shared" ref="R35:R38" si="17">25.56/6</f>
        <v>4.26</v>
      </c>
      <c r="S35" s="20">
        <f>Q35+R35</f>
        <v>5.6</v>
      </c>
      <c r="T35" s="20">
        <f>Q35/R35</f>
        <v>0.31455399061032863</v>
      </c>
    </row>
    <row r="36" spans="1:20" x14ac:dyDescent="0.25">
      <c r="A36" t="s">
        <v>34</v>
      </c>
      <c r="B36" s="1" t="s">
        <v>1661</v>
      </c>
      <c r="C36" s="1" t="s">
        <v>1692</v>
      </c>
      <c r="D36" s="1">
        <v>3</v>
      </c>
      <c r="E36" s="1">
        <v>6.48</v>
      </c>
      <c r="F36" s="1">
        <v>2.06</v>
      </c>
      <c r="G36" s="1">
        <v>0.73</v>
      </c>
      <c r="H36" s="1">
        <v>3.69</v>
      </c>
      <c r="I36" s="1">
        <v>10</v>
      </c>
      <c r="J36" s="1">
        <v>4</v>
      </c>
      <c r="K36" s="1">
        <v>2.2400000000000002</v>
      </c>
      <c r="L36" s="3">
        <f t="shared" si="0"/>
        <v>0.22400000000000003</v>
      </c>
      <c r="M36" s="3">
        <f t="shared" si="1"/>
        <v>8.7200000000000006</v>
      </c>
      <c r="N36" s="1">
        <v>1.5429999999999999</v>
      </c>
      <c r="O36" s="1">
        <v>4.8620000000000001</v>
      </c>
      <c r="P36">
        <f>M36/(Q36/6)</f>
        <v>39.044776119402997</v>
      </c>
      <c r="Q36" s="20">
        <f t="shared" si="16"/>
        <v>1.3399999999999999</v>
      </c>
      <c r="R36" s="20">
        <f t="shared" si="17"/>
        <v>4.26</v>
      </c>
      <c r="S36" s="20">
        <f>Q36+R36</f>
        <v>5.6</v>
      </c>
      <c r="T36" s="20">
        <f>Q36/R36</f>
        <v>0.31455399061032863</v>
      </c>
    </row>
    <row r="37" spans="1:20" x14ac:dyDescent="0.25">
      <c r="A37" t="s">
        <v>35</v>
      </c>
      <c r="B37" s="1" t="s">
        <v>1661</v>
      </c>
      <c r="C37" s="1" t="s">
        <v>1692</v>
      </c>
      <c r="D37" s="1">
        <v>4</v>
      </c>
      <c r="E37" s="1">
        <v>6.91</v>
      </c>
      <c r="F37" s="1">
        <v>2.6</v>
      </c>
      <c r="G37" s="1">
        <v>0.36</v>
      </c>
      <c r="H37" s="1">
        <v>3.94</v>
      </c>
      <c r="I37" s="1">
        <v>16</v>
      </c>
      <c r="J37" s="1">
        <v>1</v>
      </c>
      <c r="K37" s="1">
        <v>4.5599999999999996</v>
      </c>
      <c r="L37" s="3">
        <f t="shared" si="0"/>
        <v>0.28499999999999998</v>
      </c>
      <c r="M37" s="3">
        <f t="shared" si="1"/>
        <v>11.469999999999999</v>
      </c>
      <c r="N37" s="1">
        <v>2.3170000000000002</v>
      </c>
      <c r="O37" s="1">
        <v>6.1459999999999999</v>
      </c>
      <c r="P37">
        <f>M37/(Q37/6)</f>
        <v>51.35820895522388</v>
      </c>
      <c r="Q37" s="20">
        <f t="shared" si="16"/>
        <v>1.3399999999999999</v>
      </c>
      <c r="R37" s="20">
        <f t="shared" si="17"/>
        <v>4.26</v>
      </c>
      <c r="S37" s="20">
        <f>Q37+R37</f>
        <v>5.6</v>
      </c>
      <c r="T37" s="20">
        <f>Q37/R37</f>
        <v>0.31455399061032863</v>
      </c>
    </row>
    <row r="38" spans="1:20" x14ac:dyDescent="0.25">
      <c r="A38" t="s">
        <v>36</v>
      </c>
      <c r="B38" s="1" t="s">
        <v>1661</v>
      </c>
      <c r="C38" s="1" t="s">
        <v>1692</v>
      </c>
      <c r="D38" s="1">
        <v>5</v>
      </c>
      <c r="E38" s="1">
        <v>7.18</v>
      </c>
      <c r="F38" s="1">
        <v>3.07</v>
      </c>
      <c r="G38" s="1">
        <v>0.15</v>
      </c>
      <c r="H38" s="1">
        <v>3.95</v>
      </c>
      <c r="I38" s="1">
        <v>24</v>
      </c>
      <c r="J38" s="1">
        <v>1</v>
      </c>
      <c r="K38" s="1">
        <v>7.55</v>
      </c>
      <c r="L38" s="3">
        <f t="shared" si="0"/>
        <v>0.31458333333333333</v>
      </c>
      <c r="M38" s="3">
        <f t="shared" si="1"/>
        <v>14.73</v>
      </c>
      <c r="N38" s="1">
        <v>3.3410000000000002</v>
      </c>
      <c r="O38" s="1">
        <v>7.8090000000000002</v>
      </c>
      <c r="P38">
        <f>M38/(Q38/6)</f>
        <v>65.955223880597032</v>
      </c>
      <c r="Q38" s="20">
        <f t="shared" si="16"/>
        <v>1.3399999999999999</v>
      </c>
      <c r="R38" s="20">
        <f t="shared" si="17"/>
        <v>4.26</v>
      </c>
      <c r="S38" s="20">
        <f>Q38+R38</f>
        <v>5.6</v>
      </c>
      <c r="T38" s="20">
        <f>Q38/R38</f>
        <v>0.31455399061032863</v>
      </c>
    </row>
    <row r="39" spans="1:20" s="7" customFormat="1" x14ac:dyDescent="0.25">
      <c r="B39" s="8"/>
      <c r="C39" s="8"/>
      <c r="D39" s="8">
        <v>6</v>
      </c>
      <c r="E39" s="8"/>
      <c r="F39" s="8"/>
      <c r="G39" s="8"/>
      <c r="H39" s="8"/>
      <c r="I39" s="8"/>
      <c r="J39" s="8"/>
      <c r="K39" s="8"/>
      <c r="L39" s="15"/>
      <c r="M39" s="15"/>
      <c r="N39" s="8"/>
      <c r="O39" s="8"/>
      <c r="Q39" s="16"/>
      <c r="R39" s="16"/>
      <c r="S39" s="16"/>
      <c r="T39" s="16"/>
    </row>
    <row r="40" spans="1:20" x14ac:dyDescent="0.25">
      <c r="A40" t="s">
        <v>37</v>
      </c>
      <c r="B40" s="1" t="s">
        <v>1661</v>
      </c>
      <c r="C40" s="1" t="s">
        <v>1693</v>
      </c>
      <c r="D40" s="1">
        <v>1</v>
      </c>
      <c r="E40" s="1">
        <v>8.6</v>
      </c>
      <c r="F40" s="1">
        <v>3.64</v>
      </c>
      <c r="G40" s="1">
        <v>0.17</v>
      </c>
      <c r="H40" s="1">
        <v>4.79</v>
      </c>
      <c r="I40" s="1">
        <v>26</v>
      </c>
      <c r="J40" s="1">
        <v>2</v>
      </c>
      <c r="K40" s="1">
        <v>16.14</v>
      </c>
      <c r="L40" s="3">
        <f t="shared" si="0"/>
        <v>0.62076923076923074</v>
      </c>
      <c r="M40" s="3">
        <f t="shared" si="1"/>
        <v>24.740000000000002</v>
      </c>
      <c r="N40" s="1">
        <v>3.0230000000000001</v>
      </c>
      <c r="O40" s="1">
        <v>7.1379999999999999</v>
      </c>
      <c r="P40">
        <f>M40/(Q40/6)</f>
        <v>87.317647058823539</v>
      </c>
      <c r="Q40">
        <f>10.2/6</f>
        <v>1.7</v>
      </c>
      <c r="R40" s="20">
        <f>36/6</f>
        <v>6</v>
      </c>
      <c r="S40" s="20">
        <f>Q40+R40</f>
        <v>7.7</v>
      </c>
      <c r="T40" s="20">
        <f>Q40/R40</f>
        <v>0.28333333333333333</v>
      </c>
    </row>
    <row r="41" spans="1:20" x14ac:dyDescent="0.25">
      <c r="A41" t="s">
        <v>38</v>
      </c>
      <c r="B41" s="1" t="s">
        <v>1661</v>
      </c>
      <c r="C41" s="1" t="s">
        <v>1693</v>
      </c>
      <c r="D41" s="1">
        <v>2</v>
      </c>
      <c r="E41" s="1">
        <v>8.26</v>
      </c>
      <c r="F41" s="1">
        <v>3.68</v>
      </c>
      <c r="G41" s="1">
        <v>0.88</v>
      </c>
      <c r="H41" s="1">
        <v>3.69</v>
      </c>
      <c r="I41" s="1">
        <v>25</v>
      </c>
      <c r="J41" s="1">
        <v>1</v>
      </c>
      <c r="K41" s="1">
        <v>10.69</v>
      </c>
      <c r="L41" s="3">
        <f t="shared" si="0"/>
        <v>0.42759999999999998</v>
      </c>
      <c r="M41" s="3">
        <f t="shared" si="1"/>
        <v>18.95</v>
      </c>
      <c r="N41" s="1">
        <v>3.028</v>
      </c>
      <c r="O41" s="1">
        <v>6.7889999999999997</v>
      </c>
      <c r="P41">
        <f>M41/(Q41/6)</f>
        <v>66.882352941176464</v>
      </c>
      <c r="Q41">
        <f t="shared" ref="Q41:Q42" si="18">10.2/6</f>
        <v>1.7</v>
      </c>
      <c r="R41" s="20">
        <f t="shared" ref="R41:R42" si="19">36/6</f>
        <v>6</v>
      </c>
      <c r="S41" s="20">
        <f>Q41+R41</f>
        <v>7.7</v>
      </c>
      <c r="T41" s="20">
        <f>Q41/R41</f>
        <v>0.28333333333333333</v>
      </c>
    </row>
    <row r="42" spans="1:20" x14ac:dyDescent="0.25">
      <c r="A42" t="s">
        <v>39</v>
      </c>
      <c r="B42" s="1" t="s">
        <v>1661</v>
      </c>
      <c r="C42" s="1" t="s">
        <v>1693</v>
      </c>
      <c r="D42" s="1">
        <v>3</v>
      </c>
      <c r="E42" s="1">
        <v>7.02</v>
      </c>
      <c r="F42" s="1">
        <v>2.04</v>
      </c>
      <c r="G42" s="1">
        <v>1.25</v>
      </c>
      <c r="H42" s="1">
        <v>3.73</v>
      </c>
      <c r="I42" s="1">
        <v>12</v>
      </c>
      <c r="J42" s="1">
        <v>2</v>
      </c>
      <c r="K42" s="1">
        <v>2.96</v>
      </c>
      <c r="L42" s="3">
        <f t="shared" si="0"/>
        <v>0.24666666666666667</v>
      </c>
      <c r="M42" s="3">
        <f t="shared" si="1"/>
        <v>9.98</v>
      </c>
      <c r="N42" s="1">
        <v>1.7090000000000001</v>
      </c>
      <c r="O42" s="1">
        <v>5.8849999999999998</v>
      </c>
      <c r="P42">
        <f>M42/(Q42/6)</f>
        <v>35.223529411764709</v>
      </c>
      <c r="Q42">
        <f t="shared" si="18"/>
        <v>1.7</v>
      </c>
      <c r="R42" s="20">
        <f t="shared" si="19"/>
        <v>6</v>
      </c>
      <c r="S42" s="20">
        <f>Q42+R42</f>
        <v>7.7</v>
      </c>
      <c r="T42" s="20">
        <f>Q42/R42</f>
        <v>0.28333333333333333</v>
      </c>
    </row>
    <row r="43" spans="1:20" x14ac:dyDescent="0.25">
      <c r="A43" t="s">
        <v>40</v>
      </c>
      <c r="B43" s="1" t="s">
        <v>1661</v>
      </c>
      <c r="C43" s="1" t="s">
        <v>1693</v>
      </c>
      <c r="D43" s="1">
        <v>4</v>
      </c>
      <c r="L43" s="3"/>
      <c r="M43" s="3"/>
      <c r="R43" s="20"/>
      <c r="S43" s="20"/>
      <c r="T43" s="20"/>
    </row>
    <row r="44" spans="1:20" x14ac:dyDescent="0.25">
      <c r="D44" s="1">
        <v>5</v>
      </c>
      <c r="L44" s="3"/>
      <c r="M44" s="3"/>
      <c r="R44" s="20"/>
      <c r="S44" s="20"/>
      <c r="T44" s="20"/>
    </row>
    <row r="45" spans="1:20" s="7" customFormat="1" x14ac:dyDescent="0.25">
      <c r="B45" s="8"/>
      <c r="C45" s="8"/>
      <c r="D45" s="8">
        <v>6</v>
      </c>
      <c r="E45" s="8"/>
      <c r="F45" s="8"/>
      <c r="G45" s="8"/>
      <c r="H45" s="8"/>
      <c r="I45" s="8"/>
      <c r="J45" s="8"/>
      <c r="K45" s="8"/>
      <c r="L45" s="15"/>
      <c r="M45" s="15"/>
      <c r="N45" s="8"/>
      <c r="O45" s="8"/>
      <c r="R45" s="16"/>
      <c r="S45" s="16"/>
      <c r="T45" s="16"/>
    </row>
    <row r="46" spans="1:20" x14ac:dyDescent="0.25">
      <c r="A46" t="s">
        <v>1751</v>
      </c>
      <c r="B46" s="1" t="s">
        <v>1661</v>
      </c>
      <c r="C46" s="1" t="s">
        <v>1721</v>
      </c>
      <c r="D46" s="1">
        <v>1</v>
      </c>
      <c r="E46" s="1">
        <v>8.7200000000000006</v>
      </c>
      <c r="F46" s="1">
        <v>3.09</v>
      </c>
      <c r="G46" s="1">
        <v>0.18</v>
      </c>
      <c r="H46" s="1">
        <v>5.45</v>
      </c>
      <c r="I46" s="1">
        <v>27</v>
      </c>
      <c r="J46" s="1">
        <v>0</v>
      </c>
      <c r="K46" s="1">
        <v>10.07</v>
      </c>
      <c r="L46" s="3">
        <f>K46/I46</f>
        <v>0.372962962962963</v>
      </c>
      <c r="M46" s="3">
        <f>E46+K46</f>
        <v>18.79</v>
      </c>
      <c r="N46" s="1">
        <v>3.0950000000000002</v>
      </c>
      <c r="O46" s="1">
        <v>8.7249999999999996</v>
      </c>
      <c r="P46">
        <f>M46/(Q46/6)</f>
        <v>70.462499999999991</v>
      </c>
      <c r="Q46">
        <f>9.6/6</f>
        <v>1.5999999999999999</v>
      </c>
      <c r="R46">
        <f>29.16/6</f>
        <v>4.8600000000000003</v>
      </c>
      <c r="S46" s="20">
        <f t="shared" ref="S46:S77" si="20">Q46+R46</f>
        <v>6.46</v>
      </c>
      <c r="T46" s="20">
        <f t="shared" ref="T46:T77" si="21">Q46/R46</f>
        <v>0.32921810699588472</v>
      </c>
    </row>
    <row r="47" spans="1:20" x14ac:dyDescent="0.25">
      <c r="A47" t="s">
        <v>1752</v>
      </c>
      <c r="B47" s="1" t="s">
        <v>1661</v>
      </c>
      <c r="C47" s="1" t="s">
        <v>1721</v>
      </c>
      <c r="D47" s="1">
        <v>2</v>
      </c>
      <c r="E47" s="1">
        <v>8.0399999999999991</v>
      </c>
      <c r="F47" s="1">
        <v>3.1</v>
      </c>
      <c r="G47" s="1">
        <v>0.12</v>
      </c>
      <c r="H47" s="1">
        <v>4.82</v>
      </c>
      <c r="I47" s="1">
        <v>30</v>
      </c>
      <c r="J47" s="1">
        <v>0</v>
      </c>
      <c r="K47" s="1">
        <v>11.96</v>
      </c>
      <c r="L47" s="3">
        <f>K47/I47</f>
        <v>0.39866666666666667</v>
      </c>
      <c r="M47" s="3">
        <f>E47+K47</f>
        <v>20</v>
      </c>
      <c r="N47" s="1">
        <v>3.73</v>
      </c>
      <c r="O47" s="1">
        <v>9.673</v>
      </c>
      <c r="P47">
        <f>M47/(Q47/6)</f>
        <v>75</v>
      </c>
      <c r="Q47">
        <f t="shared" ref="Q47:Q50" si="22">9.6/6</f>
        <v>1.5999999999999999</v>
      </c>
      <c r="R47">
        <f t="shared" ref="R47:R50" si="23">29.16/6</f>
        <v>4.8600000000000003</v>
      </c>
      <c r="S47" s="20">
        <f t="shared" si="20"/>
        <v>6.46</v>
      </c>
      <c r="T47" s="20">
        <f t="shared" si="21"/>
        <v>0.32921810699588472</v>
      </c>
    </row>
    <row r="48" spans="1:20" x14ac:dyDescent="0.25">
      <c r="A48" t="s">
        <v>1753</v>
      </c>
      <c r="B48" s="1" t="s">
        <v>1661</v>
      </c>
      <c r="C48" s="1" t="s">
        <v>1721</v>
      </c>
      <c r="D48" s="1">
        <v>3</v>
      </c>
      <c r="E48" s="1">
        <v>7.4</v>
      </c>
      <c r="F48" s="1">
        <v>2.85</v>
      </c>
      <c r="G48" s="1">
        <v>0.06</v>
      </c>
      <c r="H48" s="1">
        <v>4.49</v>
      </c>
      <c r="I48" s="1">
        <v>24</v>
      </c>
      <c r="J48" s="1">
        <v>1</v>
      </c>
      <c r="K48" s="1">
        <v>8.17</v>
      </c>
      <c r="L48" s="3">
        <f>K48/I48</f>
        <v>0.34041666666666665</v>
      </c>
      <c r="M48" s="3">
        <f>E48+K48</f>
        <v>15.57</v>
      </c>
      <c r="N48" s="1">
        <v>3.2429999999999999</v>
      </c>
      <c r="O48" s="1">
        <v>8.4239999999999995</v>
      </c>
      <c r="P48">
        <f>M48/(Q48/6)</f>
        <v>58.387500000000003</v>
      </c>
      <c r="Q48">
        <f t="shared" si="22"/>
        <v>1.5999999999999999</v>
      </c>
      <c r="R48">
        <f t="shared" si="23"/>
        <v>4.8600000000000003</v>
      </c>
      <c r="S48" s="20">
        <f t="shared" si="20"/>
        <v>6.46</v>
      </c>
      <c r="T48" s="20">
        <f t="shared" si="21"/>
        <v>0.32921810699588472</v>
      </c>
    </row>
    <row r="49" spans="1:20" x14ac:dyDescent="0.25">
      <c r="A49" t="s">
        <v>1754</v>
      </c>
      <c r="B49" s="1" t="s">
        <v>1661</v>
      </c>
      <c r="C49" s="1" t="s">
        <v>1721</v>
      </c>
      <c r="D49" s="1">
        <v>4</v>
      </c>
      <c r="E49" s="1">
        <v>9.15</v>
      </c>
      <c r="F49" s="1">
        <v>4.01</v>
      </c>
      <c r="G49" s="1">
        <v>0.14000000000000001</v>
      </c>
      <c r="H49" s="1">
        <v>4.99</v>
      </c>
      <c r="I49" s="1">
        <v>33</v>
      </c>
      <c r="J49" s="1">
        <v>0</v>
      </c>
      <c r="K49" s="1">
        <v>16.2</v>
      </c>
      <c r="L49" s="3">
        <f>K49/I49</f>
        <v>0.49090909090909091</v>
      </c>
      <c r="M49" s="3">
        <f>E49+K49</f>
        <v>25.35</v>
      </c>
      <c r="N49" s="1">
        <v>3.6080000000000001</v>
      </c>
      <c r="O49" s="1">
        <v>8.2200000000000006</v>
      </c>
      <c r="P49">
        <f>M49/(Q49/6)</f>
        <v>95.0625</v>
      </c>
      <c r="Q49">
        <f t="shared" si="22"/>
        <v>1.5999999999999999</v>
      </c>
      <c r="R49">
        <f t="shared" si="23"/>
        <v>4.8600000000000003</v>
      </c>
      <c r="S49" s="20">
        <f t="shared" si="20"/>
        <v>6.46</v>
      </c>
      <c r="T49" s="20">
        <f t="shared" si="21"/>
        <v>0.32921810699588472</v>
      </c>
    </row>
    <row r="50" spans="1:20" x14ac:dyDescent="0.25">
      <c r="A50" t="s">
        <v>1755</v>
      </c>
      <c r="B50" s="1" t="s">
        <v>1661</v>
      </c>
      <c r="C50" s="1" t="s">
        <v>1721</v>
      </c>
      <c r="D50" s="1">
        <v>5</v>
      </c>
      <c r="E50" s="1">
        <v>6.19</v>
      </c>
      <c r="F50" s="1">
        <v>2.87</v>
      </c>
      <c r="G50" s="1">
        <v>0.3</v>
      </c>
      <c r="H50" s="1">
        <v>3.02</v>
      </c>
      <c r="I50" s="1">
        <v>28</v>
      </c>
      <c r="J50" s="1">
        <v>0</v>
      </c>
      <c r="K50" s="1">
        <v>19.89</v>
      </c>
      <c r="L50" s="3">
        <f>K50/I50</f>
        <v>0.71035714285714291</v>
      </c>
      <c r="M50" s="3">
        <f>E50+K50</f>
        <v>26.080000000000002</v>
      </c>
      <c r="N50" s="1">
        <v>4.5229999999999997</v>
      </c>
      <c r="O50" s="1">
        <v>9.74</v>
      </c>
      <c r="P50">
        <f>M50/(Q50/6)</f>
        <v>97.800000000000011</v>
      </c>
      <c r="Q50">
        <f t="shared" si="22"/>
        <v>1.5999999999999999</v>
      </c>
      <c r="R50">
        <f t="shared" si="23"/>
        <v>4.8600000000000003</v>
      </c>
      <c r="S50" s="20">
        <f t="shared" si="20"/>
        <v>6.46</v>
      </c>
      <c r="T50" s="20">
        <f t="shared" si="21"/>
        <v>0.32921810699588472</v>
      </c>
    </row>
    <row r="51" spans="1:20" s="7" customFormat="1" x14ac:dyDescent="0.25">
      <c r="B51" s="8" t="s">
        <v>1661</v>
      </c>
      <c r="C51" s="8" t="s">
        <v>1721</v>
      </c>
      <c r="D51" s="8">
        <v>6</v>
      </c>
      <c r="E51" s="8"/>
      <c r="F51" s="8"/>
      <c r="G51" s="8"/>
      <c r="H51" s="8"/>
      <c r="I51" s="8"/>
      <c r="J51" s="8"/>
      <c r="K51" s="8"/>
      <c r="L51" s="15"/>
      <c r="M51" s="15"/>
      <c r="N51" s="8"/>
      <c r="O51" s="8"/>
      <c r="Q51"/>
      <c r="R51"/>
      <c r="S51" s="20"/>
      <c r="T51" s="20"/>
    </row>
    <row r="52" spans="1:20" x14ac:dyDescent="0.25">
      <c r="A52" s="10" t="s">
        <v>1762</v>
      </c>
      <c r="B52" s="1" t="s">
        <v>1661</v>
      </c>
      <c r="C52" s="1" t="s">
        <v>1722</v>
      </c>
      <c r="D52" s="1">
        <v>1</v>
      </c>
      <c r="E52" s="1">
        <v>6.52</v>
      </c>
      <c r="F52" s="1">
        <v>2.89</v>
      </c>
      <c r="G52" s="1">
        <v>0.28000000000000003</v>
      </c>
      <c r="H52" s="1">
        <v>3.35</v>
      </c>
      <c r="I52" s="1">
        <v>16</v>
      </c>
      <c r="J52" s="1">
        <v>0</v>
      </c>
      <c r="K52" s="1">
        <v>9.9600000000000009</v>
      </c>
      <c r="L52" s="3">
        <f t="shared" ref="L52:L61" si="24">K52/I52</f>
        <v>0.62250000000000005</v>
      </c>
      <c r="M52" s="3">
        <f t="shared" ref="M52:M61" si="25">E52+K52</f>
        <v>16.48</v>
      </c>
      <c r="N52" s="1">
        <v>2.4529999999999998</v>
      </c>
      <c r="O52" s="1">
        <v>5.5309999999999997</v>
      </c>
      <c r="P52">
        <f t="shared" ref="P52:P61" si="26">M52/(Q52/6)</f>
        <v>79.103999999999999</v>
      </c>
      <c r="Q52">
        <f>7.5/6</f>
        <v>1.25</v>
      </c>
      <c r="R52">
        <f>28/6</f>
        <v>4.666666666666667</v>
      </c>
      <c r="S52" s="20">
        <f t="shared" si="20"/>
        <v>5.916666666666667</v>
      </c>
      <c r="T52" s="20">
        <f t="shared" si="21"/>
        <v>0.26785714285714285</v>
      </c>
    </row>
    <row r="53" spans="1:20" x14ac:dyDescent="0.25">
      <c r="A53" s="10" t="s">
        <v>1763</v>
      </c>
      <c r="B53" s="1" t="s">
        <v>1661</v>
      </c>
      <c r="C53" s="1" t="s">
        <v>1722</v>
      </c>
      <c r="D53" s="1">
        <v>2</v>
      </c>
      <c r="E53" s="1">
        <v>8.33</v>
      </c>
      <c r="F53" s="1">
        <v>3.43</v>
      </c>
      <c r="G53" s="1">
        <v>0.25</v>
      </c>
      <c r="H53" s="1">
        <v>4.6399999999999997</v>
      </c>
      <c r="I53" s="1">
        <v>20</v>
      </c>
      <c r="J53" s="1">
        <v>0</v>
      </c>
      <c r="K53" s="1">
        <v>8.0299999999999994</v>
      </c>
      <c r="L53" s="3">
        <f t="shared" si="24"/>
        <v>0.40149999999999997</v>
      </c>
      <c r="M53" s="3">
        <f t="shared" si="25"/>
        <v>16.36</v>
      </c>
      <c r="N53" s="1">
        <v>2.4020000000000001</v>
      </c>
      <c r="O53" s="1">
        <v>5.8289999999999997</v>
      </c>
      <c r="P53">
        <f t="shared" si="26"/>
        <v>78.527999999999992</v>
      </c>
      <c r="Q53">
        <f t="shared" ref="Q53:Q57" si="27">7.5/6</f>
        <v>1.25</v>
      </c>
      <c r="R53">
        <f t="shared" ref="R53:R57" si="28">28/6</f>
        <v>4.666666666666667</v>
      </c>
      <c r="S53" s="20">
        <f t="shared" si="20"/>
        <v>5.916666666666667</v>
      </c>
      <c r="T53" s="20">
        <f t="shared" si="21"/>
        <v>0.26785714285714285</v>
      </c>
    </row>
    <row r="54" spans="1:20" x14ac:dyDescent="0.25">
      <c r="A54" s="10" t="s">
        <v>1764</v>
      </c>
      <c r="B54" s="1" t="s">
        <v>1661</v>
      </c>
      <c r="C54" s="1" t="s">
        <v>1722</v>
      </c>
      <c r="D54" s="1">
        <v>3</v>
      </c>
      <c r="E54" s="1">
        <v>8.17</v>
      </c>
      <c r="F54" s="1">
        <v>2.83</v>
      </c>
      <c r="G54" s="1">
        <v>0.17</v>
      </c>
      <c r="H54" s="1">
        <v>5.17</v>
      </c>
      <c r="I54" s="1">
        <v>17</v>
      </c>
      <c r="J54" s="1">
        <v>0</v>
      </c>
      <c r="K54" s="1">
        <v>10.16</v>
      </c>
      <c r="L54" s="3">
        <f t="shared" si="24"/>
        <v>0.59764705882352942</v>
      </c>
      <c r="M54" s="3">
        <f t="shared" si="25"/>
        <v>18.329999999999998</v>
      </c>
      <c r="N54" s="1">
        <v>2.081</v>
      </c>
      <c r="O54" s="1">
        <v>6.0170000000000003</v>
      </c>
      <c r="P54">
        <f t="shared" si="26"/>
        <v>87.983999999999995</v>
      </c>
      <c r="Q54">
        <f t="shared" si="27"/>
        <v>1.25</v>
      </c>
      <c r="R54">
        <f t="shared" si="28"/>
        <v>4.666666666666667</v>
      </c>
      <c r="S54" s="20">
        <f t="shared" si="20"/>
        <v>5.916666666666667</v>
      </c>
      <c r="T54" s="20">
        <f t="shared" si="21"/>
        <v>0.26785714285714285</v>
      </c>
    </row>
    <row r="55" spans="1:20" x14ac:dyDescent="0.25">
      <c r="A55" s="10" t="s">
        <v>1765</v>
      </c>
      <c r="B55" s="1" t="s">
        <v>1661</v>
      </c>
      <c r="C55" s="1" t="s">
        <v>1722</v>
      </c>
      <c r="D55" s="1">
        <v>4</v>
      </c>
      <c r="E55" s="1">
        <v>8.93</v>
      </c>
      <c r="F55" s="1">
        <v>3.85</v>
      </c>
      <c r="G55" s="1">
        <v>0.28999999999999998</v>
      </c>
      <c r="H55" s="1">
        <v>4.8</v>
      </c>
      <c r="I55" s="1">
        <v>27</v>
      </c>
      <c r="J55" s="1">
        <v>0</v>
      </c>
      <c r="K55" s="1">
        <v>13.52</v>
      </c>
      <c r="L55" s="3">
        <f t="shared" si="24"/>
        <v>0.50074074074074071</v>
      </c>
      <c r="M55" s="3">
        <f t="shared" si="25"/>
        <v>22.45</v>
      </c>
      <c r="N55" s="1">
        <v>3.0230000000000001</v>
      </c>
      <c r="O55" s="1">
        <v>7.016</v>
      </c>
      <c r="P55">
        <f t="shared" si="26"/>
        <v>107.75999999999999</v>
      </c>
      <c r="Q55">
        <f t="shared" si="27"/>
        <v>1.25</v>
      </c>
      <c r="R55">
        <f t="shared" si="28"/>
        <v>4.666666666666667</v>
      </c>
      <c r="S55" s="20">
        <f t="shared" si="20"/>
        <v>5.916666666666667</v>
      </c>
      <c r="T55" s="20">
        <f t="shared" si="21"/>
        <v>0.26785714285714285</v>
      </c>
    </row>
    <row r="56" spans="1:20" x14ac:dyDescent="0.25">
      <c r="A56" s="10" t="s">
        <v>1766</v>
      </c>
      <c r="B56" s="1" t="s">
        <v>1661</v>
      </c>
      <c r="C56" s="1" t="s">
        <v>1722</v>
      </c>
      <c r="D56" s="1">
        <v>5</v>
      </c>
      <c r="E56" s="1">
        <v>8.1199999999999992</v>
      </c>
      <c r="F56" s="1">
        <v>2.98</v>
      </c>
      <c r="G56" s="1">
        <v>0.14000000000000001</v>
      </c>
      <c r="H56" s="1">
        <v>5</v>
      </c>
      <c r="I56" s="1">
        <v>19</v>
      </c>
      <c r="J56" s="1">
        <v>1</v>
      </c>
      <c r="K56" s="1">
        <v>10.67</v>
      </c>
      <c r="L56" s="3">
        <f t="shared" si="24"/>
        <v>0.56157894736842107</v>
      </c>
      <c r="M56" s="3">
        <f t="shared" si="25"/>
        <v>18.79</v>
      </c>
      <c r="N56" s="1">
        <v>2.34</v>
      </c>
      <c r="O56" s="1">
        <v>6.3769999999999998</v>
      </c>
      <c r="P56">
        <f t="shared" si="26"/>
        <v>90.191999999999993</v>
      </c>
      <c r="Q56">
        <f t="shared" si="27"/>
        <v>1.25</v>
      </c>
      <c r="R56">
        <f t="shared" si="28"/>
        <v>4.666666666666667</v>
      </c>
      <c r="S56" s="20">
        <f t="shared" si="20"/>
        <v>5.916666666666667</v>
      </c>
      <c r="T56" s="20">
        <f t="shared" si="21"/>
        <v>0.26785714285714285</v>
      </c>
    </row>
    <row r="57" spans="1:20" s="7" customFormat="1" x14ac:dyDescent="0.25">
      <c r="A57" s="16" t="s">
        <v>1767</v>
      </c>
      <c r="B57" s="8" t="s">
        <v>1661</v>
      </c>
      <c r="C57" s="8" t="s">
        <v>1722</v>
      </c>
      <c r="D57" s="8">
        <v>6</v>
      </c>
      <c r="E57" s="8">
        <v>8.39</v>
      </c>
      <c r="F57" s="8">
        <v>3.39</v>
      </c>
      <c r="G57" s="8">
        <v>0.2</v>
      </c>
      <c r="H57" s="8">
        <v>4.8</v>
      </c>
      <c r="I57" s="8">
        <v>28</v>
      </c>
      <c r="J57" s="8">
        <v>0</v>
      </c>
      <c r="K57" s="8">
        <v>13.53</v>
      </c>
      <c r="L57" s="15">
        <f t="shared" si="24"/>
        <v>0.48321428571428571</v>
      </c>
      <c r="M57" s="15">
        <f t="shared" si="25"/>
        <v>21.92</v>
      </c>
      <c r="N57" s="8">
        <v>3.3380000000000001</v>
      </c>
      <c r="O57" s="8">
        <v>8.2479999999999993</v>
      </c>
      <c r="P57" s="7">
        <f t="shared" si="26"/>
        <v>105.21600000000001</v>
      </c>
      <c r="Q57">
        <f t="shared" si="27"/>
        <v>1.25</v>
      </c>
      <c r="R57">
        <f t="shared" si="28"/>
        <v>4.666666666666667</v>
      </c>
      <c r="S57" s="20">
        <f t="shared" si="20"/>
        <v>5.916666666666667</v>
      </c>
      <c r="T57" s="20">
        <f t="shared" si="21"/>
        <v>0.26785714285714285</v>
      </c>
    </row>
    <row r="58" spans="1:20" x14ac:dyDescent="0.25">
      <c r="A58" t="s">
        <v>1748</v>
      </c>
      <c r="B58" s="1" t="s">
        <v>1661</v>
      </c>
      <c r="C58" s="1" t="s">
        <v>1723</v>
      </c>
      <c r="D58" s="1">
        <v>1</v>
      </c>
      <c r="E58" s="1">
        <v>8.19</v>
      </c>
      <c r="F58" s="1">
        <v>3.81</v>
      </c>
      <c r="G58" s="1">
        <v>0.25</v>
      </c>
      <c r="H58" s="1">
        <v>4.12</v>
      </c>
      <c r="I58" s="1">
        <v>24</v>
      </c>
      <c r="J58" s="1">
        <v>0</v>
      </c>
      <c r="K58" s="1">
        <v>14.31</v>
      </c>
      <c r="L58" s="3">
        <f t="shared" si="24"/>
        <v>0.59625000000000006</v>
      </c>
      <c r="M58" s="3">
        <f t="shared" si="25"/>
        <v>22.5</v>
      </c>
      <c r="N58" s="1">
        <v>2.9319999999999999</v>
      </c>
      <c r="O58" s="1">
        <v>6.2949999999999999</v>
      </c>
      <c r="P58">
        <f t="shared" si="26"/>
        <v>60</v>
      </c>
      <c r="Q58">
        <f>13.5/6</f>
        <v>2.25</v>
      </c>
      <c r="R58">
        <f>48/6</f>
        <v>8</v>
      </c>
      <c r="S58" s="20">
        <f t="shared" si="20"/>
        <v>10.25</v>
      </c>
      <c r="T58" s="20">
        <f t="shared" si="21"/>
        <v>0.28125</v>
      </c>
    </row>
    <row r="59" spans="1:20" x14ac:dyDescent="0.25">
      <c r="A59" t="s">
        <v>1768</v>
      </c>
      <c r="B59" s="1" t="s">
        <v>1661</v>
      </c>
      <c r="C59" s="1" t="s">
        <v>1723</v>
      </c>
      <c r="D59" s="1">
        <v>2</v>
      </c>
      <c r="E59" s="1">
        <v>8.36</v>
      </c>
      <c r="F59" s="1">
        <v>3.13</v>
      </c>
      <c r="G59" s="1">
        <v>0.53</v>
      </c>
      <c r="H59" s="1">
        <v>4.7</v>
      </c>
      <c r="I59" s="1">
        <v>27</v>
      </c>
      <c r="J59" s="1">
        <v>0</v>
      </c>
      <c r="K59" s="1">
        <v>20.54</v>
      </c>
      <c r="L59" s="3">
        <f t="shared" si="24"/>
        <v>0.76074074074074072</v>
      </c>
      <c r="M59" s="3">
        <f t="shared" si="25"/>
        <v>28.9</v>
      </c>
      <c r="N59" s="1">
        <v>3.2290000000000001</v>
      </c>
      <c r="O59" s="1">
        <v>8.6289999999999996</v>
      </c>
      <c r="P59">
        <f t="shared" si="26"/>
        <v>77.066666666666663</v>
      </c>
      <c r="Q59">
        <f t="shared" ref="Q59:Q61" si="29">13.5/6</f>
        <v>2.25</v>
      </c>
      <c r="R59">
        <f t="shared" ref="R59:R61" si="30">48/6</f>
        <v>8</v>
      </c>
      <c r="S59" s="20">
        <f t="shared" si="20"/>
        <v>10.25</v>
      </c>
      <c r="T59" s="20">
        <f t="shared" si="21"/>
        <v>0.28125</v>
      </c>
    </row>
    <row r="60" spans="1:20" x14ac:dyDescent="0.25">
      <c r="A60" t="s">
        <v>1749</v>
      </c>
      <c r="B60" s="1" t="s">
        <v>1661</v>
      </c>
      <c r="C60" s="1" t="s">
        <v>1723</v>
      </c>
      <c r="D60" s="1">
        <v>3</v>
      </c>
      <c r="E60" s="1">
        <v>9.1999999999999993</v>
      </c>
      <c r="F60" s="1">
        <v>4.8600000000000003</v>
      </c>
      <c r="G60" s="1">
        <v>0.08</v>
      </c>
      <c r="H60" s="1">
        <v>4.26</v>
      </c>
      <c r="I60" s="1">
        <v>46</v>
      </c>
      <c r="J60" s="1">
        <v>3</v>
      </c>
      <c r="K60" s="1">
        <v>29.79</v>
      </c>
      <c r="L60" s="3">
        <f t="shared" si="24"/>
        <v>0.64760869565217394</v>
      </c>
      <c r="M60" s="3">
        <f t="shared" si="25"/>
        <v>38.989999999999995</v>
      </c>
      <c r="N60" s="1">
        <v>5.0010000000000003</v>
      </c>
      <c r="O60" s="1">
        <v>9.4629999999999992</v>
      </c>
      <c r="P60">
        <f t="shared" si="26"/>
        <v>103.97333333333331</v>
      </c>
      <c r="Q60">
        <f t="shared" si="29"/>
        <v>2.25</v>
      </c>
      <c r="R60">
        <f t="shared" si="30"/>
        <v>8</v>
      </c>
      <c r="S60" s="20">
        <f t="shared" si="20"/>
        <v>10.25</v>
      </c>
      <c r="T60" s="20">
        <f t="shared" si="21"/>
        <v>0.28125</v>
      </c>
    </row>
    <row r="61" spans="1:20" x14ac:dyDescent="0.25">
      <c r="A61" t="s">
        <v>1750</v>
      </c>
      <c r="B61" s="1" t="s">
        <v>1661</v>
      </c>
      <c r="C61" s="1" t="s">
        <v>1723</v>
      </c>
      <c r="D61" s="1">
        <v>4</v>
      </c>
      <c r="E61" s="1">
        <v>9.14</v>
      </c>
      <c r="F61" s="1">
        <v>4.6100000000000003</v>
      </c>
      <c r="G61" s="1">
        <v>0.48</v>
      </c>
      <c r="H61" s="1">
        <v>4.05</v>
      </c>
      <c r="I61" s="1">
        <v>39</v>
      </c>
      <c r="J61" s="1">
        <v>5</v>
      </c>
      <c r="K61" s="1">
        <v>24.7</v>
      </c>
      <c r="L61" s="3">
        <f t="shared" si="24"/>
        <v>0.6333333333333333</v>
      </c>
      <c r="M61" s="3">
        <f t="shared" si="25"/>
        <v>33.840000000000003</v>
      </c>
      <c r="N61" s="1">
        <v>4.266</v>
      </c>
      <c r="O61" s="1">
        <v>8.4589999999999996</v>
      </c>
      <c r="P61">
        <f t="shared" si="26"/>
        <v>90.240000000000009</v>
      </c>
      <c r="Q61">
        <f t="shared" si="29"/>
        <v>2.25</v>
      </c>
      <c r="R61">
        <f t="shared" si="30"/>
        <v>8</v>
      </c>
      <c r="S61" s="20">
        <f t="shared" si="20"/>
        <v>10.25</v>
      </c>
      <c r="T61" s="20">
        <f t="shared" si="21"/>
        <v>0.28125</v>
      </c>
    </row>
    <row r="62" spans="1:20" x14ac:dyDescent="0.25">
      <c r="B62" s="1" t="s">
        <v>1661</v>
      </c>
      <c r="C62" s="1" t="s">
        <v>1723</v>
      </c>
      <c r="D62" s="1">
        <v>5</v>
      </c>
      <c r="L62" s="3"/>
      <c r="M62" s="3"/>
      <c r="S62" s="20"/>
      <c r="T62" s="20"/>
    </row>
    <row r="63" spans="1:20" s="7" customFormat="1" x14ac:dyDescent="0.25">
      <c r="B63" s="8" t="s">
        <v>1661</v>
      </c>
      <c r="C63" s="8" t="s">
        <v>1723</v>
      </c>
      <c r="D63" s="8">
        <v>6</v>
      </c>
      <c r="E63" s="8"/>
      <c r="F63" s="8"/>
      <c r="G63" s="8"/>
      <c r="H63" s="8"/>
      <c r="I63" s="8"/>
      <c r="J63" s="8"/>
      <c r="K63" s="8"/>
      <c r="L63" s="15"/>
      <c r="M63" s="15"/>
      <c r="N63" s="8"/>
      <c r="O63" s="8"/>
      <c r="Q63"/>
      <c r="R63"/>
      <c r="S63" s="20"/>
      <c r="T63" s="20"/>
    </row>
    <row r="64" spans="1:20" x14ac:dyDescent="0.25">
      <c r="A64" t="s">
        <v>1737</v>
      </c>
      <c r="B64" s="1" t="s">
        <v>1661</v>
      </c>
      <c r="C64" s="1" t="s">
        <v>1724</v>
      </c>
      <c r="D64" s="1">
        <v>1</v>
      </c>
      <c r="E64" s="1">
        <v>5.99</v>
      </c>
      <c r="F64" s="1">
        <v>1.47</v>
      </c>
      <c r="G64" s="1">
        <v>0.27</v>
      </c>
      <c r="H64" s="1">
        <v>4.25</v>
      </c>
      <c r="I64" s="1">
        <v>13</v>
      </c>
      <c r="J64" s="1">
        <v>1</v>
      </c>
      <c r="K64" s="1">
        <v>9.4499999999999993</v>
      </c>
      <c r="L64" s="3">
        <f>K64/I64</f>
        <v>0.72692307692307689</v>
      </c>
      <c r="M64" s="3">
        <f>E64+K64</f>
        <v>15.44</v>
      </c>
      <c r="N64" s="1">
        <v>2.169</v>
      </c>
      <c r="O64" s="1">
        <v>8.8140000000000001</v>
      </c>
      <c r="P64">
        <f>M64/(Q64/6)</f>
        <v>66.171428571428564</v>
      </c>
      <c r="Q64">
        <f>8.4/6</f>
        <v>1.4000000000000001</v>
      </c>
      <c r="R64">
        <f>33.6/6</f>
        <v>5.6000000000000005</v>
      </c>
      <c r="S64" s="20">
        <f t="shared" si="20"/>
        <v>7.0000000000000009</v>
      </c>
      <c r="T64" s="20">
        <f t="shared" si="21"/>
        <v>0.25</v>
      </c>
    </row>
    <row r="65" spans="1:20" x14ac:dyDescent="0.25">
      <c r="A65" t="s">
        <v>1738</v>
      </c>
      <c r="B65" s="1" t="s">
        <v>1661</v>
      </c>
      <c r="C65" s="1" t="s">
        <v>1724</v>
      </c>
      <c r="D65" s="1">
        <v>2</v>
      </c>
      <c r="E65" s="1">
        <v>5.97</v>
      </c>
      <c r="F65" s="1">
        <v>1.83</v>
      </c>
      <c r="G65" s="1">
        <v>0.26</v>
      </c>
      <c r="H65" s="1">
        <v>3.89</v>
      </c>
      <c r="I65" s="1">
        <v>14</v>
      </c>
      <c r="J65" s="1">
        <v>0</v>
      </c>
      <c r="K65" s="1">
        <v>9.69</v>
      </c>
      <c r="L65" s="3">
        <f>K65/I65</f>
        <v>0.69214285714285706</v>
      </c>
      <c r="M65" s="3">
        <f>E65+K65</f>
        <v>15.66</v>
      </c>
      <c r="N65" s="1">
        <v>2.3439999999999999</v>
      </c>
      <c r="O65" s="1">
        <v>7.6580000000000004</v>
      </c>
      <c r="P65">
        <f>M65/(Q65/6)</f>
        <v>67.1142857142857</v>
      </c>
      <c r="Q65">
        <f t="shared" ref="Q65:Q68" si="31">8.4/6</f>
        <v>1.4000000000000001</v>
      </c>
      <c r="R65">
        <f t="shared" ref="R65:R68" si="32">33.6/6</f>
        <v>5.6000000000000005</v>
      </c>
      <c r="S65" s="20">
        <f t="shared" si="20"/>
        <v>7.0000000000000009</v>
      </c>
      <c r="T65" s="20">
        <f t="shared" si="21"/>
        <v>0.25</v>
      </c>
    </row>
    <row r="66" spans="1:20" x14ac:dyDescent="0.25">
      <c r="A66" s="9" t="s">
        <v>1739</v>
      </c>
      <c r="B66" s="1" t="s">
        <v>1661</v>
      </c>
      <c r="C66" s="1" t="s">
        <v>1724</v>
      </c>
      <c r="D66" s="1">
        <v>3</v>
      </c>
      <c r="E66" s="23"/>
      <c r="F66" s="23"/>
      <c r="G66" s="23"/>
      <c r="H66" s="23"/>
      <c r="I66" s="23"/>
      <c r="J66" s="23"/>
      <c r="K66" s="23"/>
      <c r="L66" s="24"/>
      <c r="M66" s="24"/>
      <c r="N66" s="23"/>
      <c r="O66" s="23"/>
      <c r="P66" s="25"/>
      <c r="Q66">
        <f t="shared" si="31"/>
        <v>1.4000000000000001</v>
      </c>
      <c r="R66">
        <f t="shared" si="32"/>
        <v>5.6000000000000005</v>
      </c>
      <c r="S66" s="20">
        <f t="shared" si="20"/>
        <v>7.0000000000000009</v>
      </c>
      <c r="T66" s="20">
        <f t="shared" si="21"/>
        <v>0.25</v>
      </c>
    </row>
    <row r="67" spans="1:20" x14ac:dyDescent="0.25">
      <c r="A67" t="s">
        <v>1740</v>
      </c>
      <c r="B67" s="1" t="s">
        <v>1661</v>
      </c>
      <c r="C67" s="1" t="s">
        <v>1724</v>
      </c>
      <c r="D67" s="1">
        <v>4</v>
      </c>
      <c r="E67" s="1">
        <v>8.25</v>
      </c>
      <c r="F67" s="1">
        <v>3.04</v>
      </c>
      <c r="G67" s="1">
        <v>0.1</v>
      </c>
      <c r="H67" s="1">
        <v>5.1100000000000003</v>
      </c>
      <c r="I67" s="1">
        <v>30</v>
      </c>
      <c r="J67" s="1">
        <v>3</v>
      </c>
      <c r="K67" s="1">
        <v>13.22</v>
      </c>
      <c r="L67" s="3">
        <f>K67/I67</f>
        <v>0.44066666666666671</v>
      </c>
      <c r="M67" s="3">
        <f>E67+K67</f>
        <v>21.47</v>
      </c>
      <c r="N67" s="1">
        <v>3.6360000000000001</v>
      </c>
      <c r="O67" s="1">
        <v>9.8610000000000007</v>
      </c>
      <c r="P67">
        <f>M67/(Q67/6)</f>
        <v>92.014285714285691</v>
      </c>
      <c r="Q67">
        <f t="shared" si="31"/>
        <v>1.4000000000000001</v>
      </c>
      <c r="R67">
        <f t="shared" si="32"/>
        <v>5.6000000000000005</v>
      </c>
      <c r="S67" s="20">
        <f t="shared" si="20"/>
        <v>7.0000000000000009</v>
      </c>
      <c r="T67" s="20">
        <f t="shared" si="21"/>
        <v>0.25</v>
      </c>
    </row>
    <row r="68" spans="1:20" x14ac:dyDescent="0.25">
      <c r="A68" t="s">
        <v>1741</v>
      </c>
      <c r="B68" s="1" t="s">
        <v>1661</v>
      </c>
      <c r="C68" s="1" t="s">
        <v>1724</v>
      </c>
      <c r="D68" s="1">
        <v>5</v>
      </c>
      <c r="E68" s="1">
        <v>8.69</v>
      </c>
      <c r="F68" s="1">
        <v>2.97</v>
      </c>
      <c r="G68" s="1">
        <v>0.42</v>
      </c>
      <c r="H68" s="1">
        <v>5.3</v>
      </c>
      <c r="I68" s="1">
        <v>23</v>
      </c>
      <c r="J68" s="1">
        <v>1</v>
      </c>
      <c r="K68" s="1">
        <v>8.2799999999999994</v>
      </c>
      <c r="L68" s="3">
        <f>K68/I68</f>
        <v>0.36</v>
      </c>
      <c r="M68" s="3">
        <f>E68+K68</f>
        <v>16.97</v>
      </c>
      <c r="N68" s="1">
        <v>2.6480000000000001</v>
      </c>
      <c r="O68" s="1">
        <v>7.7469999999999999</v>
      </c>
      <c r="P68">
        <f>M68/(Q68/6)</f>
        <v>72.728571428571414</v>
      </c>
      <c r="Q68">
        <f t="shared" si="31"/>
        <v>1.4000000000000001</v>
      </c>
      <c r="R68">
        <f t="shared" si="32"/>
        <v>5.6000000000000005</v>
      </c>
      <c r="S68" s="20">
        <f t="shared" si="20"/>
        <v>7.0000000000000009</v>
      </c>
      <c r="T68" s="20">
        <f t="shared" si="21"/>
        <v>0.25</v>
      </c>
    </row>
    <row r="69" spans="1:20" s="7" customFormat="1" x14ac:dyDescent="0.25">
      <c r="B69" s="8" t="s">
        <v>1661</v>
      </c>
      <c r="C69" s="8" t="s">
        <v>1724</v>
      </c>
      <c r="D69" s="8">
        <v>6</v>
      </c>
      <c r="E69" s="8"/>
      <c r="F69" s="8"/>
      <c r="G69" s="8"/>
      <c r="H69" s="8"/>
      <c r="I69" s="8"/>
      <c r="J69" s="8"/>
      <c r="K69" s="8"/>
      <c r="L69" s="15"/>
      <c r="M69" s="15"/>
      <c r="N69" s="8"/>
      <c r="O69" s="8"/>
      <c r="Q69"/>
      <c r="R69"/>
      <c r="S69" s="20"/>
      <c r="T69" s="20"/>
    </row>
    <row r="70" spans="1:20" x14ac:dyDescent="0.25">
      <c r="A70" t="s">
        <v>1742</v>
      </c>
      <c r="B70" s="1" t="s">
        <v>1661</v>
      </c>
      <c r="C70" s="1" t="s">
        <v>1725</v>
      </c>
      <c r="D70" s="1">
        <v>1</v>
      </c>
      <c r="E70" s="1">
        <v>9.15</v>
      </c>
      <c r="F70" s="1">
        <v>3.56</v>
      </c>
      <c r="G70" s="1">
        <v>0.19</v>
      </c>
      <c r="H70" s="1">
        <v>5.39</v>
      </c>
      <c r="I70" s="1">
        <v>20</v>
      </c>
      <c r="J70" s="1">
        <v>0</v>
      </c>
      <c r="K70" s="1">
        <v>14.4</v>
      </c>
      <c r="L70" s="3">
        <f t="shared" ref="L70:L80" si="33">K70/I70</f>
        <v>0.72</v>
      </c>
      <c r="M70" s="3">
        <f t="shared" ref="M70:M80" si="34">E70+K70</f>
        <v>23.55</v>
      </c>
      <c r="N70" s="1">
        <v>2.1869999999999998</v>
      </c>
      <c r="O70" s="1">
        <v>5.6109999999999998</v>
      </c>
      <c r="P70">
        <f t="shared" ref="P70:P80" si="35">M70/(Q70/6)</f>
        <v>77.072727272727278</v>
      </c>
      <c r="Q70" s="20">
        <f>11/6</f>
        <v>1.8333333333333333</v>
      </c>
      <c r="R70">
        <f>33/6</f>
        <v>5.5</v>
      </c>
      <c r="S70" s="20">
        <f t="shared" si="20"/>
        <v>7.333333333333333</v>
      </c>
      <c r="T70" s="20">
        <f t="shared" si="21"/>
        <v>0.33333333333333331</v>
      </c>
    </row>
    <row r="71" spans="1:20" x14ac:dyDescent="0.25">
      <c r="A71" t="s">
        <v>1743</v>
      </c>
      <c r="B71" s="1" t="s">
        <v>1661</v>
      </c>
      <c r="C71" s="1" t="s">
        <v>1725</v>
      </c>
      <c r="D71" s="1">
        <v>2</v>
      </c>
      <c r="E71" s="1">
        <v>8.26</v>
      </c>
      <c r="F71" s="1">
        <v>2.9</v>
      </c>
      <c r="G71" s="1">
        <v>0.12</v>
      </c>
      <c r="H71" s="1">
        <v>5.24</v>
      </c>
      <c r="I71" s="1">
        <v>18</v>
      </c>
      <c r="J71" s="1">
        <v>0</v>
      </c>
      <c r="K71" s="1">
        <v>9.6199999999999992</v>
      </c>
      <c r="L71" s="3">
        <f t="shared" si="33"/>
        <v>0.53444444444444439</v>
      </c>
      <c r="M71" s="3">
        <f t="shared" si="34"/>
        <v>17.88</v>
      </c>
      <c r="N71" s="1">
        <v>2.1789999999999998</v>
      </c>
      <c r="O71" s="1">
        <v>6.2030000000000003</v>
      </c>
      <c r="P71">
        <f t="shared" si="35"/>
        <v>58.516363636363636</v>
      </c>
      <c r="Q71" s="20">
        <f t="shared" ref="Q71:Q75" si="36">11/6</f>
        <v>1.8333333333333333</v>
      </c>
      <c r="R71">
        <f t="shared" ref="R71:R75" si="37">33/6</f>
        <v>5.5</v>
      </c>
      <c r="S71" s="20">
        <f t="shared" si="20"/>
        <v>7.333333333333333</v>
      </c>
      <c r="T71" s="20">
        <f t="shared" si="21"/>
        <v>0.33333333333333331</v>
      </c>
    </row>
    <row r="72" spans="1:20" x14ac:dyDescent="0.25">
      <c r="A72" t="s">
        <v>1744</v>
      </c>
      <c r="B72" s="1" t="s">
        <v>1661</v>
      </c>
      <c r="C72" s="1" t="s">
        <v>1725</v>
      </c>
      <c r="D72" s="1">
        <v>3</v>
      </c>
      <c r="E72" s="1">
        <v>8.34</v>
      </c>
      <c r="F72" s="1">
        <v>3.03</v>
      </c>
      <c r="G72" s="1">
        <v>0.46</v>
      </c>
      <c r="H72" s="1">
        <v>4.8600000000000003</v>
      </c>
      <c r="I72" s="1">
        <v>22</v>
      </c>
      <c r="J72" s="1">
        <v>0</v>
      </c>
      <c r="K72" s="1">
        <v>10.36</v>
      </c>
      <c r="L72" s="3">
        <f t="shared" si="33"/>
        <v>0.47090909090909089</v>
      </c>
      <c r="M72" s="3">
        <f t="shared" si="34"/>
        <v>18.7</v>
      </c>
      <c r="N72" s="1">
        <v>2.637</v>
      </c>
      <c r="O72" s="1">
        <v>7.2640000000000002</v>
      </c>
      <c r="P72">
        <f t="shared" si="35"/>
        <v>61.2</v>
      </c>
      <c r="Q72" s="20">
        <f t="shared" si="36"/>
        <v>1.8333333333333333</v>
      </c>
      <c r="R72">
        <f t="shared" si="37"/>
        <v>5.5</v>
      </c>
      <c r="S72" s="20">
        <f t="shared" si="20"/>
        <v>7.333333333333333</v>
      </c>
      <c r="T72" s="20">
        <f t="shared" si="21"/>
        <v>0.33333333333333331</v>
      </c>
    </row>
    <row r="73" spans="1:20" x14ac:dyDescent="0.25">
      <c r="A73" t="s">
        <v>1745</v>
      </c>
      <c r="B73" s="1" t="s">
        <v>1661</v>
      </c>
      <c r="C73" s="1" t="s">
        <v>1725</v>
      </c>
      <c r="D73" s="1">
        <v>4</v>
      </c>
      <c r="E73" s="1">
        <v>7.91</v>
      </c>
      <c r="F73" s="1">
        <v>2.02</v>
      </c>
      <c r="G73" s="1">
        <v>0.89</v>
      </c>
      <c r="H73" s="1">
        <v>5</v>
      </c>
      <c r="I73" s="1">
        <v>19</v>
      </c>
      <c r="J73" s="1">
        <v>0</v>
      </c>
      <c r="K73" s="1">
        <v>9.0299999999999994</v>
      </c>
      <c r="L73" s="3">
        <f t="shared" si="33"/>
        <v>0.47526315789473683</v>
      </c>
      <c r="M73" s="3">
        <f t="shared" si="34"/>
        <v>16.939999999999998</v>
      </c>
      <c r="N73" s="1">
        <v>2.4020000000000001</v>
      </c>
      <c r="O73" s="1">
        <v>9.4030000000000005</v>
      </c>
      <c r="P73">
        <f t="shared" si="35"/>
        <v>55.44</v>
      </c>
      <c r="Q73" s="20">
        <f t="shared" si="36"/>
        <v>1.8333333333333333</v>
      </c>
      <c r="R73">
        <f t="shared" si="37"/>
        <v>5.5</v>
      </c>
      <c r="S73" s="20">
        <f t="shared" si="20"/>
        <v>7.333333333333333</v>
      </c>
      <c r="T73" s="20">
        <f t="shared" si="21"/>
        <v>0.33333333333333331</v>
      </c>
    </row>
    <row r="74" spans="1:20" x14ac:dyDescent="0.25">
      <c r="A74" t="s">
        <v>1746</v>
      </c>
      <c r="B74" s="1" t="s">
        <v>1661</v>
      </c>
      <c r="C74" s="1" t="s">
        <v>1725</v>
      </c>
      <c r="D74" s="1">
        <v>5</v>
      </c>
      <c r="E74" s="1">
        <v>9</v>
      </c>
      <c r="F74" s="1">
        <v>3.07</v>
      </c>
      <c r="G74" s="1">
        <v>0.2</v>
      </c>
      <c r="H74" s="1">
        <v>5.73</v>
      </c>
      <c r="I74" s="1">
        <v>22</v>
      </c>
      <c r="J74" s="1">
        <v>0</v>
      </c>
      <c r="K74" s="1">
        <v>16.03</v>
      </c>
      <c r="L74" s="3">
        <f t="shared" si="33"/>
        <v>0.72863636363636364</v>
      </c>
      <c r="M74" s="3">
        <f t="shared" si="34"/>
        <v>25.03</v>
      </c>
      <c r="N74" s="1">
        <v>2.4430000000000001</v>
      </c>
      <c r="O74" s="1">
        <v>7.17</v>
      </c>
      <c r="P74">
        <f t="shared" si="35"/>
        <v>81.916363636363641</v>
      </c>
      <c r="Q74" s="20">
        <f t="shared" si="36"/>
        <v>1.8333333333333333</v>
      </c>
      <c r="R74">
        <f t="shared" si="37"/>
        <v>5.5</v>
      </c>
      <c r="S74" s="20">
        <f t="shared" si="20"/>
        <v>7.333333333333333</v>
      </c>
      <c r="T74" s="20">
        <f t="shared" si="21"/>
        <v>0.33333333333333331</v>
      </c>
    </row>
    <row r="75" spans="1:20" s="7" customFormat="1" x14ac:dyDescent="0.25">
      <c r="A75" s="7" t="s">
        <v>1747</v>
      </c>
      <c r="B75" s="8" t="s">
        <v>1661</v>
      </c>
      <c r="C75" s="8" t="s">
        <v>1725</v>
      </c>
      <c r="D75" s="8">
        <v>6</v>
      </c>
      <c r="E75" s="8">
        <v>9.61</v>
      </c>
      <c r="F75" s="8">
        <v>3.34</v>
      </c>
      <c r="G75" s="8">
        <v>0.45</v>
      </c>
      <c r="H75" s="8">
        <v>5.83</v>
      </c>
      <c r="I75" s="8">
        <v>26</v>
      </c>
      <c r="J75" s="8">
        <v>0</v>
      </c>
      <c r="K75" s="8">
        <v>19.829999999999998</v>
      </c>
      <c r="L75" s="15">
        <f t="shared" si="33"/>
        <v>0.76269230769230767</v>
      </c>
      <c r="M75" s="15">
        <f t="shared" si="34"/>
        <v>29.439999999999998</v>
      </c>
      <c r="N75" s="8">
        <v>2.7050000000000001</v>
      </c>
      <c r="O75" s="8">
        <v>7.7809999999999997</v>
      </c>
      <c r="P75" s="7">
        <f t="shared" si="35"/>
        <v>96.349090909090918</v>
      </c>
      <c r="Q75" s="20">
        <f t="shared" si="36"/>
        <v>1.8333333333333333</v>
      </c>
      <c r="R75">
        <f t="shared" si="37"/>
        <v>5.5</v>
      </c>
      <c r="S75" s="20">
        <f t="shared" si="20"/>
        <v>7.333333333333333</v>
      </c>
      <c r="T75" s="20">
        <f t="shared" si="21"/>
        <v>0.33333333333333331</v>
      </c>
    </row>
    <row r="76" spans="1:20" x14ac:dyDescent="0.25">
      <c r="A76" t="s">
        <v>41</v>
      </c>
      <c r="B76" s="1" t="s">
        <v>1661</v>
      </c>
      <c r="C76" s="1" t="s">
        <v>1694</v>
      </c>
      <c r="D76" s="1">
        <v>1</v>
      </c>
      <c r="E76" s="1">
        <v>7.33</v>
      </c>
      <c r="F76" s="1">
        <v>2.5499999999999998</v>
      </c>
      <c r="G76" s="1">
        <v>0.41</v>
      </c>
      <c r="H76" s="1">
        <v>4.37</v>
      </c>
      <c r="I76" s="1">
        <v>18</v>
      </c>
      <c r="J76" s="1">
        <v>1</v>
      </c>
      <c r="K76" s="1">
        <v>9.1</v>
      </c>
      <c r="L76" s="3">
        <f t="shared" si="33"/>
        <v>0.50555555555555554</v>
      </c>
      <c r="M76" s="3">
        <f t="shared" si="34"/>
        <v>16.43</v>
      </c>
      <c r="N76" s="1">
        <v>2.4550000000000001</v>
      </c>
      <c r="O76" s="1">
        <v>7.0469999999999997</v>
      </c>
      <c r="P76">
        <f t="shared" si="35"/>
        <v>54.766666666666666</v>
      </c>
      <c r="Q76" s="20">
        <f>10.8/6</f>
        <v>1.8</v>
      </c>
      <c r="R76">
        <f>30.96/6</f>
        <v>5.16</v>
      </c>
      <c r="S76" s="20">
        <f t="shared" si="20"/>
        <v>6.96</v>
      </c>
      <c r="T76" s="20">
        <f t="shared" si="21"/>
        <v>0.34883720930232559</v>
      </c>
    </row>
    <row r="77" spans="1:20" x14ac:dyDescent="0.25">
      <c r="A77" t="s">
        <v>42</v>
      </c>
      <c r="B77" s="1" t="s">
        <v>1661</v>
      </c>
      <c r="C77" s="1" t="s">
        <v>1694</v>
      </c>
      <c r="D77" s="1">
        <v>2</v>
      </c>
      <c r="E77" s="1">
        <v>7.65</v>
      </c>
      <c r="F77" s="1">
        <v>2.35</v>
      </c>
      <c r="G77" s="1">
        <v>0.4</v>
      </c>
      <c r="H77" s="1">
        <v>4.9000000000000004</v>
      </c>
      <c r="I77" s="1">
        <v>16</v>
      </c>
      <c r="J77" s="1">
        <v>1</v>
      </c>
      <c r="K77" s="1">
        <v>6.32</v>
      </c>
      <c r="L77" s="3">
        <f t="shared" si="33"/>
        <v>0.39500000000000002</v>
      </c>
      <c r="M77" s="3">
        <f t="shared" si="34"/>
        <v>13.97</v>
      </c>
      <c r="N77" s="1">
        <v>2.0920000000000001</v>
      </c>
      <c r="O77" s="1">
        <v>6.8140000000000001</v>
      </c>
      <c r="P77">
        <f t="shared" si="35"/>
        <v>46.56666666666667</v>
      </c>
      <c r="Q77" s="20">
        <f t="shared" ref="Q77:Q80" si="38">10.8/6</f>
        <v>1.8</v>
      </c>
      <c r="R77">
        <f t="shared" ref="R77:R80" si="39">30.96/6</f>
        <v>5.16</v>
      </c>
      <c r="S77" s="20">
        <f t="shared" si="20"/>
        <v>6.96</v>
      </c>
      <c r="T77" s="20">
        <f t="shared" si="21"/>
        <v>0.34883720930232559</v>
      </c>
    </row>
    <row r="78" spans="1:20" x14ac:dyDescent="0.25">
      <c r="A78" t="s">
        <v>43</v>
      </c>
      <c r="B78" s="1" t="s">
        <v>1661</v>
      </c>
      <c r="C78" s="1" t="s">
        <v>1694</v>
      </c>
      <c r="D78" s="1">
        <v>3</v>
      </c>
      <c r="E78" s="1">
        <v>6.68</v>
      </c>
      <c r="F78" s="1">
        <v>2.33</v>
      </c>
      <c r="G78" s="1">
        <v>0.2</v>
      </c>
      <c r="H78" s="1">
        <v>4.1399999999999997</v>
      </c>
      <c r="I78" s="1">
        <v>22</v>
      </c>
      <c r="J78" s="1">
        <v>0</v>
      </c>
      <c r="K78" s="1">
        <v>9.9499999999999993</v>
      </c>
      <c r="L78" s="3">
        <f t="shared" si="33"/>
        <v>0.45227272727272722</v>
      </c>
      <c r="M78" s="3">
        <f t="shared" si="34"/>
        <v>16.63</v>
      </c>
      <c r="N78" s="1">
        <v>3.294</v>
      </c>
      <c r="O78" s="1">
        <v>9.4250000000000007</v>
      </c>
      <c r="P78">
        <f t="shared" si="35"/>
        <v>55.43333333333333</v>
      </c>
      <c r="Q78" s="20">
        <f t="shared" si="38"/>
        <v>1.8</v>
      </c>
      <c r="R78">
        <f t="shared" si="39"/>
        <v>5.16</v>
      </c>
      <c r="S78" s="20">
        <f t="shared" ref="S78:S103" si="40">Q78+R78</f>
        <v>6.96</v>
      </c>
      <c r="T78" s="20">
        <f t="shared" ref="T78:T103" si="41">Q78/R78</f>
        <v>0.34883720930232559</v>
      </c>
    </row>
    <row r="79" spans="1:20" x14ac:dyDescent="0.25">
      <c r="A79" t="s">
        <v>44</v>
      </c>
      <c r="B79" s="1" t="s">
        <v>1661</v>
      </c>
      <c r="C79" s="1" t="s">
        <v>1694</v>
      </c>
      <c r="D79" s="1">
        <v>4</v>
      </c>
      <c r="E79" s="1">
        <v>6.1</v>
      </c>
      <c r="F79" s="1">
        <v>3.5</v>
      </c>
      <c r="G79" s="1">
        <v>0.11</v>
      </c>
      <c r="H79" s="1">
        <v>2.5</v>
      </c>
      <c r="I79" s="1">
        <v>22</v>
      </c>
      <c r="J79" s="1">
        <v>0</v>
      </c>
      <c r="K79" s="1">
        <v>8.01</v>
      </c>
      <c r="L79" s="3">
        <f t="shared" si="33"/>
        <v>0.36409090909090908</v>
      </c>
      <c r="M79" s="3">
        <f t="shared" si="34"/>
        <v>14.11</v>
      </c>
      <c r="N79" s="1">
        <v>3.605</v>
      </c>
      <c r="O79" s="1">
        <v>6.2889999999999997</v>
      </c>
      <c r="P79">
        <f t="shared" si="35"/>
        <v>47.033333333333331</v>
      </c>
      <c r="Q79" s="20">
        <f t="shared" si="38"/>
        <v>1.8</v>
      </c>
      <c r="R79">
        <f t="shared" si="39"/>
        <v>5.16</v>
      </c>
      <c r="S79" s="20">
        <f t="shared" si="40"/>
        <v>6.96</v>
      </c>
      <c r="T79" s="20">
        <f t="shared" si="41"/>
        <v>0.34883720930232559</v>
      </c>
    </row>
    <row r="80" spans="1:20" x14ac:dyDescent="0.25">
      <c r="A80" t="s">
        <v>45</v>
      </c>
      <c r="B80" s="1" t="s">
        <v>1661</v>
      </c>
      <c r="C80" s="1" t="s">
        <v>1694</v>
      </c>
      <c r="D80" s="1">
        <v>5</v>
      </c>
      <c r="E80" s="1">
        <v>7.64</v>
      </c>
      <c r="F80" s="1">
        <v>2.19</v>
      </c>
      <c r="G80" s="1">
        <v>0.19</v>
      </c>
      <c r="H80" s="1">
        <v>5.26</v>
      </c>
      <c r="I80" s="1">
        <v>19</v>
      </c>
      <c r="J80" s="1">
        <v>0</v>
      </c>
      <c r="K80" s="1">
        <v>9.8800000000000008</v>
      </c>
      <c r="L80" s="3">
        <f t="shared" si="33"/>
        <v>0.52</v>
      </c>
      <c r="M80" s="3">
        <f t="shared" si="34"/>
        <v>17.52</v>
      </c>
      <c r="N80" s="1">
        <v>2.488</v>
      </c>
      <c r="O80" s="1">
        <v>8.6890000000000001</v>
      </c>
      <c r="P80">
        <f t="shared" si="35"/>
        <v>58.4</v>
      </c>
      <c r="Q80" s="20">
        <f t="shared" si="38"/>
        <v>1.8</v>
      </c>
      <c r="R80">
        <f t="shared" si="39"/>
        <v>5.16</v>
      </c>
      <c r="S80" s="20">
        <f t="shared" si="40"/>
        <v>6.96</v>
      </c>
      <c r="T80" s="20">
        <f t="shared" si="41"/>
        <v>0.34883720930232559</v>
      </c>
    </row>
    <row r="81" spans="1:20" s="7" customFormat="1" x14ac:dyDescent="0.25">
      <c r="B81" s="8" t="s">
        <v>1661</v>
      </c>
      <c r="C81" s="8" t="s">
        <v>1694</v>
      </c>
      <c r="D81" s="8">
        <v>6</v>
      </c>
      <c r="E81" s="8"/>
      <c r="F81" s="8"/>
      <c r="G81" s="8"/>
      <c r="H81" s="8"/>
      <c r="I81" s="8"/>
      <c r="J81" s="8"/>
      <c r="K81" s="8"/>
      <c r="L81" s="15"/>
      <c r="M81" s="15"/>
      <c r="N81" s="8"/>
      <c r="O81" s="8"/>
      <c r="Q81" s="20"/>
      <c r="R81"/>
      <c r="S81" s="20"/>
      <c r="T81" s="20"/>
    </row>
    <row r="82" spans="1:20" x14ac:dyDescent="0.25">
      <c r="A82" t="s">
        <v>1756</v>
      </c>
      <c r="B82" s="1" t="s">
        <v>1661</v>
      </c>
      <c r="C82" s="1" t="s">
        <v>1726</v>
      </c>
      <c r="D82" s="1">
        <v>1</v>
      </c>
      <c r="E82" s="1">
        <v>9.18</v>
      </c>
      <c r="F82" s="1">
        <v>4.0599999999999996</v>
      </c>
      <c r="G82" s="1">
        <v>0.38</v>
      </c>
      <c r="H82" s="1">
        <v>4.75</v>
      </c>
      <c r="I82" s="1">
        <v>31</v>
      </c>
      <c r="J82" s="1">
        <v>1</v>
      </c>
      <c r="K82" s="1">
        <v>16</v>
      </c>
      <c r="L82" s="3">
        <f t="shared" ref="L82:L92" si="42">K82/I82</f>
        <v>0.5161290322580645</v>
      </c>
      <c r="M82" s="3">
        <f t="shared" ref="M82:M92" si="43">E82+K82</f>
        <v>25.18</v>
      </c>
      <c r="N82" s="1">
        <v>3.3759999999999999</v>
      </c>
      <c r="O82" s="1">
        <v>7.6449999999999996</v>
      </c>
      <c r="P82">
        <f t="shared" ref="P82:P92" si="44">M82/(Q82/6)</f>
        <v>67.146666666666661</v>
      </c>
      <c r="Q82" s="20">
        <f>13.5/6</f>
        <v>2.25</v>
      </c>
      <c r="R82">
        <f>48/6</f>
        <v>8</v>
      </c>
      <c r="S82" s="20">
        <f t="shared" si="40"/>
        <v>10.25</v>
      </c>
      <c r="T82" s="20">
        <f t="shared" si="41"/>
        <v>0.28125</v>
      </c>
    </row>
    <row r="83" spans="1:20" x14ac:dyDescent="0.25">
      <c r="A83" t="s">
        <v>1757</v>
      </c>
      <c r="B83" s="1" t="s">
        <v>1661</v>
      </c>
      <c r="C83" s="1" t="s">
        <v>1726</v>
      </c>
      <c r="D83" s="1">
        <v>2</v>
      </c>
      <c r="E83" s="1">
        <v>8.26</v>
      </c>
      <c r="F83" s="1">
        <v>3.26</v>
      </c>
      <c r="G83" s="1">
        <v>0.27</v>
      </c>
      <c r="H83" s="1">
        <v>4.7300000000000004</v>
      </c>
      <c r="I83" s="1">
        <v>24</v>
      </c>
      <c r="J83" s="1">
        <v>1</v>
      </c>
      <c r="K83" s="1">
        <v>11.81</v>
      </c>
      <c r="L83" s="3">
        <f t="shared" si="42"/>
        <v>0.49208333333333337</v>
      </c>
      <c r="M83" s="3">
        <f t="shared" si="43"/>
        <v>20.07</v>
      </c>
      <c r="N83" s="1">
        <v>2.9049999999999998</v>
      </c>
      <c r="O83" s="1">
        <v>7.3570000000000002</v>
      </c>
      <c r="P83">
        <f t="shared" si="44"/>
        <v>53.52</v>
      </c>
      <c r="Q83" s="20">
        <f t="shared" ref="Q83:Q87" si="45">13.5/6</f>
        <v>2.25</v>
      </c>
      <c r="R83">
        <f t="shared" ref="R83:R87" si="46">48/6</f>
        <v>8</v>
      </c>
      <c r="S83" s="20">
        <f t="shared" si="40"/>
        <v>10.25</v>
      </c>
      <c r="T83" s="20">
        <f t="shared" si="41"/>
        <v>0.28125</v>
      </c>
    </row>
    <row r="84" spans="1:20" x14ac:dyDescent="0.25">
      <c r="A84" t="s">
        <v>1758</v>
      </c>
      <c r="B84" s="1" t="s">
        <v>1661</v>
      </c>
      <c r="C84" s="1" t="s">
        <v>1726</v>
      </c>
      <c r="D84" s="1">
        <v>3</v>
      </c>
      <c r="E84" s="1">
        <v>8.4600000000000009</v>
      </c>
      <c r="F84" s="1">
        <v>2.88</v>
      </c>
      <c r="G84" s="1">
        <v>0.31</v>
      </c>
      <c r="H84" s="1">
        <v>5.27</v>
      </c>
      <c r="I84" s="1">
        <v>29</v>
      </c>
      <c r="J84" s="1">
        <v>0</v>
      </c>
      <c r="K84" s="1">
        <v>13.7</v>
      </c>
      <c r="L84" s="3">
        <f t="shared" si="42"/>
        <v>0.47241379310344828</v>
      </c>
      <c r="M84" s="3">
        <f t="shared" si="43"/>
        <v>22.16</v>
      </c>
      <c r="N84" s="1">
        <v>3.427</v>
      </c>
      <c r="O84" s="1">
        <v>10.064</v>
      </c>
      <c r="P84">
        <f t="shared" si="44"/>
        <v>59.093333333333334</v>
      </c>
      <c r="Q84" s="20">
        <f t="shared" si="45"/>
        <v>2.25</v>
      </c>
      <c r="R84">
        <f t="shared" si="46"/>
        <v>8</v>
      </c>
      <c r="S84" s="20">
        <f t="shared" si="40"/>
        <v>10.25</v>
      </c>
      <c r="T84" s="20">
        <f t="shared" si="41"/>
        <v>0.28125</v>
      </c>
    </row>
    <row r="85" spans="1:20" x14ac:dyDescent="0.25">
      <c r="A85" t="s">
        <v>1759</v>
      </c>
      <c r="B85" s="1" t="s">
        <v>1661</v>
      </c>
      <c r="C85" s="1" t="s">
        <v>1726</v>
      </c>
      <c r="D85" s="1">
        <v>4</v>
      </c>
      <c r="E85" s="1">
        <v>8.77</v>
      </c>
      <c r="F85" s="1">
        <v>3.37</v>
      </c>
      <c r="G85" s="1">
        <v>0.19</v>
      </c>
      <c r="H85" s="1">
        <v>5.21</v>
      </c>
      <c r="I85" s="1">
        <v>22</v>
      </c>
      <c r="J85" s="1">
        <v>0</v>
      </c>
      <c r="K85" s="1">
        <v>13.08</v>
      </c>
      <c r="L85" s="3">
        <f t="shared" si="42"/>
        <v>0.5945454545454546</v>
      </c>
      <c r="M85" s="3">
        <f t="shared" si="43"/>
        <v>21.85</v>
      </c>
      <c r="N85" s="1">
        <v>2.5099999999999998</v>
      </c>
      <c r="O85" s="1">
        <v>6.5359999999999996</v>
      </c>
      <c r="P85">
        <f t="shared" si="44"/>
        <v>58.266666666666673</v>
      </c>
      <c r="Q85" s="20">
        <f t="shared" si="45"/>
        <v>2.25</v>
      </c>
      <c r="R85">
        <f t="shared" si="46"/>
        <v>8</v>
      </c>
      <c r="S85" s="20">
        <f t="shared" si="40"/>
        <v>10.25</v>
      </c>
      <c r="T85" s="20">
        <f t="shared" si="41"/>
        <v>0.28125</v>
      </c>
    </row>
    <row r="86" spans="1:20" x14ac:dyDescent="0.25">
      <c r="A86" t="s">
        <v>1760</v>
      </c>
      <c r="B86" s="1" t="s">
        <v>1661</v>
      </c>
      <c r="C86" s="1" t="s">
        <v>1726</v>
      </c>
      <c r="D86" s="1">
        <v>5</v>
      </c>
      <c r="E86" s="1">
        <v>8.83</v>
      </c>
      <c r="F86" s="1">
        <v>3.26</v>
      </c>
      <c r="G86" s="1">
        <v>0.33</v>
      </c>
      <c r="H86" s="1">
        <v>5.23</v>
      </c>
      <c r="I86" s="1">
        <v>26</v>
      </c>
      <c r="J86" s="1">
        <v>0</v>
      </c>
      <c r="K86" s="1">
        <v>13.74</v>
      </c>
      <c r="L86" s="3">
        <f t="shared" si="42"/>
        <v>0.52846153846153843</v>
      </c>
      <c r="M86" s="3">
        <f t="shared" si="43"/>
        <v>22.57</v>
      </c>
      <c r="N86" s="1">
        <v>2.9449999999999998</v>
      </c>
      <c r="O86" s="1">
        <v>7.9649999999999999</v>
      </c>
      <c r="P86">
        <f t="shared" si="44"/>
        <v>60.186666666666667</v>
      </c>
      <c r="Q86" s="20">
        <f t="shared" si="45"/>
        <v>2.25</v>
      </c>
      <c r="R86">
        <f t="shared" si="46"/>
        <v>8</v>
      </c>
      <c r="S86" s="20">
        <f t="shared" si="40"/>
        <v>10.25</v>
      </c>
      <c r="T86" s="20">
        <f t="shared" si="41"/>
        <v>0.28125</v>
      </c>
    </row>
    <row r="87" spans="1:20" s="7" customFormat="1" x14ac:dyDescent="0.25">
      <c r="A87" s="7" t="s">
        <v>1761</v>
      </c>
      <c r="B87" s="8" t="s">
        <v>1661</v>
      </c>
      <c r="C87" s="8" t="s">
        <v>1726</v>
      </c>
      <c r="D87" s="8">
        <v>6</v>
      </c>
      <c r="E87" s="8">
        <v>9.5299999999999994</v>
      </c>
      <c r="F87" s="8">
        <v>4.46</v>
      </c>
      <c r="G87" s="8">
        <v>0.25</v>
      </c>
      <c r="H87" s="8">
        <v>4.8099999999999996</v>
      </c>
      <c r="I87" s="8">
        <v>36</v>
      </c>
      <c r="J87" s="8">
        <v>3</v>
      </c>
      <c r="K87" s="8">
        <v>18.72</v>
      </c>
      <c r="L87" s="15">
        <f t="shared" si="42"/>
        <v>0.52</v>
      </c>
      <c r="M87" s="15">
        <f t="shared" si="43"/>
        <v>28.25</v>
      </c>
      <c r="N87" s="8">
        <v>3.7789999999999999</v>
      </c>
      <c r="O87" s="8">
        <v>8.0690000000000008</v>
      </c>
      <c r="P87" s="7">
        <f t="shared" si="44"/>
        <v>75.333333333333329</v>
      </c>
      <c r="Q87" s="20">
        <f t="shared" si="45"/>
        <v>2.25</v>
      </c>
      <c r="R87">
        <f t="shared" si="46"/>
        <v>8</v>
      </c>
      <c r="S87" s="20">
        <f t="shared" si="40"/>
        <v>10.25</v>
      </c>
      <c r="T87" s="20">
        <f t="shared" si="41"/>
        <v>0.28125</v>
      </c>
    </row>
    <row r="88" spans="1:20" x14ac:dyDescent="0.25">
      <c r="A88" t="s">
        <v>46</v>
      </c>
      <c r="B88" s="1" t="s">
        <v>1661</v>
      </c>
      <c r="C88" s="1" t="s">
        <v>1727</v>
      </c>
      <c r="D88" s="1">
        <v>1</v>
      </c>
      <c r="E88" s="1">
        <v>8.39</v>
      </c>
      <c r="F88" s="1">
        <v>3.21</v>
      </c>
      <c r="G88" s="1">
        <v>0.12</v>
      </c>
      <c r="H88" s="1">
        <v>5.07</v>
      </c>
      <c r="I88" s="1">
        <v>26</v>
      </c>
      <c r="J88" s="1">
        <v>0</v>
      </c>
      <c r="K88" s="1">
        <v>14.99</v>
      </c>
      <c r="L88" s="3">
        <f t="shared" si="42"/>
        <v>0.57653846153846156</v>
      </c>
      <c r="M88" s="3">
        <f t="shared" si="43"/>
        <v>23.380000000000003</v>
      </c>
      <c r="N88" s="1">
        <v>3.0979999999999999</v>
      </c>
      <c r="O88" s="1">
        <v>8.1</v>
      </c>
      <c r="P88">
        <f t="shared" si="44"/>
        <v>77.933333333333351</v>
      </c>
      <c r="Q88" s="20">
        <f>10.8/6</f>
        <v>1.8</v>
      </c>
      <c r="R88">
        <f>39.96/6</f>
        <v>6.66</v>
      </c>
      <c r="S88" s="20">
        <f t="shared" si="40"/>
        <v>8.4600000000000009</v>
      </c>
      <c r="T88" s="20">
        <f t="shared" si="41"/>
        <v>0.27027027027027029</v>
      </c>
    </row>
    <row r="89" spans="1:20" x14ac:dyDescent="0.25">
      <c r="A89" t="s">
        <v>47</v>
      </c>
      <c r="B89" s="1" t="s">
        <v>1661</v>
      </c>
      <c r="C89" s="1" t="s">
        <v>1727</v>
      </c>
      <c r="D89" s="1">
        <v>2</v>
      </c>
      <c r="E89" s="1">
        <v>8.94</v>
      </c>
      <c r="F89" s="1">
        <v>4.5</v>
      </c>
      <c r="G89" s="1">
        <v>0.27</v>
      </c>
      <c r="H89" s="1">
        <v>4.17</v>
      </c>
      <c r="I89" s="1">
        <v>24</v>
      </c>
      <c r="J89" s="1">
        <v>0</v>
      </c>
      <c r="K89" s="1">
        <v>12.51</v>
      </c>
      <c r="L89" s="3">
        <f t="shared" si="42"/>
        <v>0.52124999999999999</v>
      </c>
      <c r="M89" s="3">
        <f t="shared" si="43"/>
        <v>21.45</v>
      </c>
      <c r="N89" s="1">
        <v>2.6840000000000002</v>
      </c>
      <c r="O89" s="1">
        <v>5.33</v>
      </c>
      <c r="P89">
        <f t="shared" si="44"/>
        <v>71.5</v>
      </c>
      <c r="Q89" s="20">
        <f t="shared" ref="Q89:Q92" si="47">10.8/6</f>
        <v>1.8</v>
      </c>
      <c r="R89">
        <f t="shared" ref="R89:R92" si="48">39.96/6</f>
        <v>6.66</v>
      </c>
      <c r="S89" s="20">
        <f t="shared" si="40"/>
        <v>8.4600000000000009</v>
      </c>
      <c r="T89" s="20">
        <f t="shared" si="41"/>
        <v>0.27027027027027029</v>
      </c>
    </row>
    <row r="90" spans="1:20" x14ac:dyDescent="0.25">
      <c r="A90" t="s">
        <v>48</v>
      </c>
      <c r="B90" s="1" t="s">
        <v>1661</v>
      </c>
      <c r="C90" s="1" t="s">
        <v>1727</v>
      </c>
      <c r="D90" s="1">
        <v>3</v>
      </c>
      <c r="E90" s="1">
        <v>8.8000000000000007</v>
      </c>
      <c r="F90" s="1">
        <v>4.24</v>
      </c>
      <c r="G90" s="1">
        <v>0.15</v>
      </c>
      <c r="H90" s="1">
        <v>4.41</v>
      </c>
      <c r="I90" s="1">
        <v>29</v>
      </c>
      <c r="J90" s="1">
        <v>2</v>
      </c>
      <c r="K90" s="1">
        <v>10.65</v>
      </c>
      <c r="L90" s="3">
        <f t="shared" si="42"/>
        <v>0.36724137931034484</v>
      </c>
      <c r="M90" s="3">
        <f t="shared" si="43"/>
        <v>19.450000000000003</v>
      </c>
      <c r="N90" s="1">
        <v>3.294</v>
      </c>
      <c r="O90" s="1">
        <v>6.8449999999999998</v>
      </c>
      <c r="P90">
        <f t="shared" si="44"/>
        <v>64.833333333333343</v>
      </c>
      <c r="Q90" s="20">
        <f t="shared" si="47"/>
        <v>1.8</v>
      </c>
      <c r="R90">
        <f t="shared" si="48"/>
        <v>6.66</v>
      </c>
      <c r="S90" s="20">
        <f t="shared" si="40"/>
        <v>8.4600000000000009</v>
      </c>
      <c r="T90" s="20">
        <f t="shared" si="41"/>
        <v>0.27027027027027029</v>
      </c>
    </row>
    <row r="91" spans="1:20" x14ac:dyDescent="0.25">
      <c r="A91" t="s">
        <v>49</v>
      </c>
      <c r="B91" s="1" t="s">
        <v>1661</v>
      </c>
      <c r="C91" s="1" t="s">
        <v>1727</v>
      </c>
      <c r="D91" s="1">
        <v>4</v>
      </c>
      <c r="E91" s="1">
        <v>8.6199999999999992</v>
      </c>
      <c r="F91" s="1">
        <v>3.9</v>
      </c>
      <c r="G91" s="1">
        <v>0.24</v>
      </c>
      <c r="H91" s="1">
        <v>4.49</v>
      </c>
      <c r="I91" s="1">
        <v>32</v>
      </c>
      <c r="J91" s="1">
        <v>0</v>
      </c>
      <c r="K91" s="1">
        <v>18.78</v>
      </c>
      <c r="L91" s="3">
        <f t="shared" si="42"/>
        <v>0.58687500000000004</v>
      </c>
      <c r="M91" s="3">
        <f t="shared" si="43"/>
        <v>27.4</v>
      </c>
      <c r="N91" s="1">
        <v>3.71</v>
      </c>
      <c r="O91" s="1">
        <v>8.2149999999999999</v>
      </c>
      <c r="P91">
        <f t="shared" si="44"/>
        <v>91.333333333333329</v>
      </c>
      <c r="Q91" s="20">
        <f t="shared" si="47"/>
        <v>1.8</v>
      </c>
      <c r="R91">
        <f t="shared" si="48"/>
        <v>6.66</v>
      </c>
      <c r="S91" s="20">
        <f t="shared" si="40"/>
        <v>8.4600000000000009</v>
      </c>
      <c r="T91" s="20">
        <f t="shared" si="41"/>
        <v>0.27027027027027029</v>
      </c>
    </row>
    <row r="92" spans="1:20" x14ac:dyDescent="0.25">
      <c r="A92" t="s">
        <v>50</v>
      </c>
      <c r="B92" s="1" t="s">
        <v>1661</v>
      </c>
      <c r="C92" s="1" t="s">
        <v>1727</v>
      </c>
      <c r="D92" s="1">
        <v>5</v>
      </c>
      <c r="E92" s="1">
        <v>9.6199999999999992</v>
      </c>
      <c r="F92" s="1">
        <v>4.32</v>
      </c>
      <c r="G92" s="1">
        <v>0.08</v>
      </c>
      <c r="H92" s="1">
        <v>5.22</v>
      </c>
      <c r="I92" s="1">
        <v>30</v>
      </c>
      <c r="J92" s="1">
        <v>1</v>
      </c>
      <c r="K92" s="1">
        <v>15.74</v>
      </c>
      <c r="L92" s="3">
        <f t="shared" si="42"/>
        <v>0.52466666666666673</v>
      </c>
      <c r="M92" s="3">
        <f t="shared" si="43"/>
        <v>25.36</v>
      </c>
      <c r="N92" s="1">
        <v>3.1179999999999999</v>
      </c>
      <c r="O92" s="1">
        <v>6.9509999999999996</v>
      </c>
      <c r="P92">
        <f t="shared" si="44"/>
        <v>84.533333333333331</v>
      </c>
      <c r="Q92" s="20">
        <f t="shared" si="47"/>
        <v>1.8</v>
      </c>
      <c r="R92">
        <f t="shared" si="48"/>
        <v>6.66</v>
      </c>
      <c r="S92" s="20">
        <f t="shared" si="40"/>
        <v>8.4600000000000009</v>
      </c>
      <c r="T92" s="20">
        <f t="shared" si="41"/>
        <v>0.27027027027027029</v>
      </c>
    </row>
    <row r="93" spans="1:20" s="7" customFormat="1" x14ac:dyDescent="0.25">
      <c r="B93" s="8" t="s">
        <v>1661</v>
      </c>
      <c r="C93" s="8" t="s">
        <v>1727</v>
      </c>
      <c r="D93" s="8">
        <v>6</v>
      </c>
      <c r="E93" s="8"/>
      <c r="F93" s="8"/>
      <c r="G93" s="8"/>
      <c r="H93" s="8"/>
      <c r="I93" s="8"/>
      <c r="J93" s="8"/>
      <c r="K93" s="8"/>
      <c r="L93" s="15"/>
      <c r="M93" s="15"/>
      <c r="N93" s="8"/>
      <c r="O93" s="8"/>
      <c r="Q93" s="20"/>
      <c r="R93"/>
      <c r="S93" s="20"/>
      <c r="T93" s="20"/>
    </row>
    <row r="94" spans="1:20" x14ac:dyDescent="0.25">
      <c r="A94" t="s">
        <v>51</v>
      </c>
      <c r="B94" s="1" t="s">
        <v>1661</v>
      </c>
      <c r="C94" s="1" t="s">
        <v>1728</v>
      </c>
      <c r="D94" s="1">
        <v>1</v>
      </c>
      <c r="E94" s="1">
        <v>8.9</v>
      </c>
      <c r="F94" s="1">
        <v>4.6900000000000004</v>
      </c>
      <c r="G94" s="1">
        <v>0.43</v>
      </c>
      <c r="H94" s="1">
        <v>3.78</v>
      </c>
      <c r="I94" s="1">
        <v>36</v>
      </c>
      <c r="J94" s="1">
        <v>0</v>
      </c>
      <c r="K94" s="1">
        <v>27.11</v>
      </c>
      <c r="L94" s="3">
        <f>K94/I94</f>
        <v>0.75305555555555559</v>
      </c>
      <c r="M94" s="3">
        <f>E94+K94</f>
        <v>36.01</v>
      </c>
      <c r="N94" s="1">
        <v>4.0430000000000001</v>
      </c>
      <c r="O94" s="1">
        <v>7.673</v>
      </c>
      <c r="P94">
        <f>M94/(Q94/6)</f>
        <v>101.91509433962264</v>
      </c>
      <c r="Q94" s="20">
        <f>12.72/6</f>
        <v>2.12</v>
      </c>
      <c r="R94">
        <f>48.84/6</f>
        <v>8.14</v>
      </c>
      <c r="S94" s="20">
        <f t="shared" si="40"/>
        <v>10.260000000000002</v>
      </c>
      <c r="T94" s="20">
        <f t="shared" si="41"/>
        <v>0.26044226044226043</v>
      </c>
    </row>
    <row r="95" spans="1:20" x14ac:dyDescent="0.25">
      <c r="A95" t="s">
        <v>52</v>
      </c>
      <c r="B95" s="1" t="s">
        <v>1661</v>
      </c>
      <c r="C95" s="1" t="s">
        <v>1728</v>
      </c>
      <c r="D95" s="1">
        <v>2</v>
      </c>
      <c r="E95" s="1">
        <v>9.01</v>
      </c>
      <c r="F95" s="1">
        <v>3.4</v>
      </c>
      <c r="G95" s="1">
        <v>0.21</v>
      </c>
      <c r="H95" s="1">
        <v>5.4</v>
      </c>
      <c r="I95" s="1">
        <v>31</v>
      </c>
      <c r="J95" s="1">
        <v>2</v>
      </c>
      <c r="K95" s="1">
        <v>24.9</v>
      </c>
      <c r="L95" s="3">
        <f>K95/I95</f>
        <v>0.8032258064516129</v>
      </c>
      <c r="M95" s="3">
        <f>E95+K95</f>
        <v>33.909999999999997</v>
      </c>
      <c r="N95" s="1">
        <v>3.4390000000000001</v>
      </c>
      <c r="O95" s="1">
        <v>9.1180000000000003</v>
      </c>
      <c r="P95">
        <f>M95/(Q95/6)</f>
        <v>95.971698113207538</v>
      </c>
      <c r="Q95" s="20">
        <f t="shared" ref="Q95:Q98" si="49">12.72/6</f>
        <v>2.12</v>
      </c>
      <c r="R95">
        <f t="shared" ref="R95:R98" si="50">48.84/6</f>
        <v>8.14</v>
      </c>
      <c r="S95" s="20">
        <f t="shared" si="40"/>
        <v>10.260000000000002</v>
      </c>
      <c r="T95" s="20">
        <f t="shared" si="41"/>
        <v>0.26044226044226043</v>
      </c>
    </row>
    <row r="96" spans="1:20" x14ac:dyDescent="0.25">
      <c r="A96" t="s">
        <v>53</v>
      </c>
      <c r="B96" s="1" t="s">
        <v>1661</v>
      </c>
      <c r="C96" s="1" t="s">
        <v>1728</v>
      </c>
      <c r="D96" s="1">
        <v>3</v>
      </c>
      <c r="E96" s="1">
        <v>7.61</v>
      </c>
      <c r="F96" s="1">
        <v>3.33</v>
      </c>
      <c r="G96" s="1">
        <v>0.2</v>
      </c>
      <c r="H96" s="1">
        <v>4.09</v>
      </c>
      <c r="I96" s="1">
        <v>27</v>
      </c>
      <c r="J96" s="1">
        <v>0</v>
      </c>
      <c r="K96" s="1">
        <v>16.98</v>
      </c>
      <c r="L96" s="3">
        <f>K96/I96</f>
        <v>0.62888888888888894</v>
      </c>
      <c r="M96" s="3">
        <f>E96+K96</f>
        <v>24.59</v>
      </c>
      <c r="N96" s="1">
        <v>3.5470000000000002</v>
      </c>
      <c r="O96" s="1">
        <v>8.1120000000000001</v>
      </c>
      <c r="P96">
        <f>M96/(Q96/6)</f>
        <v>69.594339622641513</v>
      </c>
      <c r="Q96" s="20">
        <f t="shared" si="49"/>
        <v>2.12</v>
      </c>
      <c r="R96">
        <f t="shared" si="50"/>
        <v>8.14</v>
      </c>
      <c r="S96" s="20">
        <f t="shared" si="40"/>
        <v>10.260000000000002</v>
      </c>
      <c r="T96" s="20">
        <f t="shared" si="41"/>
        <v>0.26044226044226043</v>
      </c>
    </row>
    <row r="97" spans="1:20" x14ac:dyDescent="0.25">
      <c r="A97" t="s">
        <v>54</v>
      </c>
      <c r="B97" s="1" t="s">
        <v>1661</v>
      </c>
      <c r="C97" s="1" t="s">
        <v>1728</v>
      </c>
      <c r="D97" s="1">
        <v>4</v>
      </c>
      <c r="E97" s="1">
        <v>8.73</v>
      </c>
      <c r="F97" s="1">
        <v>4.05</v>
      </c>
      <c r="G97" s="1">
        <v>0.01</v>
      </c>
      <c r="H97" s="1">
        <v>4.67</v>
      </c>
      <c r="I97" s="1">
        <v>32</v>
      </c>
      <c r="J97" s="1">
        <v>0</v>
      </c>
      <c r="K97" s="1">
        <v>22.98</v>
      </c>
      <c r="L97" s="3">
        <f>K97/I97</f>
        <v>0.71812500000000001</v>
      </c>
      <c r="M97" s="3">
        <f>E97+K97</f>
        <v>31.71</v>
      </c>
      <c r="N97" s="1">
        <v>3.6669999999999998</v>
      </c>
      <c r="O97" s="1">
        <v>7.8979999999999997</v>
      </c>
      <c r="P97">
        <f>M97/(Q97/6)</f>
        <v>89.745283018867923</v>
      </c>
      <c r="Q97" s="20">
        <f t="shared" si="49"/>
        <v>2.12</v>
      </c>
      <c r="R97">
        <f t="shared" si="50"/>
        <v>8.14</v>
      </c>
      <c r="S97" s="20">
        <f t="shared" si="40"/>
        <v>10.260000000000002</v>
      </c>
      <c r="T97" s="20">
        <f t="shared" si="41"/>
        <v>0.26044226044226043</v>
      </c>
    </row>
    <row r="98" spans="1:20" x14ac:dyDescent="0.25">
      <c r="A98" t="s">
        <v>55</v>
      </c>
      <c r="B98" s="1" t="s">
        <v>1661</v>
      </c>
      <c r="C98" s="1" t="s">
        <v>1728</v>
      </c>
      <c r="D98" s="1">
        <v>5</v>
      </c>
      <c r="E98" s="1">
        <v>8.6</v>
      </c>
      <c r="F98" s="1">
        <v>4.3899999999999997</v>
      </c>
      <c r="G98" s="1">
        <v>0.25</v>
      </c>
      <c r="H98" s="1">
        <v>3.96</v>
      </c>
      <c r="I98" s="1">
        <v>33</v>
      </c>
      <c r="J98" s="1">
        <v>2</v>
      </c>
      <c r="K98" s="1">
        <v>20.02</v>
      </c>
      <c r="L98" s="3">
        <f>K98/I98</f>
        <v>0.60666666666666669</v>
      </c>
      <c r="M98" s="3">
        <f>E98+K98</f>
        <v>28.619999999999997</v>
      </c>
      <c r="N98" s="1">
        <v>3.8359999999999999</v>
      </c>
      <c r="O98" s="1">
        <v>7.5129999999999999</v>
      </c>
      <c r="P98">
        <f>M98/(Q98/6)</f>
        <v>81</v>
      </c>
      <c r="Q98" s="20">
        <f t="shared" si="49"/>
        <v>2.12</v>
      </c>
      <c r="R98">
        <f t="shared" si="50"/>
        <v>8.14</v>
      </c>
      <c r="S98" s="20">
        <f t="shared" si="40"/>
        <v>10.260000000000002</v>
      </c>
      <c r="T98" s="20">
        <f t="shared" si="41"/>
        <v>0.26044226044226043</v>
      </c>
    </row>
    <row r="99" spans="1:20" s="7" customFormat="1" x14ac:dyDescent="0.25">
      <c r="B99" s="8" t="s">
        <v>1661</v>
      </c>
      <c r="C99" s="8" t="s">
        <v>1728</v>
      </c>
      <c r="D99" s="8">
        <v>6</v>
      </c>
      <c r="E99" s="8"/>
      <c r="F99" s="8"/>
      <c r="G99" s="8"/>
      <c r="H99" s="8"/>
      <c r="I99" s="8"/>
      <c r="J99" s="8"/>
      <c r="K99" s="8"/>
      <c r="L99" s="15"/>
      <c r="M99" s="15"/>
      <c r="N99" s="8"/>
      <c r="O99" s="8"/>
      <c r="Q99" s="20"/>
      <c r="R99"/>
      <c r="S99" s="20"/>
      <c r="T99" s="20"/>
    </row>
    <row r="100" spans="1:20" x14ac:dyDescent="0.25">
      <c r="A100" t="s">
        <v>56</v>
      </c>
      <c r="B100" s="1" t="s">
        <v>1661</v>
      </c>
      <c r="C100" s="1" t="s">
        <v>1729</v>
      </c>
      <c r="D100" s="1">
        <v>1</v>
      </c>
      <c r="E100" s="1">
        <v>8.9</v>
      </c>
      <c r="F100" s="1">
        <v>3.93</v>
      </c>
      <c r="G100" s="1">
        <v>0.48</v>
      </c>
      <c r="H100" s="1">
        <v>4.49</v>
      </c>
      <c r="I100" s="1">
        <v>24</v>
      </c>
      <c r="J100" s="1">
        <v>0</v>
      </c>
      <c r="K100" s="1">
        <v>21.1</v>
      </c>
      <c r="L100" s="3">
        <f>K100/I100</f>
        <v>0.87916666666666676</v>
      </c>
      <c r="M100" s="3">
        <f>E100+K100</f>
        <v>30</v>
      </c>
      <c r="N100" s="1">
        <v>2.6960000000000002</v>
      </c>
      <c r="O100" s="1">
        <v>6.1109999999999998</v>
      </c>
      <c r="P100">
        <f>M100/(Q100/6)</f>
        <v>85.714285714285708</v>
      </c>
      <c r="Q100" s="20">
        <f>12.6/6</f>
        <v>2.1</v>
      </c>
      <c r="R100">
        <f>41.7/6</f>
        <v>6.95</v>
      </c>
      <c r="S100" s="20">
        <f t="shared" si="40"/>
        <v>9.0500000000000007</v>
      </c>
      <c r="T100" s="20">
        <f t="shared" si="41"/>
        <v>0.30215827338129497</v>
      </c>
    </row>
    <row r="101" spans="1:20" x14ac:dyDescent="0.25">
      <c r="A101" t="s">
        <v>57</v>
      </c>
      <c r="B101" s="1" t="s">
        <v>1661</v>
      </c>
      <c r="C101" s="1" t="s">
        <v>1729</v>
      </c>
      <c r="D101" s="1">
        <v>2</v>
      </c>
      <c r="E101" s="1">
        <v>8.66</v>
      </c>
      <c r="F101" s="1">
        <v>4.4800000000000004</v>
      </c>
      <c r="G101" s="1">
        <v>0.4</v>
      </c>
      <c r="H101" s="1">
        <v>3.78</v>
      </c>
      <c r="I101" s="1">
        <v>33</v>
      </c>
      <c r="J101" s="1">
        <v>0</v>
      </c>
      <c r="K101" s="1">
        <v>19.010000000000002</v>
      </c>
      <c r="L101" s="3">
        <f>K101/I101</f>
        <v>0.57606060606060616</v>
      </c>
      <c r="M101" s="3">
        <f>E101+K101</f>
        <v>27.67</v>
      </c>
      <c r="N101" s="1">
        <v>3.81</v>
      </c>
      <c r="O101" s="1">
        <v>7.3650000000000002</v>
      </c>
      <c r="P101">
        <f>M101/(Q101/6)</f>
        <v>79.05714285714285</v>
      </c>
      <c r="Q101" s="20">
        <f t="shared" ref="Q101:Q103" si="51">12.6/6</f>
        <v>2.1</v>
      </c>
      <c r="R101">
        <f t="shared" ref="R101:R103" si="52">41.7/6</f>
        <v>6.95</v>
      </c>
      <c r="S101" s="20">
        <f t="shared" si="40"/>
        <v>9.0500000000000007</v>
      </c>
      <c r="T101" s="20">
        <f t="shared" si="41"/>
        <v>0.30215827338129497</v>
      </c>
    </row>
    <row r="102" spans="1:20" x14ac:dyDescent="0.25">
      <c r="A102" t="s">
        <v>58</v>
      </c>
      <c r="B102" s="1" t="s">
        <v>1661</v>
      </c>
      <c r="C102" s="1" t="s">
        <v>1729</v>
      </c>
      <c r="D102" s="1">
        <v>3</v>
      </c>
      <c r="E102" s="1">
        <v>8.99</v>
      </c>
      <c r="F102" s="1">
        <v>3.39</v>
      </c>
      <c r="G102" s="1">
        <v>0.32</v>
      </c>
      <c r="H102" s="1">
        <v>5.27</v>
      </c>
      <c r="I102" s="1">
        <v>25</v>
      </c>
      <c r="J102" s="1">
        <v>0</v>
      </c>
      <c r="K102" s="1">
        <v>16.670000000000002</v>
      </c>
      <c r="L102" s="3">
        <f>K102/I102</f>
        <v>0.66680000000000006</v>
      </c>
      <c r="M102" s="3">
        <f>E102+K102</f>
        <v>25.660000000000004</v>
      </c>
      <c r="N102" s="1">
        <v>2.78</v>
      </c>
      <c r="O102" s="1">
        <v>7.3650000000000002</v>
      </c>
      <c r="P102">
        <f>M102/(Q102/6)</f>
        <v>73.314285714285717</v>
      </c>
      <c r="Q102" s="20">
        <f t="shared" si="51"/>
        <v>2.1</v>
      </c>
      <c r="R102">
        <f t="shared" si="52"/>
        <v>6.95</v>
      </c>
      <c r="S102" s="20">
        <f t="shared" si="40"/>
        <v>9.0500000000000007</v>
      </c>
      <c r="T102" s="20">
        <f t="shared" si="41"/>
        <v>0.30215827338129497</v>
      </c>
    </row>
    <row r="103" spans="1:20" x14ac:dyDescent="0.25">
      <c r="A103" t="s">
        <v>59</v>
      </c>
      <c r="B103" s="1" t="s">
        <v>1661</v>
      </c>
      <c r="C103" s="1" t="s">
        <v>1729</v>
      </c>
      <c r="D103" s="1">
        <v>4</v>
      </c>
      <c r="E103" s="1">
        <v>8.3699999999999992</v>
      </c>
      <c r="F103" s="1">
        <v>3.31</v>
      </c>
      <c r="G103" s="1">
        <v>0.52</v>
      </c>
      <c r="H103" s="1">
        <v>4.54</v>
      </c>
      <c r="I103" s="1">
        <v>22</v>
      </c>
      <c r="J103" s="1">
        <v>0</v>
      </c>
      <c r="K103" s="1">
        <v>16.079999999999998</v>
      </c>
      <c r="L103" s="3">
        <f>K103/I103</f>
        <v>0.73090909090909084</v>
      </c>
      <c r="M103" s="3">
        <f>E103+K103</f>
        <v>24.449999999999996</v>
      </c>
      <c r="N103" s="1">
        <v>2.6280000000000001</v>
      </c>
      <c r="O103" s="1">
        <v>6.6509999999999998</v>
      </c>
      <c r="P103">
        <f>M103/(Q103/6)</f>
        <v>69.857142857142833</v>
      </c>
      <c r="Q103" s="20">
        <f t="shared" si="51"/>
        <v>2.1</v>
      </c>
      <c r="R103">
        <f t="shared" si="52"/>
        <v>6.95</v>
      </c>
      <c r="S103" s="20">
        <f t="shared" si="40"/>
        <v>9.0500000000000007</v>
      </c>
      <c r="T103" s="20">
        <f t="shared" si="41"/>
        <v>0.30215827338129497</v>
      </c>
    </row>
    <row r="104" spans="1:20" x14ac:dyDescent="0.25">
      <c r="D104" s="1">
        <v>5</v>
      </c>
      <c r="L104" s="3"/>
      <c r="M104" s="3"/>
      <c r="Q104" s="20"/>
      <c r="S104" s="20"/>
      <c r="T104" s="20"/>
    </row>
    <row r="105" spans="1:20" s="7" customFormat="1" x14ac:dyDescent="0.25">
      <c r="B105" s="8"/>
      <c r="C105" s="8"/>
      <c r="D105" s="8">
        <v>6</v>
      </c>
      <c r="E105" s="8"/>
      <c r="F105" s="8"/>
      <c r="G105" s="8"/>
      <c r="H105" s="8"/>
      <c r="I105" s="8"/>
      <c r="J105" s="8"/>
      <c r="K105" s="8"/>
      <c r="L105" s="15"/>
      <c r="M105" s="15"/>
      <c r="N105" s="8"/>
      <c r="O105" s="8"/>
      <c r="Q105" s="20"/>
      <c r="R105"/>
      <c r="S105" s="20"/>
      <c r="T105" s="20"/>
    </row>
    <row r="106" spans="1:20" x14ac:dyDescent="0.25">
      <c r="A106" t="s">
        <v>66</v>
      </c>
      <c r="B106" s="1" t="s">
        <v>1661</v>
      </c>
      <c r="C106" s="1" t="s">
        <v>1695</v>
      </c>
      <c r="D106" s="1">
        <v>1</v>
      </c>
      <c r="E106" s="1">
        <v>7.46</v>
      </c>
      <c r="F106" s="1">
        <v>2.64</v>
      </c>
      <c r="G106" s="1">
        <v>0.17</v>
      </c>
      <c r="H106" s="1">
        <v>4.6500000000000004</v>
      </c>
      <c r="I106" s="1">
        <v>24</v>
      </c>
      <c r="J106" s="1">
        <v>0</v>
      </c>
      <c r="K106" s="1">
        <v>14.5</v>
      </c>
      <c r="L106" s="3">
        <f t="shared" ref="L106:L115" si="53">K106/I106</f>
        <v>0.60416666666666663</v>
      </c>
      <c r="M106" s="3">
        <f t="shared" ref="M106:M115" si="54">E106+K106</f>
        <v>21.96</v>
      </c>
      <c r="N106" s="1">
        <v>3.218</v>
      </c>
      <c r="O106" s="1">
        <v>9.0920000000000005</v>
      </c>
      <c r="P106">
        <f t="shared" ref="P106:P115" si="55">M106/(Q106/6)</f>
        <v>67.569230769230771</v>
      </c>
      <c r="Q106" s="20">
        <f>11.7/6</f>
        <v>1.95</v>
      </c>
      <c r="R106">
        <f>34.1/6</f>
        <v>5.6833333333333336</v>
      </c>
      <c r="S106" s="20">
        <f t="shared" ref="S106:S137" si="56">Q106+R106</f>
        <v>7.6333333333333337</v>
      </c>
      <c r="T106" s="20">
        <f t="shared" ref="T106:T137" si="57">Q106/R106</f>
        <v>0.34310850439882695</v>
      </c>
    </row>
    <row r="107" spans="1:20" x14ac:dyDescent="0.25">
      <c r="A107" t="s">
        <v>67</v>
      </c>
      <c r="B107" s="1" t="s">
        <v>1661</v>
      </c>
      <c r="C107" s="1" t="s">
        <v>1695</v>
      </c>
      <c r="D107" s="1">
        <v>2</v>
      </c>
      <c r="E107" s="1">
        <v>8.01</v>
      </c>
      <c r="F107" s="1">
        <v>3.94</v>
      </c>
      <c r="G107" s="1">
        <v>7.0000000000000007E-2</v>
      </c>
      <c r="H107" s="1">
        <v>4</v>
      </c>
      <c r="I107" s="1">
        <v>37</v>
      </c>
      <c r="J107" s="1">
        <v>0</v>
      </c>
      <c r="K107" s="1">
        <v>22.28</v>
      </c>
      <c r="L107" s="3">
        <f t="shared" si="53"/>
        <v>0.60216216216216223</v>
      </c>
      <c r="M107" s="3">
        <f t="shared" si="54"/>
        <v>30.29</v>
      </c>
      <c r="N107" s="1">
        <v>4.6180000000000003</v>
      </c>
      <c r="O107" s="1">
        <v>9.3919999999999995</v>
      </c>
      <c r="P107">
        <f t="shared" si="55"/>
        <v>93.199999999999989</v>
      </c>
      <c r="Q107" s="20">
        <f t="shared" ref="Q107:Q111" si="58">11.7/6</f>
        <v>1.95</v>
      </c>
      <c r="R107">
        <f t="shared" ref="R107:R111" si="59">34.1/6</f>
        <v>5.6833333333333336</v>
      </c>
      <c r="S107" s="20">
        <f t="shared" si="56"/>
        <v>7.6333333333333337</v>
      </c>
      <c r="T107" s="20">
        <f t="shared" si="57"/>
        <v>0.34310850439882695</v>
      </c>
    </row>
    <row r="108" spans="1:20" x14ac:dyDescent="0.25">
      <c r="A108" t="s">
        <v>68</v>
      </c>
      <c r="B108" s="1" t="s">
        <v>1661</v>
      </c>
      <c r="C108" s="1" t="s">
        <v>1695</v>
      </c>
      <c r="D108" s="1">
        <v>3</v>
      </c>
      <c r="E108" s="1">
        <v>5.68</v>
      </c>
      <c r="F108" s="1">
        <v>3.12</v>
      </c>
      <c r="G108" s="1">
        <v>0.09</v>
      </c>
      <c r="H108" s="1">
        <v>2.4700000000000002</v>
      </c>
      <c r="I108" s="1">
        <v>31</v>
      </c>
      <c r="J108" s="1">
        <v>0</v>
      </c>
      <c r="K108" s="1">
        <v>18.170000000000002</v>
      </c>
      <c r="L108" s="3">
        <f t="shared" si="53"/>
        <v>0.58612903225806456</v>
      </c>
      <c r="M108" s="3">
        <f t="shared" si="54"/>
        <v>23.85</v>
      </c>
      <c r="N108" s="1">
        <v>5.4580000000000002</v>
      </c>
      <c r="O108" s="1">
        <v>9.9209999999999994</v>
      </c>
      <c r="P108">
        <f t="shared" si="55"/>
        <v>73.384615384615387</v>
      </c>
      <c r="Q108" s="20">
        <f t="shared" si="58"/>
        <v>1.95</v>
      </c>
      <c r="R108">
        <f t="shared" si="59"/>
        <v>5.6833333333333336</v>
      </c>
      <c r="S108" s="20">
        <f t="shared" si="56"/>
        <v>7.6333333333333337</v>
      </c>
      <c r="T108" s="20">
        <f t="shared" si="57"/>
        <v>0.34310850439882695</v>
      </c>
    </row>
    <row r="109" spans="1:20" x14ac:dyDescent="0.25">
      <c r="A109" t="s">
        <v>69</v>
      </c>
      <c r="B109" s="1" t="s">
        <v>1661</v>
      </c>
      <c r="C109" s="1" t="s">
        <v>1695</v>
      </c>
      <c r="D109" s="1">
        <v>4</v>
      </c>
      <c r="E109" s="1">
        <v>7.33</v>
      </c>
      <c r="F109" s="1">
        <v>3.1</v>
      </c>
      <c r="G109" s="1">
        <v>0.21</v>
      </c>
      <c r="H109" s="1">
        <v>4.01</v>
      </c>
      <c r="I109" s="1">
        <v>21</v>
      </c>
      <c r="J109" s="1">
        <v>0</v>
      </c>
      <c r="K109" s="1">
        <v>10.96</v>
      </c>
      <c r="L109" s="3">
        <f t="shared" si="53"/>
        <v>0.52190476190476198</v>
      </c>
      <c r="M109" s="3">
        <f t="shared" si="54"/>
        <v>18.29</v>
      </c>
      <c r="N109" s="1">
        <v>2.867</v>
      </c>
      <c r="O109" s="1">
        <v>6.7670000000000003</v>
      </c>
      <c r="P109">
        <f t="shared" si="55"/>
        <v>56.276923076923069</v>
      </c>
      <c r="Q109" s="20">
        <f t="shared" si="58"/>
        <v>1.95</v>
      </c>
      <c r="R109">
        <f t="shared" si="59"/>
        <v>5.6833333333333336</v>
      </c>
      <c r="S109" s="20">
        <f t="shared" si="56"/>
        <v>7.6333333333333337</v>
      </c>
      <c r="T109" s="20">
        <f t="shared" si="57"/>
        <v>0.34310850439882695</v>
      </c>
    </row>
    <row r="110" spans="1:20" x14ac:dyDescent="0.25">
      <c r="A110" t="s">
        <v>70</v>
      </c>
      <c r="B110" s="1" t="s">
        <v>1661</v>
      </c>
      <c r="C110" s="1" t="s">
        <v>1695</v>
      </c>
      <c r="D110" s="1">
        <v>5</v>
      </c>
      <c r="E110" s="1">
        <v>7.64</v>
      </c>
      <c r="F110" s="1">
        <v>3.7</v>
      </c>
      <c r="G110" s="1">
        <v>0.09</v>
      </c>
      <c r="H110" s="1">
        <v>3.86</v>
      </c>
      <c r="I110" s="1">
        <v>31</v>
      </c>
      <c r="J110" s="1">
        <v>1</v>
      </c>
      <c r="K110" s="1">
        <v>14.91</v>
      </c>
      <c r="L110" s="3">
        <f t="shared" si="53"/>
        <v>0.48096774193548386</v>
      </c>
      <c r="M110" s="3">
        <f t="shared" si="54"/>
        <v>22.55</v>
      </c>
      <c r="N110" s="1">
        <v>4.0549999999999997</v>
      </c>
      <c r="O110" s="1">
        <v>8.3870000000000005</v>
      </c>
      <c r="P110">
        <f t="shared" si="55"/>
        <v>69.384615384615387</v>
      </c>
      <c r="Q110" s="20">
        <f t="shared" si="58"/>
        <v>1.95</v>
      </c>
      <c r="R110">
        <f t="shared" si="59"/>
        <v>5.6833333333333336</v>
      </c>
      <c r="S110" s="20">
        <f t="shared" si="56"/>
        <v>7.6333333333333337</v>
      </c>
      <c r="T110" s="20">
        <f t="shared" si="57"/>
        <v>0.34310850439882695</v>
      </c>
    </row>
    <row r="111" spans="1:20" s="7" customFormat="1" x14ac:dyDescent="0.25">
      <c r="A111" s="7" t="s">
        <v>71</v>
      </c>
      <c r="B111" s="8" t="s">
        <v>1661</v>
      </c>
      <c r="C111" s="8" t="s">
        <v>1695</v>
      </c>
      <c r="D111" s="8">
        <v>6</v>
      </c>
      <c r="E111" s="8">
        <v>8.23</v>
      </c>
      <c r="F111" s="8">
        <v>4.1399999999999997</v>
      </c>
      <c r="G111" s="8">
        <v>0.12</v>
      </c>
      <c r="H111" s="8">
        <v>3.96</v>
      </c>
      <c r="I111" s="8">
        <v>35</v>
      </c>
      <c r="J111" s="8">
        <v>0</v>
      </c>
      <c r="K111" s="8">
        <v>18.68</v>
      </c>
      <c r="L111" s="15">
        <f t="shared" si="53"/>
        <v>0.5337142857142857</v>
      </c>
      <c r="M111" s="15">
        <f t="shared" si="54"/>
        <v>26.91</v>
      </c>
      <c r="N111" s="8">
        <v>4.2549999999999999</v>
      </c>
      <c r="O111" s="8">
        <v>8.4499999999999993</v>
      </c>
      <c r="P111" s="7">
        <f t="shared" si="55"/>
        <v>82.8</v>
      </c>
      <c r="Q111" s="20">
        <f t="shared" si="58"/>
        <v>1.95</v>
      </c>
      <c r="R111">
        <f t="shared" si="59"/>
        <v>5.6833333333333336</v>
      </c>
      <c r="S111" s="20">
        <f t="shared" si="56"/>
        <v>7.6333333333333337</v>
      </c>
      <c r="T111" s="20">
        <f t="shared" si="57"/>
        <v>0.34310850439882695</v>
      </c>
    </row>
    <row r="112" spans="1:20" x14ac:dyDescent="0.25">
      <c r="A112" t="s">
        <v>72</v>
      </c>
      <c r="B112" s="1" t="s">
        <v>1661</v>
      </c>
      <c r="C112" s="1" t="s">
        <v>1696</v>
      </c>
      <c r="D112" s="1">
        <v>1</v>
      </c>
      <c r="E112" s="1">
        <v>6.57</v>
      </c>
      <c r="F112" s="1">
        <v>2.36</v>
      </c>
      <c r="G112" s="1">
        <v>0.14000000000000001</v>
      </c>
      <c r="H112" s="1">
        <v>4.0599999999999996</v>
      </c>
      <c r="I112" s="1">
        <v>23</v>
      </c>
      <c r="J112" s="1">
        <v>0</v>
      </c>
      <c r="K112" s="1">
        <v>14.22</v>
      </c>
      <c r="L112" s="3">
        <f t="shared" si="53"/>
        <v>0.61826086956521742</v>
      </c>
      <c r="M112" s="3">
        <f t="shared" si="54"/>
        <v>20.79</v>
      </c>
      <c r="N112" s="1">
        <v>3.5030000000000001</v>
      </c>
      <c r="O112" s="1">
        <v>9.7289999999999992</v>
      </c>
      <c r="P112">
        <f t="shared" si="55"/>
        <v>74.471641791044775</v>
      </c>
      <c r="Q112" s="20">
        <f>10.05/6</f>
        <v>1.675</v>
      </c>
      <c r="R112">
        <f>27/6</f>
        <v>4.5</v>
      </c>
      <c r="S112" s="20">
        <f t="shared" si="56"/>
        <v>6.1749999999999998</v>
      </c>
      <c r="T112" s="20">
        <f t="shared" si="57"/>
        <v>0.37222222222222223</v>
      </c>
    </row>
    <row r="113" spans="1:20" x14ac:dyDescent="0.25">
      <c r="A113" t="s">
        <v>73</v>
      </c>
      <c r="B113" s="1" t="s">
        <v>1661</v>
      </c>
      <c r="C113" s="1" t="s">
        <v>1696</v>
      </c>
      <c r="D113" s="1">
        <v>2</v>
      </c>
      <c r="E113" s="1">
        <v>7.86</v>
      </c>
      <c r="F113" s="1">
        <v>2.4500000000000002</v>
      </c>
      <c r="G113" s="1">
        <v>0.03</v>
      </c>
      <c r="H113" s="1">
        <v>5.37</v>
      </c>
      <c r="I113" s="1">
        <v>20</v>
      </c>
      <c r="J113" s="1">
        <v>0</v>
      </c>
      <c r="K113" s="1">
        <v>10.91</v>
      </c>
      <c r="L113" s="3">
        <f t="shared" si="53"/>
        <v>0.54549999999999998</v>
      </c>
      <c r="M113" s="3">
        <f t="shared" si="54"/>
        <v>18.77</v>
      </c>
      <c r="N113" s="1">
        <v>2.5449999999999999</v>
      </c>
      <c r="O113" s="1">
        <v>8.1489999999999991</v>
      </c>
      <c r="P113">
        <f t="shared" si="55"/>
        <v>67.23582089552238</v>
      </c>
      <c r="Q113" s="20">
        <f t="shared" ref="Q113:Q115" si="60">10.05/6</f>
        <v>1.675</v>
      </c>
      <c r="R113">
        <f t="shared" ref="R113:R115" si="61">27/6</f>
        <v>4.5</v>
      </c>
      <c r="S113" s="20">
        <f t="shared" si="56"/>
        <v>6.1749999999999998</v>
      </c>
      <c r="T113" s="20">
        <f t="shared" si="57"/>
        <v>0.37222222222222223</v>
      </c>
    </row>
    <row r="114" spans="1:20" x14ac:dyDescent="0.25">
      <c r="A114" t="s">
        <v>74</v>
      </c>
      <c r="B114" s="1" t="s">
        <v>1661</v>
      </c>
      <c r="C114" s="1" t="s">
        <v>1696</v>
      </c>
      <c r="D114" s="1">
        <v>3</v>
      </c>
      <c r="E114" s="1">
        <v>8.5299999999999994</v>
      </c>
      <c r="F114" s="1">
        <v>2.29</v>
      </c>
      <c r="G114" s="1">
        <v>0</v>
      </c>
      <c r="H114" s="1">
        <v>6.23</v>
      </c>
      <c r="I114" s="1">
        <v>17</v>
      </c>
      <c r="J114" s="1">
        <v>0</v>
      </c>
      <c r="K114" s="1">
        <v>13.94</v>
      </c>
      <c r="L114" s="3">
        <f t="shared" si="53"/>
        <v>0.82</v>
      </c>
      <c r="M114" s="3">
        <f t="shared" si="54"/>
        <v>22.47</v>
      </c>
      <c r="N114" s="1">
        <v>1.994</v>
      </c>
      <c r="O114" s="1">
        <v>7.4109999999999996</v>
      </c>
      <c r="P114">
        <f t="shared" si="55"/>
        <v>80.48955223880597</v>
      </c>
      <c r="Q114" s="20">
        <f t="shared" si="60"/>
        <v>1.675</v>
      </c>
      <c r="R114">
        <f t="shared" si="61"/>
        <v>4.5</v>
      </c>
      <c r="S114" s="20">
        <f t="shared" si="56"/>
        <v>6.1749999999999998</v>
      </c>
      <c r="T114" s="20">
        <f t="shared" si="57"/>
        <v>0.37222222222222223</v>
      </c>
    </row>
    <row r="115" spans="1:20" x14ac:dyDescent="0.25">
      <c r="A115" t="s">
        <v>75</v>
      </c>
      <c r="B115" s="1" t="s">
        <v>1661</v>
      </c>
      <c r="C115" s="1" t="s">
        <v>1696</v>
      </c>
      <c r="D115" s="1">
        <v>4</v>
      </c>
      <c r="E115" s="1">
        <v>8.8000000000000007</v>
      </c>
      <c r="F115" s="1">
        <v>2.3199999999999998</v>
      </c>
      <c r="G115" s="1">
        <v>0.04</v>
      </c>
      <c r="H115" s="1">
        <v>6.44</v>
      </c>
      <c r="I115" s="1">
        <v>18</v>
      </c>
      <c r="J115" s="1">
        <v>0</v>
      </c>
      <c r="K115" s="1">
        <v>14.47</v>
      </c>
      <c r="L115" s="3">
        <f t="shared" si="53"/>
        <v>0.80388888888888888</v>
      </c>
      <c r="M115" s="3">
        <f t="shared" si="54"/>
        <v>23.270000000000003</v>
      </c>
      <c r="N115" s="1">
        <v>2.044</v>
      </c>
      <c r="O115" s="1">
        <v>7.7439999999999998</v>
      </c>
      <c r="P115">
        <f t="shared" si="55"/>
        <v>83.355223880597023</v>
      </c>
      <c r="Q115" s="20">
        <f t="shared" si="60"/>
        <v>1.675</v>
      </c>
      <c r="R115">
        <f t="shared" si="61"/>
        <v>4.5</v>
      </c>
      <c r="S115" s="20">
        <f t="shared" si="56"/>
        <v>6.1749999999999998</v>
      </c>
      <c r="T115" s="20">
        <f t="shared" si="57"/>
        <v>0.37222222222222223</v>
      </c>
    </row>
    <row r="116" spans="1:20" x14ac:dyDescent="0.25">
      <c r="B116" s="1" t="s">
        <v>1661</v>
      </c>
      <c r="C116" s="1" t="s">
        <v>1696</v>
      </c>
      <c r="D116" s="1">
        <v>5</v>
      </c>
      <c r="L116" s="3"/>
      <c r="M116" s="3"/>
      <c r="Q116" s="20"/>
      <c r="S116" s="20"/>
      <c r="T116" s="20"/>
    </row>
    <row r="117" spans="1:20" s="7" customFormat="1" x14ac:dyDescent="0.25">
      <c r="B117" s="8" t="s">
        <v>1661</v>
      </c>
      <c r="C117" s="8" t="s">
        <v>1696</v>
      </c>
      <c r="D117" s="8">
        <v>6</v>
      </c>
      <c r="E117" s="8"/>
      <c r="F117" s="8"/>
      <c r="G117" s="8"/>
      <c r="H117" s="8"/>
      <c r="I117" s="8"/>
      <c r="J117" s="8"/>
      <c r="K117" s="8"/>
      <c r="L117" s="15"/>
      <c r="M117" s="15"/>
      <c r="N117" s="8"/>
      <c r="O117" s="8"/>
      <c r="Q117" s="20"/>
      <c r="R117"/>
      <c r="S117" s="20"/>
      <c r="T117" s="20"/>
    </row>
    <row r="118" spans="1:20" x14ac:dyDescent="0.25">
      <c r="A118" t="s">
        <v>1769</v>
      </c>
      <c r="B118" s="1" t="s">
        <v>1661</v>
      </c>
      <c r="C118" s="1" t="s">
        <v>1730</v>
      </c>
      <c r="D118" s="1">
        <v>1</v>
      </c>
      <c r="E118" s="1">
        <v>8.5500000000000007</v>
      </c>
      <c r="F118" s="1">
        <v>3.52</v>
      </c>
      <c r="G118" s="1">
        <v>0.28999999999999998</v>
      </c>
      <c r="H118" s="1">
        <v>4.74</v>
      </c>
      <c r="I118" s="1">
        <v>22</v>
      </c>
      <c r="J118" s="1">
        <v>0</v>
      </c>
      <c r="K118" s="1">
        <v>11.62</v>
      </c>
      <c r="L118" s="3">
        <f t="shared" ref="L118:L128" si="62">K118/I118</f>
        <v>0.5281818181818182</v>
      </c>
      <c r="M118" s="3">
        <f t="shared" ref="M118:M128" si="63">E118+K118</f>
        <v>20.170000000000002</v>
      </c>
      <c r="N118" s="1">
        <v>2.5739999999999998</v>
      </c>
      <c r="O118" s="1">
        <v>6.2519999999999998</v>
      </c>
      <c r="P118">
        <f t="shared" ref="P118:P128" si="64">M118/(Q118/6)</f>
        <v>69.15428571428572</v>
      </c>
      <c r="Q118" s="20">
        <f>10.5/6</f>
        <v>1.75</v>
      </c>
      <c r="R118">
        <f>25/6</f>
        <v>4.166666666666667</v>
      </c>
      <c r="S118" s="20">
        <f t="shared" si="56"/>
        <v>5.916666666666667</v>
      </c>
      <c r="T118" s="20">
        <f t="shared" si="57"/>
        <v>0.42</v>
      </c>
    </row>
    <row r="119" spans="1:20" x14ac:dyDescent="0.25">
      <c r="A119" t="s">
        <v>1770</v>
      </c>
      <c r="B119" s="1" t="s">
        <v>1661</v>
      </c>
      <c r="C119" s="1" t="s">
        <v>1730</v>
      </c>
      <c r="D119" s="1">
        <v>2</v>
      </c>
      <c r="E119" s="1">
        <v>8.66</v>
      </c>
      <c r="F119" s="1">
        <v>2.38</v>
      </c>
      <c r="G119" s="1">
        <v>0.63</v>
      </c>
      <c r="H119" s="1">
        <v>5.64</v>
      </c>
      <c r="I119" s="1">
        <v>18</v>
      </c>
      <c r="J119" s="1">
        <v>0</v>
      </c>
      <c r="K119" s="1">
        <v>10.039999999999999</v>
      </c>
      <c r="L119" s="3">
        <f t="shared" si="62"/>
        <v>0.55777777777777771</v>
      </c>
      <c r="M119" s="3">
        <f t="shared" si="63"/>
        <v>18.7</v>
      </c>
      <c r="N119" s="1">
        <v>2.0790000000000002</v>
      </c>
      <c r="O119" s="1">
        <v>7.5590000000000002</v>
      </c>
      <c r="P119">
        <f t="shared" si="64"/>
        <v>64.114285714285714</v>
      </c>
      <c r="Q119" s="20">
        <f t="shared" ref="Q119:Q123" si="65">10.5/6</f>
        <v>1.75</v>
      </c>
      <c r="R119">
        <f t="shared" ref="R119:R123" si="66">25/6</f>
        <v>4.166666666666667</v>
      </c>
      <c r="S119" s="20">
        <f t="shared" si="56"/>
        <v>5.916666666666667</v>
      </c>
      <c r="T119" s="20">
        <f t="shared" si="57"/>
        <v>0.42</v>
      </c>
    </row>
    <row r="120" spans="1:20" x14ac:dyDescent="0.25">
      <c r="A120" t="s">
        <v>1771</v>
      </c>
      <c r="B120" s="1" t="s">
        <v>1661</v>
      </c>
      <c r="C120" s="1" t="s">
        <v>1730</v>
      </c>
      <c r="D120" s="1">
        <v>3</v>
      </c>
      <c r="E120" s="1">
        <v>7.53</v>
      </c>
      <c r="F120" s="1">
        <v>2.64</v>
      </c>
      <c r="G120" s="1">
        <v>0.2</v>
      </c>
      <c r="H120" s="1">
        <v>4.6900000000000004</v>
      </c>
      <c r="I120" s="1">
        <v>17</v>
      </c>
      <c r="J120" s="1">
        <v>0</v>
      </c>
      <c r="K120" s="1">
        <v>8.3000000000000007</v>
      </c>
      <c r="L120" s="3">
        <f t="shared" si="62"/>
        <v>0.4882352941176471</v>
      </c>
      <c r="M120" s="3">
        <f t="shared" si="63"/>
        <v>15.830000000000002</v>
      </c>
      <c r="N120" s="1">
        <v>2.2570000000000001</v>
      </c>
      <c r="O120" s="1">
        <v>6.4390000000000001</v>
      </c>
      <c r="P120">
        <f t="shared" si="64"/>
        <v>54.274285714285718</v>
      </c>
      <c r="Q120" s="20">
        <f t="shared" si="65"/>
        <v>1.75</v>
      </c>
      <c r="R120">
        <f t="shared" si="66"/>
        <v>4.166666666666667</v>
      </c>
      <c r="S120" s="20">
        <f t="shared" si="56"/>
        <v>5.916666666666667</v>
      </c>
      <c r="T120" s="20">
        <f t="shared" si="57"/>
        <v>0.42</v>
      </c>
    </row>
    <row r="121" spans="1:20" x14ac:dyDescent="0.25">
      <c r="A121" t="s">
        <v>1772</v>
      </c>
      <c r="B121" s="1" t="s">
        <v>1661</v>
      </c>
      <c r="C121" s="1" t="s">
        <v>1730</v>
      </c>
      <c r="D121" s="1">
        <v>4</v>
      </c>
      <c r="E121" s="1">
        <v>7.64</v>
      </c>
      <c r="F121" s="1">
        <v>2.82</v>
      </c>
      <c r="G121" s="1">
        <v>0.22</v>
      </c>
      <c r="H121" s="1">
        <v>4.5999999999999996</v>
      </c>
      <c r="I121" s="1">
        <v>17</v>
      </c>
      <c r="J121" s="1">
        <v>0</v>
      </c>
      <c r="K121" s="1">
        <v>4.99</v>
      </c>
      <c r="L121" s="3">
        <f t="shared" si="62"/>
        <v>0.29352941176470587</v>
      </c>
      <c r="M121" s="3">
        <f t="shared" si="63"/>
        <v>12.629999999999999</v>
      </c>
      <c r="N121" s="1">
        <v>2.2240000000000002</v>
      </c>
      <c r="O121" s="1">
        <v>6.0250000000000004</v>
      </c>
      <c r="P121">
        <f t="shared" si="64"/>
        <v>43.302857142857135</v>
      </c>
      <c r="Q121" s="20">
        <f t="shared" si="65"/>
        <v>1.75</v>
      </c>
      <c r="R121">
        <f t="shared" si="66"/>
        <v>4.166666666666667</v>
      </c>
      <c r="S121" s="20">
        <f t="shared" si="56"/>
        <v>5.916666666666667</v>
      </c>
      <c r="T121" s="20">
        <f t="shared" si="57"/>
        <v>0.42</v>
      </c>
    </row>
    <row r="122" spans="1:20" x14ac:dyDescent="0.25">
      <c r="A122" t="s">
        <v>1773</v>
      </c>
      <c r="B122" s="1" t="s">
        <v>1661</v>
      </c>
      <c r="C122" s="1" t="s">
        <v>1730</v>
      </c>
      <c r="D122" s="1">
        <v>5</v>
      </c>
      <c r="E122" s="1">
        <v>8.42</v>
      </c>
      <c r="F122" s="1">
        <v>3.31</v>
      </c>
      <c r="G122" s="1">
        <v>0.54</v>
      </c>
      <c r="H122" s="1">
        <v>4.57</v>
      </c>
      <c r="I122" s="1">
        <v>30</v>
      </c>
      <c r="J122" s="1">
        <v>0</v>
      </c>
      <c r="K122" s="1">
        <v>14.51</v>
      </c>
      <c r="L122" s="3">
        <f t="shared" si="62"/>
        <v>0.48366666666666663</v>
      </c>
      <c r="M122" s="3">
        <f t="shared" si="63"/>
        <v>22.93</v>
      </c>
      <c r="N122" s="1">
        <v>3.5609999999999999</v>
      </c>
      <c r="O122" s="1">
        <v>9.0540000000000003</v>
      </c>
      <c r="P122">
        <f t="shared" si="64"/>
        <v>78.617142857142852</v>
      </c>
      <c r="Q122" s="20">
        <f t="shared" si="65"/>
        <v>1.75</v>
      </c>
      <c r="R122">
        <f t="shared" si="66"/>
        <v>4.166666666666667</v>
      </c>
      <c r="S122" s="20">
        <f t="shared" si="56"/>
        <v>5.916666666666667</v>
      </c>
      <c r="T122" s="20">
        <f t="shared" si="57"/>
        <v>0.42</v>
      </c>
    </row>
    <row r="123" spans="1:20" s="7" customFormat="1" x14ac:dyDescent="0.25">
      <c r="A123" s="7" t="s">
        <v>1774</v>
      </c>
      <c r="B123" s="8" t="s">
        <v>1661</v>
      </c>
      <c r="C123" s="8" t="s">
        <v>1730</v>
      </c>
      <c r="D123" s="8">
        <v>6</v>
      </c>
      <c r="E123" s="8">
        <v>6.79</v>
      </c>
      <c r="F123" s="8">
        <v>4.21</v>
      </c>
      <c r="G123" s="8">
        <v>0.56999999999999995</v>
      </c>
      <c r="H123" s="8">
        <v>2.0099999999999998</v>
      </c>
      <c r="I123" s="8">
        <v>31</v>
      </c>
      <c r="J123" s="8">
        <v>0</v>
      </c>
      <c r="K123" s="8">
        <v>15.55</v>
      </c>
      <c r="L123" s="15">
        <f t="shared" si="62"/>
        <v>0.50161290322580643</v>
      </c>
      <c r="M123" s="15">
        <f t="shared" si="63"/>
        <v>22.34</v>
      </c>
      <c r="N123" s="8">
        <v>4.5640000000000001</v>
      </c>
      <c r="O123" s="8">
        <v>7.3550000000000004</v>
      </c>
      <c r="P123" s="7">
        <f t="shared" si="64"/>
        <v>76.594285714285704</v>
      </c>
      <c r="Q123" s="20">
        <f t="shared" si="65"/>
        <v>1.75</v>
      </c>
      <c r="R123">
        <f t="shared" si="66"/>
        <v>4.166666666666667</v>
      </c>
      <c r="S123" s="20">
        <f t="shared" si="56"/>
        <v>5.916666666666667</v>
      </c>
      <c r="T123" s="20">
        <f t="shared" si="57"/>
        <v>0.42</v>
      </c>
    </row>
    <row r="124" spans="1:20" x14ac:dyDescent="0.25">
      <c r="A124" t="s">
        <v>76</v>
      </c>
      <c r="B124" s="1" t="s">
        <v>1661</v>
      </c>
      <c r="C124" s="1" t="s">
        <v>1697</v>
      </c>
      <c r="D124" s="1">
        <v>1</v>
      </c>
      <c r="E124" s="1">
        <v>9.52</v>
      </c>
      <c r="F124" s="1">
        <v>3.68</v>
      </c>
      <c r="G124" s="1">
        <v>0.56000000000000005</v>
      </c>
      <c r="H124" s="1">
        <v>5.29</v>
      </c>
      <c r="I124" s="1">
        <v>38</v>
      </c>
      <c r="J124" s="1">
        <v>0</v>
      </c>
      <c r="K124" s="1">
        <v>24.42</v>
      </c>
      <c r="L124" s="3">
        <f t="shared" si="62"/>
        <v>0.64263157894736844</v>
      </c>
      <c r="M124" s="3">
        <f t="shared" si="63"/>
        <v>33.94</v>
      </c>
      <c r="N124" s="1">
        <v>3.992</v>
      </c>
      <c r="O124" s="1">
        <v>10.334</v>
      </c>
      <c r="P124">
        <f t="shared" si="64"/>
        <v>107.17894736842103</v>
      </c>
      <c r="Q124" s="20">
        <f>11.4/6</f>
        <v>1.9000000000000001</v>
      </c>
      <c r="R124">
        <f>31.92/6</f>
        <v>5.32</v>
      </c>
      <c r="S124" s="20">
        <f t="shared" si="56"/>
        <v>7.2200000000000006</v>
      </c>
      <c r="T124" s="20">
        <f t="shared" si="57"/>
        <v>0.35714285714285715</v>
      </c>
    </row>
    <row r="125" spans="1:20" x14ac:dyDescent="0.25">
      <c r="A125" t="s">
        <v>77</v>
      </c>
      <c r="B125" s="1" t="s">
        <v>1661</v>
      </c>
      <c r="C125" s="1" t="s">
        <v>1697</v>
      </c>
      <c r="D125" s="1">
        <v>2</v>
      </c>
      <c r="E125" s="1">
        <v>9.2200000000000006</v>
      </c>
      <c r="F125" s="1">
        <v>3.41</v>
      </c>
      <c r="G125" s="1">
        <v>0.44</v>
      </c>
      <c r="H125" s="1">
        <v>5.36</v>
      </c>
      <c r="I125" s="1">
        <v>34</v>
      </c>
      <c r="J125" s="1">
        <v>0</v>
      </c>
      <c r="K125" s="1">
        <v>16.21</v>
      </c>
      <c r="L125" s="3">
        <f t="shared" si="62"/>
        <v>0.47676470588235298</v>
      </c>
      <c r="M125" s="3">
        <f t="shared" si="63"/>
        <v>25.43</v>
      </c>
      <c r="N125" s="1">
        <v>3.6880000000000002</v>
      </c>
      <c r="O125" s="1">
        <v>9.9559999999999995</v>
      </c>
      <c r="P125">
        <f t="shared" si="64"/>
        <v>80.305263157894728</v>
      </c>
      <c r="Q125" s="20">
        <f t="shared" ref="Q125:Q128" si="67">11.4/6</f>
        <v>1.9000000000000001</v>
      </c>
      <c r="R125">
        <f t="shared" ref="R125:R128" si="68">31.92/6</f>
        <v>5.32</v>
      </c>
      <c r="S125" s="20">
        <f t="shared" si="56"/>
        <v>7.2200000000000006</v>
      </c>
      <c r="T125" s="20">
        <f t="shared" si="57"/>
        <v>0.35714285714285715</v>
      </c>
    </row>
    <row r="126" spans="1:20" x14ac:dyDescent="0.25">
      <c r="A126" t="s">
        <v>78</v>
      </c>
      <c r="B126" s="1" t="s">
        <v>1661</v>
      </c>
      <c r="C126" s="1" t="s">
        <v>1697</v>
      </c>
      <c r="D126" s="1">
        <v>3</v>
      </c>
      <c r="E126" s="1">
        <v>8.18</v>
      </c>
      <c r="F126" s="1">
        <v>2.75</v>
      </c>
      <c r="G126" s="1">
        <v>0.78</v>
      </c>
      <c r="H126" s="1">
        <v>4.6500000000000004</v>
      </c>
      <c r="I126" s="1">
        <v>23</v>
      </c>
      <c r="J126" s="1">
        <v>0</v>
      </c>
      <c r="K126" s="1">
        <v>9.3800000000000008</v>
      </c>
      <c r="L126" s="3">
        <f t="shared" si="62"/>
        <v>0.40782608695652178</v>
      </c>
      <c r="M126" s="3">
        <f t="shared" si="63"/>
        <v>17.560000000000002</v>
      </c>
      <c r="N126" s="1">
        <v>2.8119999999999998</v>
      </c>
      <c r="O126" s="1">
        <v>8.3640000000000008</v>
      </c>
      <c r="P126">
        <f t="shared" si="64"/>
        <v>55.452631578947368</v>
      </c>
      <c r="Q126" s="20">
        <f t="shared" si="67"/>
        <v>1.9000000000000001</v>
      </c>
      <c r="R126">
        <f t="shared" si="68"/>
        <v>5.32</v>
      </c>
      <c r="S126" s="20">
        <f t="shared" si="56"/>
        <v>7.2200000000000006</v>
      </c>
      <c r="T126" s="20">
        <f t="shared" si="57"/>
        <v>0.35714285714285715</v>
      </c>
    </row>
    <row r="127" spans="1:20" x14ac:dyDescent="0.25">
      <c r="A127" t="s">
        <v>79</v>
      </c>
      <c r="B127" s="1" t="s">
        <v>1661</v>
      </c>
      <c r="C127" s="1" t="s">
        <v>1697</v>
      </c>
      <c r="D127" s="1">
        <v>4</v>
      </c>
      <c r="E127" s="1">
        <v>8.7200000000000006</v>
      </c>
      <c r="F127" s="1">
        <v>3.17</v>
      </c>
      <c r="G127" s="1">
        <v>0.18</v>
      </c>
      <c r="H127" s="1">
        <v>5.37</v>
      </c>
      <c r="I127" s="1">
        <v>27</v>
      </c>
      <c r="J127" s="1">
        <v>0</v>
      </c>
      <c r="K127" s="1">
        <v>19.34</v>
      </c>
      <c r="L127" s="3">
        <f t="shared" si="62"/>
        <v>0.71629629629629632</v>
      </c>
      <c r="M127" s="3">
        <f t="shared" si="63"/>
        <v>28.060000000000002</v>
      </c>
      <c r="N127" s="1">
        <v>3.0979999999999999</v>
      </c>
      <c r="O127" s="1">
        <v>8.5229999999999997</v>
      </c>
      <c r="P127">
        <f t="shared" si="64"/>
        <v>88.610526315789471</v>
      </c>
      <c r="Q127" s="20">
        <f t="shared" si="67"/>
        <v>1.9000000000000001</v>
      </c>
      <c r="R127">
        <f t="shared" si="68"/>
        <v>5.32</v>
      </c>
      <c r="S127" s="20">
        <f t="shared" si="56"/>
        <v>7.2200000000000006</v>
      </c>
      <c r="T127" s="20">
        <f t="shared" si="57"/>
        <v>0.35714285714285715</v>
      </c>
    </row>
    <row r="128" spans="1:20" x14ac:dyDescent="0.25">
      <c r="A128" t="s">
        <v>80</v>
      </c>
      <c r="B128" s="1" t="s">
        <v>1661</v>
      </c>
      <c r="C128" s="1" t="s">
        <v>1697</v>
      </c>
      <c r="D128" s="1">
        <v>5</v>
      </c>
      <c r="E128" s="1">
        <v>8.4</v>
      </c>
      <c r="F128" s="1">
        <v>3.01</v>
      </c>
      <c r="G128" s="1">
        <v>0.23</v>
      </c>
      <c r="H128" s="1">
        <v>5.17</v>
      </c>
      <c r="I128" s="1">
        <v>23</v>
      </c>
      <c r="J128" s="1">
        <v>0</v>
      </c>
      <c r="K128" s="1">
        <v>15.55</v>
      </c>
      <c r="L128" s="3">
        <f t="shared" si="62"/>
        <v>0.67608695652173911</v>
      </c>
      <c r="M128" s="3">
        <f t="shared" si="63"/>
        <v>23.950000000000003</v>
      </c>
      <c r="N128" s="1">
        <v>2.738</v>
      </c>
      <c r="O128" s="1">
        <v>7.6509999999999998</v>
      </c>
      <c r="P128">
        <f t="shared" si="64"/>
        <v>75.631578947368425</v>
      </c>
      <c r="Q128" s="20">
        <f t="shared" si="67"/>
        <v>1.9000000000000001</v>
      </c>
      <c r="R128">
        <f t="shared" si="68"/>
        <v>5.32</v>
      </c>
      <c r="S128" s="20">
        <f t="shared" si="56"/>
        <v>7.2200000000000006</v>
      </c>
      <c r="T128" s="20">
        <f t="shared" si="57"/>
        <v>0.35714285714285715</v>
      </c>
    </row>
    <row r="129" spans="1:20" s="7" customFormat="1" x14ac:dyDescent="0.25">
      <c r="B129" s="8" t="s">
        <v>1661</v>
      </c>
      <c r="C129" s="8" t="s">
        <v>1697</v>
      </c>
      <c r="D129" s="8">
        <v>6</v>
      </c>
      <c r="E129" s="8"/>
      <c r="F129" s="8"/>
      <c r="G129" s="8"/>
      <c r="H129" s="8"/>
      <c r="I129" s="8"/>
      <c r="J129" s="8"/>
      <c r="K129" s="8"/>
      <c r="L129" s="15"/>
      <c r="M129" s="15"/>
      <c r="N129" s="8"/>
      <c r="O129" s="8"/>
      <c r="Q129" s="20"/>
      <c r="R129"/>
      <c r="S129" s="20"/>
      <c r="T129" s="20"/>
    </row>
    <row r="130" spans="1:20" x14ac:dyDescent="0.25">
      <c r="A130" t="s">
        <v>60</v>
      </c>
      <c r="B130" s="1" t="s">
        <v>1661</v>
      </c>
      <c r="C130" s="1" t="s">
        <v>1731</v>
      </c>
      <c r="D130" s="1">
        <v>1</v>
      </c>
      <c r="E130" s="1">
        <v>9.2799999999999994</v>
      </c>
      <c r="F130" s="1">
        <v>3.58</v>
      </c>
      <c r="G130" s="1">
        <v>0.55000000000000004</v>
      </c>
      <c r="H130" s="1">
        <v>5.14</v>
      </c>
      <c r="I130" s="1">
        <v>29</v>
      </c>
      <c r="J130" s="1">
        <v>0</v>
      </c>
      <c r="K130" s="1">
        <v>19.989999999999998</v>
      </c>
      <c r="L130" s="3">
        <f t="shared" ref="L130:L139" si="69">K130/I130</f>
        <v>0.68931034482758613</v>
      </c>
      <c r="M130" s="3">
        <f t="shared" ref="M130:M139" si="70">E130+K130</f>
        <v>29.269999999999996</v>
      </c>
      <c r="N130" s="1">
        <v>3.1259999999999999</v>
      </c>
      <c r="O130" s="1">
        <v>8.0969999999999995</v>
      </c>
      <c r="P130">
        <f t="shared" ref="P130:P139" si="71">M130/(Q130/6)</f>
        <v>90.061538461538447</v>
      </c>
      <c r="Q130" s="20">
        <f>11.7/6</f>
        <v>1.95</v>
      </c>
      <c r="R130">
        <f>34.5/6</f>
        <v>5.75</v>
      </c>
      <c r="S130" s="20">
        <f t="shared" si="56"/>
        <v>7.7</v>
      </c>
      <c r="T130" s="20">
        <f t="shared" si="57"/>
        <v>0.33913043478260868</v>
      </c>
    </row>
    <row r="131" spans="1:20" x14ac:dyDescent="0.25">
      <c r="A131" t="s">
        <v>61</v>
      </c>
      <c r="B131" s="1" t="s">
        <v>1661</v>
      </c>
      <c r="C131" s="1" t="s">
        <v>1731</v>
      </c>
      <c r="D131" s="1">
        <v>2</v>
      </c>
      <c r="E131" s="1">
        <v>7.92</v>
      </c>
      <c r="F131" s="1">
        <v>4.2</v>
      </c>
      <c r="G131" s="1">
        <v>0.49</v>
      </c>
      <c r="H131" s="1">
        <v>3.23</v>
      </c>
      <c r="I131" s="1">
        <v>33</v>
      </c>
      <c r="J131" s="1">
        <v>1</v>
      </c>
      <c r="K131" s="1">
        <v>13.61</v>
      </c>
      <c r="L131" s="3">
        <f t="shared" si="69"/>
        <v>0.41242424242424242</v>
      </c>
      <c r="M131" s="3">
        <f t="shared" si="70"/>
        <v>21.53</v>
      </c>
      <c r="N131" s="1">
        <v>4.1660000000000004</v>
      </c>
      <c r="O131" s="1">
        <v>7.8540000000000001</v>
      </c>
      <c r="P131">
        <f t="shared" si="71"/>
        <v>66.246153846153845</v>
      </c>
      <c r="Q131" s="20">
        <f t="shared" ref="Q131:Q135" si="72">11.7/6</f>
        <v>1.95</v>
      </c>
      <c r="R131">
        <f t="shared" ref="R131:R135" si="73">34.5/6</f>
        <v>5.75</v>
      </c>
      <c r="S131" s="20">
        <f t="shared" si="56"/>
        <v>7.7</v>
      </c>
      <c r="T131" s="20">
        <f t="shared" si="57"/>
        <v>0.33913043478260868</v>
      </c>
    </row>
    <row r="132" spans="1:20" x14ac:dyDescent="0.25">
      <c r="A132" t="s">
        <v>62</v>
      </c>
      <c r="B132" s="1" t="s">
        <v>1661</v>
      </c>
      <c r="C132" s="1" t="s">
        <v>1731</v>
      </c>
      <c r="D132" s="1">
        <v>3</v>
      </c>
      <c r="E132" s="1">
        <v>8.3800000000000008</v>
      </c>
      <c r="F132" s="1">
        <v>3.22</v>
      </c>
      <c r="G132" s="1">
        <v>0.5</v>
      </c>
      <c r="H132" s="1">
        <v>4.66</v>
      </c>
      <c r="I132" s="1">
        <v>25</v>
      </c>
      <c r="J132" s="1">
        <v>0</v>
      </c>
      <c r="K132" s="1">
        <v>19.329999999999998</v>
      </c>
      <c r="L132" s="3">
        <f t="shared" si="69"/>
        <v>0.77319999999999989</v>
      </c>
      <c r="M132" s="3">
        <f t="shared" si="70"/>
        <v>27.71</v>
      </c>
      <c r="N132" s="1">
        <v>2.9820000000000002</v>
      </c>
      <c r="O132" s="1">
        <v>7.7549999999999999</v>
      </c>
      <c r="P132">
        <f t="shared" si="71"/>
        <v>85.261538461538464</v>
      </c>
      <c r="Q132" s="20">
        <f t="shared" si="72"/>
        <v>1.95</v>
      </c>
      <c r="R132">
        <f t="shared" si="73"/>
        <v>5.75</v>
      </c>
      <c r="S132" s="20">
        <f t="shared" si="56"/>
        <v>7.7</v>
      </c>
      <c r="T132" s="20">
        <f t="shared" si="57"/>
        <v>0.33913043478260868</v>
      </c>
    </row>
    <row r="133" spans="1:20" x14ac:dyDescent="0.25">
      <c r="A133" t="s">
        <v>63</v>
      </c>
      <c r="B133" s="1" t="s">
        <v>1661</v>
      </c>
      <c r="C133" s="1" t="s">
        <v>1731</v>
      </c>
      <c r="D133" s="1">
        <v>4</v>
      </c>
      <c r="E133" s="1">
        <v>8.9499999999999993</v>
      </c>
      <c r="F133" s="1">
        <v>4.58</v>
      </c>
      <c r="G133" s="1">
        <v>0.39</v>
      </c>
      <c r="H133" s="1">
        <v>3.97</v>
      </c>
      <c r="I133" s="1">
        <v>34</v>
      </c>
      <c r="J133" s="1">
        <v>0</v>
      </c>
      <c r="K133" s="1">
        <v>18.61</v>
      </c>
      <c r="L133" s="3">
        <f t="shared" si="69"/>
        <v>0.5473529411764706</v>
      </c>
      <c r="M133" s="3">
        <f t="shared" si="70"/>
        <v>27.56</v>
      </c>
      <c r="N133" s="1">
        <v>3.798</v>
      </c>
      <c r="O133" s="1">
        <v>7.4180000000000001</v>
      </c>
      <c r="P133">
        <f t="shared" si="71"/>
        <v>84.8</v>
      </c>
      <c r="Q133" s="20">
        <f t="shared" si="72"/>
        <v>1.95</v>
      </c>
      <c r="R133">
        <f t="shared" si="73"/>
        <v>5.75</v>
      </c>
      <c r="S133" s="20">
        <f t="shared" si="56"/>
        <v>7.7</v>
      </c>
      <c r="T133" s="20">
        <f t="shared" si="57"/>
        <v>0.33913043478260868</v>
      </c>
    </row>
    <row r="134" spans="1:20" x14ac:dyDescent="0.25">
      <c r="A134" t="s">
        <v>64</v>
      </c>
      <c r="B134" s="1" t="s">
        <v>1661</v>
      </c>
      <c r="C134" s="1" t="s">
        <v>1731</v>
      </c>
      <c r="D134" s="1">
        <v>5</v>
      </c>
      <c r="E134" s="1">
        <v>8.7899999999999991</v>
      </c>
      <c r="F134" s="1">
        <v>4.34</v>
      </c>
      <c r="G134" s="1">
        <v>0.46</v>
      </c>
      <c r="H134" s="1">
        <v>4</v>
      </c>
      <c r="I134" s="1">
        <v>25</v>
      </c>
      <c r="J134" s="1">
        <v>1</v>
      </c>
      <c r="K134" s="1">
        <v>13.22</v>
      </c>
      <c r="L134" s="3">
        <f t="shared" si="69"/>
        <v>0.52880000000000005</v>
      </c>
      <c r="M134" s="3">
        <f t="shared" si="70"/>
        <v>22.009999999999998</v>
      </c>
      <c r="N134" s="1">
        <v>2.8439999999999999</v>
      </c>
      <c r="O134" s="1">
        <v>5.7619999999999996</v>
      </c>
      <c r="P134">
        <f t="shared" si="71"/>
        <v>67.723076923076917</v>
      </c>
      <c r="Q134" s="20">
        <f t="shared" si="72"/>
        <v>1.95</v>
      </c>
      <c r="R134">
        <f t="shared" si="73"/>
        <v>5.75</v>
      </c>
      <c r="S134" s="20">
        <f t="shared" si="56"/>
        <v>7.7</v>
      </c>
      <c r="T134" s="20">
        <f t="shared" si="57"/>
        <v>0.33913043478260868</v>
      </c>
    </row>
    <row r="135" spans="1:20" s="7" customFormat="1" x14ac:dyDescent="0.25">
      <c r="A135" s="7" t="s">
        <v>65</v>
      </c>
      <c r="B135" s="8" t="s">
        <v>1661</v>
      </c>
      <c r="C135" s="8" t="s">
        <v>1731</v>
      </c>
      <c r="D135" s="8">
        <v>6</v>
      </c>
      <c r="E135" s="8">
        <v>8.75</v>
      </c>
      <c r="F135" s="8">
        <v>4.17</v>
      </c>
      <c r="G135" s="8">
        <v>0.47</v>
      </c>
      <c r="H135" s="8">
        <v>4.1100000000000003</v>
      </c>
      <c r="I135" s="8">
        <v>30</v>
      </c>
      <c r="J135" s="8">
        <v>0</v>
      </c>
      <c r="K135" s="8">
        <v>15.93</v>
      </c>
      <c r="L135" s="15">
        <f t="shared" si="69"/>
        <v>0.53100000000000003</v>
      </c>
      <c r="M135" s="15">
        <f t="shared" si="70"/>
        <v>24.68</v>
      </c>
      <c r="N135" s="8">
        <v>3.427</v>
      </c>
      <c r="O135" s="8">
        <v>7.1890000000000001</v>
      </c>
      <c r="P135" s="7">
        <f t="shared" si="71"/>
        <v>75.938461538461539</v>
      </c>
      <c r="Q135" s="20">
        <f t="shared" si="72"/>
        <v>1.95</v>
      </c>
      <c r="R135">
        <f t="shared" si="73"/>
        <v>5.75</v>
      </c>
      <c r="S135" s="20">
        <f t="shared" si="56"/>
        <v>7.7</v>
      </c>
      <c r="T135" s="20">
        <f t="shared" si="57"/>
        <v>0.33913043478260868</v>
      </c>
    </row>
    <row r="136" spans="1:20" x14ac:dyDescent="0.25">
      <c r="A136" t="s">
        <v>81</v>
      </c>
      <c r="B136" s="1" t="s">
        <v>1661</v>
      </c>
      <c r="C136" s="1" t="s">
        <v>1698</v>
      </c>
      <c r="D136" s="1">
        <v>1</v>
      </c>
      <c r="E136" s="1">
        <v>8.51</v>
      </c>
      <c r="F136" s="1">
        <v>3.41</v>
      </c>
      <c r="G136" s="1">
        <v>0.31</v>
      </c>
      <c r="H136" s="1">
        <v>4.78</v>
      </c>
      <c r="I136" s="1">
        <v>26</v>
      </c>
      <c r="J136" s="1">
        <v>0</v>
      </c>
      <c r="K136" s="1">
        <v>20.55</v>
      </c>
      <c r="L136" s="3">
        <f t="shared" si="69"/>
        <v>0.79038461538461546</v>
      </c>
      <c r="M136" s="3">
        <f t="shared" si="70"/>
        <v>29.060000000000002</v>
      </c>
      <c r="N136" s="1">
        <v>3.0569999999999999</v>
      </c>
      <c r="O136" s="1">
        <v>7.6139999999999999</v>
      </c>
      <c r="P136">
        <f t="shared" si="71"/>
        <v>82.051764705882348</v>
      </c>
      <c r="Q136" s="20">
        <f>12.75/6</f>
        <v>2.125</v>
      </c>
      <c r="R136">
        <f>35.1/6</f>
        <v>5.8500000000000005</v>
      </c>
      <c r="S136" s="20">
        <f t="shared" si="56"/>
        <v>7.9750000000000005</v>
      </c>
      <c r="T136" s="20">
        <f t="shared" si="57"/>
        <v>0.36324786324786323</v>
      </c>
    </row>
    <row r="137" spans="1:20" x14ac:dyDescent="0.25">
      <c r="A137" t="s">
        <v>82</v>
      </c>
      <c r="B137" s="1" t="s">
        <v>1661</v>
      </c>
      <c r="C137" s="1" t="s">
        <v>1698</v>
      </c>
      <c r="D137" s="1">
        <v>2</v>
      </c>
      <c r="E137" s="1">
        <v>5.81</v>
      </c>
      <c r="F137" s="1">
        <v>2.96</v>
      </c>
      <c r="G137" s="1">
        <v>0.19</v>
      </c>
      <c r="H137" s="1">
        <v>2.66</v>
      </c>
      <c r="I137" s="1">
        <v>27</v>
      </c>
      <c r="J137" s="1">
        <v>0</v>
      </c>
      <c r="K137" s="1">
        <v>16.05</v>
      </c>
      <c r="L137" s="3">
        <f t="shared" si="69"/>
        <v>0.59444444444444444</v>
      </c>
      <c r="M137" s="3">
        <f t="shared" si="70"/>
        <v>21.86</v>
      </c>
      <c r="N137" s="1">
        <v>4.6479999999999997</v>
      </c>
      <c r="O137" s="1">
        <v>9.1289999999999996</v>
      </c>
      <c r="P137">
        <f t="shared" si="71"/>
        <v>61.722352941176467</v>
      </c>
      <c r="Q137" s="20">
        <f t="shared" ref="Q137:Q139" si="74">12.75/6</f>
        <v>2.125</v>
      </c>
      <c r="R137">
        <f t="shared" ref="R137:R139" si="75">35.1/6</f>
        <v>5.8500000000000005</v>
      </c>
      <c r="S137" s="20">
        <f t="shared" si="56"/>
        <v>7.9750000000000005</v>
      </c>
      <c r="T137" s="20">
        <f t="shared" si="57"/>
        <v>0.36324786324786323</v>
      </c>
    </row>
    <row r="138" spans="1:20" x14ac:dyDescent="0.25">
      <c r="A138" t="s">
        <v>83</v>
      </c>
      <c r="B138" s="1" t="s">
        <v>1661</v>
      </c>
      <c r="C138" s="1" t="s">
        <v>1698</v>
      </c>
      <c r="D138" s="1">
        <v>3</v>
      </c>
      <c r="E138" s="1">
        <v>9.2100000000000009</v>
      </c>
      <c r="F138" s="1">
        <v>3.67</v>
      </c>
      <c r="G138" s="1">
        <v>0.11</v>
      </c>
      <c r="H138" s="1">
        <v>5.43</v>
      </c>
      <c r="I138" s="1">
        <v>30</v>
      </c>
      <c r="J138" s="1">
        <v>0</v>
      </c>
      <c r="K138" s="1">
        <v>20.2</v>
      </c>
      <c r="L138" s="3">
        <f t="shared" si="69"/>
        <v>0.67333333333333334</v>
      </c>
      <c r="M138" s="3">
        <f t="shared" si="70"/>
        <v>29.41</v>
      </c>
      <c r="N138" s="1">
        <v>3.258</v>
      </c>
      <c r="O138" s="1">
        <v>8.1649999999999991</v>
      </c>
      <c r="P138">
        <f t="shared" si="71"/>
        <v>83.039999999999992</v>
      </c>
      <c r="Q138" s="20">
        <f t="shared" si="74"/>
        <v>2.125</v>
      </c>
      <c r="R138">
        <f t="shared" si="75"/>
        <v>5.8500000000000005</v>
      </c>
      <c r="S138" s="20">
        <f t="shared" ref="S138:S169" si="76">Q138+R138</f>
        <v>7.9750000000000005</v>
      </c>
      <c r="T138" s="20">
        <f t="shared" ref="T138:T169" si="77">Q138/R138</f>
        <v>0.36324786324786323</v>
      </c>
    </row>
    <row r="139" spans="1:20" x14ac:dyDescent="0.25">
      <c r="A139" t="s">
        <v>84</v>
      </c>
      <c r="B139" s="1" t="s">
        <v>1661</v>
      </c>
      <c r="C139" s="1" t="s">
        <v>1698</v>
      </c>
      <c r="D139" s="1">
        <v>4</v>
      </c>
      <c r="E139" s="1">
        <v>8.9499999999999993</v>
      </c>
      <c r="F139" s="1">
        <v>3.14</v>
      </c>
      <c r="G139" s="1">
        <v>0.21</v>
      </c>
      <c r="H139" s="1">
        <v>5.6</v>
      </c>
      <c r="I139" s="1">
        <v>21</v>
      </c>
      <c r="J139" s="1">
        <v>1</v>
      </c>
      <c r="K139" s="1">
        <v>15.33</v>
      </c>
      <c r="L139" s="3">
        <f t="shared" si="69"/>
        <v>0.73</v>
      </c>
      <c r="M139" s="3">
        <f t="shared" si="70"/>
        <v>24.28</v>
      </c>
      <c r="N139" s="1">
        <v>2.3460000000000001</v>
      </c>
      <c r="O139" s="1">
        <v>6.6950000000000003</v>
      </c>
      <c r="P139">
        <f t="shared" si="71"/>
        <v>68.555294117647065</v>
      </c>
      <c r="Q139" s="20">
        <f t="shared" si="74"/>
        <v>2.125</v>
      </c>
      <c r="R139">
        <f t="shared" si="75"/>
        <v>5.8500000000000005</v>
      </c>
      <c r="S139" s="20">
        <f t="shared" si="76"/>
        <v>7.9750000000000005</v>
      </c>
      <c r="T139" s="20">
        <f t="shared" si="77"/>
        <v>0.36324786324786323</v>
      </c>
    </row>
    <row r="140" spans="1:20" x14ac:dyDescent="0.25">
      <c r="B140" s="1" t="s">
        <v>1661</v>
      </c>
      <c r="C140" s="1" t="s">
        <v>1698</v>
      </c>
      <c r="D140" s="1">
        <v>5</v>
      </c>
      <c r="L140" s="3"/>
      <c r="M140" s="3"/>
      <c r="Q140" s="20"/>
      <c r="S140" s="20"/>
      <c r="T140" s="20"/>
    </row>
    <row r="141" spans="1:20" s="7" customFormat="1" x14ac:dyDescent="0.25">
      <c r="B141" s="8" t="s">
        <v>1661</v>
      </c>
      <c r="C141" s="8" t="s">
        <v>1698</v>
      </c>
      <c r="D141" s="8">
        <v>6</v>
      </c>
      <c r="E141" s="8"/>
      <c r="F141" s="8"/>
      <c r="G141" s="8"/>
      <c r="H141" s="8"/>
      <c r="I141" s="8"/>
      <c r="J141" s="8"/>
      <c r="K141" s="8"/>
      <c r="L141" s="15"/>
      <c r="M141" s="15"/>
      <c r="N141" s="8"/>
      <c r="O141" s="8"/>
      <c r="Q141" s="20"/>
      <c r="R141"/>
      <c r="S141" s="20"/>
      <c r="T141" s="20"/>
    </row>
    <row r="142" spans="1:20" x14ac:dyDescent="0.25">
      <c r="A142" t="s">
        <v>85</v>
      </c>
      <c r="B142" s="1" t="s">
        <v>1661</v>
      </c>
      <c r="C142" s="1" t="s">
        <v>1699</v>
      </c>
      <c r="D142" s="1">
        <v>1</v>
      </c>
      <c r="E142" s="1">
        <v>9.2200000000000006</v>
      </c>
      <c r="F142" s="1">
        <v>2.79</v>
      </c>
      <c r="G142" s="1">
        <v>0.28999999999999998</v>
      </c>
      <c r="H142" s="1">
        <v>6.13</v>
      </c>
      <c r="I142" s="1">
        <v>21</v>
      </c>
      <c r="J142" s="1">
        <v>0</v>
      </c>
      <c r="K142" s="1">
        <v>8.3800000000000008</v>
      </c>
      <c r="L142" s="3">
        <f t="shared" ref="L142:L152" si="78">K142/I142</f>
        <v>0.3990476190476191</v>
      </c>
      <c r="M142" s="3">
        <f t="shared" ref="M142:M152" si="79">E142+K142</f>
        <v>17.600000000000001</v>
      </c>
      <c r="N142" s="1">
        <v>2.278</v>
      </c>
      <c r="O142" s="1">
        <v>7.5149999999999997</v>
      </c>
      <c r="P142">
        <f t="shared" ref="P142:P152" si="80">M142/(Q142/6)</f>
        <v>74.54117647058824</v>
      </c>
      <c r="Q142" s="20">
        <f>8.5/6</f>
        <v>1.4166666666666667</v>
      </c>
      <c r="R142">
        <f>23/6</f>
        <v>3.8333333333333335</v>
      </c>
      <c r="S142" s="20">
        <f t="shared" si="76"/>
        <v>5.25</v>
      </c>
      <c r="T142" s="20">
        <f t="shared" si="77"/>
        <v>0.36956521739130438</v>
      </c>
    </row>
    <row r="143" spans="1:20" x14ac:dyDescent="0.25">
      <c r="A143" t="s">
        <v>86</v>
      </c>
      <c r="B143" s="1" t="s">
        <v>1661</v>
      </c>
      <c r="C143" s="1" t="s">
        <v>1699</v>
      </c>
      <c r="D143" s="1">
        <v>2</v>
      </c>
      <c r="E143" s="1">
        <v>8.5500000000000007</v>
      </c>
      <c r="F143" s="1">
        <v>2.37</v>
      </c>
      <c r="G143" s="1">
        <v>0.41</v>
      </c>
      <c r="H143" s="1">
        <v>5.77</v>
      </c>
      <c r="I143" s="1">
        <v>20</v>
      </c>
      <c r="J143" s="1">
        <v>0</v>
      </c>
      <c r="K143" s="1">
        <v>5.67</v>
      </c>
      <c r="L143" s="3">
        <f t="shared" si="78"/>
        <v>0.28349999999999997</v>
      </c>
      <c r="M143" s="3">
        <f t="shared" si="79"/>
        <v>14.22</v>
      </c>
      <c r="N143" s="1">
        <v>2.34</v>
      </c>
      <c r="O143" s="1">
        <v>8.452</v>
      </c>
      <c r="P143">
        <f t="shared" si="80"/>
        <v>60.225882352941177</v>
      </c>
      <c r="Q143" s="20">
        <f t="shared" ref="Q143:Q147" si="81">8.5/6</f>
        <v>1.4166666666666667</v>
      </c>
      <c r="R143">
        <f t="shared" ref="R143:R147" si="82">23/6</f>
        <v>3.8333333333333335</v>
      </c>
      <c r="S143" s="20">
        <f t="shared" si="76"/>
        <v>5.25</v>
      </c>
      <c r="T143" s="20">
        <f t="shared" si="77"/>
        <v>0.36956521739130438</v>
      </c>
    </row>
    <row r="144" spans="1:20" x14ac:dyDescent="0.25">
      <c r="A144" t="s">
        <v>87</v>
      </c>
      <c r="B144" s="1" t="s">
        <v>1661</v>
      </c>
      <c r="C144" s="1" t="s">
        <v>1699</v>
      </c>
      <c r="D144" s="1">
        <v>3</v>
      </c>
      <c r="E144" s="1">
        <v>8.9499999999999993</v>
      </c>
      <c r="F144" s="1">
        <v>2.96</v>
      </c>
      <c r="G144" s="1">
        <v>0.57999999999999996</v>
      </c>
      <c r="H144" s="1">
        <v>5.42</v>
      </c>
      <c r="I144" s="1">
        <v>23</v>
      </c>
      <c r="J144" s="1">
        <v>0</v>
      </c>
      <c r="K144" s="1">
        <v>9.5299999999999994</v>
      </c>
      <c r="L144" s="3">
        <f t="shared" si="78"/>
        <v>0.41434782608695647</v>
      </c>
      <c r="M144" s="3">
        <f t="shared" si="79"/>
        <v>18.479999999999997</v>
      </c>
      <c r="N144" s="1">
        <v>2.569</v>
      </c>
      <c r="O144" s="1">
        <v>7.7720000000000002</v>
      </c>
      <c r="P144">
        <f t="shared" si="80"/>
        <v>78.26823529411763</v>
      </c>
      <c r="Q144" s="20">
        <f t="shared" si="81"/>
        <v>1.4166666666666667</v>
      </c>
      <c r="R144">
        <f t="shared" si="82"/>
        <v>3.8333333333333335</v>
      </c>
      <c r="S144" s="20">
        <f t="shared" si="76"/>
        <v>5.25</v>
      </c>
      <c r="T144" s="20">
        <f t="shared" si="77"/>
        <v>0.36956521739130438</v>
      </c>
    </row>
    <row r="145" spans="1:20" x14ac:dyDescent="0.25">
      <c r="A145" t="s">
        <v>88</v>
      </c>
      <c r="B145" s="1" t="s">
        <v>1661</v>
      </c>
      <c r="C145" s="1" t="s">
        <v>1699</v>
      </c>
      <c r="D145" s="1">
        <v>4</v>
      </c>
      <c r="E145" s="1">
        <v>8.18</v>
      </c>
      <c r="F145" s="1">
        <v>2.94</v>
      </c>
      <c r="G145" s="1">
        <v>0.17</v>
      </c>
      <c r="H145" s="1">
        <v>5.07</v>
      </c>
      <c r="I145" s="1">
        <v>31</v>
      </c>
      <c r="J145" s="1">
        <v>0</v>
      </c>
      <c r="K145" s="1">
        <v>12.07</v>
      </c>
      <c r="L145" s="3">
        <f t="shared" si="78"/>
        <v>0.38935483870967741</v>
      </c>
      <c r="M145" s="3">
        <f t="shared" si="79"/>
        <v>20.25</v>
      </c>
      <c r="N145" s="1">
        <v>3.79</v>
      </c>
      <c r="O145" s="1">
        <v>10.541</v>
      </c>
      <c r="P145">
        <f t="shared" si="80"/>
        <v>85.764705882352928</v>
      </c>
      <c r="Q145" s="20">
        <f t="shared" si="81"/>
        <v>1.4166666666666667</v>
      </c>
      <c r="R145">
        <f t="shared" si="82"/>
        <v>3.8333333333333335</v>
      </c>
      <c r="S145" s="20">
        <f t="shared" si="76"/>
        <v>5.25</v>
      </c>
      <c r="T145" s="20">
        <f t="shared" si="77"/>
        <v>0.36956521739130438</v>
      </c>
    </row>
    <row r="146" spans="1:20" x14ac:dyDescent="0.25">
      <c r="A146" t="s">
        <v>89</v>
      </c>
      <c r="B146" s="1" t="s">
        <v>1661</v>
      </c>
      <c r="C146" s="1" t="s">
        <v>1699</v>
      </c>
      <c r="D146" s="1">
        <v>5</v>
      </c>
      <c r="E146" s="1">
        <v>6.8</v>
      </c>
      <c r="F146" s="1">
        <v>2.25</v>
      </c>
      <c r="G146" s="1">
        <v>0.14000000000000001</v>
      </c>
      <c r="H146" s="1">
        <v>4.41</v>
      </c>
      <c r="I146" s="1">
        <v>21</v>
      </c>
      <c r="J146" s="1">
        <v>0</v>
      </c>
      <c r="K146" s="1">
        <v>9.56</v>
      </c>
      <c r="L146" s="3">
        <f t="shared" si="78"/>
        <v>0.45523809523809527</v>
      </c>
      <c r="M146" s="3">
        <f t="shared" si="79"/>
        <v>16.36</v>
      </c>
      <c r="N146" s="1">
        <v>3.0859999999999999</v>
      </c>
      <c r="O146" s="1">
        <v>9.3439999999999994</v>
      </c>
      <c r="P146">
        <f t="shared" si="80"/>
        <v>69.289411764705875</v>
      </c>
      <c r="Q146" s="20">
        <f t="shared" si="81"/>
        <v>1.4166666666666667</v>
      </c>
      <c r="R146">
        <f t="shared" si="82"/>
        <v>3.8333333333333335</v>
      </c>
      <c r="S146" s="20">
        <f t="shared" si="76"/>
        <v>5.25</v>
      </c>
      <c r="T146" s="20">
        <f t="shared" si="77"/>
        <v>0.36956521739130438</v>
      </c>
    </row>
    <row r="147" spans="1:20" s="7" customFormat="1" x14ac:dyDescent="0.25">
      <c r="A147" s="7" t="s">
        <v>90</v>
      </c>
      <c r="B147" s="8" t="s">
        <v>1661</v>
      </c>
      <c r="C147" s="8" t="s">
        <v>1699</v>
      </c>
      <c r="D147" s="8">
        <v>6</v>
      </c>
      <c r="E147" s="8">
        <v>8.85</v>
      </c>
      <c r="F147" s="8">
        <v>3.42</v>
      </c>
      <c r="G147" s="8">
        <v>0.35</v>
      </c>
      <c r="H147" s="8">
        <v>5.08</v>
      </c>
      <c r="I147" s="8">
        <v>21</v>
      </c>
      <c r="J147" s="8">
        <v>1</v>
      </c>
      <c r="K147" s="8">
        <v>10.09</v>
      </c>
      <c r="L147" s="15">
        <f t="shared" si="78"/>
        <v>0.48047619047619045</v>
      </c>
      <c r="M147" s="15">
        <f t="shared" si="79"/>
        <v>18.939999999999998</v>
      </c>
      <c r="N147" s="8">
        <v>2.3730000000000002</v>
      </c>
      <c r="O147" s="8">
        <v>6.1340000000000003</v>
      </c>
      <c r="P147" s="7">
        <f t="shared" si="80"/>
        <v>80.216470588235282</v>
      </c>
      <c r="Q147" s="20">
        <f t="shared" si="81"/>
        <v>1.4166666666666667</v>
      </c>
      <c r="R147">
        <f t="shared" si="82"/>
        <v>3.8333333333333335</v>
      </c>
      <c r="S147" s="20">
        <f t="shared" si="76"/>
        <v>5.25</v>
      </c>
      <c r="T147" s="20">
        <f t="shared" si="77"/>
        <v>0.36956521739130438</v>
      </c>
    </row>
    <row r="148" spans="1:20" x14ac:dyDescent="0.25">
      <c r="A148" t="s">
        <v>91</v>
      </c>
      <c r="B148" s="1" t="s">
        <v>1661</v>
      </c>
      <c r="C148" s="1" t="s">
        <v>1700</v>
      </c>
      <c r="D148" s="1">
        <v>1</v>
      </c>
      <c r="E148" s="1">
        <v>8.5500000000000007</v>
      </c>
      <c r="F148" s="1">
        <v>4.53</v>
      </c>
      <c r="G148" s="1">
        <v>0.26</v>
      </c>
      <c r="H148" s="1">
        <v>3.76</v>
      </c>
      <c r="I148" s="1">
        <v>31</v>
      </c>
      <c r="J148" s="1">
        <v>0</v>
      </c>
      <c r="K148" s="1">
        <v>15.08</v>
      </c>
      <c r="L148" s="3">
        <f t="shared" si="78"/>
        <v>0.48645161290322581</v>
      </c>
      <c r="M148" s="3">
        <f t="shared" si="79"/>
        <v>23.630000000000003</v>
      </c>
      <c r="N148" s="1">
        <v>3.625</v>
      </c>
      <c r="O148" s="1">
        <v>6.8380000000000001</v>
      </c>
      <c r="P148">
        <f t="shared" si="80"/>
        <v>74.621052631578948</v>
      </c>
      <c r="Q148" s="20">
        <f>11.4/6</f>
        <v>1.9000000000000001</v>
      </c>
      <c r="R148">
        <f>32.4/6</f>
        <v>5.3999999999999995</v>
      </c>
      <c r="S148" s="20">
        <f t="shared" si="76"/>
        <v>7.3</v>
      </c>
      <c r="T148" s="20">
        <f t="shared" si="77"/>
        <v>0.35185185185185192</v>
      </c>
    </row>
    <row r="149" spans="1:20" x14ac:dyDescent="0.25">
      <c r="A149" t="s">
        <v>92</v>
      </c>
      <c r="B149" s="1" t="s">
        <v>1661</v>
      </c>
      <c r="C149" s="1" t="s">
        <v>1700</v>
      </c>
      <c r="D149" s="1">
        <v>2</v>
      </c>
      <c r="E149" s="1">
        <v>9.0500000000000007</v>
      </c>
      <c r="F149" s="1">
        <v>4.51</v>
      </c>
      <c r="G149" s="1">
        <v>0.11</v>
      </c>
      <c r="H149" s="1">
        <v>4.42</v>
      </c>
      <c r="I149" s="1">
        <v>39</v>
      </c>
      <c r="J149" s="1">
        <v>1</v>
      </c>
      <c r="K149" s="1">
        <v>20.6</v>
      </c>
      <c r="L149" s="3">
        <f t="shared" si="78"/>
        <v>0.52820512820512822</v>
      </c>
      <c r="M149" s="3">
        <f t="shared" si="79"/>
        <v>29.650000000000002</v>
      </c>
      <c r="N149" s="1">
        <v>4.3120000000000003</v>
      </c>
      <c r="O149" s="1">
        <v>8.6479999999999997</v>
      </c>
      <c r="P149">
        <f t="shared" si="80"/>
        <v>93.631578947368411</v>
      </c>
      <c r="Q149" s="20">
        <f t="shared" ref="Q149:Q152" si="83">11.4/6</f>
        <v>1.9000000000000001</v>
      </c>
      <c r="R149">
        <f t="shared" ref="R149:R152" si="84">32.4/6</f>
        <v>5.3999999999999995</v>
      </c>
      <c r="S149" s="20">
        <f t="shared" si="76"/>
        <v>7.3</v>
      </c>
      <c r="T149" s="20">
        <f t="shared" si="77"/>
        <v>0.35185185185185192</v>
      </c>
    </row>
    <row r="150" spans="1:20" x14ac:dyDescent="0.25">
      <c r="A150" t="s">
        <v>93</v>
      </c>
      <c r="B150" s="1" t="s">
        <v>1661</v>
      </c>
      <c r="C150" s="1" t="s">
        <v>1700</v>
      </c>
      <c r="D150" s="1">
        <v>3</v>
      </c>
      <c r="E150" s="1">
        <v>7.77</v>
      </c>
      <c r="F150" s="1">
        <v>3.98</v>
      </c>
      <c r="G150" s="1">
        <v>0.06</v>
      </c>
      <c r="H150" s="1">
        <v>3.73</v>
      </c>
      <c r="I150" s="1">
        <v>25</v>
      </c>
      <c r="J150" s="1">
        <v>0</v>
      </c>
      <c r="K150" s="1">
        <v>10.77</v>
      </c>
      <c r="L150" s="3">
        <f t="shared" si="78"/>
        <v>0.43079999999999996</v>
      </c>
      <c r="M150" s="3">
        <f t="shared" si="79"/>
        <v>18.54</v>
      </c>
      <c r="N150" s="1">
        <v>3.218</v>
      </c>
      <c r="O150" s="1">
        <v>6.2809999999999997</v>
      </c>
      <c r="P150">
        <f t="shared" si="80"/>
        <v>58.547368421052624</v>
      </c>
      <c r="Q150" s="20">
        <f t="shared" si="83"/>
        <v>1.9000000000000001</v>
      </c>
      <c r="R150">
        <f t="shared" si="84"/>
        <v>5.3999999999999995</v>
      </c>
      <c r="S150" s="20">
        <f t="shared" si="76"/>
        <v>7.3</v>
      </c>
      <c r="T150" s="20">
        <f t="shared" si="77"/>
        <v>0.35185185185185192</v>
      </c>
    </row>
    <row r="151" spans="1:20" x14ac:dyDescent="0.25">
      <c r="A151" t="s">
        <v>94</v>
      </c>
      <c r="B151" s="1" t="s">
        <v>1661</v>
      </c>
      <c r="C151" s="1" t="s">
        <v>1700</v>
      </c>
      <c r="D151" s="1">
        <v>4</v>
      </c>
      <c r="E151" s="1">
        <v>7.99</v>
      </c>
      <c r="F151" s="1">
        <v>3.17</v>
      </c>
      <c r="G151" s="1">
        <v>0.04</v>
      </c>
      <c r="H151" s="1">
        <v>4.78</v>
      </c>
      <c r="I151" s="1">
        <v>24</v>
      </c>
      <c r="J151" s="1">
        <v>0</v>
      </c>
      <c r="K151" s="1">
        <v>14.43</v>
      </c>
      <c r="L151" s="3">
        <f t="shared" si="78"/>
        <v>0.60124999999999995</v>
      </c>
      <c r="M151" s="3">
        <f t="shared" si="79"/>
        <v>22.42</v>
      </c>
      <c r="N151" s="1">
        <v>3.004</v>
      </c>
      <c r="O151" s="1">
        <v>7.57</v>
      </c>
      <c r="P151">
        <f t="shared" si="80"/>
        <v>70.8</v>
      </c>
      <c r="Q151" s="20">
        <f t="shared" si="83"/>
        <v>1.9000000000000001</v>
      </c>
      <c r="R151">
        <f t="shared" si="84"/>
        <v>5.3999999999999995</v>
      </c>
      <c r="S151" s="20">
        <f t="shared" si="76"/>
        <v>7.3</v>
      </c>
      <c r="T151" s="20">
        <f t="shared" si="77"/>
        <v>0.35185185185185192</v>
      </c>
    </row>
    <row r="152" spans="1:20" x14ac:dyDescent="0.25">
      <c r="A152" t="s">
        <v>95</v>
      </c>
      <c r="B152" s="1" t="s">
        <v>1661</v>
      </c>
      <c r="C152" s="1" t="s">
        <v>1700</v>
      </c>
      <c r="D152" s="1">
        <v>5</v>
      </c>
      <c r="E152" s="1">
        <v>9.16</v>
      </c>
      <c r="F152" s="1">
        <v>3.59</v>
      </c>
      <c r="G152" s="1">
        <v>0.13</v>
      </c>
      <c r="H152" s="1">
        <v>5.44</v>
      </c>
      <c r="I152" s="1">
        <v>30</v>
      </c>
      <c r="J152" s="1">
        <v>0</v>
      </c>
      <c r="K152" s="1">
        <v>27.21</v>
      </c>
      <c r="L152" s="3">
        <f t="shared" si="78"/>
        <v>0.90700000000000003</v>
      </c>
      <c r="M152" s="3">
        <f t="shared" si="79"/>
        <v>36.370000000000005</v>
      </c>
      <c r="N152" s="1">
        <v>3.274</v>
      </c>
      <c r="O152" s="1">
        <v>8.3629999999999995</v>
      </c>
      <c r="P152">
        <f t="shared" si="80"/>
        <v>114.85263157894737</v>
      </c>
      <c r="Q152" s="20">
        <f t="shared" si="83"/>
        <v>1.9000000000000001</v>
      </c>
      <c r="R152">
        <f t="shared" si="84"/>
        <v>5.3999999999999995</v>
      </c>
      <c r="S152" s="20">
        <f t="shared" si="76"/>
        <v>7.3</v>
      </c>
      <c r="T152" s="20">
        <f t="shared" si="77"/>
        <v>0.35185185185185192</v>
      </c>
    </row>
    <row r="153" spans="1:20" s="7" customFormat="1" x14ac:dyDescent="0.25">
      <c r="B153" s="8" t="s">
        <v>1661</v>
      </c>
      <c r="C153" s="8" t="s">
        <v>1700</v>
      </c>
      <c r="D153" s="8">
        <v>6</v>
      </c>
      <c r="E153" s="8"/>
      <c r="F153" s="8"/>
      <c r="G153" s="8"/>
      <c r="H153" s="8"/>
      <c r="I153" s="8"/>
      <c r="J153" s="8"/>
      <c r="K153" s="8"/>
      <c r="L153" s="15"/>
      <c r="M153" s="15"/>
      <c r="N153" s="8"/>
      <c r="O153" s="8"/>
      <c r="Q153" s="20"/>
      <c r="R153"/>
      <c r="S153" s="20"/>
      <c r="T153" s="20"/>
    </row>
    <row r="154" spans="1:20" x14ac:dyDescent="0.25">
      <c r="A154" t="s">
        <v>96</v>
      </c>
      <c r="B154" s="1" t="s">
        <v>1661</v>
      </c>
      <c r="C154" s="1" t="s">
        <v>1701</v>
      </c>
      <c r="D154" s="1">
        <v>1</v>
      </c>
      <c r="E154" s="1">
        <v>8.42</v>
      </c>
      <c r="F154" s="1">
        <v>3.49</v>
      </c>
      <c r="G154" s="1">
        <v>0.49</v>
      </c>
      <c r="H154" s="1">
        <v>4.4400000000000004</v>
      </c>
      <c r="I154" s="1">
        <v>28</v>
      </c>
      <c r="J154" s="1">
        <v>0</v>
      </c>
      <c r="K154" s="1">
        <v>21.99</v>
      </c>
      <c r="L154" s="3">
        <f>K154/I154</f>
        <v>0.78535714285714275</v>
      </c>
      <c r="M154" s="3">
        <f>E154+K154</f>
        <v>30.409999999999997</v>
      </c>
      <c r="N154" s="1">
        <v>3.3250000000000002</v>
      </c>
      <c r="O154" s="1">
        <v>8.0289999999999999</v>
      </c>
      <c r="P154">
        <f>M154/(Q154/6)</f>
        <v>78.646551724137922</v>
      </c>
      <c r="Q154" s="20">
        <f>13.92/6</f>
        <v>2.3199999999999998</v>
      </c>
      <c r="R154">
        <f>42.6/6</f>
        <v>7.1000000000000005</v>
      </c>
      <c r="S154" s="20">
        <f t="shared" si="76"/>
        <v>9.42</v>
      </c>
      <c r="T154" s="20">
        <f t="shared" si="77"/>
        <v>0.32676056338028164</v>
      </c>
    </row>
    <row r="155" spans="1:20" x14ac:dyDescent="0.25">
      <c r="A155" t="s">
        <v>97</v>
      </c>
      <c r="B155" s="1" t="s">
        <v>1661</v>
      </c>
      <c r="C155" s="1" t="s">
        <v>1701</v>
      </c>
      <c r="D155" s="1">
        <v>2</v>
      </c>
      <c r="E155" s="1">
        <v>8.6</v>
      </c>
      <c r="F155" s="1">
        <v>3.82</v>
      </c>
      <c r="G155" s="1">
        <v>0.89</v>
      </c>
      <c r="H155" s="1">
        <v>3.89</v>
      </c>
      <c r="I155" s="1">
        <v>30</v>
      </c>
      <c r="J155" s="1">
        <v>0</v>
      </c>
      <c r="K155" s="1">
        <v>20.69</v>
      </c>
      <c r="L155" s="3">
        <f>K155/I155</f>
        <v>0.68966666666666676</v>
      </c>
      <c r="M155" s="3">
        <f>E155+K155</f>
        <v>29.29</v>
      </c>
      <c r="N155" s="1">
        <v>3.488</v>
      </c>
      <c r="O155" s="1">
        <v>7.8529999999999998</v>
      </c>
      <c r="P155">
        <f>M155/(Q155/6)</f>
        <v>75.75</v>
      </c>
      <c r="Q155" s="20">
        <f t="shared" ref="Q155:Q158" si="85">13.92/6</f>
        <v>2.3199999999999998</v>
      </c>
      <c r="R155">
        <f t="shared" ref="R155:R158" si="86">42.6/6</f>
        <v>7.1000000000000005</v>
      </c>
      <c r="S155" s="20">
        <f t="shared" si="76"/>
        <v>9.42</v>
      </c>
      <c r="T155" s="20">
        <f t="shared" si="77"/>
        <v>0.32676056338028164</v>
      </c>
    </row>
    <row r="156" spans="1:20" x14ac:dyDescent="0.25">
      <c r="A156" t="s">
        <v>98</v>
      </c>
      <c r="B156" s="1" t="s">
        <v>1661</v>
      </c>
      <c r="C156" s="1" t="s">
        <v>1701</v>
      </c>
      <c r="D156" s="1">
        <v>3</v>
      </c>
      <c r="E156" s="1">
        <v>9.31</v>
      </c>
      <c r="F156" s="1">
        <v>4.09</v>
      </c>
      <c r="G156" s="1">
        <v>0.4</v>
      </c>
      <c r="H156" s="1">
        <v>4.82</v>
      </c>
      <c r="I156" s="1">
        <v>32</v>
      </c>
      <c r="J156" s="1">
        <v>0</v>
      </c>
      <c r="K156" s="1">
        <v>18</v>
      </c>
      <c r="L156" s="3">
        <f>K156/I156</f>
        <v>0.5625</v>
      </c>
      <c r="M156" s="3">
        <f>E156+K156</f>
        <v>27.310000000000002</v>
      </c>
      <c r="N156" s="1">
        <v>3.4369999999999998</v>
      </c>
      <c r="O156" s="1">
        <v>7.8230000000000004</v>
      </c>
      <c r="P156">
        <f>M156/(Q156/6)</f>
        <v>70.629310344827587</v>
      </c>
      <c r="Q156" s="20">
        <f t="shared" si="85"/>
        <v>2.3199999999999998</v>
      </c>
      <c r="R156">
        <f t="shared" si="86"/>
        <v>7.1000000000000005</v>
      </c>
      <c r="S156" s="20">
        <f t="shared" si="76"/>
        <v>9.42</v>
      </c>
      <c r="T156" s="20">
        <f t="shared" si="77"/>
        <v>0.32676056338028164</v>
      </c>
    </row>
    <row r="157" spans="1:20" x14ac:dyDescent="0.25">
      <c r="A157" t="s">
        <v>99</v>
      </c>
      <c r="B157" s="1" t="s">
        <v>1661</v>
      </c>
      <c r="C157" s="1" t="s">
        <v>1701</v>
      </c>
      <c r="D157" s="1">
        <v>4</v>
      </c>
      <c r="E157" s="1">
        <v>9.4499999999999993</v>
      </c>
      <c r="F157" s="1">
        <v>4.37</v>
      </c>
      <c r="G157" s="1">
        <v>0.53</v>
      </c>
      <c r="H157" s="1">
        <v>4.55</v>
      </c>
      <c r="I157" s="1">
        <v>34</v>
      </c>
      <c r="J157" s="1">
        <v>0</v>
      </c>
      <c r="K157" s="1">
        <v>21.29</v>
      </c>
      <c r="L157" s="3">
        <f>K157/I157</f>
        <v>0.62617647058823522</v>
      </c>
      <c r="M157" s="3">
        <f>E157+K157</f>
        <v>30.74</v>
      </c>
      <c r="N157" s="1">
        <v>3.5990000000000002</v>
      </c>
      <c r="O157" s="1">
        <v>7.7839999999999998</v>
      </c>
      <c r="P157">
        <f>M157/(Q157/6)</f>
        <v>79.5</v>
      </c>
      <c r="Q157" s="20">
        <f t="shared" si="85"/>
        <v>2.3199999999999998</v>
      </c>
      <c r="R157">
        <f t="shared" si="86"/>
        <v>7.1000000000000005</v>
      </c>
      <c r="S157" s="20">
        <f t="shared" si="76"/>
        <v>9.42</v>
      </c>
      <c r="T157" s="20">
        <f t="shared" si="77"/>
        <v>0.32676056338028164</v>
      </c>
    </row>
    <row r="158" spans="1:20" x14ac:dyDescent="0.25">
      <c r="A158" t="s">
        <v>100</v>
      </c>
      <c r="B158" s="1" t="s">
        <v>1661</v>
      </c>
      <c r="C158" s="1" t="s">
        <v>1701</v>
      </c>
      <c r="D158" s="1">
        <v>5</v>
      </c>
      <c r="E158" s="1">
        <v>7.9</v>
      </c>
      <c r="F158" s="1">
        <v>4.05</v>
      </c>
      <c r="G158" s="1">
        <v>0.17</v>
      </c>
      <c r="H158" s="1">
        <v>3.68</v>
      </c>
      <c r="I158" s="1">
        <v>33</v>
      </c>
      <c r="J158" s="1">
        <v>0</v>
      </c>
      <c r="K158" s="1">
        <v>29.91</v>
      </c>
      <c r="L158" s="3">
        <f>K158/I158</f>
        <v>0.90636363636363637</v>
      </c>
      <c r="M158" s="3">
        <f>E158+K158</f>
        <v>37.81</v>
      </c>
      <c r="N158" s="1">
        <v>4.1790000000000003</v>
      </c>
      <c r="O158" s="1">
        <v>8.1549999999999994</v>
      </c>
      <c r="P158">
        <f>M158/(Q158/6)</f>
        <v>97.784482758620697</v>
      </c>
      <c r="Q158" s="20">
        <f t="shared" si="85"/>
        <v>2.3199999999999998</v>
      </c>
      <c r="R158">
        <f t="shared" si="86"/>
        <v>7.1000000000000005</v>
      </c>
      <c r="S158" s="20">
        <f t="shared" si="76"/>
        <v>9.42</v>
      </c>
      <c r="T158" s="20">
        <f t="shared" si="77"/>
        <v>0.32676056338028164</v>
      </c>
    </row>
    <row r="159" spans="1:20" s="7" customFormat="1" x14ac:dyDescent="0.25">
      <c r="B159" s="8" t="s">
        <v>1661</v>
      </c>
      <c r="C159" s="8" t="s">
        <v>1701</v>
      </c>
      <c r="D159" s="8">
        <v>6</v>
      </c>
      <c r="E159" s="8"/>
      <c r="F159" s="8"/>
      <c r="G159" s="8"/>
      <c r="H159" s="8"/>
      <c r="I159" s="8"/>
      <c r="J159" s="8"/>
      <c r="K159" s="8"/>
      <c r="L159" s="15"/>
      <c r="M159" s="15"/>
      <c r="N159" s="8"/>
      <c r="O159" s="8"/>
      <c r="Q159" s="20"/>
      <c r="R159"/>
      <c r="S159" s="20"/>
      <c r="T159" s="20"/>
    </row>
    <row r="160" spans="1:20" x14ac:dyDescent="0.25">
      <c r="A160" t="s">
        <v>101</v>
      </c>
      <c r="B160" s="1" t="s">
        <v>1661</v>
      </c>
      <c r="C160" s="1" t="s">
        <v>1702</v>
      </c>
      <c r="D160" s="1">
        <v>1</v>
      </c>
      <c r="E160" s="1">
        <v>9.77</v>
      </c>
      <c r="F160" s="1">
        <v>4.7699999999999996</v>
      </c>
      <c r="G160" s="1">
        <v>0.21</v>
      </c>
      <c r="H160" s="1">
        <v>4.78</v>
      </c>
      <c r="I160" s="1">
        <v>32</v>
      </c>
      <c r="J160" s="1">
        <v>0</v>
      </c>
      <c r="K160" s="1">
        <v>26.99</v>
      </c>
      <c r="L160" s="3">
        <f t="shared" ref="L160:L176" si="87">K160/I160</f>
        <v>0.84343749999999995</v>
      </c>
      <c r="M160" s="3">
        <f t="shared" ref="M160:M176" si="88">E160+K160</f>
        <v>36.76</v>
      </c>
      <c r="N160" s="1">
        <v>3.2770000000000001</v>
      </c>
      <c r="O160" s="1">
        <v>6.7039999999999997</v>
      </c>
      <c r="P160">
        <f t="shared" ref="P160:P176" si="89">M160/(Q160/6)</f>
        <v>96.5956204379562</v>
      </c>
      <c r="Q160" s="20">
        <f>13.7/6</f>
        <v>2.2833333333333332</v>
      </c>
      <c r="R160">
        <f>42.5/6</f>
        <v>7.083333333333333</v>
      </c>
      <c r="S160" s="20">
        <f t="shared" si="76"/>
        <v>9.3666666666666671</v>
      </c>
      <c r="T160" s="20">
        <f t="shared" si="77"/>
        <v>0.32235294117647056</v>
      </c>
    </row>
    <row r="161" spans="1:20" x14ac:dyDescent="0.25">
      <c r="A161" t="s">
        <v>102</v>
      </c>
      <c r="B161" s="1" t="s">
        <v>1661</v>
      </c>
      <c r="C161" s="1" t="s">
        <v>1702</v>
      </c>
      <c r="D161" s="1">
        <v>2</v>
      </c>
      <c r="E161" s="1">
        <v>9.8800000000000008</v>
      </c>
      <c r="F161" s="1">
        <v>4.07</v>
      </c>
      <c r="G161" s="1">
        <v>0.25</v>
      </c>
      <c r="H161" s="1">
        <v>5.56</v>
      </c>
      <c r="I161" s="1">
        <v>30</v>
      </c>
      <c r="J161" s="1">
        <v>0</v>
      </c>
      <c r="K161" s="1">
        <v>27.09</v>
      </c>
      <c r="L161" s="3">
        <f t="shared" si="87"/>
        <v>0.90300000000000002</v>
      </c>
      <c r="M161" s="3">
        <f t="shared" si="88"/>
        <v>36.97</v>
      </c>
      <c r="N161" s="1">
        <v>3.036</v>
      </c>
      <c r="O161" s="1">
        <v>7.3760000000000003</v>
      </c>
      <c r="P161">
        <f t="shared" si="89"/>
        <v>97.147445255474452</v>
      </c>
      <c r="Q161" s="20">
        <f t="shared" ref="Q161:Q165" si="90">13.7/6</f>
        <v>2.2833333333333332</v>
      </c>
      <c r="R161">
        <f t="shared" ref="R161:R165" si="91">42.5/6</f>
        <v>7.083333333333333</v>
      </c>
      <c r="S161" s="20">
        <f t="shared" si="76"/>
        <v>9.3666666666666671</v>
      </c>
      <c r="T161" s="20">
        <f t="shared" si="77"/>
        <v>0.32235294117647056</v>
      </c>
    </row>
    <row r="162" spans="1:20" x14ac:dyDescent="0.25">
      <c r="A162" t="s">
        <v>103</v>
      </c>
      <c r="B162" s="1" t="s">
        <v>1661</v>
      </c>
      <c r="C162" s="1" t="s">
        <v>1702</v>
      </c>
      <c r="D162" s="1">
        <v>3</v>
      </c>
      <c r="E162" s="1">
        <v>8.61</v>
      </c>
      <c r="F162" s="1">
        <v>3.2</v>
      </c>
      <c r="G162" s="1">
        <v>0.05</v>
      </c>
      <c r="H162" s="1">
        <v>5.35</v>
      </c>
      <c r="I162" s="1">
        <v>25</v>
      </c>
      <c r="J162" s="1">
        <v>0</v>
      </c>
      <c r="K162" s="1">
        <v>14.21</v>
      </c>
      <c r="L162" s="3">
        <f t="shared" si="87"/>
        <v>0.56840000000000002</v>
      </c>
      <c r="M162" s="3">
        <f t="shared" si="88"/>
        <v>22.82</v>
      </c>
      <c r="N162" s="1">
        <v>2.9039999999999999</v>
      </c>
      <c r="O162" s="1">
        <v>7.8019999999999996</v>
      </c>
      <c r="P162">
        <f t="shared" si="89"/>
        <v>59.964963503649642</v>
      </c>
      <c r="Q162" s="20">
        <f t="shared" si="90"/>
        <v>2.2833333333333332</v>
      </c>
      <c r="R162">
        <f t="shared" si="91"/>
        <v>7.083333333333333</v>
      </c>
      <c r="S162" s="20">
        <f t="shared" si="76"/>
        <v>9.3666666666666671</v>
      </c>
      <c r="T162" s="20">
        <f t="shared" si="77"/>
        <v>0.32235294117647056</v>
      </c>
    </row>
    <row r="163" spans="1:20" x14ac:dyDescent="0.25">
      <c r="A163" t="s">
        <v>104</v>
      </c>
      <c r="B163" s="1" t="s">
        <v>1661</v>
      </c>
      <c r="C163" s="1" t="s">
        <v>1702</v>
      </c>
      <c r="D163" s="1">
        <v>4</v>
      </c>
      <c r="E163" s="1">
        <v>9.31</v>
      </c>
      <c r="F163" s="1">
        <v>3.17</v>
      </c>
      <c r="G163" s="1">
        <v>0.45</v>
      </c>
      <c r="H163" s="1">
        <v>5.7</v>
      </c>
      <c r="I163" s="1">
        <v>24</v>
      </c>
      <c r="J163" s="1">
        <v>0</v>
      </c>
      <c r="K163" s="1">
        <v>14.86</v>
      </c>
      <c r="L163" s="3">
        <f t="shared" si="87"/>
        <v>0.61916666666666664</v>
      </c>
      <c r="M163" s="3">
        <f t="shared" si="88"/>
        <v>24.17</v>
      </c>
      <c r="N163" s="1">
        <v>2.577</v>
      </c>
      <c r="O163" s="1">
        <v>7.5730000000000004</v>
      </c>
      <c r="P163">
        <f t="shared" si="89"/>
        <v>63.512408759124092</v>
      </c>
      <c r="Q163" s="20">
        <f t="shared" si="90"/>
        <v>2.2833333333333332</v>
      </c>
      <c r="R163">
        <f t="shared" si="91"/>
        <v>7.083333333333333</v>
      </c>
      <c r="S163" s="20">
        <f t="shared" si="76"/>
        <v>9.3666666666666671</v>
      </c>
      <c r="T163" s="20">
        <f t="shared" si="77"/>
        <v>0.32235294117647056</v>
      </c>
    </row>
    <row r="164" spans="1:20" x14ac:dyDescent="0.25">
      <c r="A164" t="s">
        <v>105</v>
      </c>
      <c r="B164" s="1" t="s">
        <v>1661</v>
      </c>
      <c r="C164" s="1" t="s">
        <v>1702</v>
      </c>
      <c r="D164" s="1">
        <v>5</v>
      </c>
      <c r="E164" s="1">
        <v>10.14</v>
      </c>
      <c r="F164" s="1">
        <v>4.58</v>
      </c>
      <c r="G164" s="1">
        <v>0.44</v>
      </c>
      <c r="H164" s="1">
        <v>5.1100000000000003</v>
      </c>
      <c r="I164" s="1">
        <v>33</v>
      </c>
      <c r="J164" s="1">
        <v>0</v>
      </c>
      <c r="K164" s="1">
        <v>21.26</v>
      </c>
      <c r="L164" s="3">
        <f t="shared" si="87"/>
        <v>0.64424242424242428</v>
      </c>
      <c r="M164" s="3">
        <f t="shared" si="88"/>
        <v>31.400000000000002</v>
      </c>
      <c r="N164" s="1">
        <v>3.2549999999999999</v>
      </c>
      <c r="O164" s="1">
        <v>7.2030000000000003</v>
      </c>
      <c r="P164">
        <f t="shared" si="89"/>
        <v>82.510948905109501</v>
      </c>
      <c r="Q164" s="20">
        <f t="shared" si="90"/>
        <v>2.2833333333333332</v>
      </c>
      <c r="R164">
        <f t="shared" si="91"/>
        <v>7.083333333333333</v>
      </c>
      <c r="S164" s="20">
        <f t="shared" si="76"/>
        <v>9.3666666666666671</v>
      </c>
      <c r="T164" s="20">
        <f t="shared" si="77"/>
        <v>0.32235294117647056</v>
      </c>
    </row>
    <row r="165" spans="1:20" s="7" customFormat="1" x14ac:dyDescent="0.25">
      <c r="A165" s="7" t="s">
        <v>106</v>
      </c>
      <c r="B165" s="8" t="s">
        <v>1661</v>
      </c>
      <c r="C165" s="8" t="s">
        <v>1702</v>
      </c>
      <c r="D165" s="8">
        <v>6</v>
      </c>
      <c r="E165" s="8">
        <v>10.050000000000001</v>
      </c>
      <c r="F165" s="8">
        <v>4.4000000000000004</v>
      </c>
      <c r="G165" s="8">
        <v>0.7</v>
      </c>
      <c r="H165" s="8">
        <v>4.96</v>
      </c>
      <c r="I165" s="8">
        <v>33</v>
      </c>
      <c r="J165" s="8">
        <v>0</v>
      </c>
      <c r="K165" s="8">
        <v>35.549999999999997</v>
      </c>
      <c r="L165" s="15">
        <f t="shared" si="87"/>
        <v>1.0772727272727272</v>
      </c>
      <c r="M165" s="15">
        <f t="shared" si="88"/>
        <v>45.599999999999994</v>
      </c>
      <c r="N165" s="8">
        <v>3.282</v>
      </c>
      <c r="O165" s="8">
        <v>7.5</v>
      </c>
      <c r="P165" s="7">
        <f t="shared" si="89"/>
        <v>119.82481751824817</v>
      </c>
      <c r="Q165" s="20">
        <f t="shared" si="90"/>
        <v>2.2833333333333332</v>
      </c>
      <c r="R165">
        <f t="shared" si="91"/>
        <v>7.083333333333333</v>
      </c>
      <c r="S165" s="20">
        <f t="shared" si="76"/>
        <v>9.3666666666666671</v>
      </c>
      <c r="T165" s="20">
        <f t="shared" si="77"/>
        <v>0.32235294117647056</v>
      </c>
    </row>
    <row r="166" spans="1:20" x14ac:dyDescent="0.25">
      <c r="A166" t="s">
        <v>107</v>
      </c>
      <c r="B166" s="1" t="s">
        <v>1661</v>
      </c>
      <c r="C166" s="1" t="s">
        <v>1703</v>
      </c>
      <c r="D166" s="1">
        <v>1</v>
      </c>
      <c r="E166" s="1">
        <v>6.42</v>
      </c>
      <c r="F166" s="1">
        <v>2.5499999999999998</v>
      </c>
      <c r="G166" s="1">
        <v>0.42</v>
      </c>
      <c r="H166" s="1">
        <v>3.45</v>
      </c>
      <c r="I166" s="1">
        <v>20</v>
      </c>
      <c r="J166" s="1">
        <v>1</v>
      </c>
      <c r="K166" s="1">
        <v>10.4</v>
      </c>
      <c r="L166" s="3">
        <f t="shared" si="87"/>
        <v>0.52</v>
      </c>
      <c r="M166" s="3">
        <f t="shared" si="88"/>
        <v>16.82</v>
      </c>
      <c r="N166" s="1">
        <v>3.1139999999999999</v>
      </c>
      <c r="O166" s="1">
        <v>7.8289999999999997</v>
      </c>
      <c r="P166">
        <f t="shared" si="89"/>
        <v>80.736000000000004</v>
      </c>
      <c r="Q166" s="20">
        <f>7.5/6</f>
        <v>1.25</v>
      </c>
      <c r="R166">
        <f>22.5/6</f>
        <v>3.75</v>
      </c>
      <c r="S166" s="20">
        <f t="shared" si="76"/>
        <v>5</v>
      </c>
      <c r="T166" s="20">
        <f t="shared" si="77"/>
        <v>0.33333333333333331</v>
      </c>
    </row>
    <row r="167" spans="1:20" x14ac:dyDescent="0.25">
      <c r="A167" t="s">
        <v>108</v>
      </c>
      <c r="B167" s="1" t="s">
        <v>1661</v>
      </c>
      <c r="C167" s="1" t="s">
        <v>1703</v>
      </c>
      <c r="D167" s="1">
        <v>2</v>
      </c>
      <c r="E167" s="1">
        <v>7.73</v>
      </c>
      <c r="F167" s="1">
        <v>3.03</v>
      </c>
      <c r="G167" s="1">
        <v>0.33</v>
      </c>
      <c r="H167" s="1">
        <v>4.37</v>
      </c>
      <c r="I167" s="1">
        <v>22</v>
      </c>
      <c r="J167" s="1">
        <v>0</v>
      </c>
      <c r="K167" s="1">
        <v>11.75</v>
      </c>
      <c r="L167" s="3">
        <f t="shared" si="87"/>
        <v>0.53409090909090906</v>
      </c>
      <c r="M167" s="3">
        <f t="shared" si="88"/>
        <v>19.48</v>
      </c>
      <c r="N167" s="1">
        <v>2.847</v>
      </c>
      <c r="O167" s="1">
        <v>7.2729999999999997</v>
      </c>
      <c r="P167">
        <f t="shared" si="89"/>
        <v>93.504000000000005</v>
      </c>
      <c r="Q167" s="20">
        <f t="shared" ref="Q167:Q171" si="92">7.5/6</f>
        <v>1.25</v>
      </c>
      <c r="R167">
        <f t="shared" ref="R167:R171" si="93">22.5/6</f>
        <v>3.75</v>
      </c>
      <c r="S167" s="20">
        <f t="shared" si="76"/>
        <v>5</v>
      </c>
      <c r="T167" s="20">
        <f t="shared" si="77"/>
        <v>0.33333333333333331</v>
      </c>
    </row>
    <row r="168" spans="1:20" x14ac:dyDescent="0.25">
      <c r="A168" t="s">
        <v>109</v>
      </c>
      <c r="B168" s="1" t="s">
        <v>1661</v>
      </c>
      <c r="C168" s="1" t="s">
        <v>1703</v>
      </c>
      <c r="D168" s="1">
        <v>3</v>
      </c>
      <c r="E168" s="1">
        <v>5.83</v>
      </c>
      <c r="F168" s="1">
        <v>2.57</v>
      </c>
      <c r="G168" s="1">
        <v>0.32</v>
      </c>
      <c r="H168" s="1">
        <v>2.94</v>
      </c>
      <c r="I168" s="1">
        <v>20</v>
      </c>
      <c r="J168" s="1">
        <v>0</v>
      </c>
      <c r="K168" s="1">
        <v>9.94</v>
      </c>
      <c r="L168" s="3">
        <f t="shared" si="87"/>
        <v>0.497</v>
      </c>
      <c r="M168" s="3">
        <f t="shared" si="88"/>
        <v>15.77</v>
      </c>
      <c r="N168" s="1">
        <v>3.4319999999999999</v>
      </c>
      <c r="O168" s="1">
        <v>7.7960000000000003</v>
      </c>
      <c r="P168">
        <f t="shared" si="89"/>
        <v>75.695999999999998</v>
      </c>
      <c r="Q168" s="20">
        <f t="shared" si="92"/>
        <v>1.25</v>
      </c>
      <c r="R168">
        <f t="shared" si="93"/>
        <v>3.75</v>
      </c>
      <c r="S168" s="20">
        <f t="shared" si="76"/>
        <v>5</v>
      </c>
      <c r="T168" s="20">
        <f t="shared" si="77"/>
        <v>0.33333333333333331</v>
      </c>
    </row>
    <row r="169" spans="1:20" x14ac:dyDescent="0.25">
      <c r="A169" t="s">
        <v>110</v>
      </c>
      <c r="B169" s="1" t="s">
        <v>1661</v>
      </c>
      <c r="C169" s="1" t="s">
        <v>1703</v>
      </c>
      <c r="D169" s="1">
        <v>4</v>
      </c>
      <c r="E169" s="1">
        <v>6.96</v>
      </c>
      <c r="F169" s="1">
        <v>3.07</v>
      </c>
      <c r="G169" s="1">
        <v>0.3</v>
      </c>
      <c r="H169" s="1">
        <v>3.59</v>
      </c>
      <c r="I169" s="1">
        <v>18</v>
      </c>
      <c r="J169" s="1">
        <v>0</v>
      </c>
      <c r="K169" s="1">
        <v>8.1199999999999992</v>
      </c>
      <c r="L169" s="3">
        <f t="shared" si="87"/>
        <v>0.45111111111111107</v>
      </c>
      <c r="M169" s="3">
        <f t="shared" si="88"/>
        <v>15.079999999999998</v>
      </c>
      <c r="N169" s="1">
        <v>2.5859999999999999</v>
      </c>
      <c r="O169" s="1">
        <v>5.859</v>
      </c>
      <c r="P169">
        <f t="shared" si="89"/>
        <v>72.383999999999986</v>
      </c>
      <c r="Q169" s="20">
        <f t="shared" si="92"/>
        <v>1.25</v>
      </c>
      <c r="R169">
        <f t="shared" si="93"/>
        <v>3.75</v>
      </c>
      <c r="S169" s="20">
        <f t="shared" si="76"/>
        <v>5</v>
      </c>
      <c r="T169" s="20">
        <f t="shared" si="77"/>
        <v>0.33333333333333331</v>
      </c>
    </row>
    <row r="170" spans="1:20" x14ac:dyDescent="0.25">
      <c r="A170" t="s">
        <v>111</v>
      </c>
      <c r="B170" s="1" t="s">
        <v>1661</v>
      </c>
      <c r="C170" s="1" t="s">
        <v>1703</v>
      </c>
      <c r="D170" s="1">
        <v>5</v>
      </c>
      <c r="E170" s="1">
        <v>7.26</v>
      </c>
      <c r="F170" s="1">
        <v>3.24</v>
      </c>
      <c r="G170" s="1">
        <v>0.51</v>
      </c>
      <c r="H170" s="1">
        <v>3.51</v>
      </c>
      <c r="I170" s="1">
        <v>24</v>
      </c>
      <c r="J170" s="1">
        <v>0</v>
      </c>
      <c r="K170" s="1">
        <v>11.33</v>
      </c>
      <c r="L170" s="3">
        <f t="shared" si="87"/>
        <v>0.47208333333333335</v>
      </c>
      <c r="M170" s="3">
        <f t="shared" si="88"/>
        <v>18.59</v>
      </c>
      <c r="N170" s="1">
        <v>3.3039999999999998</v>
      </c>
      <c r="O170" s="1">
        <v>7.3970000000000002</v>
      </c>
      <c r="P170">
        <f t="shared" si="89"/>
        <v>89.231999999999999</v>
      </c>
      <c r="Q170" s="20">
        <f t="shared" si="92"/>
        <v>1.25</v>
      </c>
      <c r="R170">
        <f t="shared" si="93"/>
        <v>3.75</v>
      </c>
      <c r="S170" s="20">
        <f t="shared" ref="S170:S194" si="94">Q170+R170</f>
        <v>5</v>
      </c>
      <c r="T170" s="20">
        <f t="shared" ref="T170:T194" si="95">Q170/R170</f>
        <v>0.33333333333333331</v>
      </c>
    </row>
    <row r="171" spans="1:20" s="7" customFormat="1" x14ac:dyDescent="0.25">
      <c r="A171" s="7" t="s">
        <v>112</v>
      </c>
      <c r="B171" s="8" t="s">
        <v>1661</v>
      </c>
      <c r="C171" s="8" t="s">
        <v>1703</v>
      </c>
      <c r="D171" s="8">
        <v>6</v>
      </c>
      <c r="E171" s="8">
        <v>6.94</v>
      </c>
      <c r="F171" s="8">
        <v>3.24</v>
      </c>
      <c r="G171" s="8">
        <v>0.23</v>
      </c>
      <c r="H171" s="8">
        <v>3.48</v>
      </c>
      <c r="I171" s="8">
        <v>25</v>
      </c>
      <c r="J171" s="8">
        <v>0</v>
      </c>
      <c r="K171" s="8">
        <v>11.74</v>
      </c>
      <c r="L171" s="15">
        <f t="shared" si="87"/>
        <v>0.46960000000000002</v>
      </c>
      <c r="M171" s="15">
        <f t="shared" si="88"/>
        <v>18.68</v>
      </c>
      <c r="N171" s="8">
        <v>3.601</v>
      </c>
      <c r="O171" s="8">
        <v>7.7249999999999996</v>
      </c>
      <c r="P171" s="7">
        <f t="shared" si="89"/>
        <v>89.664000000000001</v>
      </c>
      <c r="Q171" s="20">
        <f t="shared" si="92"/>
        <v>1.25</v>
      </c>
      <c r="R171">
        <f t="shared" si="93"/>
        <v>3.75</v>
      </c>
      <c r="S171" s="20">
        <f t="shared" si="94"/>
        <v>5</v>
      </c>
      <c r="T171" s="20">
        <f t="shared" si="95"/>
        <v>0.33333333333333331</v>
      </c>
    </row>
    <row r="172" spans="1:20" x14ac:dyDescent="0.25">
      <c r="A172" t="s">
        <v>113</v>
      </c>
      <c r="B172" s="1" t="s">
        <v>1661</v>
      </c>
      <c r="C172" s="1" t="s">
        <v>1704</v>
      </c>
      <c r="D172" s="1">
        <v>1</v>
      </c>
      <c r="E172" s="1">
        <v>7.77</v>
      </c>
      <c r="F172" s="1">
        <v>2.94</v>
      </c>
      <c r="G172" s="1">
        <v>0.21</v>
      </c>
      <c r="H172" s="1">
        <v>4.62</v>
      </c>
      <c r="I172" s="1">
        <v>26</v>
      </c>
      <c r="J172" s="1">
        <v>0</v>
      </c>
      <c r="K172" s="1">
        <v>13.1</v>
      </c>
      <c r="L172" s="3">
        <f t="shared" si="87"/>
        <v>0.50384615384615383</v>
      </c>
      <c r="M172" s="3">
        <f t="shared" si="88"/>
        <v>20.869999999999997</v>
      </c>
      <c r="N172" s="1">
        <v>3.3460000000000001</v>
      </c>
      <c r="O172" s="1">
        <v>8.85</v>
      </c>
      <c r="P172">
        <f t="shared" si="89"/>
        <v>83.47999999999999</v>
      </c>
      <c r="Q172" s="20">
        <f>9/6</f>
        <v>1.5</v>
      </c>
      <c r="R172">
        <f>34.2/6</f>
        <v>5.7</v>
      </c>
      <c r="S172" s="20">
        <f t="shared" si="94"/>
        <v>7.2</v>
      </c>
      <c r="T172" s="20">
        <f t="shared" si="95"/>
        <v>0.26315789473684209</v>
      </c>
    </row>
    <row r="173" spans="1:20" x14ac:dyDescent="0.25">
      <c r="A173" t="s">
        <v>114</v>
      </c>
      <c r="B173" s="1" t="s">
        <v>1661</v>
      </c>
      <c r="C173" s="1" t="s">
        <v>1704</v>
      </c>
      <c r="D173" s="1">
        <v>2</v>
      </c>
      <c r="E173" s="1">
        <v>7.36</v>
      </c>
      <c r="F173" s="1">
        <v>2.17</v>
      </c>
      <c r="G173" s="1">
        <v>0.21</v>
      </c>
      <c r="H173" s="1">
        <v>4.99</v>
      </c>
      <c r="I173" s="1">
        <v>24</v>
      </c>
      <c r="J173" s="1">
        <v>0</v>
      </c>
      <c r="K173" s="1">
        <v>9.93</v>
      </c>
      <c r="L173" s="3">
        <f t="shared" si="87"/>
        <v>0.41375000000000001</v>
      </c>
      <c r="M173" s="3">
        <f t="shared" si="88"/>
        <v>17.29</v>
      </c>
      <c r="N173" s="1">
        <v>3.2610000000000001</v>
      </c>
      <c r="O173" s="1">
        <v>11.082000000000001</v>
      </c>
      <c r="P173">
        <f t="shared" si="89"/>
        <v>69.16</v>
      </c>
      <c r="Q173" s="20">
        <f t="shared" ref="Q173:Q177" si="96">9/6</f>
        <v>1.5</v>
      </c>
      <c r="R173">
        <f t="shared" ref="R173:R177" si="97">34.2/6</f>
        <v>5.7</v>
      </c>
      <c r="S173" s="20">
        <f t="shared" si="94"/>
        <v>7.2</v>
      </c>
      <c r="T173" s="20">
        <f t="shared" si="95"/>
        <v>0.26315789473684209</v>
      </c>
    </row>
    <row r="174" spans="1:20" x14ac:dyDescent="0.25">
      <c r="A174" t="s">
        <v>115</v>
      </c>
      <c r="B174" s="1" t="s">
        <v>1661</v>
      </c>
      <c r="C174" s="1" t="s">
        <v>1704</v>
      </c>
      <c r="D174" s="1">
        <v>3</v>
      </c>
      <c r="E174" s="1">
        <v>7.35</v>
      </c>
      <c r="F174" s="1">
        <v>2.5299999999999998</v>
      </c>
      <c r="G174" s="1">
        <v>0.12</v>
      </c>
      <c r="H174" s="1">
        <v>4.6900000000000004</v>
      </c>
      <c r="I174" s="1">
        <v>22</v>
      </c>
      <c r="J174" s="1">
        <v>0</v>
      </c>
      <c r="K174" s="1">
        <v>11.67</v>
      </c>
      <c r="L174" s="3">
        <f t="shared" si="87"/>
        <v>0.5304545454545454</v>
      </c>
      <c r="M174" s="3">
        <f t="shared" si="88"/>
        <v>19.02</v>
      </c>
      <c r="N174" s="1">
        <v>2.9940000000000002</v>
      </c>
      <c r="O174" s="1">
        <v>8.6859999999999999</v>
      </c>
      <c r="P174">
        <f t="shared" si="89"/>
        <v>76.08</v>
      </c>
      <c r="Q174" s="20">
        <f t="shared" si="96"/>
        <v>1.5</v>
      </c>
      <c r="R174">
        <f t="shared" si="97"/>
        <v>5.7</v>
      </c>
      <c r="S174" s="20">
        <f t="shared" si="94"/>
        <v>7.2</v>
      </c>
      <c r="T174" s="20">
        <f t="shared" si="95"/>
        <v>0.26315789473684209</v>
      </c>
    </row>
    <row r="175" spans="1:20" x14ac:dyDescent="0.25">
      <c r="A175" t="s">
        <v>116</v>
      </c>
      <c r="B175" s="1" t="s">
        <v>1661</v>
      </c>
      <c r="C175" s="1" t="s">
        <v>1704</v>
      </c>
      <c r="D175" s="1">
        <v>4</v>
      </c>
      <c r="E175" s="1">
        <v>7.1</v>
      </c>
      <c r="F175" s="1">
        <v>4.1500000000000004</v>
      </c>
      <c r="G175" s="1">
        <v>0.13</v>
      </c>
      <c r="H175" s="1">
        <v>2.82</v>
      </c>
      <c r="I175" s="1">
        <v>14</v>
      </c>
      <c r="J175" s="1">
        <v>2</v>
      </c>
      <c r="K175" s="1">
        <v>4.32</v>
      </c>
      <c r="L175" s="3">
        <f t="shared" si="87"/>
        <v>0.30857142857142861</v>
      </c>
      <c r="M175" s="3">
        <f t="shared" si="88"/>
        <v>11.42</v>
      </c>
      <c r="N175" s="1">
        <v>1.972</v>
      </c>
      <c r="O175" s="1">
        <v>3.3769999999999998</v>
      </c>
      <c r="P175">
        <f t="shared" si="89"/>
        <v>45.68</v>
      </c>
      <c r="Q175" s="20">
        <f t="shared" si="96"/>
        <v>1.5</v>
      </c>
      <c r="R175">
        <f t="shared" si="97"/>
        <v>5.7</v>
      </c>
      <c r="S175" s="20">
        <f t="shared" si="94"/>
        <v>7.2</v>
      </c>
      <c r="T175" s="20">
        <f t="shared" si="95"/>
        <v>0.26315789473684209</v>
      </c>
    </row>
    <row r="176" spans="1:20" x14ac:dyDescent="0.25">
      <c r="A176" t="s">
        <v>117</v>
      </c>
      <c r="B176" s="1" t="s">
        <v>1661</v>
      </c>
      <c r="C176" s="1" t="s">
        <v>1704</v>
      </c>
      <c r="D176" s="1">
        <v>5</v>
      </c>
      <c r="E176" s="1">
        <v>7.03</v>
      </c>
      <c r="F176" s="1">
        <v>2.71</v>
      </c>
      <c r="G176" s="1">
        <v>0.19</v>
      </c>
      <c r="H176" s="1">
        <v>4.13</v>
      </c>
      <c r="I176" s="1">
        <v>13</v>
      </c>
      <c r="J176" s="1">
        <v>0</v>
      </c>
      <c r="K176" s="1">
        <v>8.02</v>
      </c>
      <c r="L176" s="3">
        <f t="shared" si="87"/>
        <v>0.61692307692307691</v>
      </c>
      <c r="M176" s="3">
        <f t="shared" si="88"/>
        <v>15.05</v>
      </c>
      <c r="N176" s="1">
        <v>1.85</v>
      </c>
      <c r="O176" s="1">
        <v>4.8029999999999999</v>
      </c>
      <c r="P176">
        <f t="shared" si="89"/>
        <v>60.2</v>
      </c>
      <c r="Q176" s="20">
        <f t="shared" si="96"/>
        <v>1.5</v>
      </c>
      <c r="R176">
        <f t="shared" si="97"/>
        <v>5.7</v>
      </c>
      <c r="S176" s="20">
        <f t="shared" si="94"/>
        <v>7.2</v>
      </c>
      <c r="T176" s="20">
        <f t="shared" si="95"/>
        <v>0.26315789473684209</v>
      </c>
    </row>
    <row r="177" spans="1:20" s="17" customFormat="1" x14ac:dyDescent="0.25">
      <c r="B177" s="18" t="s">
        <v>1661</v>
      </c>
      <c r="C177" s="18" t="s">
        <v>1704</v>
      </c>
      <c r="D177" s="18">
        <v>6</v>
      </c>
      <c r="E177" s="18"/>
      <c r="F177" s="18"/>
      <c r="G177" s="18"/>
      <c r="H177" s="18"/>
      <c r="I177" s="18"/>
      <c r="J177" s="18"/>
      <c r="K177" s="18"/>
      <c r="L177" s="19"/>
      <c r="M177" s="19"/>
      <c r="N177" s="18"/>
      <c r="O177" s="18"/>
      <c r="Q177" s="20">
        <f t="shared" si="96"/>
        <v>1.5</v>
      </c>
      <c r="R177">
        <f t="shared" si="97"/>
        <v>5.7</v>
      </c>
      <c r="S177" s="20">
        <f t="shared" si="94"/>
        <v>7.2</v>
      </c>
      <c r="T177" s="20">
        <f t="shared" si="95"/>
        <v>0.26315789473684209</v>
      </c>
    </row>
    <row r="178" spans="1:20" s="4" customFormat="1" x14ac:dyDescent="0.25">
      <c r="A178" s="4" t="s">
        <v>118</v>
      </c>
      <c r="B178" s="5" t="s">
        <v>1688</v>
      </c>
      <c r="C178" s="5"/>
      <c r="D178" s="5"/>
      <c r="E178" s="5">
        <v>7.82</v>
      </c>
      <c r="F178" s="5">
        <v>4.25</v>
      </c>
      <c r="G178" s="5">
        <v>0.37</v>
      </c>
      <c r="H178" s="5">
        <v>3.2</v>
      </c>
      <c r="I178" s="5">
        <v>34</v>
      </c>
      <c r="J178" s="5">
        <v>0</v>
      </c>
      <c r="K178" s="5">
        <v>26.34</v>
      </c>
      <c r="L178" s="6">
        <f t="shared" ref="L178:L228" si="98">K178/I178</f>
        <v>0.77470588235294113</v>
      </c>
      <c r="M178" s="6">
        <f t="shared" ref="M178:M228" si="99">E178+K178</f>
        <v>34.159999999999997</v>
      </c>
      <c r="N178" s="5">
        <v>4.3470000000000004</v>
      </c>
      <c r="O178" s="5">
        <v>8.0020000000000007</v>
      </c>
      <c r="P178" s="4">
        <f t="shared" ref="P178:P186" si="100">M178/(Q178/6)</f>
        <v>117.11999999999998</v>
      </c>
      <c r="Q178" s="22">
        <f>10.5/6</f>
        <v>1.75</v>
      </c>
      <c r="R178" s="4">
        <f t="shared" ref="R178:R183" si="101">37/6</f>
        <v>6.166666666666667</v>
      </c>
      <c r="S178" s="22">
        <f t="shared" si="94"/>
        <v>7.916666666666667</v>
      </c>
      <c r="T178" s="22">
        <f t="shared" si="95"/>
        <v>0.28378378378378377</v>
      </c>
    </row>
    <row r="179" spans="1:20" x14ac:dyDescent="0.25">
      <c r="A179" t="s">
        <v>119</v>
      </c>
      <c r="E179" s="1">
        <v>7.28</v>
      </c>
      <c r="F179" s="1">
        <v>2.2999999999999998</v>
      </c>
      <c r="G179" s="1">
        <v>0.24</v>
      </c>
      <c r="H179" s="1">
        <v>4.75</v>
      </c>
      <c r="I179" s="1">
        <v>13</v>
      </c>
      <c r="J179" s="1">
        <v>0</v>
      </c>
      <c r="K179" s="1">
        <v>8.2799999999999994</v>
      </c>
      <c r="L179" s="3">
        <f t="shared" si="98"/>
        <v>0.63692307692307693</v>
      </c>
      <c r="M179" s="3">
        <f t="shared" si="99"/>
        <v>15.559999999999999</v>
      </c>
      <c r="N179" s="1">
        <v>1.7849999999999999</v>
      </c>
      <c r="O179" s="1">
        <v>5.6619999999999999</v>
      </c>
      <c r="P179">
        <f t="shared" si="100"/>
        <v>53.348571428571418</v>
      </c>
      <c r="Q179" s="20">
        <f>10.5/6</f>
        <v>1.75</v>
      </c>
      <c r="R179">
        <f t="shared" si="101"/>
        <v>6.166666666666667</v>
      </c>
      <c r="S179" s="20">
        <f t="shared" si="94"/>
        <v>7.916666666666667</v>
      </c>
      <c r="T179" s="20">
        <f t="shared" si="95"/>
        <v>0.28378378378378377</v>
      </c>
    </row>
    <row r="180" spans="1:20" x14ac:dyDescent="0.25">
      <c r="A180" t="s">
        <v>120</v>
      </c>
      <c r="E180" s="1">
        <v>7.75</v>
      </c>
      <c r="F180" s="1">
        <v>1.65</v>
      </c>
      <c r="G180" s="1">
        <v>0.81</v>
      </c>
      <c r="H180" s="1">
        <v>5.3</v>
      </c>
      <c r="I180" s="1">
        <v>11</v>
      </c>
      <c r="J180" s="1">
        <v>0</v>
      </c>
      <c r="K180" s="1">
        <v>7.95</v>
      </c>
      <c r="L180" s="3">
        <f t="shared" si="98"/>
        <v>0.72272727272727277</v>
      </c>
      <c r="M180" s="3">
        <f t="shared" si="99"/>
        <v>15.7</v>
      </c>
      <c r="N180" s="1">
        <v>1.419</v>
      </c>
      <c r="O180" s="1">
        <v>6.681</v>
      </c>
      <c r="P180">
        <f t="shared" si="100"/>
        <v>53.828571428571422</v>
      </c>
      <c r="Q180" s="20">
        <f t="shared" ref="Q180:Q183" si="102">10.5/6</f>
        <v>1.75</v>
      </c>
      <c r="R180">
        <f t="shared" si="101"/>
        <v>6.166666666666667</v>
      </c>
      <c r="S180" s="20">
        <f t="shared" si="94"/>
        <v>7.916666666666667</v>
      </c>
      <c r="T180" s="20">
        <f t="shared" si="95"/>
        <v>0.28378378378378377</v>
      </c>
    </row>
    <row r="181" spans="1:20" x14ac:dyDescent="0.25">
      <c r="A181" t="s">
        <v>121</v>
      </c>
      <c r="E181" s="1">
        <v>8.82</v>
      </c>
      <c r="F181" s="1">
        <v>2.96</v>
      </c>
      <c r="G181" s="1">
        <v>0</v>
      </c>
      <c r="H181" s="1">
        <v>5.86</v>
      </c>
      <c r="I181" s="1">
        <v>18</v>
      </c>
      <c r="J181" s="1">
        <v>0</v>
      </c>
      <c r="K181" s="1">
        <v>13.31</v>
      </c>
      <c r="L181" s="3">
        <f t="shared" si="98"/>
        <v>0.73944444444444446</v>
      </c>
      <c r="M181" s="3">
        <f t="shared" si="99"/>
        <v>22.130000000000003</v>
      </c>
      <c r="N181" s="1">
        <v>2.0409999999999999</v>
      </c>
      <c r="O181" s="1">
        <v>6.0789999999999997</v>
      </c>
      <c r="P181">
        <f t="shared" si="100"/>
        <v>75.874285714285719</v>
      </c>
      <c r="Q181" s="20">
        <f t="shared" si="102"/>
        <v>1.75</v>
      </c>
      <c r="R181">
        <f t="shared" si="101"/>
        <v>6.166666666666667</v>
      </c>
      <c r="S181" s="20">
        <f t="shared" si="94"/>
        <v>7.916666666666667</v>
      </c>
      <c r="T181" s="20">
        <f t="shared" si="95"/>
        <v>0.28378378378378377</v>
      </c>
    </row>
    <row r="182" spans="1:20" x14ac:dyDescent="0.25">
      <c r="A182" t="s">
        <v>122</v>
      </c>
      <c r="E182" s="1">
        <v>7.18</v>
      </c>
      <c r="F182" s="1">
        <v>3.28</v>
      </c>
      <c r="G182" s="1">
        <v>0.12</v>
      </c>
      <c r="H182" s="1">
        <v>3.78</v>
      </c>
      <c r="I182" s="1">
        <v>22</v>
      </c>
      <c r="J182" s="1">
        <v>0</v>
      </c>
      <c r="K182" s="1">
        <v>10.23</v>
      </c>
      <c r="L182" s="3">
        <f t="shared" si="98"/>
        <v>0.46500000000000002</v>
      </c>
      <c r="M182" s="3">
        <f t="shared" si="99"/>
        <v>17.41</v>
      </c>
      <c r="N182" s="1">
        <v>3.0619999999999998</v>
      </c>
      <c r="O182" s="1">
        <v>6.6989999999999998</v>
      </c>
      <c r="P182">
        <f t="shared" si="100"/>
        <v>59.691428571428567</v>
      </c>
      <c r="Q182" s="20">
        <f t="shared" si="102"/>
        <v>1.75</v>
      </c>
      <c r="R182">
        <f t="shared" si="101"/>
        <v>6.166666666666667</v>
      </c>
      <c r="S182" s="20">
        <f t="shared" si="94"/>
        <v>7.916666666666667</v>
      </c>
      <c r="T182" s="20">
        <f t="shared" si="95"/>
        <v>0.28378378378378377</v>
      </c>
    </row>
    <row r="183" spans="1:20" x14ac:dyDescent="0.25">
      <c r="A183" t="s">
        <v>123</v>
      </c>
      <c r="E183" s="1">
        <v>7.91</v>
      </c>
      <c r="F183" s="1">
        <v>3.36</v>
      </c>
      <c r="G183" s="1">
        <v>0.17</v>
      </c>
      <c r="H183" s="1">
        <v>4.38</v>
      </c>
      <c r="I183" s="1">
        <v>20</v>
      </c>
      <c r="J183" s="1">
        <v>0</v>
      </c>
      <c r="K183" s="1">
        <v>9.61</v>
      </c>
      <c r="L183" s="3">
        <f t="shared" si="98"/>
        <v>0.48049999999999998</v>
      </c>
      <c r="M183" s="3">
        <f t="shared" si="99"/>
        <v>17.52</v>
      </c>
      <c r="N183" s="1">
        <v>2.5289999999999999</v>
      </c>
      <c r="O183" s="1">
        <v>5.9480000000000004</v>
      </c>
      <c r="P183">
        <f t="shared" si="100"/>
        <v>60.068571428571424</v>
      </c>
      <c r="Q183" s="20">
        <f t="shared" si="102"/>
        <v>1.75</v>
      </c>
      <c r="R183">
        <f t="shared" si="101"/>
        <v>6.166666666666667</v>
      </c>
      <c r="S183" s="20">
        <f t="shared" si="94"/>
        <v>7.916666666666667</v>
      </c>
      <c r="T183" s="20">
        <f t="shared" si="95"/>
        <v>0.28378378378378377</v>
      </c>
    </row>
    <row r="184" spans="1:20" x14ac:dyDescent="0.25">
      <c r="A184" t="s">
        <v>124</v>
      </c>
      <c r="E184" s="1">
        <v>9.1999999999999993</v>
      </c>
      <c r="F184" s="1">
        <v>2.72</v>
      </c>
      <c r="G184" s="1">
        <v>0.31</v>
      </c>
      <c r="H184" s="1">
        <v>6.17</v>
      </c>
      <c r="I184" s="1">
        <v>11</v>
      </c>
      <c r="J184" s="1">
        <v>0</v>
      </c>
      <c r="K184" s="1">
        <v>5.75</v>
      </c>
      <c r="L184" s="3">
        <f t="shared" si="98"/>
        <v>0.52272727272727271</v>
      </c>
      <c r="M184" s="3">
        <f t="shared" si="99"/>
        <v>14.95</v>
      </c>
      <c r="N184" s="1">
        <v>1.196</v>
      </c>
      <c r="O184" s="1">
        <v>4.05</v>
      </c>
      <c r="P184">
        <f t="shared" si="100"/>
        <v>59.8</v>
      </c>
      <c r="Q184" s="20">
        <f>9/6</f>
        <v>1.5</v>
      </c>
      <c r="R184">
        <f>28.4/6</f>
        <v>4.7333333333333334</v>
      </c>
      <c r="S184" s="20">
        <f t="shared" si="94"/>
        <v>6.2333333333333334</v>
      </c>
      <c r="T184" s="20">
        <f t="shared" si="95"/>
        <v>0.31690140845070425</v>
      </c>
    </row>
    <row r="185" spans="1:20" x14ac:dyDescent="0.25">
      <c r="A185" t="s">
        <v>125</v>
      </c>
      <c r="E185" s="1">
        <v>9.23</v>
      </c>
      <c r="F185" s="1">
        <v>2.4</v>
      </c>
      <c r="G185" s="1">
        <v>0.48</v>
      </c>
      <c r="H185" s="1">
        <v>6.35</v>
      </c>
      <c r="I185" s="1">
        <v>14</v>
      </c>
      <c r="J185" s="1">
        <v>0</v>
      </c>
      <c r="K185" s="1">
        <v>6.88</v>
      </c>
      <c r="L185" s="3">
        <f t="shared" si="98"/>
        <v>0.49142857142857144</v>
      </c>
      <c r="M185" s="3">
        <f t="shared" si="99"/>
        <v>16.11</v>
      </c>
      <c r="N185" s="1">
        <v>1.518</v>
      </c>
      <c r="O185" s="1">
        <v>5.8339999999999996</v>
      </c>
      <c r="P185">
        <f t="shared" si="100"/>
        <v>64.44</v>
      </c>
      <c r="Q185" s="20">
        <f t="shared" ref="Q185:Q186" si="103">9/6</f>
        <v>1.5</v>
      </c>
      <c r="R185">
        <f t="shared" ref="R185:R186" si="104">28.4/6</f>
        <v>4.7333333333333334</v>
      </c>
      <c r="S185" s="20">
        <f t="shared" si="94"/>
        <v>6.2333333333333334</v>
      </c>
      <c r="T185" s="20">
        <f t="shared" si="95"/>
        <v>0.31690140845070425</v>
      </c>
    </row>
    <row r="186" spans="1:20" x14ac:dyDescent="0.25">
      <c r="A186" t="s">
        <v>126</v>
      </c>
      <c r="E186" s="1">
        <v>9.0500000000000007</v>
      </c>
      <c r="F186" s="1">
        <v>2.81</v>
      </c>
      <c r="G186" s="1">
        <v>0.2</v>
      </c>
      <c r="H186" s="1">
        <v>6.05</v>
      </c>
      <c r="I186" s="1">
        <v>15</v>
      </c>
      <c r="J186" s="1">
        <v>0</v>
      </c>
      <c r="K186" s="1">
        <v>8.18</v>
      </c>
      <c r="L186" s="3">
        <f t="shared" si="98"/>
        <v>0.54533333333333334</v>
      </c>
      <c r="M186" s="3">
        <f t="shared" si="99"/>
        <v>17.23</v>
      </c>
      <c r="N186" s="1">
        <v>1.657</v>
      </c>
      <c r="O186" s="1">
        <v>5.3470000000000004</v>
      </c>
      <c r="P186">
        <f t="shared" si="100"/>
        <v>68.92</v>
      </c>
      <c r="Q186" s="20">
        <f t="shared" si="103"/>
        <v>1.5</v>
      </c>
      <c r="R186">
        <f t="shared" si="104"/>
        <v>4.7333333333333334</v>
      </c>
      <c r="S186" s="20">
        <f t="shared" si="94"/>
        <v>6.2333333333333334</v>
      </c>
      <c r="T186" s="20">
        <f t="shared" si="95"/>
        <v>0.31690140845070425</v>
      </c>
    </row>
    <row r="187" spans="1:20" x14ac:dyDescent="0.25">
      <c r="L187" s="3"/>
      <c r="M187" s="3"/>
      <c r="S187" s="20"/>
      <c r="T187" s="20"/>
    </row>
    <row r="188" spans="1:20" x14ac:dyDescent="0.25">
      <c r="L188" s="3"/>
      <c r="M188" s="3"/>
      <c r="S188" s="20"/>
      <c r="T188" s="20"/>
    </row>
    <row r="189" spans="1:20" x14ac:dyDescent="0.25">
      <c r="L189" s="3"/>
      <c r="M189" s="3"/>
      <c r="S189" s="20"/>
      <c r="T189" s="20"/>
    </row>
    <row r="190" spans="1:20" x14ac:dyDescent="0.25">
      <c r="A190" t="s">
        <v>127</v>
      </c>
      <c r="E190" s="1">
        <v>9.8699999999999992</v>
      </c>
      <c r="F190" s="1">
        <v>3.05</v>
      </c>
      <c r="G190" s="1">
        <v>7.0000000000000007E-2</v>
      </c>
      <c r="H190" s="1">
        <v>6.75</v>
      </c>
      <c r="I190" s="1">
        <v>29</v>
      </c>
      <c r="J190" s="1">
        <v>0</v>
      </c>
      <c r="K190" s="1">
        <v>19.89</v>
      </c>
      <c r="L190" s="3">
        <f t="shared" si="98"/>
        <v>0.68586206896551727</v>
      </c>
      <c r="M190" s="3">
        <f t="shared" si="99"/>
        <v>29.759999999999998</v>
      </c>
      <c r="N190" s="1">
        <v>2.9380000000000002</v>
      </c>
      <c r="O190" s="1">
        <v>9.5050000000000008</v>
      </c>
      <c r="P190">
        <f>M190/(Q190/6)</f>
        <v>125.74647887323943</v>
      </c>
      <c r="Q190">
        <f>8.52/6</f>
        <v>1.42</v>
      </c>
      <c r="R190">
        <f>21.84/6</f>
        <v>3.64</v>
      </c>
      <c r="S190" s="20">
        <f t="shared" si="94"/>
        <v>5.0600000000000005</v>
      </c>
      <c r="T190" s="20">
        <f t="shared" si="95"/>
        <v>0.39010989010989006</v>
      </c>
    </row>
    <row r="191" spans="1:20" x14ac:dyDescent="0.25">
      <c r="A191" t="s">
        <v>128</v>
      </c>
      <c r="E191" s="1">
        <v>8.98</v>
      </c>
      <c r="F191" s="1">
        <v>2.93</v>
      </c>
      <c r="G191" s="1">
        <v>0.06</v>
      </c>
      <c r="H191" s="1">
        <v>5.99</v>
      </c>
      <c r="I191" s="1">
        <v>15</v>
      </c>
      <c r="J191" s="1">
        <v>0</v>
      </c>
      <c r="K191" s="1">
        <v>6.89</v>
      </c>
      <c r="L191" s="3">
        <f t="shared" si="98"/>
        <v>0.45933333333333332</v>
      </c>
      <c r="M191" s="3">
        <f t="shared" si="99"/>
        <v>15.870000000000001</v>
      </c>
      <c r="N191" s="1">
        <v>1.671</v>
      </c>
      <c r="O191" s="1">
        <v>5.1189999999999998</v>
      </c>
      <c r="P191">
        <f>M191/(Q191/6)</f>
        <v>67.056338028169023</v>
      </c>
      <c r="Q191">
        <f t="shared" ref="Q191:Q194" si="105">8.52/6</f>
        <v>1.42</v>
      </c>
      <c r="R191">
        <f t="shared" ref="R191:R194" si="106">21.84/6</f>
        <v>3.64</v>
      </c>
      <c r="S191" s="20">
        <f t="shared" si="94"/>
        <v>5.0600000000000005</v>
      </c>
      <c r="T191" s="20">
        <f t="shared" si="95"/>
        <v>0.39010989010989006</v>
      </c>
    </row>
    <row r="192" spans="1:20" x14ac:dyDescent="0.25">
      <c r="A192" t="s">
        <v>129</v>
      </c>
      <c r="E192" s="1">
        <v>9.09</v>
      </c>
      <c r="F192" s="1">
        <v>3.7</v>
      </c>
      <c r="G192" s="1">
        <v>0.22</v>
      </c>
      <c r="H192" s="1">
        <v>5.17</v>
      </c>
      <c r="I192" s="1">
        <v>30</v>
      </c>
      <c r="J192" s="1">
        <v>0</v>
      </c>
      <c r="K192" s="1">
        <v>22.31</v>
      </c>
      <c r="L192" s="3">
        <f t="shared" si="98"/>
        <v>0.74366666666666659</v>
      </c>
      <c r="M192" s="3">
        <f t="shared" si="99"/>
        <v>31.4</v>
      </c>
      <c r="N192" s="1">
        <v>3.3010000000000002</v>
      </c>
      <c r="O192" s="1">
        <v>8.1029999999999998</v>
      </c>
      <c r="P192">
        <f>M192/(Q192/6)</f>
        <v>132.67605633802816</v>
      </c>
      <c r="Q192">
        <f t="shared" si="105"/>
        <v>1.42</v>
      </c>
      <c r="R192">
        <f t="shared" si="106"/>
        <v>3.64</v>
      </c>
      <c r="S192" s="20">
        <f t="shared" si="94"/>
        <v>5.0600000000000005</v>
      </c>
      <c r="T192" s="20">
        <f t="shared" si="95"/>
        <v>0.39010989010989006</v>
      </c>
    </row>
    <row r="193" spans="1:20" x14ac:dyDescent="0.25">
      <c r="A193" t="s">
        <v>130</v>
      </c>
      <c r="E193" s="1">
        <v>9.23</v>
      </c>
      <c r="F193" s="1">
        <v>2.69</v>
      </c>
      <c r="G193" s="1">
        <v>0.28999999999999998</v>
      </c>
      <c r="H193" s="1">
        <v>6.25</v>
      </c>
      <c r="I193" s="1">
        <v>15</v>
      </c>
      <c r="J193" s="1">
        <v>0</v>
      </c>
      <c r="K193" s="1">
        <v>9.81</v>
      </c>
      <c r="L193" s="3">
        <f t="shared" si="98"/>
        <v>0.65400000000000003</v>
      </c>
      <c r="M193" s="3">
        <f t="shared" si="99"/>
        <v>19.04</v>
      </c>
      <c r="N193" s="1">
        <v>1.6259999999999999</v>
      </c>
      <c r="O193" s="1">
        <v>5.5730000000000004</v>
      </c>
      <c r="P193">
        <f>M193/(Q193/6)</f>
        <v>80.450704225352112</v>
      </c>
      <c r="Q193">
        <f t="shared" si="105"/>
        <v>1.42</v>
      </c>
      <c r="R193">
        <f t="shared" si="106"/>
        <v>3.64</v>
      </c>
      <c r="S193" s="20">
        <f t="shared" si="94"/>
        <v>5.0600000000000005</v>
      </c>
      <c r="T193" s="20">
        <f t="shared" si="95"/>
        <v>0.39010989010989006</v>
      </c>
    </row>
    <row r="194" spans="1:20" x14ac:dyDescent="0.25">
      <c r="A194" t="s">
        <v>131</v>
      </c>
      <c r="E194" s="1">
        <v>9.2899999999999991</v>
      </c>
      <c r="F194" s="1">
        <v>2.89</v>
      </c>
      <c r="G194" s="1">
        <v>0.36</v>
      </c>
      <c r="H194" s="1">
        <v>6.03</v>
      </c>
      <c r="I194" s="1">
        <v>17</v>
      </c>
      <c r="J194" s="1">
        <v>0</v>
      </c>
      <c r="K194" s="1">
        <v>10.39</v>
      </c>
      <c r="L194" s="3">
        <f t="shared" si="98"/>
        <v>0.61117647058823532</v>
      </c>
      <c r="M194" s="3">
        <f t="shared" si="99"/>
        <v>19.68</v>
      </c>
      <c r="N194" s="1">
        <v>1.83</v>
      </c>
      <c r="O194" s="1">
        <v>5.8719999999999999</v>
      </c>
      <c r="P194">
        <f>M194/(Q194/6)</f>
        <v>83.154929577464785</v>
      </c>
      <c r="Q194">
        <f t="shared" si="105"/>
        <v>1.42</v>
      </c>
      <c r="R194">
        <f t="shared" si="106"/>
        <v>3.64</v>
      </c>
      <c r="S194" s="20">
        <f t="shared" si="94"/>
        <v>5.0600000000000005</v>
      </c>
      <c r="T194" s="20">
        <f t="shared" si="95"/>
        <v>0.39010989010989006</v>
      </c>
    </row>
    <row r="195" spans="1:20" x14ac:dyDescent="0.25">
      <c r="L195" s="3"/>
      <c r="M195" s="3"/>
      <c r="S195" s="20"/>
      <c r="T195" s="20"/>
    </row>
    <row r="196" spans="1:20" x14ac:dyDescent="0.25">
      <c r="A196" t="s">
        <v>132</v>
      </c>
      <c r="E196" s="1">
        <v>9.65</v>
      </c>
      <c r="F196" s="1">
        <v>3.78</v>
      </c>
      <c r="G196" s="1">
        <v>0.26</v>
      </c>
      <c r="H196" s="1">
        <v>5.61</v>
      </c>
      <c r="I196" s="1">
        <v>32</v>
      </c>
      <c r="J196" s="1">
        <v>1</v>
      </c>
      <c r="K196" s="1">
        <v>30.73</v>
      </c>
      <c r="L196" s="3">
        <f t="shared" si="98"/>
        <v>0.96031250000000001</v>
      </c>
      <c r="M196" s="3">
        <f t="shared" si="99"/>
        <v>40.380000000000003</v>
      </c>
      <c r="N196" s="1">
        <v>3.3170000000000002</v>
      </c>
      <c r="O196" s="1">
        <v>8.4700000000000006</v>
      </c>
      <c r="P196">
        <f>M196/(Q196/6)</f>
        <v>85.309859154929583</v>
      </c>
      <c r="Q196">
        <f>17.04/6</f>
        <v>2.84</v>
      </c>
      <c r="R196">
        <f>42.12/6</f>
        <v>7.02</v>
      </c>
      <c r="S196" s="20">
        <f>Q196+R196</f>
        <v>9.86</v>
      </c>
      <c r="T196" s="20">
        <f>Q196/R196</f>
        <v>0.40455840455840458</v>
      </c>
    </row>
    <row r="197" spans="1:20" x14ac:dyDescent="0.25">
      <c r="A197" t="s">
        <v>133</v>
      </c>
      <c r="E197" s="1">
        <v>10.72</v>
      </c>
      <c r="F197" s="1">
        <v>4.0199999999999996</v>
      </c>
      <c r="G197" s="1">
        <v>0.34</v>
      </c>
      <c r="H197" s="1">
        <v>6.36</v>
      </c>
      <c r="I197" s="1">
        <v>31</v>
      </c>
      <c r="J197" s="1">
        <v>1</v>
      </c>
      <c r="K197" s="1">
        <v>26.86</v>
      </c>
      <c r="L197" s="3">
        <f t="shared" si="98"/>
        <v>0.86645161290322581</v>
      </c>
      <c r="M197" s="3">
        <f t="shared" si="99"/>
        <v>37.58</v>
      </c>
      <c r="N197" s="1">
        <v>2.891</v>
      </c>
      <c r="O197" s="1">
        <v>7.7060000000000004</v>
      </c>
      <c r="P197">
        <f>M197/(Q197/6)</f>
        <v>79.394366197183089</v>
      </c>
      <c r="Q197">
        <f t="shared" ref="Q197:Q200" si="107">17.04/6</f>
        <v>2.84</v>
      </c>
      <c r="R197">
        <f t="shared" ref="R197:R200" si="108">42.12/6</f>
        <v>7.02</v>
      </c>
      <c r="S197" s="20">
        <f>Q197+R197</f>
        <v>9.86</v>
      </c>
      <c r="T197" s="20">
        <f>Q197/R197</f>
        <v>0.40455840455840458</v>
      </c>
    </row>
    <row r="198" spans="1:20" x14ac:dyDescent="0.25">
      <c r="A198" t="s">
        <v>134</v>
      </c>
      <c r="E198" s="1">
        <v>8.06</v>
      </c>
      <c r="F198" s="1">
        <v>3.16</v>
      </c>
      <c r="G198" s="1">
        <v>0.45</v>
      </c>
      <c r="H198" s="1">
        <v>4.45</v>
      </c>
      <c r="I198" s="1">
        <v>24</v>
      </c>
      <c r="J198" s="1">
        <v>0</v>
      </c>
      <c r="K198" s="1">
        <v>27.8</v>
      </c>
      <c r="L198" s="3">
        <f t="shared" si="98"/>
        <v>1.1583333333333334</v>
      </c>
      <c r="M198" s="3">
        <f t="shared" si="99"/>
        <v>35.86</v>
      </c>
      <c r="N198" s="1">
        <v>2.9780000000000002</v>
      </c>
      <c r="O198" s="1">
        <v>7.5839999999999996</v>
      </c>
      <c r="P198">
        <f>M198/(Q198/6)</f>
        <v>75.760563380281695</v>
      </c>
      <c r="Q198">
        <f t="shared" si="107"/>
        <v>2.84</v>
      </c>
      <c r="R198">
        <f t="shared" si="108"/>
        <v>7.02</v>
      </c>
      <c r="S198" s="20">
        <f>Q198+R198</f>
        <v>9.86</v>
      </c>
      <c r="T198" s="20">
        <f>Q198/R198</f>
        <v>0.40455840455840458</v>
      </c>
    </row>
    <row r="199" spans="1:20" x14ac:dyDescent="0.25">
      <c r="A199" t="s">
        <v>135</v>
      </c>
      <c r="E199" s="1">
        <v>11.27</v>
      </c>
      <c r="F199" s="1">
        <v>4.9400000000000004</v>
      </c>
      <c r="G199" s="1">
        <v>0.16</v>
      </c>
      <c r="H199" s="1">
        <v>6.18</v>
      </c>
      <c r="I199" s="1">
        <v>32</v>
      </c>
      <c r="J199" s="1">
        <v>0</v>
      </c>
      <c r="K199" s="1">
        <v>32.299999999999997</v>
      </c>
      <c r="L199" s="3">
        <f t="shared" si="98"/>
        <v>1.0093749999999999</v>
      </c>
      <c r="M199" s="3">
        <f t="shared" si="99"/>
        <v>43.569999999999993</v>
      </c>
      <c r="N199" s="1">
        <v>2.8380000000000001</v>
      </c>
      <c r="O199" s="1">
        <v>6.4809999999999999</v>
      </c>
      <c r="P199">
        <f>M199/(Q199/6)</f>
        <v>92.049295774647874</v>
      </c>
      <c r="Q199">
        <f t="shared" si="107"/>
        <v>2.84</v>
      </c>
      <c r="R199">
        <f t="shared" si="108"/>
        <v>7.02</v>
      </c>
      <c r="S199" s="20">
        <f>Q199+R199</f>
        <v>9.86</v>
      </c>
      <c r="T199" s="20">
        <f>Q199/R199</f>
        <v>0.40455840455840458</v>
      </c>
    </row>
    <row r="200" spans="1:20" x14ac:dyDescent="0.25">
      <c r="A200" t="s">
        <v>136</v>
      </c>
      <c r="E200" s="1">
        <v>10.84</v>
      </c>
      <c r="F200" s="1">
        <v>2.84</v>
      </c>
      <c r="G200" s="1">
        <v>0.95</v>
      </c>
      <c r="H200" s="1">
        <v>7.05</v>
      </c>
      <c r="I200" s="1">
        <v>23</v>
      </c>
      <c r="J200" s="1">
        <v>0</v>
      </c>
      <c r="K200" s="1">
        <v>24.15</v>
      </c>
      <c r="L200" s="3">
        <f t="shared" si="98"/>
        <v>1.05</v>
      </c>
      <c r="M200" s="3">
        <f t="shared" si="99"/>
        <v>34.989999999999995</v>
      </c>
      <c r="N200" s="1">
        <v>2.121</v>
      </c>
      <c r="O200" s="1">
        <v>8.0890000000000004</v>
      </c>
      <c r="P200">
        <f>M200/(Q200/6)</f>
        <v>73.922535211267601</v>
      </c>
      <c r="Q200">
        <f t="shared" si="107"/>
        <v>2.84</v>
      </c>
      <c r="R200">
        <f t="shared" si="108"/>
        <v>7.02</v>
      </c>
      <c r="S200" s="20">
        <f>Q200+R200</f>
        <v>9.86</v>
      </c>
      <c r="T200" s="20">
        <f>Q200/R200</f>
        <v>0.40455840455840458</v>
      </c>
    </row>
    <row r="201" spans="1:20" x14ac:dyDescent="0.25">
      <c r="L201" s="3"/>
      <c r="M201" s="3"/>
      <c r="S201" s="20"/>
      <c r="T201" s="20"/>
    </row>
    <row r="202" spans="1:20" x14ac:dyDescent="0.25">
      <c r="A202" t="s">
        <v>137</v>
      </c>
      <c r="E202" s="1">
        <v>6.17</v>
      </c>
      <c r="F202" s="1">
        <v>2.5</v>
      </c>
      <c r="G202" s="1">
        <v>0.2</v>
      </c>
      <c r="H202" s="1">
        <v>3.47</v>
      </c>
      <c r="I202" s="1">
        <v>17</v>
      </c>
      <c r="J202" s="1">
        <v>0</v>
      </c>
      <c r="K202" s="1">
        <v>11.79</v>
      </c>
      <c r="L202" s="3">
        <f t="shared" si="98"/>
        <v>0.69352941176470584</v>
      </c>
      <c r="M202" s="3">
        <f t="shared" si="99"/>
        <v>17.96</v>
      </c>
      <c r="N202" s="1">
        <v>2.7570000000000001</v>
      </c>
      <c r="O202" s="1">
        <v>6.8109999999999999</v>
      </c>
      <c r="P202">
        <f>M202/(Q202/6)</f>
        <v>56.715789473684204</v>
      </c>
      <c r="Q202">
        <f>11.4/6</f>
        <v>1.9000000000000001</v>
      </c>
      <c r="R202">
        <f>34.65/6</f>
        <v>5.7749999999999995</v>
      </c>
      <c r="S202" s="20">
        <f>Q202+R202</f>
        <v>7.6749999999999998</v>
      </c>
      <c r="T202" s="20">
        <f>Q202/R202</f>
        <v>0.32900432900432908</v>
      </c>
    </row>
    <row r="203" spans="1:20" x14ac:dyDescent="0.25">
      <c r="A203" t="s">
        <v>138</v>
      </c>
      <c r="E203" s="1">
        <v>8.4499999999999993</v>
      </c>
      <c r="F203" s="1">
        <v>3.02</v>
      </c>
      <c r="G203" s="1">
        <v>0.12</v>
      </c>
      <c r="H203" s="1">
        <v>5.31</v>
      </c>
      <c r="I203" s="1">
        <v>18</v>
      </c>
      <c r="J203" s="1">
        <v>0</v>
      </c>
      <c r="K203" s="1">
        <v>8.93</v>
      </c>
      <c r="L203" s="3">
        <f t="shared" si="98"/>
        <v>0.49611111111111111</v>
      </c>
      <c r="M203" s="3">
        <f t="shared" si="99"/>
        <v>17.38</v>
      </c>
      <c r="N203" s="1">
        <v>2.1309999999999998</v>
      </c>
      <c r="O203" s="1">
        <v>5.9580000000000002</v>
      </c>
      <c r="P203">
        <f>M203/(Q203/6)</f>
        <v>54.884210526315776</v>
      </c>
      <c r="Q203">
        <f t="shared" ref="Q203:Q205" si="109">11.4/6</f>
        <v>1.9000000000000001</v>
      </c>
      <c r="R203">
        <f t="shared" ref="R203:R205" si="110">34.65/6</f>
        <v>5.7749999999999995</v>
      </c>
      <c r="S203" s="20">
        <f>Q203+R203</f>
        <v>7.6749999999999998</v>
      </c>
      <c r="T203" s="20">
        <f>Q203/R203</f>
        <v>0.32900432900432908</v>
      </c>
    </row>
    <row r="204" spans="1:20" x14ac:dyDescent="0.25">
      <c r="A204" t="s">
        <v>139</v>
      </c>
      <c r="E204" s="1">
        <v>7.07</v>
      </c>
      <c r="F204" s="1">
        <v>2.2400000000000002</v>
      </c>
      <c r="G204" s="1">
        <v>0.05</v>
      </c>
      <c r="H204" s="1">
        <v>4.7699999999999996</v>
      </c>
      <c r="I204" s="1">
        <v>13</v>
      </c>
      <c r="J204" s="1">
        <v>0</v>
      </c>
      <c r="K204" s="1">
        <v>10.35</v>
      </c>
      <c r="L204" s="3">
        <f t="shared" si="98"/>
        <v>0.7961538461538461</v>
      </c>
      <c r="M204" s="3">
        <f t="shared" si="99"/>
        <v>17.420000000000002</v>
      </c>
      <c r="N204" s="1">
        <v>1.84</v>
      </c>
      <c r="O204" s="1">
        <v>5.8040000000000003</v>
      </c>
      <c r="P204">
        <f>M204/(Q204/6)</f>
        <v>55.01052631578947</v>
      </c>
      <c r="Q204">
        <f t="shared" si="109"/>
        <v>1.9000000000000001</v>
      </c>
      <c r="R204">
        <f t="shared" si="110"/>
        <v>5.7749999999999995</v>
      </c>
      <c r="S204" s="20">
        <f>Q204+R204</f>
        <v>7.6749999999999998</v>
      </c>
      <c r="T204" s="20">
        <f>Q204/R204</f>
        <v>0.32900432900432908</v>
      </c>
    </row>
    <row r="205" spans="1:20" x14ac:dyDescent="0.25">
      <c r="A205" t="s">
        <v>140</v>
      </c>
      <c r="E205" s="1">
        <v>7.42</v>
      </c>
      <c r="F205" s="1">
        <v>5.16</v>
      </c>
      <c r="G205" s="1">
        <v>0.09</v>
      </c>
      <c r="H205" s="1">
        <v>2.17</v>
      </c>
      <c r="I205" s="1">
        <v>23</v>
      </c>
      <c r="J205" s="1">
        <v>0</v>
      </c>
      <c r="K205" s="1">
        <v>24.45</v>
      </c>
      <c r="L205" s="3">
        <f t="shared" si="98"/>
        <v>1.0630434782608695</v>
      </c>
      <c r="M205" s="3">
        <f t="shared" si="99"/>
        <v>31.869999999999997</v>
      </c>
      <c r="N205" s="1">
        <v>3.1</v>
      </c>
      <c r="O205" s="1">
        <v>4.4569999999999999</v>
      </c>
      <c r="P205">
        <f>M205/(Q205/6)</f>
        <v>100.64210526315787</v>
      </c>
      <c r="Q205">
        <f t="shared" si="109"/>
        <v>1.9000000000000001</v>
      </c>
      <c r="R205">
        <f t="shared" si="110"/>
        <v>5.7749999999999995</v>
      </c>
      <c r="S205" s="20">
        <f>Q205+R205</f>
        <v>7.6749999999999998</v>
      </c>
      <c r="T205" s="20">
        <f>Q205/R205</f>
        <v>0.32900432900432908</v>
      </c>
    </row>
    <row r="206" spans="1:20" x14ac:dyDescent="0.25">
      <c r="L206" s="3"/>
      <c r="M206" s="3"/>
      <c r="S206" s="20"/>
      <c r="T206" s="20"/>
    </row>
    <row r="207" spans="1:20" x14ac:dyDescent="0.25">
      <c r="L207" s="3"/>
      <c r="M207" s="3"/>
      <c r="S207" s="20"/>
      <c r="T207" s="20"/>
    </row>
    <row r="208" spans="1:20" x14ac:dyDescent="0.25">
      <c r="A208" t="s">
        <v>141</v>
      </c>
      <c r="E208" s="1">
        <v>6.62</v>
      </c>
      <c r="F208" s="1">
        <v>2.2000000000000002</v>
      </c>
      <c r="G208" s="1">
        <v>0.2</v>
      </c>
      <c r="H208" s="1">
        <v>4.21</v>
      </c>
      <c r="I208" s="1">
        <v>16</v>
      </c>
      <c r="J208" s="1">
        <v>0</v>
      </c>
      <c r="K208" s="1">
        <v>10.92</v>
      </c>
      <c r="L208" s="3">
        <f t="shared" si="98"/>
        <v>0.6825</v>
      </c>
      <c r="M208" s="3">
        <f t="shared" si="99"/>
        <v>17.54</v>
      </c>
      <c r="N208" s="1">
        <v>2.419</v>
      </c>
      <c r="O208" s="1">
        <v>7.2640000000000002</v>
      </c>
      <c r="P208">
        <f t="shared" ref="P208:P217" si="111">M208/(Q208/6)</f>
        <v>94.104321907600578</v>
      </c>
      <c r="Q208">
        <f>6.71/6</f>
        <v>1.1183333333333334</v>
      </c>
      <c r="R208">
        <f>19.8/6</f>
        <v>3.3000000000000003</v>
      </c>
      <c r="S208" s="20">
        <f t="shared" ref="S208:S217" si="112">Q208+R208</f>
        <v>4.4183333333333339</v>
      </c>
      <c r="T208" s="20">
        <f t="shared" ref="T208:T217" si="113">Q208/R208</f>
        <v>0.33888888888888891</v>
      </c>
    </row>
    <row r="209" spans="1:20" x14ac:dyDescent="0.25">
      <c r="A209" t="s">
        <v>142</v>
      </c>
      <c r="E209" s="1">
        <v>8.39</v>
      </c>
      <c r="F209" s="1">
        <v>2.1800000000000002</v>
      </c>
      <c r="G209" s="1">
        <v>0.25</v>
      </c>
      <c r="H209" s="1">
        <v>5.97</v>
      </c>
      <c r="I209" s="1">
        <v>15</v>
      </c>
      <c r="J209" s="1">
        <v>0</v>
      </c>
      <c r="K209" s="1">
        <v>11.55</v>
      </c>
      <c r="L209" s="3">
        <f t="shared" si="98"/>
        <v>0.77</v>
      </c>
      <c r="M209" s="3">
        <f t="shared" si="99"/>
        <v>19.940000000000001</v>
      </c>
      <c r="N209" s="1">
        <v>1.788</v>
      </c>
      <c r="O209" s="1">
        <v>6.8920000000000003</v>
      </c>
      <c r="P209">
        <f t="shared" si="111"/>
        <v>106.9806259314456</v>
      </c>
      <c r="Q209">
        <f t="shared" ref="Q209:Q213" si="114">6.71/6</f>
        <v>1.1183333333333334</v>
      </c>
      <c r="R209">
        <f t="shared" ref="R209:R213" si="115">19.8/6</f>
        <v>3.3000000000000003</v>
      </c>
      <c r="S209" s="20">
        <f t="shared" si="112"/>
        <v>4.4183333333333339</v>
      </c>
      <c r="T209" s="20">
        <f t="shared" si="113"/>
        <v>0.33888888888888891</v>
      </c>
    </row>
    <row r="210" spans="1:20" x14ac:dyDescent="0.25">
      <c r="A210" t="s">
        <v>143</v>
      </c>
      <c r="E210" s="1">
        <v>6.88</v>
      </c>
      <c r="F210" s="1">
        <v>2.5299999999999998</v>
      </c>
      <c r="G210" s="1">
        <v>0.2</v>
      </c>
      <c r="H210" s="1">
        <v>4.1500000000000004</v>
      </c>
      <c r="I210" s="1">
        <v>18</v>
      </c>
      <c r="J210" s="1">
        <v>0</v>
      </c>
      <c r="K210" s="1">
        <v>6.64</v>
      </c>
      <c r="L210" s="3">
        <f t="shared" si="98"/>
        <v>0.36888888888888888</v>
      </c>
      <c r="M210" s="3">
        <f t="shared" si="99"/>
        <v>13.52</v>
      </c>
      <c r="N210" s="1">
        <v>2.6160000000000001</v>
      </c>
      <c r="O210" s="1">
        <v>7.1130000000000004</v>
      </c>
      <c r="P210">
        <f t="shared" si="111"/>
        <v>72.536512667660205</v>
      </c>
      <c r="Q210">
        <f t="shared" si="114"/>
        <v>1.1183333333333334</v>
      </c>
      <c r="R210">
        <f t="shared" si="115"/>
        <v>3.3000000000000003</v>
      </c>
      <c r="S210" s="20">
        <f t="shared" si="112"/>
        <v>4.4183333333333339</v>
      </c>
      <c r="T210" s="20">
        <f t="shared" si="113"/>
        <v>0.33888888888888891</v>
      </c>
    </row>
    <row r="211" spans="1:20" x14ac:dyDescent="0.25">
      <c r="A211" t="s">
        <v>144</v>
      </c>
      <c r="E211" s="1">
        <v>8.32</v>
      </c>
      <c r="F211" s="1">
        <v>2.66</v>
      </c>
      <c r="G211" s="1">
        <v>0.25</v>
      </c>
      <c r="H211" s="1">
        <v>5.42</v>
      </c>
      <c r="I211" s="1">
        <v>17</v>
      </c>
      <c r="J211" s="1">
        <v>0</v>
      </c>
      <c r="K211" s="1">
        <v>7.36</v>
      </c>
      <c r="L211" s="3">
        <f t="shared" si="98"/>
        <v>0.43294117647058827</v>
      </c>
      <c r="M211" s="3">
        <f t="shared" si="99"/>
        <v>15.68</v>
      </c>
      <c r="N211" s="1">
        <v>2.0430000000000001</v>
      </c>
      <c r="O211" s="1">
        <v>6.3979999999999997</v>
      </c>
      <c r="P211">
        <f t="shared" si="111"/>
        <v>84.125186289120705</v>
      </c>
      <c r="Q211">
        <f t="shared" si="114"/>
        <v>1.1183333333333334</v>
      </c>
      <c r="R211">
        <f t="shared" si="115"/>
        <v>3.3000000000000003</v>
      </c>
      <c r="S211" s="20">
        <f t="shared" si="112"/>
        <v>4.4183333333333339</v>
      </c>
      <c r="T211" s="20">
        <f t="shared" si="113"/>
        <v>0.33888888888888891</v>
      </c>
    </row>
    <row r="212" spans="1:20" x14ac:dyDescent="0.25">
      <c r="A212" t="s">
        <v>145</v>
      </c>
      <c r="E212" s="1">
        <v>7.76</v>
      </c>
      <c r="F212" s="1">
        <v>2.36</v>
      </c>
      <c r="G212" s="1">
        <v>0.25</v>
      </c>
      <c r="H212" s="1">
        <v>5.15</v>
      </c>
      <c r="I212" s="1">
        <v>15</v>
      </c>
      <c r="J212" s="1">
        <v>0</v>
      </c>
      <c r="K212" s="1">
        <v>4.53</v>
      </c>
      <c r="L212" s="3">
        <f t="shared" si="98"/>
        <v>0.30199999999999999</v>
      </c>
      <c r="M212" s="3">
        <f t="shared" si="99"/>
        <v>12.29</v>
      </c>
      <c r="N212" s="1">
        <v>1.9339999999999999</v>
      </c>
      <c r="O212" s="1">
        <v>6.3659999999999997</v>
      </c>
      <c r="P212">
        <f t="shared" si="111"/>
        <v>65.937406855439633</v>
      </c>
      <c r="Q212">
        <f t="shared" si="114"/>
        <v>1.1183333333333334</v>
      </c>
      <c r="R212">
        <f t="shared" si="115"/>
        <v>3.3000000000000003</v>
      </c>
      <c r="S212" s="20">
        <f t="shared" si="112"/>
        <v>4.4183333333333339</v>
      </c>
      <c r="T212" s="20">
        <f t="shared" si="113"/>
        <v>0.33888888888888891</v>
      </c>
    </row>
    <row r="213" spans="1:20" x14ac:dyDescent="0.25">
      <c r="A213" t="s">
        <v>146</v>
      </c>
      <c r="E213" s="1">
        <v>2.4</v>
      </c>
      <c r="F213" s="1">
        <v>1.66</v>
      </c>
      <c r="G213" s="1">
        <v>0.56999999999999995</v>
      </c>
      <c r="H213" s="1">
        <v>0.16</v>
      </c>
      <c r="I213" s="1">
        <v>10</v>
      </c>
      <c r="J213" s="1">
        <v>1</v>
      </c>
      <c r="K213" s="1">
        <v>3.18</v>
      </c>
      <c r="L213" s="3">
        <f t="shared" si="98"/>
        <v>0.318</v>
      </c>
      <c r="M213" s="3">
        <f t="shared" si="99"/>
        <v>5.58</v>
      </c>
      <c r="N213" s="1">
        <v>4.17</v>
      </c>
      <c r="O213" s="1">
        <v>6.008</v>
      </c>
      <c r="P213">
        <f t="shared" si="111"/>
        <v>29.93740685543964</v>
      </c>
      <c r="Q213">
        <f t="shared" si="114"/>
        <v>1.1183333333333334</v>
      </c>
      <c r="R213">
        <f t="shared" si="115"/>
        <v>3.3000000000000003</v>
      </c>
      <c r="S213" s="20">
        <f t="shared" si="112"/>
        <v>4.4183333333333339</v>
      </c>
      <c r="T213" s="20">
        <f t="shared" si="113"/>
        <v>0.33888888888888891</v>
      </c>
    </row>
    <row r="214" spans="1:20" x14ac:dyDescent="0.25">
      <c r="A214" t="s">
        <v>147</v>
      </c>
      <c r="E214" s="1">
        <v>8.7100000000000009</v>
      </c>
      <c r="F214" s="1">
        <v>3.79</v>
      </c>
      <c r="G214" s="1">
        <v>0.15</v>
      </c>
      <c r="H214" s="1">
        <v>4.7699999999999996</v>
      </c>
      <c r="I214" s="1">
        <v>22</v>
      </c>
      <c r="J214" s="1">
        <v>0</v>
      </c>
      <c r="K214" s="1">
        <v>25.55</v>
      </c>
      <c r="L214" s="3">
        <f t="shared" si="98"/>
        <v>1.1613636363636364</v>
      </c>
      <c r="M214" s="3">
        <f t="shared" si="99"/>
        <v>34.260000000000005</v>
      </c>
      <c r="N214" s="1">
        <v>2.5259999999999998</v>
      </c>
      <c r="O214" s="1">
        <v>5.798</v>
      </c>
      <c r="P214">
        <f t="shared" si="111"/>
        <v>126.49846153846157</v>
      </c>
      <c r="Q214">
        <f>9.75/6</f>
        <v>1.625</v>
      </c>
      <c r="R214">
        <f>29.25/6</f>
        <v>4.875</v>
      </c>
      <c r="S214" s="20">
        <f t="shared" si="112"/>
        <v>6.5</v>
      </c>
      <c r="T214" s="20">
        <f t="shared" si="113"/>
        <v>0.33333333333333331</v>
      </c>
    </row>
    <row r="215" spans="1:20" x14ac:dyDescent="0.25">
      <c r="A215" t="s">
        <v>148</v>
      </c>
      <c r="E215" s="1">
        <v>8.6</v>
      </c>
      <c r="F215" s="1">
        <v>3.16</v>
      </c>
      <c r="G215" s="1">
        <v>0.56999999999999995</v>
      </c>
      <c r="H215" s="1">
        <v>4.87</v>
      </c>
      <c r="I215" s="1">
        <v>22</v>
      </c>
      <c r="J215" s="1">
        <v>0</v>
      </c>
      <c r="K215" s="1">
        <v>19.11</v>
      </c>
      <c r="L215" s="3">
        <f t="shared" si="98"/>
        <v>0.86863636363636365</v>
      </c>
      <c r="M215" s="3">
        <f t="shared" si="99"/>
        <v>27.71</v>
      </c>
      <c r="N215" s="1">
        <v>2.5590000000000002</v>
      </c>
      <c r="O215" s="1">
        <v>6.9619999999999997</v>
      </c>
      <c r="P215">
        <f t="shared" si="111"/>
        <v>102.31384615384616</v>
      </c>
      <c r="Q215">
        <f t="shared" ref="Q215:Q217" si="116">9.75/6</f>
        <v>1.625</v>
      </c>
      <c r="R215">
        <f t="shared" ref="R215:R217" si="117">29.25/6</f>
        <v>4.875</v>
      </c>
      <c r="S215" s="20">
        <f t="shared" si="112"/>
        <v>6.5</v>
      </c>
      <c r="T215" s="20">
        <f t="shared" si="113"/>
        <v>0.33333333333333331</v>
      </c>
    </row>
    <row r="216" spans="1:20" x14ac:dyDescent="0.25">
      <c r="A216" t="s">
        <v>149</v>
      </c>
      <c r="E216" s="1">
        <v>7.97</v>
      </c>
      <c r="F216" s="1">
        <v>3.26</v>
      </c>
      <c r="G216" s="1">
        <v>0.2</v>
      </c>
      <c r="H216" s="1">
        <v>4.51</v>
      </c>
      <c r="I216" s="1">
        <v>28</v>
      </c>
      <c r="J216" s="1">
        <v>0</v>
      </c>
      <c r="K216" s="1">
        <v>18.18</v>
      </c>
      <c r="L216" s="3">
        <f t="shared" si="98"/>
        <v>0.64928571428571424</v>
      </c>
      <c r="M216" s="3">
        <f t="shared" si="99"/>
        <v>26.15</v>
      </c>
      <c r="N216" s="1">
        <v>3.512</v>
      </c>
      <c r="O216" s="1">
        <v>8.5960000000000001</v>
      </c>
      <c r="P216">
        <f t="shared" si="111"/>
        <v>96.553846153846152</v>
      </c>
      <c r="Q216">
        <f t="shared" si="116"/>
        <v>1.625</v>
      </c>
      <c r="R216">
        <f t="shared" si="117"/>
        <v>4.875</v>
      </c>
      <c r="S216" s="20">
        <f t="shared" si="112"/>
        <v>6.5</v>
      </c>
      <c r="T216" s="20">
        <f t="shared" si="113"/>
        <v>0.33333333333333331</v>
      </c>
    </row>
    <row r="217" spans="1:20" x14ac:dyDescent="0.25">
      <c r="A217" t="s">
        <v>150</v>
      </c>
      <c r="E217" s="1">
        <v>8.91</v>
      </c>
      <c r="F217" s="1">
        <v>3.7</v>
      </c>
      <c r="G217" s="1">
        <v>0.13</v>
      </c>
      <c r="H217" s="1">
        <v>5.08</v>
      </c>
      <c r="I217" s="1">
        <v>25</v>
      </c>
      <c r="J217" s="1">
        <v>0</v>
      </c>
      <c r="K217" s="1">
        <v>19.03</v>
      </c>
      <c r="L217" s="3">
        <f t="shared" si="98"/>
        <v>0.7612000000000001</v>
      </c>
      <c r="M217" s="3">
        <f t="shared" si="99"/>
        <v>27.94</v>
      </c>
      <c r="N217" s="1">
        <v>2.8039999999999998</v>
      </c>
      <c r="O217" s="1">
        <v>6.7569999999999997</v>
      </c>
      <c r="P217">
        <f t="shared" si="111"/>
        <v>103.16307692307693</v>
      </c>
      <c r="Q217">
        <f t="shared" si="116"/>
        <v>1.625</v>
      </c>
      <c r="R217">
        <f t="shared" si="117"/>
        <v>4.875</v>
      </c>
      <c r="S217" s="20">
        <f t="shared" si="112"/>
        <v>6.5</v>
      </c>
      <c r="T217" s="20">
        <f t="shared" si="113"/>
        <v>0.33333333333333331</v>
      </c>
    </row>
    <row r="218" spans="1:20" x14ac:dyDescent="0.25">
      <c r="L218" s="3"/>
      <c r="M218" s="3"/>
      <c r="S218" s="20"/>
      <c r="T218" s="20"/>
    </row>
    <row r="219" spans="1:20" x14ac:dyDescent="0.25">
      <c r="L219" s="3"/>
      <c r="M219" s="3"/>
      <c r="S219" s="20"/>
      <c r="T219" s="20"/>
    </row>
    <row r="220" spans="1:20" x14ac:dyDescent="0.25">
      <c r="A220" t="s">
        <v>151</v>
      </c>
      <c r="E220" s="1">
        <v>10.19</v>
      </c>
      <c r="F220" s="1">
        <v>2.94</v>
      </c>
      <c r="G220" s="1">
        <v>0.08</v>
      </c>
      <c r="H220" s="1">
        <v>7.18</v>
      </c>
      <c r="I220" s="1">
        <v>22</v>
      </c>
      <c r="J220" s="1">
        <v>0</v>
      </c>
      <c r="K220" s="1">
        <v>27.56</v>
      </c>
      <c r="L220" s="3">
        <f t="shared" si="98"/>
        <v>1.2527272727272727</v>
      </c>
      <c r="M220" s="3">
        <f t="shared" si="99"/>
        <v>37.75</v>
      </c>
      <c r="N220" s="1">
        <v>2.1589999999999998</v>
      </c>
      <c r="O220" s="1">
        <v>7.4950000000000001</v>
      </c>
      <c r="P220">
        <f>M220/(Q220/6)</f>
        <v>92.827868852459019</v>
      </c>
      <c r="Q220">
        <f>14.64/6</f>
        <v>2.44</v>
      </c>
      <c r="R220">
        <f>38.52/6</f>
        <v>6.4200000000000008</v>
      </c>
      <c r="S220" s="20">
        <f>Q220+R220</f>
        <v>8.8600000000000012</v>
      </c>
      <c r="T220" s="20">
        <f>Q220/R220</f>
        <v>0.38006230529595009</v>
      </c>
    </row>
    <row r="221" spans="1:20" x14ac:dyDescent="0.25">
      <c r="A221" t="s">
        <v>152</v>
      </c>
      <c r="E221" s="1">
        <v>10.130000000000001</v>
      </c>
      <c r="F221" s="1">
        <v>2.7</v>
      </c>
      <c r="G221" s="1">
        <v>0.03</v>
      </c>
      <c r="H221" s="1">
        <v>7.4</v>
      </c>
      <c r="I221" s="1">
        <v>20</v>
      </c>
      <c r="J221" s="1">
        <v>0</v>
      </c>
      <c r="K221" s="1">
        <v>20.7</v>
      </c>
      <c r="L221" s="3">
        <f t="shared" si="98"/>
        <v>1.0349999999999999</v>
      </c>
      <c r="M221" s="3">
        <f t="shared" si="99"/>
        <v>30.83</v>
      </c>
      <c r="N221" s="1">
        <v>1.9750000000000001</v>
      </c>
      <c r="O221" s="1">
        <v>7.407</v>
      </c>
      <c r="P221">
        <f>M221/(Q221/6)</f>
        <v>75.811475409836063</v>
      </c>
      <c r="Q221">
        <f t="shared" ref="Q221:Q224" si="118">14.64/6</f>
        <v>2.44</v>
      </c>
      <c r="R221">
        <f t="shared" ref="R221:R224" si="119">38.52/6</f>
        <v>6.4200000000000008</v>
      </c>
      <c r="S221" s="20">
        <f>Q221+R221</f>
        <v>8.8600000000000012</v>
      </c>
      <c r="T221" s="20">
        <f>Q221/R221</f>
        <v>0.38006230529595009</v>
      </c>
    </row>
    <row r="222" spans="1:20" x14ac:dyDescent="0.25">
      <c r="A222" t="s">
        <v>153</v>
      </c>
      <c r="E222" s="1">
        <v>9.91</v>
      </c>
      <c r="F222" s="1">
        <v>3.06</v>
      </c>
      <c r="G222" s="1">
        <v>0.12</v>
      </c>
      <c r="H222" s="1">
        <v>6.73</v>
      </c>
      <c r="I222" s="1">
        <v>19</v>
      </c>
      <c r="J222" s="1">
        <v>0</v>
      </c>
      <c r="K222" s="1">
        <v>18.8</v>
      </c>
      <c r="L222" s="3">
        <f t="shared" si="98"/>
        <v>0.98947368421052639</v>
      </c>
      <c r="M222" s="3">
        <f t="shared" si="99"/>
        <v>28.71</v>
      </c>
      <c r="N222" s="1">
        <v>1.9179999999999999</v>
      </c>
      <c r="O222" s="1">
        <v>6.21</v>
      </c>
      <c r="P222">
        <f>M222/(Q222/6)</f>
        <v>70.598360655737707</v>
      </c>
      <c r="Q222">
        <f t="shared" si="118"/>
        <v>2.44</v>
      </c>
      <c r="R222">
        <f t="shared" si="119"/>
        <v>6.4200000000000008</v>
      </c>
      <c r="S222" s="20">
        <f>Q222+R222</f>
        <v>8.8600000000000012</v>
      </c>
      <c r="T222" s="20">
        <f>Q222/R222</f>
        <v>0.38006230529595009</v>
      </c>
    </row>
    <row r="223" spans="1:20" x14ac:dyDescent="0.25">
      <c r="A223" t="s">
        <v>154</v>
      </c>
      <c r="E223" s="1">
        <v>10.210000000000001</v>
      </c>
      <c r="F223" s="1">
        <v>3.18</v>
      </c>
      <c r="G223" s="1">
        <v>0.13</v>
      </c>
      <c r="H223" s="1">
        <v>6.91</v>
      </c>
      <c r="I223" s="1">
        <v>23</v>
      </c>
      <c r="J223" s="1">
        <v>0</v>
      </c>
      <c r="K223" s="1">
        <v>22.5</v>
      </c>
      <c r="L223" s="3">
        <f t="shared" si="98"/>
        <v>0.97826086956521741</v>
      </c>
      <c r="M223" s="3">
        <f t="shared" si="99"/>
        <v>32.71</v>
      </c>
      <c r="N223" s="1">
        <v>2.2530000000000001</v>
      </c>
      <c r="O223" s="1">
        <v>7.24</v>
      </c>
      <c r="P223">
        <f>M223/(Q223/6)</f>
        <v>80.43442622950819</v>
      </c>
      <c r="Q223">
        <f t="shared" si="118"/>
        <v>2.44</v>
      </c>
      <c r="R223">
        <f t="shared" si="119"/>
        <v>6.4200000000000008</v>
      </c>
      <c r="S223" s="20">
        <f>Q223+R223</f>
        <v>8.8600000000000012</v>
      </c>
      <c r="T223" s="20">
        <f>Q223/R223</f>
        <v>0.38006230529595009</v>
      </c>
    </row>
    <row r="224" spans="1:20" x14ac:dyDescent="0.25">
      <c r="A224" t="s">
        <v>155</v>
      </c>
      <c r="E224" s="1">
        <v>8.44</v>
      </c>
      <c r="F224" s="1">
        <v>2.57</v>
      </c>
      <c r="G224" s="1">
        <v>0.11</v>
      </c>
      <c r="H224" s="1">
        <v>5.76</v>
      </c>
      <c r="I224" s="1">
        <v>21</v>
      </c>
      <c r="J224" s="1">
        <v>0</v>
      </c>
      <c r="K224" s="1">
        <v>17.2</v>
      </c>
      <c r="L224" s="3">
        <f t="shared" si="98"/>
        <v>0.81904761904761902</v>
      </c>
      <c r="M224" s="3">
        <f t="shared" si="99"/>
        <v>25.64</v>
      </c>
      <c r="N224" s="1">
        <v>2.4889999999999999</v>
      </c>
      <c r="O224" s="1">
        <v>8.1850000000000005</v>
      </c>
      <c r="P224">
        <f>M224/(Q224/6)</f>
        <v>63.049180327868854</v>
      </c>
      <c r="Q224">
        <f t="shared" si="118"/>
        <v>2.44</v>
      </c>
      <c r="R224">
        <f t="shared" si="119"/>
        <v>6.4200000000000008</v>
      </c>
      <c r="S224" s="20">
        <f>Q224+R224</f>
        <v>8.8600000000000012</v>
      </c>
      <c r="T224" s="20">
        <f>Q224/R224</f>
        <v>0.38006230529595009</v>
      </c>
    </row>
    <row r="225" spans="1:20" x14ac:dyDescent="0.25">
      <c r="L225" s="3"/>
      <c r="M225" s="3"/>
      <c r="S225" s="20"/>
      <c r="T225" s="20"/>
    </row>
    <row r="226" spans="1:20" x14ac:dyDescent="0.25">
      <c r="A226" t="s">
        <v>156</v>
      </c>
      <c r="E226" s="1">
        <v>9.69</v>
      </c>
      <c r="F226" s="1">
        <v>3.31</v>
      </c>
      <c r="G226" s="1">
        <v>0.46</v>
      </c>
      <c r="H226" s="1">
        <v>5.92</v>
      </c>
      <c r="I226" s="1">
        <v>17</v>
      </c>
      <c r="J226" s="1">
        <v>0</v>
      </c>
      <c r="K226" s="1">
        <v>12.12</v>
      </c>
      <c r="L226" s="3">
        <f t="shared" si="98"/>
        <v>0.71294117647058819</v>
      </c>
      <c r="M226" s="3">
        <f t="shared" si="99"/>
        <v>21.81</v>
      </c>
      <c r="N226" s="1">
        <v>1.754</v>
      </c>
      <c r="O226" s="1">
        <v>5.133</v>
      </c>
      <c r="P226">
        <f>M226/(Q226/6)</f>
        <v>83.085714285714275</v>
      </c>
      <c r="Q226">
        <f>9.45/6</f>
        <v>1.575</v>
      </c>
      <c r="R226">
        <f>33/6</f>
        <v>5.5</v>
      </c>
      <c r="S226" s="20">
        <f>Q226+R226</f>
        <v>7.0750000000000002</v>
      </c>
      <c r="T226" s="20">
        <f>Q226/R226</f>
        <v>0.28636363636363638</v>
      </c>
    </row>
    <row r="227" spans="1:20" x14ac:dyDescent="0.25">
      <c r="A227" t="s">
        <v>157</v>
      </c>
      <c r="E227" s="1">
        <v>8.76</v>
      </c>
      <c r="F227" s="1">
        <v>2.98</v>
      </c>
      <c r="G227" s="1">
        <v>0.3</v>
      </c>
      <c r="H227" s="1">
        <v>5.48</v>
      </c>
      <c r="I227" s="1">
        <v>16</v>
      </c>
      <c r="J227" s="1">
        <v>0</v>
      </c>
      <c r="K227" s="1">
        <v>9.2799999999999994</v>
      </c>
      <c r="L227" s="3">
        <f t="shared" si="98"/>
        <v>0.57999999999999996</v>
      </c>
      <c r="M227" s="3">
        <f t="shared" si="99"/>
        <v>18.04</v>
      </c>
      <c r="N227" s="1">
        <v>1.8280000000000001</v>
      </c>
      <c r="O227" s="1">
        <v>5.3760000000000003</v>
      </c>
      <c r="P227">
        <f>M227/(Q227/6)</f>
        <v>68.723809523809521</v>
      </c>
      <c r="Q227">
        <f t="shared" ref="Q227:Q229" si="120">9.45/6</f>
        <v>1.575</v>
      </c>
      <c r="R227">
        <f t="shared" ref="R227:R229" si="121">33/6</f>
        <v>5.5</v>
      </c>
      <c r="S227" s="20">
        <f>Q227+R227</f>
        <v>7.0750000000000002</v>
      </c>
      <c r="T227" s="20">
        <f>Q227/R227</f>
        <v>0.28636363636363638</v>
      </c>
    </row>
    <row r="228" spans="1:20" x14ac:dyDescent="0.25">
      <c r="A228" t="s">
        <v>158</v>
      </c>
      <c r="E228" s="1">
        <v>8.52</v>
      </c>
      <c r="F228" s="1">
        <v>3.14</v>
      </c>
      <c r="G228" s="1">
        <v>0.35</v>
      </c>
      <c r="H228" s="1">
        <v>5.03</v>
      </c>
      <c r="I228" s="1">
        <v>15</v>
      </c>
      <c r="J228" s="1">
        <v>0</v>
      </c>
      <c r="K228" s="1">
        <v>10.7</v>
      </c>
      <c r="L228" s="3">
        <f t="shared" si="98"/>
        <v>0.71333333333333326</v>
      </c>
      <c r="M228" s="3">
        <f t="shared" si="99"/>
        <v>19.22</v>
      </c>
      <c r="N228" s="1">
        <v>1.7609999999999999</v>
      </c>
      <c r="O228" s="1">
        <v>4.782</v>
      </c>
      <c r="P228">
        <f>M228/(Q228/6)</f>
        <v>73.219047619047615</v>
      </c>
      <c r="Q228">
        <f t="shared" si="120"/>
        <v>1.575</v>
      </c>
      <c r="R228">
        <f t="shared" si="121"/>
        <v>5.5</v>
      </c>
      <c r="S228" s="20">
        <f>Q228+R228</f>
        <v>7.0750000000000002</v>
      </c>
      <c r="T228" s="20">
        <f>Q228/R228</f>
        <v>0.28636363636363638</v>
      </c>
    </row>
    <row r="229" spans="1:20" x14ac:dyDescent="0.25">
      <c r="A229" t="s">
        <v>159</v>
      </c>
      <c r="E229" s="1">
        <v>8.8000000000000007</v>
      </c>
      <c r="F229" s="1">
        <v>2.83</v>
      </c>
      <c r="G229" s="1">
        <v>0.28000000000000003</v>
      </c>
      <c r="H229" s="1">
        <v>5.68</v>
      </c>
      <c r="I229" s="1">
        <v>19</v>
      </c>
      <c r="J229" s="1">
        <v>0</v>
      </c>
      <c r="K229" s="1">
        <v>11.61</v>
      </c>
      <c r="L229" s="3">
        <f t="shared" ref="L229:L305" si="122">K229/I229</f>
        <v>0.61105263157894729</v>
      </c>
      <c r="M229" s="3">
        <f t="shared" ref="M229:M305" si="123">E229+K229</f>
        <v>20.41</v>
      </c>
      <c r="N229" s="1">
        <v>2.1589999999999998</v>
      </c>
      <c r="O229" s="1">
        <v>6.7130000000000001</v>
      </c>
      <c r="P229">
        <f>M229/(Q229/6)</f>
        <v>77.752380952380946</v>
      </c>
      <c r="Q229">
        <f t="shared" si="120"/>
        <v>1.575</v>
      </c>
      <c r="R229">
        <f t="shared" si="121"/>
        <v>5.5</v>
      </c>
      <c r="S229" s="20">
        <f>Q229+R229</f>
        <v>7.0750000000000002</v>
      </c>
      <c r="T229" s="20">
        <f>Q229/R229</f>
        <v>0.28636363636363638</v>
      </c>
    </row>
    <row r="230" spans="1:20" x14ac:dyDescent="0.25">
      <c r="L230" s="3"/>
      <c r="M230" s="3"/>
      <c r="S230" s="20"/>
      <c r="T230" s="20"/>
    </row>
    <row r="231" spans="1:20" x14ac:dyDescent="0.25">
      <c r="L231" s="3"/>
      <c r="M231" s="3"/>
      <c r="S231" s="20"/>
      <c r="T231" s="20"/>
    </row>
    <row r="232" spans="1:20" x14ac:dyDescent="0.25">
      <c r="A232" t="s">
        <v>160</v>
      </c>
      <c r="E232" s="1">
        <v>6.05</v>
      </c>
      <c r="F232" s="1">
        <v>1.94</v>
      </c>
      <c r="G232" s="1">
        <v>0.21</v>
      </c>
      <c r="H232" s="1">
        <v>3.9</v>
      </c>
      <c r="I232" s="1">
        <v>15</v>
      </c>
      <c r="J232" s="1">
        <v>0</v>
      </c>
      <c r="K232" s="1">
        <v>14.02</v>
      </c>
      <c r="L232" s="3">
        <f t="shared" si="122"/>
        <v>0.93466666666666665</v>
      </c>
      <c r="M232" s="3">
        <f t="shared" si="123"/>
        <v>20.07</v>
      </c>
      <c r="N232" s="1">
        <v>2.4780000000000002</v>
      </c>
      <c r="O232" s="1">
        <v>7.7279999999999998</v>
      </c>
      <c r="P232">
        <f>M232/(Q232/6)</f>
        <v>66.900000000000006</v>
      </c>
      <c r="Q232">
        <f>10.8/6</f>
        <v>1.8</v>
      </c>
      <c r="R232">
        <f>24.6/6</f>
        <v>4.1000000000000005</v>
      </c>
      <c r="S232" s="20">
        <f>Q232+R232</f>
        <v>5.9</v>
      </c>
      <c r="T232" s="20">
        <f>Q232/R232</f>
        <v>0.43902439024390238</v>
      </c>
    </row>
    <row r="233" spans="1:20" x14ac:dyDescent="0.25">
      <c r="A233" t="s">
        <v>161</v>
      </c>
      <c r="E233" s="1">
        <v>8</v>
      </c>
      <c r="F233" s="1">
        <v>2.27</v>
      </c>
      <c r="G233" s="1">
        <v>0.19</v>
      </c>
      <c r="H233" s="1">
        <v>5.54</v>
      </c>
      <c r="I233" s="1">
        <v>17</v>
      </c>
      <c r="J233" s="1">
        <v>0</v>
      </c>
      <c r="K233" s="1">
        <v>7.76</v>
      </c>
      <c r="L233" s="3">
        <f t="shared" si="122"/>
        <v>0.45647058823529413</v>
      </c>
      <c r="M233" s="3">
        <f t="shared" si="123"/>
        <v>15.76</v>
      </c>
      <c r="N233" s="1">
        <v>2.1240000000000001</v>
      </c>
      <c r="O233" s="1">
        <v>7.4880000000000004</v>
      </c>
      <c r="P233">
        <f>M233/(Q233/6)</f>
        <v>52.533333333333331</v>
      </c>
      <c r="Q233">
        <f t="shared" ref="Q233:Q236" si="124">10.8/6</f>
        <v>1.8</v>
      </c>
      <c r="R233">
        <f t="shared" ref="R233:R236" si="125">24.6/6</f>
        <v>4.1000000000000005</v>
      </c>
      <c r="S233" s="20">
        <f>Q233+R233</f>
        <v>5.9</v>
      </c>
      <c r="T233" s="20">
        <f>Q233/R233</f>
        <v>0.43902439024390238</v>
      </c>
    </row>
    <row r="234" spans="1:20" x14ac:dyDescent="0.25">
      <c r="A234" t="s">
        <v>162</v>
      </c>
      <c r="E234" s="1">
        <v>10.58</v>
      </c>
      <c r="F234" s="1">
        <v>4.42</v>
      </c>
      <c r="G234" s="1">
        <v>1.52</v>
      </c>
      <c r="H234" s="1">
        <v>4.6500000000000004</v>
      </c>
      <c r="I234" s="1">
        <v>24</v>
      </c>
      <c r="J234" s="1">
        <v>0</v>
      </c>
      <c r="K234" s="1">
        <v>11.7</v>
      </c>
      <c r="L234" s="3">
        <f t="shared" si="122"/>
        <v>0.48749999999999999</v>
      </c>
      <c r="M234" s="3">
        <f t="shared" si="123"/>
        <v>22.28</v>
      </c>
      <c r="N234" s="1">
        <v>2.2669999999999999</v>
      </c>
      <c r="O234" s="1">
        <v>5.4340000000000002</v>
      </c>
      <c r="P234">
        <f>M234/(Q234/6)</f>
        <v>74.26666666666668</v>
      </c>
      <c r="Q234">
        <f t="shared" si="124"/>
        <v>1.8</v>
      </c>
      <c r="R234">
        <f t="shared" si="125"/>
        <v>4.1000000000000005</v>
      </c>
      <c r="S234" s="20">
        <f>Q234+R234</f>
        <v>5.9</v>
      </c>
      <c r="T234" s="20">
        <f>Q234/R234</f>
        <v>0.43902439024390238</v>
      </c>
    </row>
    <row r="235" spans="1:20" x14ac:dyDescent="0.25">
      <c r="A235" t="s">
        <v>163</v>
      </c>
      <c r="E235" s="1">
        <v>5.53</v>
      </c>
      <c r="F235" s="1">
        <v>1.3</v>
      </c>
      <c r="G235" s="1">
        <v>0.19</v>
      </c>
      <c r="H235" s="1">
        <v>4.04</v>
      </c>
      <c r="I235" s="1">
        <v>10</v>
      </c>
      <c r="J235" s="1">
        <v>0</v>
      </c>
      <c r="K235" s="1">
        <v>3.98</v>
      </c>
      <c r="L235" s="3">
        <f t="shared" si="122"/>
        <v>0.39800000000000002</v>
      </c>
      <c r="M235" s="3">
        <f t="shared" si="123"/>
        <v>9.51</v>
      </c>
      <c r="N235" s="1">
        <v>1.8080000000000001</v>
      </c>
      <c r="O235" s="1">
        <v>7.67</v>
      </c>
      <c r="P235">
        <f>M235/(Q235/6)</f>
        <v>31.7</v>
      </c>
      <c r="Q235">
        <f t="shared" si="124"/>
        <v>1.8</v>
      </c>
      <c r="R235">
        <f t="shared" si="125"/>
        <v>4.1000000000000005</v>
      </c>
      <c r="S235" s="20">
        <f>Q235+R235</f>
        <v>5.9</v>
      </c>
      <c r="T235" s="20">
        <f>Q235/R235</f>
        <v>0.43902439024390238</v>
      </c>
    </row>
    <row r="236" spans="1:20" x14ac:dyDescent="0.25">
      <c r="A236" t="s">
        <v>164</v>
      </c>
      <c r="E236" s="1">
        <v>7.06</v>
      </c>
      <c r="F236" s="1">
        <v>2.09</v>
      </c>
      <c r="G236" s="1">
        <v>0.34</v>
      </c>
      <c r="H236" s="1">
        <v>4.63</v>
      </c>
      <c r="I236" s="1">
        <v>15</v>
      </c>
      <c r="J236" s="1">
        <v>0</v>
      </c>
      <c r="K236" s="1">
        <v>6.87</v>
      </c>
      <c r="L236" s="3">
        <f t="shared" si="122"/>
        <v>0.45800000000000002</v>
      </c>
      <c r="M236" s="3">
        <f t="shared" si="123"/>
        <v>13.93</v>
      </c>
      <c r="N236" s="1">
        <v>2.1240000000000001</v>
      </c>
      <c r="O236" s="1">
        <v>7.1660000000000004</v>
      </c>
      <c r="P236">
        <f>M236/(Q236/6)</f>
        <v>46.433333333333337</v>
      </c>
      <c r="Q236">
        <f t="shared" si="124"/>
        <v>1.8</v>
      </c>
      <c r="R236">
        <f t="shared" si="125"/>
        <v>4.1000000000000005</v>
      </c>
      <c r="S236" s="20">
        <f>Q236+R236</f>
        <v>5.9</v>
      </c>
      <c r="T236" s="20">
        <f>Q236/R236</f>
        <v>0.43902439024390238</v>
      </c>
    </row>
    <row r="237" spans="1:20" x14ac:dyDescent="0.25">
      <c r="L237" s="3"/>
      <c r="M237" s="3"/>
      <c r="S237" s="20"/>
      <c r="T237" s="20"/>
    </row>
    <row r="238" spans="1:20" x14ac:dyDescent="0.25">
      <c r="A238" t="s">
        <v>165</v>
      </c>
      <c r="E238" s="1">
        <v>7.99</v>
      </c>
      <c r="F238" s="1">
        <v>4.0999999999999996</v>
      </c>
      <c r="G238" s="1">
        <v>0.44</v>
      </c>
      <c r="H238" s="1">
        <v>3.45</v>
      </c>
      <c r="I238" s="1">
        <v>29</v>
      </c>
      <c r="J238" s="1">
        <v>0</v>
      </c>
      <c r="K238" s="1">
        <v>25.95</v>
      </c>
      <c r="L238" s="3">
        <f t="shared" si="122"/>
        <v>0.89482758620689651</v>
      </c>
      <c r="M238" s="3">
        <f t="shared" si="123"/>
        <v>33.94</v>
      </c>
      <c r="N238" s="1">
        <v>3.629</v>
      </c>
      <c r="O238" s="1">
        <v>7.077</v>
      </c>
      <c r="P238">
        <f>M238/(Q238/6)</f>
        <v>181.01333333333332</v>
      </c>
      <c r="Q238">
        <f>6.75/6</f>
        <v>1.125</v>
      </c>
      <c r="R238">
        <f>28.5/6</f>
        <v>4.75</v>
      </c>
      <c r="S238" s="20">
        <f>Q238+R238</f>
        <v>5.875</v>
      </c>
      <c r="T238" s="20">
        <f>Q238/R238</f>
        <v>0.23684210526315788</v>
      </c>
    </row>
    <row r="239" spans="1:20" x14ac:dyDescent="0.25">
      <c r="A239" t="s">
        <v>166</v>
      </c>
      <c r="E239" s="1">
        <v>9.09</v>
      </c>
      <c r="F239" s="1">
        <v>2.69</v>
      </c>
      <c r="G239" s="1">
        <v>0.57999999999999996</v>
      </c>
      <c r="H239" s="1">
        <v>5.82</v>
      </c>
      <c r="I239" s="1">
        <v>12</v>
      </c>
      <c r="J239" s="1">
        <v>0</v>
      </c>
      <c r="K239" s="1">
        <v>9.7200000000000006</v>
      </c>
      <c r="L239" s="3">
        <f t="shared" si="122"/>
        <v>0.81</v>
      </c>
      <c r="M239" s="3">
        <f t="shared" si="123"/>
        <v>18.810000000000002</v>
      </c>
      <c r="N239" s="1">
        <v>1.319</v>
      </c>
      <c r="O239" s="1">
        <v>4.4630000000000001</v>
      </c>
      <c r="P239">
        <f>M239/(Q239/6)</f>
        <v>100.32000000000001</v>
      </c>
      <c r="Q239">
        <f t="shared" ref="Q239:Q241" si="126">6.75/6</f>
        <v>1.125</v>
      </c>
      <c r="R239">
        <f t="shared" ref="R239:R241" si="127">28.5/6</f>
        <v>4.75</v>
      </c>
      <c r="S239" s="20">
        <f>Q239+R239</f>
        <v>5.875</v>
      </c>
      <c r="T239" s="20">
        <f>Q239/R239</f>
        <v>0.23684210526315788</v>
      </c>
    </row>
    <row r="240" spans="1:20" x14ac:dyDescent="0.25">
      <c r="A240" t="s">
        <v>167</v>
      </c>
      <c r="E240" s="1">
        <v>8.8800000000000008</v>
      </c>
      <c r="F240" s="1">
        <v>3.18</v>
      </c>
      <c r="G240" s="1">
        <v>0.25</v>
      </c>
      <c r="H240" s="1">
        <v>5.44</v>
      </c>
      <c r="I240" s="1">
        <v>22</v>
      </c>
      <c r="J240" s="1">
        <v>0</v>
      </c>
      <c r="K240" s="1">
        <v>12.87</v>
      </c>
      <c r="L240" s="3">
        <f t="shared" si="122"/>
        <v>0.58499999999999996</v>
      </c>
      <c r="M240" s="3">
        <f t="shared" si="123"/>
        <v>21.75</v>
      </c>
      <c r="N240" s="1">
        <v>2.4790000000000001</v>
      </c>
      <c r="O240" s="1">
        <v>6.9080000000000004</v>
      </c>
      <c r="P240">
        <f>M240/(Q240/6)</f>
        <v>116</v>
      </c>
      <c r="Q240">
        <f t="shared" si="126"/>
        <v>1.125</v>
      </c>
      <c r="R240">
        <f t="shared" si="127"/>
        <v>4.75</v>
      </c>
      <c r="S240" s="20">
        <f>Q240+R240</f>
        <v>5.875</v>
      </c>
      <c r="T240" s="20">
        <f>Q240/R240</f>
        <v>0.23684210526315788</v>
      </c>
    </row>
    <row r="241" spans="1:20" x14ac:dyDescent="0.25">
      <c r="A241" t="s">
        <v>168</v>
      </c>
      <c r="E241" s="1">
        <v>8.94</v>
      </c>
      <c r="F241" s="1">
        <v>3.62</v>
      </c>
      <c r="G241" s="1">
        <v>0.37</v>
      </c>
      <c r="H241" s="1">
        <v>4.95</v>
      </c>
      <c r="I241" s="1">
        <v>23</v>
      </c>
      <c r="J241" s="1">
        <v>0</v>
      </c>
      <c r="K241" s="1">
        <v>19.45</v>
      </c>
      <c r="L241" s="3">
        <f t="shared" si="122"/>
        <v>0.84565217391304348</v>
      </c>
      <c r="M241" s="3">
        <f t="shared" si="123"/>
        <v>28.39</v>
      </c>
      <c r="N241" s="1">
        <v>2.573</v>
      </c>
      <c r="O241" s="1">
        <v>6.3579999999999997</v>
      </c>
      <c r="P241">
        <f>M241/(Q241/6)</f>
        <v>151.41333333333333</v>
      </c>
      <c r="Q241">
        <f t="shared" si="126"/>
        <v>1.125</v>
      </c>
      <c r="R241">
        <f t="shared" si="127"/>
        <v>4.75</v>
      </c>
      <c r="S241" s="20">
        <f>Q241+R241</f>
        <v>5.875</v>
      </c>
      <c r="T241" s="20">
        <f>Q241/R241</f>
        <v>0.23684210526315788</v>
      </c>
    </row>
    <row r="242" spans="1:20" x14ac:dyDescent="0.25">
      <c r="L242" s="3"/>
      <c r="M242" s="3"/>
      <c r="S242" s="20"/>
      <c r="T242" s="20"/>
    </row>
    <row r="243" spans="1:20" x14ac:dyDescent="0.25">
      <c r="L243" s="3"/>
      <c r="M243" s="3"/>
      <c r="S243" s="20"/>
      <c r="T243" s="20"/>
    </row>
    <row r="244" spans="1:20" x14ac:dyDescent="0.25">
      <c r="A244" t="s">
        <v>169</v>
      </c>
      <c r="E244" s="1">
        <v>10.49</v>
      </c>
      <c r="F244" s="1">
        <v>3.84</v>
      </c>
      <c r="G244" s="1">
        <v>0.06</v>
      </c>
      <c r="H244" s="1">
        <v>6.58</v>
      </c>
      <c r="I244" s="1">
        <v>38</v>
      </c>
      <c r="J244" s="1">
        <v>0</v>
      </c>
      <c r="K244" s="1">
        <v>38.5</v>
      </c>
      <c r="L244" s="3">
        <f t="shared" si="122"/>
        <v>1.013157894736842</v>
      </c>
      <c r="M244" s="3">
        <f t="shared" si="123"/>
        <v>48.99</v>
      </c>
      <c r="N244" s="1">
        <v>3.6240000000000001</v>
      </c>
      <c r="O244" s="1">
        <v>9.8930000000000007</v>
      </c>
      <c r="P244">
        <f t="shared" ref="P244:P254" si="128">M244/(Q244/6)</f>
        <v>110.22750000000001</v>
      </c>
      <c r="Q244">
        <f>16/6</f>
        <v>2.6666666666666665</v>
      </c>
      <c r="R244">
        <f>45.3/6</f>
        <v>7.55</v>
      </c>
      <c r="S244" s="20">
        <f t="shared" ref="S244:S254" si="129">Q244+R244</f>
        <v>10.216666666666667</v>
      </c>
      <c r="T244" s="20">
        <f t="shared" ref="T244:T254" si="130">Q244/R244</f>
        <v>0.35320088300220748</v>
      </c>
    </row>
    <row r="245" spans="1:20" x14ac:dyDescent="0.25">
      <c r="A245" t="s">
        <v>170</v>
      </c>
      <c r="E245" s="1">
        <v>10.7</v>
      </c>
      <c r="F245" s="1">
        <v>3.8</v>
      </c>
      <c r="G245" s="1">
        <v>0.34</v>
      </c>
      <c r="H245" s="1">
        <v>6.57</v>
      </c>
      <c r="I245" s="1">
        <v>25</v>
      </c>
      <c r="J245" s="1">
        <v>0</v>
      </c>
      <c r="K245" s="1">
        <v>27.39</v>
      </c>
      <c r="L245" s="3">
        <f t="shared" si="122"/>
        <v>1.0956000000000001</v>
      </c>
      <c r="M245" s="3">
        <f t="shared" si="123"/>
        <v>38.090000000000003</v>
      </c>
      <c r="N245" s="1">
        <v>2.3359999999999999</v>
      </c>
      <c r="O245" s="1">
        <v>6.5869999999999997</v>
      </c>
      <c r="P245">
        <f t="shared" si="128"/>
        <v>85.702500000000015</v>
      </c>
      <c r="Q245">
        <f t="shared" ref="Q245:Q249" si="131">16/6</f>
        <v>2.6666666666666665</v>
      </c>
      <c r="R245">
        <f t="shared" ref="R245:R249" si="132">45.3/6</f>
        <v>7.55</v>
      </c>
      <c r="S245" s="20">
        <f t="shared" si="129"/>
        <v>10.216666666666667</v>
      </c>
      <c r="T245" s="20">
        <f t="shared" si="130"/>
        <v>0.35320088300220748</v>
      </c>
    </row>
    <row r="246" spans="1:20" x14ac:dyDescent="0.25">
      <c r="A246" t="s">
        <v>171</v>
      </c>
      <c r="E246" s="1">
        <v>9.32</v>
      </c>
      <c r="F246" s="1">
        <v>3.39</v>
      </c>
      <c r="G246" s="1">
        <v>0.25</v>
      </c>
      <c r="H246" s="1">
        <v>5.68</v>
      </c>
      <c r="I246" s="1">
        <v>21</v>
      </c>
      <c r="J246" s="1">
        <v>0</v>
      </c>
      <c r="K246" s="1">
        <v>18.75</v>
      </c>
      <c r="L246" s="3">
        <f t="shared" si="122"/>
        <v>0.8928571428571429</v>
      </c>
      <c r="M246" s="3">
        <f t="shared" si="123"/>
        <v>28.07</v>
      </c>
      <c r="N246" s="1">
        <v>2.2530000000000001</v>
      </c>
      <c r="O246" s="1">
        <v>6.1970000000000001</v>
      </c>
      <c r="P246">
        <f t="shared" si="128"/>
        <v>63.157500000000006</v>
      </c>
      <c r="Q246">
        <f t="shared" si="131"/>
        <v>2.6666666666666665</v>
      </c>
      <c r="R246">
        <f t="shared" si="132"/>
        <v>7.55</v>
      </c>
      <c r="S246" s="20">
        <f t="shared" si="129"/>
        <v>10.216666666666667</v>
      </c>
      <c r="T246" s="20">
        <f t="shared" si="130"/>
        <v>0.35320088300220748</v>
      </c>
    </row>
    <row r="247" spans="1:20" x14ac:dyDescent="0.25">
      <c r="A247" t="s">
        <v>172</v>
      </c>
      <c r="E247" s="1">
        <v>10.27</v>
      </c>
      <c r="F247" s="1">
        <v>3.76</v>
      </c>
      <c r="G247" s="1">
        <v>0.32</v>
      </c>
      <c r="H247" s="1">
        <v>6.18</v>
      </c>
      <c r="I247" s="1">
        <v>28</v>
      </c>
      <c r="J247" s="1">
        <v>0</v>
      </c>
      <c r="K247" s="1">
        <v>27.17</v>
      </c>
      <c r="L247" s="3">
        <f t="shared" si="122"/>
        <v>0.97035714285714292</v>
      </c>
      <c r="M247" s="3">
        <f t="shared" si="123"/>
        <v>37.44</v>
      </c>
      <c r="N247" s="1">
        <v>2.7280000000000002</v>
      </c>
      <c r="O247" s="1">
        <v>7.4470000000000001</v>
      </c>
      <c r="P247">
        <f t="shared" si="128"/>
        <v>84.24</v>
      </c>
      <c r="Q247">
        <f t="shared" si="131"/>
        <v>2.6666666666666665</v>
      </c>
      <c r="R247">
        <f t="shared" si="132"/>
        <v>7.55</v>
      </c>
      <c r="S247" s="20">
        <f t="shared" si="129"/>
        <v>10.216666666666667</v>
      </c>
      <c r="T247" s="20">
        <f t="shared" si="130"/>
        <v>0.35320088300220748</v>
      </c>
    </row>
    <row r="248" spans="1:20" x14ac:dyDescent="0.25">
      <c r="A248" t="s">
        <v>173</v>
      </c>
      <c r="E248" s="1">
        <v>9.93</v>
      </c>
      <c r="F248" s="1">
        <v>2.92</v>
      </c>
      <c r="G248" s="1">
        <v>0.05</v>
      </c>
      <c r="H248" s="1">
        <v>6.95</v>
      </c>
      <c r="I248" s="1">
        <v>20</v>
      </c>
      <c r="J248" s="1">
        <v>0</v>
      </c>
      <c r="K248" s="1">
        <v>14.96</v>
      </c>
      <c r="L248" s="3">
        <f t="shared" si="122"/>
        <v>0.748</v>
      </c>
      <c r="M248" s="3">
        <f t="shared" si="123"/>
        <v>24.89</v>
      </c>
      <c r="N248" s="1">
        <v>2.0139999999999998</v>
      </c>
      <c r="O248" s="1">
        <v>6.8380000000000001</v>
      </c>
      <c r="P248">
        <f t="shared" si="128"/>
        <v>56.002500000000005</v>
      </c>
      <c r="Q248">
        <f t="shared" si="131"/>
        <v>2.6666666666666665</v>
      </c>
      <c r="R248">
        <f t="shared" si="132"/>
        <v>7.55</v>
      </c>
      <c r="S248" s="20">
        <f t="shared" si="129"/>
        <v>10.216666666666667</v>
      </c>
      <c r="T248" s="20">
        <f t="shared" si="130"/>
        <v>0.35320088300220748</v>
      </c>
    </row>
    <row r="249" spans="1:20" x14ac:dyDescent="0.25">
      <c r="A249" t="s">
        <v>174</v>
      </c>
      <c r="E249" s="1">
        <v>9.66</v>
      </c>
      <c r="F249" s="1">
        <v>2.87</v>
      </c>
      <c r="G249" s="1">
        <v>0.27</v>
      </c>
      <c r="H249" s="1">
        <v>6.53</v>
      </c>
      <c r="I249" s="1">
        <v>22</v>
      </c>
      <c r="J249" s="1">
        <v>1</v>
      </c>
      <c r="K249" s="1">
        <v>20.149999999999999</v>
      </c>
      <c r="L249" s="3">
        <f t="shared" si="122"/>
        <v>0.91590909090909089</v>
      </c>
      <c r="M249" s="3">
        <f t="shared" si="123"/>
        <v>29.81</v>
      </c>
      <c r="N249" s="1">
        <v>2.278</v>
      </c>
      <c r="O249" s="1">
        <v>7.6760000000000002</v>
      </c>
      <c r="P249">
        <f t="shared" si="128"/>
        <v>67.072500000000005</v>
      </c>
      <c r="Q249">
        <f t="shared" si="131"/>
        <v>2.6666666666666665</v>
      </c>
      <c r="R249">
        <f t="shared" si="132"/>
        <v>7.55</v>
      </c>
      <c r="S249" s="20">
        <f t="shared" si="129"/>
        <v>10.216666666666667</v>
      </c>
      <c r="T249" s="20">
        <f t="shared" si="130"/>
        <v>0.35320088300220748</v>
      </c>
    </row>
    <row r="250" spans="1:20" x14ac:dyDescent="0.25">
      <c r="A250" t="s">
        <v>175</v>
      </c>
      <c r="E250" s="1">
        <v>9.6199999999999992</v>
      </c>
      <c r="F250" s="1">
        <v>3.66</v>
      </c>
      <c r="G250" s="1">
        <v>0.28000000000000003</v>
      </c>
      <c r="H250" s="1">
        <v>5.68</v>
      </c>
      <c r="I250" s="1">
        <v>22</v>
      </c>
      <c r="J250" s="1">
        <v>0</v>
      </c>
      <c r="K250" s="1">
        <v>20.71</v>
      </c>
      <c r="L250" s="3">
        <f t="shared" si="122"/>
        <v>0.9413636363636364</v>
      </c>
      <c r="M250" s="3">
        <f t="shared" si="123"/>
        <v>30.33</v>
      </c>
      <c r="N250" s="1">
        <v>2.286</v>
      </c>
      <c r="O250" s="1">
        <v>6.0090000000000003</v>
      </c>
      <c r="P250">
        <f t="shared" si="128"/>
        <v>80.522123893805301</v>
      </c>
      <c r="Q250">
        <f>13.56/6</f>
        <v>2.2600000000000002</v>
      </c>
      <c r="R250">
        <f>39/6</f>
        <v>6.5</v>
      </c>
      <c r="S250" s="20">
        <f t="shared" si="129"/>
        <v>8.76</v>
      </c>
      <c r="T250" s="20">
        <f t="shared" si="130"/>
        <v>0.34769230769230774</v>
      </c>
    </row>
    <row r="251" spans="1:20" x14ac:dyDescent="0.25">
      <c r="A251" t="s">
        <v>176</v>
      </c>
      <c r="E251" s="1">
        <v>9.7899999999999991</v>
      </c>
      <c r="F251" s="1">
        <v>3.2</v>
      </c>
      <c r="G251" s="1">
        <v>0.28999999999999998</v>
      </c>
      <c r="H251" s="1">
        <v>6.3</v>
      </c>
      <c r="I251" s="1">
        <v>19</v>
      </c>
      <c r="J251" s="1">
        <v>0</v>
      </c>
      <c r="K251" s="1">
        <v>15.68</v>
      </c>
      <c r="L251" s="3">
        <f t="shared" si="122"/>
        <v>0.82526315789473681</v>
      </c>
      <c r="M251" s="3">
        <f t="shared" si="123"/>
        <v>25.47</v>
      </c>
      <c r="N251" s="1">
        <v>1.94</v>
      </c>
      <c r="O251" s="1">
        <v>5.9290000000000003</v>
      </c>
      <c r="P251">
        <f t="shared" si="128"/>
        <v>67.619469026548657</v>
      </c>
      <c r="Q251">
        <f t="shared" ref="Q251:Q254" si="133">13.56/6</f>
        <v>2.2600000000000002</v>
      </c>
      <c r="R251">
        <f t="shared" ref="R251:R254" si="134">39/6</f>
        <v>6.5</v>
      </c>
      <c r="S251" s="20">
        <f t="shared" si="129"/>
        <v>8.76</v>
      </c>
      <c r="T251" s="20">
        <f t="shared" si="130"/>
        <v>0.34769230769230774</v>
      </c>
    </row>
    <row r="252" spans="1:20" x14ac:dyDescent="0.25">
      <c r="A252" t="s">
        <v>177</v>
      </c>
      <c r="E252" s="1">
        <v>10.15</v>
      </c>
      <c r="F252" s="1">
        <v>3.67</v>
      </c>
      <c r="G252" s="1">
        <v>0.5</v>
      </c>
      <c r="H252" s="1">
        <v>5.98</v>
      </c>
      <c r="I252" s="1">
        <v>27</v>
      </c>
      <c r="J252" s="1">
        <v>0</v>
      </c>
      <c r="K252" s="1">
        <v>21.89</v>
      </c>
      <c r="L252" s="3">
        <f t="shared" si="122"/>
        <v>0.81074074074074076</v>
      </c>
      <c r="M252" s="3">
        <f t="shared" si="123"/>
        <v>32.04</v>
      </c>
      <c r="N252" s="1">
        <v>2.66</v>
      </c>
      <c r="O252" s="1">
        <v>7.3559999999999999</v>
      </c>
      <c r="P252">
        <f t="shared" si="128"/>
        <v>85.061946902654853</v>
      </c>
      <c r="Q252">
        <f t="shared" si="133"/>
        <v>2.2600000000000002</v>
      </c>
      <c r="R252">
        <f t="shared" si="134"/>
        <v>6.5</v>
      </c>
      <c r="S252" s="20">
        <f t="shared" si="129"/>
        <v>8.76</v>
      </c>
      <c r="T252" s="20">
        <f t="shared" si="130"/>
        <v>0.34769230769230774</v>
      </c>
    </row>
    <row r="253" spans="1:20" x14ac:dyDescent="0.25">
      <c r="A253" t="s">
        <v>178</v>
      </c>
      <c r="E253" s="1">
        <v>9.91</v>
      </c>
      <c r="F253" s="1">
        <v>3.28</v>
      </c>
      <c r="G253" s="1">
        <v>0.32</v>
      </c>
      <c r="H253" s="1">
        <v>6.31</v>
      </c>
      <c r="I253" s="1">
        <v>21</v>
      </c>
      <c r="J253" s="1">
        <v>0</v>
      </c>
      <c r="K253" s="1">
        <v>21.39</v>
      </c>
      <c r="L253" s="3">
        <f t="shared" si="122"/>
        <v>1.0185714285714287</v>
      </c>
      <c r="M253" s="3">
        <f t="shared" si="123"/>
        <v>31.3</v>
      </c>
      <c r="N253" s="1">
        <v>2.1190000000000002</v>
      </c>
      <c r="O253" s="1">
        <v>6.4059999999999997</v>
      </c>
      <c r="P253">
        <f t="shared" si="128"/>
        <v>83.097345132743357</v>
      </c>
      <c r="Q253">
        <f t="shared" si="133"/>
        <v>2.2600000000000002</v>
      </c>
      <c r="R253">
        <f t="shared" si="134"/>
        <v>6.5</v>
      </c>
      <c r="S253" s="20">
        <f t="shared" si="129"/>
        <v>8.76</v>
      </c>
      <c r="T253" s="20">
        <f t="shared" si="130"/>
        <v>0.34769230769230774</v>
      </c>
    </row>
    <row r="254" spans="1:20" x14ac:dyDescent="0.25">
      <c r="A254" t="s">
        <v>179</v>
      </c>
      <c r="E254" s="1">
        <v>9.98</v>
      </c>
      <c r="F254" s="1">
        <v>3.94</v>
      </c>
      <c r="G254" s="1">
        <v>0.1</v>
      </c>
      <c r="H254" s="1">
        <v>5.93</v>
      </c>
      <c r="I254" s="1">
        <v>20</v>
      </c>
      <c r="J254" s="1">
        <v>0</v>
      </c>
      <c r="K254" s="1">
        <v>20.61</v>
      </c>
      <c r="L254" s="3">
        <f t="shared" si="122"/>
        <v>1.0305</v>
      </c>
      <c r="M254" s="3">
        <f t="shared" si="123"/>
        <v>30.59</v>
      </c>
      <c r="N254" s="1">
        <v>2.0049999999999999</v>
      </c>
      <c r="O254" s="1">
        <v>5.0720000000000001</v>
      </c>
      <c r="P254">
        <f t="shared" si="128"/>
        <v>81.212389380530965</v>
      </c>
      <c r="Q254">
        <f t="shared" si="133"/>
        <v>2.2600000000000002</v>
      </c>
      <c r="R254">
        <f t="shared" si="134"/>
        <v>6.5</v>
      </c>
      <c r="S254" s="20">
        <f t="shared" si="129"/>
        <v>8.76</v>
      </c>
      <c r="T254" s="20">
        <f t="shared" si="130"/>
        <v>0.34769230769230774</v>
      </c>
    </row>
    <row r="255" spans="1:20" x14ac:dyDescent="0.25">
      <c r="L255" s="3"/>
      <c r="M255" s="3"/>
      <c r="S255" s="20"/>
      <c r="T255" s="20"/>
    </row>
    <row r="256" spans="1:20" x14ac:dyDescent="0.25">
      <c r="A256" t="s">
        <v>180</v>
      </c>
      <c r="E256" s="1">
        <v>8.86</v>
      </c>
      <c r="F256" s="1">
        <v>3.28</v>
      </c>
      <c r="G256" s="1">
        <v>0.11</v>
      </c>
      <c r="H256" s="1">
        <v>5.48</v>
      </c>
      <c r="I256" s="1">
        <v>23</v>
      </c>
      <c r="J256" s="1">
        <v>0</v>
      </c>
      <c r="K256" s="1">
        <v>17.09</v>
      </c>
      <c r="L256" s="3">
        <f t="shared" si="122"/>
        <v>0.74304347826086958</v>
      </c>
      <c r="M256" s="3">
        <f t="shared" si="123"/>
        <v>25.95</v>
      </c>
      <c r="N256" s="1">
        <v>2.5950000000000002</v>
      </c>
      <c r="O256" s="1">
        <v>7.0209999999999999</v>
      </c>
      <c r="P256">
        <f>M256/(Q256/6)</f>
        <v>100.45161290322579</v>
      </c>
      <c r="Q256">
        <f>9.3/6</f>
        <v>1.55</v>
      </c>
      <c r="R256">
        <f>23.4/6</f>
        <v>3.9</v>
      </c>
      <c r="S256" s="20">
        <f>Q256+R256</f>
        <v>5.45</v>
      </c>
      <c r="T256" s="20">
        <f>Q256/R256</f>
        <v>0.39743589743589747</v>
      </c>
    </row>
    <row r="257" spans="1:20" x14ac:dyDescent="0.25">
      <c r="A257" t="s">
        <v>181</v>
      </c>
      <c r="E257" s="1">
        <v>8.36</v>
      </c>
      <c r="F257" s="1">
        <v>3.35</v>
      </c>
      <c r="G257" s="1">
        <v>0.33</v>
      </c>
      <c r="H257" s="1">
        <v>4.68</v>
      </c>
      <c r="I257" s="1">
        <v>22</v>
      </c>
      <c r="J257" s="1">
        <v>1</v>
      </c>
      <c r="K257" s="1">
        <v>14.47</v>
      </c>
      <c r="L257" s="3">
        <f t="shared" si="122"/>
        <v>0.65772727272727272</v>
      </c>
      <c r="M257" s="3">
        <f t="shared" si="123"/>
        <v>22.83</v>
      </c>
      <c r="N257" s="1">
        <v>2.633</v>
      </c>
      <c r="O257" s="1">
        <v>6.5730000000000004</v>
      </c>
      <c r="P257">
        <f>M257/(Q257/6)</f>
        <v>88.374193548387083</v>
      </c>
      <c r="Q257">
        <f t="shared" ref="Q257:Q259" si="135">9.3/6</f>
        <v>1.55</v>
      </c>
      <c r="R257">
        <f t="shared" ref="R257:R259" si="136">23.4/6</f>
        <v>3.9</v>
      </c>
      <c r="S257" s="20">
        <f>Q257+R257</f>
        <v>5.45</v>
      </c>
      <c r="T257" s="20">
        <f>Q257/R257</f>
        <v>0.39743589743589747</v>
      </c>
    </row>
    <row r="258" spans="1:20" x14ac:dyDescent="0.25">
      <c r="A258" t="s">
        <v>182</v>
      </c>
      <c r="E258" s="1">
        <v>8.2899999999999991</v>
      </c>
      <c r="F258" s="1">
        <v>2.2200000000000002</v>
      </c>
      <c r="G258" s="1">
        <v>0.5</v>
      </c>
      <c r="H258" s="1">
        <v>5.57</v>
      </c>
      <c r="I258" s="1">
        <v>11</v>
      </c>
      <c r="J258" s="1">
        <v>0</v>
      </c>
      <c r="K258" s="1">
        <v>7.1</v>
      </c>
      <c r="L258" s="3">
        <f t="shared" si="122"/>
        <v>0.64545454545454539</v>
      </c>
      <c r="M258" s="3">
        <f t="shared" si="123"/>
        <v>15.389999999999999</v>
      </c>
      <c r="N258" s="1">
        <v>1.327</v>
      </c>
      <c r="O258" s="1">
        <v>4.9489999999999998</v>
      </c>
      <c r="P258">
        <f>M258/(Q258/6)</f>
        <v>59.574193548387086</v>
      </c>
      <c r="Q258">
        <f t="shared" si="135"/>
        <v>1.55</v>
      </c>
      <c r="R258">
        <f t="shared" si="136"/>
        <v>3.9</v>
      </c>
      <c r="S258" s="20">
        <f>Q258+R258</f>
        <v>5.45</v>
      </c>
      <c r="T258" s="20">
        <f>Q258/R258</f>
        <v>0.39743589743589747</v>
      </c>
    </row>
    <row r="259" spans="1:20" x14ac:dyDescent="0.25">
      <c r="A259" t="s">
        <v>183</v>
      </c>
      <c r="E259" s="1">
        <v>7.78</v>
      </c>
      <c r="F259" s="1">
        <v>2.71</v>
      </c>
      <c r="G259" s="1">
        <v>0.27</v>
      </c>
      <c r="H259" s="1">
        <v>4.8099999999999996</v>
      </c>
      <c r="I259" s="1">
        <v>18</v>
      </c>
      <c r="J259" s="1">
        <v>0</v>
      </c>
      <c r="K259" s="1">
        <v>8.4499999999999993</v>
      </c>
      <c r="L259" s="3">
        <f t="shared" si="122"/>
        <v>0.46944444444444439</v>
      </c>
      <c r="M259" s="3">
        <f t="shared" si="123"/>
        <v>16.23</v>
      </c>
      <c r="N259" s="1">
        <v>2.3130000000000002</v>
      </c>
      <c r="O259" s="1">
        <v>6.6509999999999998</v>
      </c>
      <c r="P259">
        <f>M259/(Q259/6)</f>
        <v>62.825806451612898</v>
      </c>
      <c r="Q259">
        <f t="shared" si="135"/>
        <v>1.55</v>
      </c>
      <c r="R259">
        <f t="shared" si="136"/>
        <v>3.9</v>
      </c>
      <c r="S259" s="20">
        <f>Q259+R259</f>
        <v>5.45</v>
      </c>
      <c r="T259" s="20">
        <f>Q259/R259</f>
        <v>0.39743589743589747</v>
      </c>
    </row>
    <row r="260" spans="1:20" x14ac:dyDescent="0.25">
      <c r="L260" s="3"/>
      <c r="M260" s="3"/>
      <c r="S260" s="20"/>
      <c r="T260" s="20"/>
    </row>
    <row r="261" spans="1:20" x14ac:dyDescent="0.25">
      <c r="L261" s="3"/>
      <c r="M261" s="3"/>
      <c r="S261" s="20"/>
      <c r="T261" s="20"/>
    </row>
    <row r="262" spans="1:20" x14ac:dyDescent="0.25">
      <c r="A262" t="s">
        <v>184</v>
      </c>
      <c r="E262" s="1">
        <v>9.52</v>
      </c>
      <c r="F262" s="1">
        <v>3.41</v>
      </c>
      <c r="G262" s="1">
        <v>0.08</v>
      </c>
      <c r="H262" s="1">
        <v>6.02</v>
      </c>
      <c r="I262" s="1">
        <v>21</v>
      </c>
      <c r="J262" s="1">
        <v>0</v>
      </c>
      <c r="K262" s="1">
        <v>18.329999999999998</v>
      </c>
      <c r="L262" s="3">
        <f t="shared" si="122"/>
        <v>0.87285714285714278</v>
      </c>
      <c r="M262" s="3">
        <f t="shared" si="123"/>
        <v>27.849999999999998</v>
      </c>
      <c r="N262" s="1">
        <v>2.206</v>
      </c>
      <c r="O262" s="1">
        <v>6.1559999999999997</v>
      </c>
      <c r="P262">
        <f>M262/(Q262/6)</f>
        <v>95.485714285714266</v>
      </c>
      <c r="Q262">
        <f>10.5/6</f>
        <v>1.75</v>
      </c>
      <c r="R262">
        <f>26.25/6</f>
        <v>4.375</v>
      </c>
      <c r="S262" s="20">
        <f>Q262+R262</f>
        <v>6.125</v>
      </c>
      <c r="T262" s="20">
        <f>Q262/R262</f>
        <v>0.4</v>
      </c>
    </row>
    <row r="263" spans="1:20" x14ac:dyDescent="0.25">
      <c r="A263" t="s">
        <v>185</v>
      </c>
      <c r="E263" s="1">
        <v>9.5299999999999994</v>
      </c>
      <c r="F263" s="1">
        <v>2.48</v>
      </c>
      <c r="G263" s="1">
        <v>0.35</v>
      </c>
      <c r="H263" s="1">
        <v>6.69</v>
      </c>
      <c r="I263" s="1">
        <v>15</v>
      </c>
      <c r="J263" s="1">
        <v>0</v>
      </c>
      <c r="K263" s="1">
        <v>13.63</v>
      </c>
      <c r="L263" s="3">
        <f t="shared" si="122"/>
        <v>0.90866666666666673</v>
      </c>
      <c r="M263" s="3">
        <f t="shared" si="123"/>
        <v>23.16</v>
      </c>
      <c r="N263" s="1">
        <v>1.5740000000000001</v>
      </c>
      <c r="O263" s="1">
        <v>6.0410000000000004</v>
      </c>
      <c r="P263">
        <f>M263/(Q263/6)</f>
        <v>79.405714285714282</v>
      </c>
      <c r="Q263">
        <f t="shared" ref="Q263:Q265" si="137">10.5/6</f>
        <v>1.75</v>
      </c>
      <c r="R263">
        <f t="shared" ref="R263:R265" si="138">26.25/6</f>
        <v>4.375</v>
      </c>
      <c r="S263" s="20">
        <f>Q263+R263</f>
        <v>6.125</v>
      </c>
      <c r="T263" s="20">
        <f>Q263/R263</f>
        <v>0.4</v>
      </c>
    </row>
    <row r="264" spans="1:20" x14ac:dyDescent="0.25">
      <c r="A264" t="s">
        <v>186</v>
      </c>
      <c r="E264" s="1">
        <v>8.43</v>
      </c>
      <c r="F264" s="1">
        <v>2.11</v>
      </c>
      <c r="G264" s="1">
        <v>0.04</v>
      </c>
      <c r="H264" s="1">
        <v>6.28</v>
      </c>
      <c r="I264" s="1">
        <v>17</v>
      </c>
      <c r="J264" s="1">
        <v>0</v>
      </c>
      <c r="K264" s="1">
        <v>14.31</v>
      </c>
      <c r="L264" s="3">
        <f t="shared" si="122"/>
        <v>0.84176470588235297</v>
      </c>
      <c r="M264" s="3">
        <f t="shared" si="123"/>
        <v>22.740000000000002</v>
      </c>
      <c r="N264" s="1">
        <v>2.016</v>
      </c>
      <c r="O264" s="1">
        <v>8.0640000000000001</v>
      </c>
      <c r="P264">
        <f>M264/(Q264/6)</f>
        <v>77.965714285714284</v>
      </c>
      <c r="Q264">
        <f t="shared" si="137"/>
        <v>1.75</v>
      </c>
      <c r="R264">
        <f t="shared" si="138"/>
        <v>4.375</v>
      </c>
      <c r="S264" s="20">
        <f>Q264+R264</f>
        <v>6.125</v>
      </c>
      <c r="T264" s="20">
        <f>Q264/R264</f>
        <v>0.4</v>
      </c>
    </row>
    <row r="265" spans="1:20" x14ac:dyDescent="0.25">
      <c r="A265" t="s">
        <v>187</v>
      </c>
      <c r="E265" s="1">
        <v>6.7</v>
      </c>
      <c r="F265" s="1">
        <v>2.36</v>
      </c>
      <c r="G265" s="1">
        <v>0.03</v>
      </c>
      <c r="H265" s="1">
        <v>4.32</v>
      </c>
      <c r="I265" s="1">
        <v>16</v>
      </c>
      <c r="J265" s="1">
        <v>0</v>
      </c>
      <c r="K265" s="1">
        <v>12.18</v>
      </c>
      <c r="L265" s="3">
        <f t="shared" si="122"/>
        <v>0.76124999999999998</v>
      </c>
      <c r="M265" s="3">
        <f t="shared" si="123"/>
        <v>18.88</v>
      </c>
      <c r="N265" s="1">
        <v>2.387</v>
      </c>
      <c r="O265" s="1">
        <v>6.7809999999999997</v>
      </c>
      <c r="P265">
        <f>M265/(Q265/6)</f>
        <v>64.731428571428566</v>
      </c>
      <c r="Q265">
        <f t="shared" si="137"/>
        <v>1.75</v>
      </c>
      <c r="R265">
        <f t="shared" si="138"/>
        <v>4.375</v>
      </c>
      <c r="S265" s="20">
        <f>Q265+R265</f>
        <v>6.125</v>
      </c>
      <c r="T265" s="20">
        <f>Q265/R265</f>
        <v>0.4</v>
      </c>
    </row>
    <row r="266" spans="1:20" x14ac:dyDescent="0.25">
      <c r="L266" s="3"/>
      <c r="M266" s="3"/>
      <c r="S266" s="20"/>
      <c r="T266" s="20"/>
    </row>
    <row r="267" spans="1:20" x14ac:dyDescent="0.25">
      <c r="L267" s="3"/>
      <c r="M267" s="3"/>
      <c r="S267" s="20"/>
      <c r="T267" s="20"/>
    </row>
    <row r="268" spans="1:20" x14ac:dyDescent="0.25">
      <c r="A268" t="s">
        <v>188</v>
      </c>
      <c r="E268" s="1">
        <v>7.52</v>
      </c>
      <c r="F268" s="1">
        <v>3.01</v>
      </c>
      <c r="G268" s="1">
        <v>0.28999999999999998</v>
      </c>
      <c r="H268" s="1">
        <v>4.22</v>
      </c>
      <c r="I268" s="1">
        <v>23</v>
      </c>
      <c r="J268" s="1">
        <v>0</v>
      </c>
      <c r="K268" s="1">
        <v>9.4499999999999993</v>
      </c>
      <c r="L268" s="3">
        <f t="shared" si="122"/>
        <v>0.41086956521739126</v>
      </c>
      <c r="M268" s="3">
        <f t="shared" si="123"/>
        <v>16.97</v>
      </c>
      <c r="N268" s="1">
        <v>3.0590000000000002</v>
      </c>
      <c r="O268" s="1">
        <v>7.6520000000000001</v>
      </c>
      <c r="P268">
        <f t="shared" ref="P268:P278" si="139">M268/(Q268/6)</f>
        <v>53.123478260869554</v>
      </c>
      <c r="Q268">
        <f>11.5/6</f>
        <v>1.9166666666666667</v>
      </c>
      <c r="R268">
        <f>29/6</f>
        <v>4.833333333333333</v>
      </c>
      <c r="S268" s="20">
        <f t="shared" ref="S268:S278" si="140">Q268+R268</f>
        <v>6.75</v>
      </c>
      <c r="T268" s="20">
        <f t="shared" ref="T268:T278" si="141">Q268/R268</f>
        <v>0.39655172413793105</v>
      </c>
    </row>
    <row r="269" spans="1:20" x14ac:dyDescent="0.25">
      <c r="A269" t="s">
        <v>189</v>
      </c>
      <c r="E269" s="1">
        <v>8.16</v>
      </c>
      <c r="F269" s="1">
        <v>2.9</v>
      </c>
      <c r="G269" s="1">
        <v>0.28000000000000003</v>
      </c>
      <c r="H269" s="1">
        <v>4.99</v>
      </c>
      <c r="I269" s="1">
        <v>17</v>
      </c>
      <c r="J269" s="1">
        <v>0</v>
      </c>
      <c r="K269" s="1">
        <v>6.45</v>
      </c>
      <c r="L269" s="3">
        <f t="shared" si="122"/>
        <v>0.37941176470588234</v>
      </c>
      <c r="M269" s="3">
        <f t="shared" si="123"/>
        <v>14.61</v>
      </c>
      <c r="N269" s="1">
        <v>2.0819999999999999</v>
      </c>
      <c r="O269" s="1">
        <v>5.8639999999999999</v>
      </c>
      <c r="P269">
        <f t="shared" si="139"/>
        <v>45.735652173913039</v>
      </c>
      <c r="Q269">
        <f t="shared" ref="Q269:Q273" si="142">11.5/6</f>
        <v>1.9166666666666667</v>
      </c>
      <c r="R269">
        <f t="shared" ref="R269:R273" si="143">29/6</f>
        <v>4.833333333333333</v>
      </c>
      <c r="S269" s="20">
        <f t="shared" si="140"/>
        <v>6.75</v>
      </c>
      <c r="T269" s="20">
        <f t="shared" si="141"/>
        <v>0.39655172413793105</v>
      </c>
    </row>
    <row r="270" spans="1:20" x14ac:dyDescent="0.25">
      <c r="A270" t="s">
        <v>190</v>
      </c>
      <c r="E270" s="1">
        <v>8.9600000000000009</v>
      </c>
      <c r="F270" s="1">
        <v>2.85</v>
      </c>
      <c r="G270" s="1">
        <v>0.16</v>
      </c>
      <c r="H270" s="1">
        <v>5.95</v>
      </c>
      <c r="I270" s="1">
        <v>25</v>
      </c>
      <c r="J270" s="1">
        <v>0</v>
      </c>
      <c r="K270" s="1">
        <v>11.37</v>
      </c>
      <c r="L270" s="3">
        <f t="shared" si="122"/>
        <v>0.45479999999999998</v>
      </c>
      <c r="M270" s="3">
        <f t="shared" si="123"/>
        <v>20.329999999999998</v>
      </c>
      <c r="N270" s="1">
        <v>2.7909999999999999</v>
      </c>
      <c r="O270" s="1">
        <v>8.7870000000000008</v>
      </c>
      <c r="P270">
        <f t="shared" si="139"/>
        <v>63.641739130434772</v>
      </c>
      <c r="Q270">
        <f t="shared" si="142"/>
        <v>1.9166666666666667</v>
      </c>
      <c r="R270">
        <f t="shared" si="143"/>
        <v>4.833333333333333</v>
      </c>
      <c r="S270" s="20">
        <f t="shared" si="140"/>
        <v>6.75</v>
      </c>
      <c r="T270" s="20">
        <f t="shared" si="141"/>
        <v>0.39655172413793105</v>
      </c>
    </row>
    <row r="271" spans="1:20" x14ac:dyDescent="0.25">
      <c r="A271" t="s">
        <v>191</v>
      </c>
      <c r="E271" s="1">
        <v>10.07</v>
      </c>
      <c r="F271" s="1">
        <v>3.53</v>
      </c>
      <c r="G271" s="1">
        <v>0.4</v>
      </c>
      <c r="H271" s="1">
        <v>6.14</v>
      </c>
      <c r="I271" s="1">
        <v>33</v>
      </c>
      <c r="J271" s="1">
        <v>0</v>
      </c>
      <c r="K271" s="1">
        <v>23.2</v>
      </c>
      <c r="L271" s="3">
        <f t="shared" si="122"/>
        <v>0.70303030303030301</v>
      </c>
      <c r="M271" s="3">
        <f t="shared" si="123"/>
        <v>33.269999999999996</v>
      </c>
      <c r="N271" s="1">
        <v>3.2759999999999998</v>
      </c>
      <c r="O271" s="1">
        <v>9.3350000000000009</v>
      </c>
      <c r="P271">
        <f t="shared" si="139"/>
        <v>104.14956521739128</v>
      </c>
      <c r="Q271">
        <f t="shared" si="142"/>
        <v>1.9166666666666667</v>
      </c>
      <c r="R271">
        <f t="shared" si="143"/>
        <v>4.833333333333333</v>
      </c>
      <c r="S271" s="20">
        <f t="shared" si="140"/>
        <v>6.75</v>
      </c>
      <c r="T271" s="20">
        <f t="shared" si="141"/>
        <v>0.39655172413793105</v>
      </c>
    </row>
    <row r="272" spans="1:20" x14ac:dyDescent="0.25">
      <c r="A272" t="s">
        <v>192</v>
      </c>
      <c r="E272" s="1">
        <v>8.32</v>
      </c>
      <c r="F272" s="1">
        <v>2.5099999999999998</v>
      </c>
      <c r="G272" s="1">
        <v>0.15</v>
      </c>
      <c r="H272" s="1">
        <v>5.67</v>
      </c>
      <c r="I272" s="1">
        <v>24</v>
      </c>
      <c r="J272" s="1">
        <v>0</v>
      </c>
      <c r="K272" s="1">
        <v>20.3</v>
      </c>
      <c r="L272" s="3">
        <f t="shared" si="122"/>
        <v>0.84583333333333333</v>
      </c>
      <c r="M272" s="3">
        <f t="shared" si="123"/>
        <v>28.62</v>
      </c>
      <c r="N272" s="1">
        <v>2.883</v>
      </c>
      <c r="O272" s="1">
        <v>9.5760000000000005</v>
      </c>
      <c r="P272">
        <f t="shared" si="139"/>
        <v>89.593043478260867</v>
      </c>
      <c r="Q272">
        <f t="shared" si="142"/>
        <v>1.9166666666666667</v>
      </c>
      <c r="R272">
        <f t="shared" si="143"/>
        <v>4.833333333333333</v>
      </c>
      <c r="S272" s="20">
        <f t="shared" si="140"/>
        <v>6.75</v>
      </c>
      <c r="T272" s="20">
        <f t="shared" si="141"/>
        <v>0.39655172413793105</v>
      </c>
    </row>
    <row r="273" spans="1:20" x14ac:dyDescent="0.25">
      <c r="A273" t="s">
        <v>193</v>
      </c>
      <c r="E273" s="1">
        <v>7.38</v>
      </c>
      <c r="F273" s="1">
        <v>2.93</v>
      </c>
      <c r="G273" s="1">
        <v>0.09</v>
      </c>
      <c r="H273" s="1">
        <v>4.3600000000000003</v>
      </c>
      <c r="I273" s="1">
        <v>24</v>
      </c>
      <c r="J273" s="1">
        <v>0</v>
      </c>
      <c r="K273" s="1">
        <v>20.45</v>
      </c>
      <c r="L273" s="3">
        <f t="shared" si="122"/>
        <v>0.8520833333333333</v>
      </c>
      <c r="M273" s="3">
        <f t="shared" si="123"/>
        <v>27.83</v>
      </c>
      <c r="N273" s="1">
        <v>3.2530000000000001</v>
      </c>
      <c r="O273" s="1">
        <v>8.2029999999999994</v>
      </c>
      <c r="P273">
        <f t="shared" si="139"/>
        <v>87.11999999999999</v>
      </c>
      <c r="Q273">
        <f t="shared" si="142"/>
        <v>1.9166666666666667</v>
      </c>
      <c r="R273">
        <f t="shared" si="143"/>
        <v>4.833333333333333</v>
      </c>
      <c r="S273" s="20">
        <f t="shared" si="140"/>
        <v>6.75</v>
      </c>
      <c r="T273" s="20">
        <f t="shared" si="141"/>
        <v>0.39655172413793105</v>
      </c>
    </row>
    <row r="274" spans="1:20" x14ac:dyDescent="0.25">
      <c r="A274" t="s">
        <v>194</v>
      </c>
      <c r="E274" s="1">
        <v>7.93</v>
      </c>
      <c r="F274" s="1">
        <v>2.17</v>
      </c>
      <c r="G274" s="1">
        <v>0.63</v>
      </c>
      <c r="H274" s="1">
        <v>5.13</v>
      </c>
      <c r="I274" s="1">
        <v>15</v>
      </c>
      <c r="J274" s="1">
        <v>0</v>
      </c>
      <c r="K274" s="1">
        <v>7.04</v>
      </c>
      <c r="L274" s="3">
        <f t="shared" si="122"/>
        <v>0.46933333333333332</v>
      </c>
      <c r="M274" s="3">
        <f t="shared" si="123"/>
        <v>14.969999999999999</v>
      </c>
      <c r="N274" s="1">
        <v>1.8919999999999999</v>
      </c>
      <c r="O274" s="1">
        <v>6.9219999999999997</v>
      </c>
      <c r="P274">
        <f t="shared" si="139"/>
        <v>59.879999999999995</v>
      </c>
      <c r="Q274">
        <f>9/6</f>
        <v>1.5</v>
      </c>
      <c r="R274">
        <f>25.68/6</f>
        <v>4.28</v>
      </c>
      <c r="S274" s="20">
        <f t="shared" si="140"/>
        <v>5.78</v>
      </c>
      <c r="T274" s="20">
        <f t="shared" si="141"/>
        <v>0.35046728971962615</v>
      </c>
    </row>
    <row r="275" spans="1:20" x14ac:dyDescent="0.25">
      <c r="A275" t="s">
        <v>195</v>
      </c>
      <c r="E275" s="1">
        <v>9.2799999999999994</v>
      </c>
      <c r="F275" s="1">
        <v>2.57</v>
      </c>
      <c r="G275" s="1">
        <v>0.28000000000000003</v>
      </c>
      <c r="H275" s="1">
        <v>6.44</v>
      </c>
      <c r="I275" s="1">
        <v>16</v>
      </c>
      <c r="J275" s="1">
        <v>0</v>
      </c>
      <c r="K275" s="1">
        <v>7.15</v>
      </c>
      <c r="L275" s="3">
        <f t="shared" si="122"/>
        <v>0.44687500000000002</v>
      </c>
      <c r="M275" s="3">
        <f t="shared" si="123"/>
        <v>16.43</v>
      </c>
      <c r="N275" s="1">
        <v>1.724</v>
      </c>
      <c r="O275" s="1">
        <v>6.2329999999999997</v>
      </c>
      <c r="P275">
        <f t="shared" si="139"/>
        <v>65.72</v>
      </c>
      <c r="Q275">
        <f t="shared" ref="Q275:Q278" si="144">9/6</f>
        <v>1.5</v>
      </c>
      <c r="R275">
        <f t="shared" ref="R275:R278" si="145">25.68/6</f>
        <v>4.28</v>
      </c>
      <c r="S275" s="20">
        <f t="shared" si="140"/>
        <v>5.78</v>
      </c>
      <c r="T275" s="20">
        <f t="shared" si="141"/>
        <v>0.35046728971962615</v>
      </c>
    </row>
    <row r="276" spans="1:20" x14ac:dyDescent="0.25">
      <c r="A276" t="s">
        <v>196</v>
      </c>
      <c r="E276" s="1">
        <v>6.75</v>
      </c>
      <c r="F276" s="1">
        <v>2.06</v>
      </c>
      <c r="G276" s="1">
        <v>0.13</v>
      </c>
      <c r="H276" s="1">
        <v>4.57</v>
      </c>
      <c r="I276" s="1">
        <v>11</v>
      </c>
      <c r="J276" s="1">
        <v>0</v>
      </c>
      <c r="K276" s="1">
        <v>4.1500000000000004</v>
      </c>
      <c r="L276" s="3">
        <f t="shared" si="122"/>
        <v>0.37727272727272732</v>
      </c>
      <c r="M276" s="3">
        <f t="shared" si="123"/>
        <v>10.9</v>
      </c>
      <c r="N276" s="1">
        <v>1.6279999999999999</v>
      </c>
      <c r="O276" s="1">
        <v>5.3479999999999999</v>
      </c>
      <c r="P276">
        <f t="shared" si="139"/>
        <v>43.6</v>
      </c>
      <c r="Q276">
        <f t="shared" si="144"/>
        <v>1.5</v>
      </c>
      <c r="R276">
        <f t="shared" si="145"/>
        <v>4.28</v>
      </c>
      <c r="S276" s="20">
        <f t="shared" si="140"/>
        <v>5.78</v>
      </c>
      <c r="T276" s="20">
        <f t="shared" si="141"/>
        <v>0.35046728971962615</v>
      </c>
    </row>
    <row r="277" spans="1:20" x14ac:dyDescent="0.25">
      <c r="A277" t="s">
        <v>197</v>
      </c>
      <c r="E277" s="1">
        <v>10.01</v>
      </c>
      <c r="F277" s="1">
        <v>3.55</v>
      </c>
      <c r="G277" s="1">
        <v>0</v>
      </c>
      <c r="H277" s="1">
        <v>6.45</v>
      </c>
      <c r="I277" s="1">
        <v>21</v>
      </c>
      <c r="J277" s="1">
        <v>0</v>
      </c>
      <c r="K277" s="1">
        <v>9.65</v>
      </c>
      <c r="L277" s="3">
        <f t="shared" si="122"/>
        <v>0.45952380952380956</v>
      </c>
      <c r="M277" s="3">
        <f t="shared" si="123"/>
        <v>19.66</v>
      </c>
      <c r="N277" s="1">
        <v>2.0979999999999999</v>
      </c>
      <c r="O277" s="1">
        <v>5.9139999999999997</v>
      </c>
      <c r="P277">
        <f t="shared" si="139"/>
        <v>78.64</v>
      </c>
      <c r="Q277">
        <f t="shared" si="144"/>
        <v>1.5</v>
      </c>
      <c r="R277">
        <f t="shared" si="145"/>
        <v>4.28</v>
      </c>
      <c r="S277" s="20">
        <f t="shared" si="140"/>
        <v>5.78</v>
      </c>
      <c r="T277" s="20">
        <f t="shared" si="141"/>
        <v>0.35046728971962615</v>
      </c>
    </row>
    <row r="278" spans="1:20" x14ac:dyDescent="0.25">
      <c r="A278" t="s">
        <v>198</v>
      </c>
      <c r="E278" s="1">
        <v>6.95</v>
      </c>
      <c r="F278" s="1">
        <v>1.88</v>
      </c>
      <c r="G278" s="1">
        <v>0.13</v>
      </c>
      <c r="H278" s="1">
        <v>4.9400000000000004</v>
      </c>
      <c r="I278" s="1">
        <v>12</v>
      </c>
      <c r="J278" s="1">
        <v>0</v>
      </c>
      <c r="K278" s="1">
        <v>7.45</v>
      </c>
      <c r="L278" s="3">
        <f t="shared" si="122"/>
        <v>0.62083333333333335</v>
      </c>
      <c r="M278" s="3">
        <f t="shared" si="123"/>
        <v>14.4</v>
      </c>
      <c r="N278" s="1">
        <v>1.726</v>
      </c>
      <c r="O278" s="1">
        <v>6.3940000000000001</v>
      </c>
      <c r="P278">
        <f t="shared" si="139"/>
        <v>57.6</v>
      </c>
      <c r="Q278">
        <f t="shared" si="144"/>
        <v>1.5</v>
      </c>
      <c r="R278">
        <f t="shared" si="145"/>
        <v>4.28</v>
      </c>
      <c r="S278" s="20">
        <f t="shared" si="140"/>
        <v>5.78</v>
      </c>
      <c r="T278" s="20">
        <f t="shared" si="141"/>
        <v>0.35046728971962615</v>
      </c>
    </row>
    <row r="279" spans="1:20" x14ac:dyDescent="0.25">
      <c r="L279" s="3"/>
      <c r="M279" s="3"/>
      <c r="S279" s="20"/>
      <c r="T279" s="20"/>
    </row>
    <row r="280" spans="1:20" x14ac:dyDescent="0.25">
      <c r="A280" t="s">
        <v>199</v>
      </c>
      <c r="E280" s="1">
        <v>6.23</v>
      </c>
      <c r="F280" s="1">
        <v>3.02</v>
      </c>
      <c r="G280" s="1">
        <v>0.17</v>
      </c>
      <c r="H280" s="1">
        <v>3.05</v>
      </c>
      <c r="I280" s="1">
        <v>16</v>
      </c>
      <c r="J280" s="1">
        <v>1</v>
      </c>
      <c r="K280" s="1">
        <v>6.62</v>
      </c>
      <c r="L280" s="3">
        <f t="shared" si="122"/>
        <v>0.41375000000000001</v>
      </c>
      <c r="M280" s="3">
        <f t="shared" si="123"/>
        <v>12.850000000000001</v>
      </c>
      <c r="N280" s="1">
        <v>2.5659999999999998</v>
      </c>
      <c r="O280" s="1">
        <v>5.3040000000000003</v>
      </c>
      <c r="P280">
        <f>M280/(Q280/6)</f>
        <v>52.808219178082204</v>
      </c>
      <c r="Q280">
        <f>8.76/6</f>
        <v>1.46</v>
      </c>
      <c r="R280">
        <f>24/6</f>
        <v>4</v>
      </c>
      <c r="S280" s="20">
        <f>Q280+R280</f>
        <v>5.46</v>
      </c>
      <c r="T280" s="20">
        <f>Q280/R280</f>
        <v>0.36499999999999999</v>
      </c>
    </row>
    <row r="281" spans="1:20" x14ac:dyDescent="0.25">
      <c r="A281" t="s">
        <v>200</v>
      </c>
      <c r="E281" s="1">
        <v>7.35</v>
      </c>
      <c r="F281" s="1">
        <v>2.08</v>
      </c>
      <c r="G281" s="1">
        <v>0.41</v>
      </c>
      <c r="H281" s="1">
        <v>4.8600000000000003</v>
      </c>
      <c r="I281" s="1">
        <v>10</v>
      </c>
      <c r="J281" s="1">
        <v>0</v>
      </c>
      <c r="K281" s="1">
        <v>4.9400000000000004</v>
      </c>
      <c r="L281" s="3">
        <f t="shared" si="122"/>
        <v>0.49400000000000005</v>
      </c>
      <c r="M281" s="3">
        <f t="shared" si="123"/>
        <v>12.29</v>
      </c>
      <c r="N281" s="1">
        <v>1.36</v>
      </c>
      <c r="O281" s="1">
        <v>4.8109999999999999</v>
      </c>
      <c r="P281">
        <f>M281/(Q281/6)</f>
        <v>50.506849315068493</v>
      </c>
      <c r="Q281">
        <f t="shared" ref="Q281:Q284" si="146">8.76/6</f>
        <v>1.46</v>
      </c>
      <c r="R281">
        <f t="shared" ref="R281:R284" si="147">24/6</f>
        <v>4</v>
      </c>
      <c r="S281" s="20">
        <f>Q281+R281</f>
        <v>5.46</v>
      </c>
      <c r="T281" s="20">
        <f>Q281/R281</f>
        <v>0.36499999999999999</v>
      </c>
    </row>
    <row r="282" spans="1:20" x14ac:dyDescent="0.25">
      <c r="A282" t="s">
        <v>201</v>
      </c>
      <c r="E282" s="1">
        <v>8.26</v>
      </c>
      <c r="F282" s="1">
        <v>2.88</v>
      </c>
      <c r="G282" s="1">
        <v>0.11</v>
      </c>
      <c r="H282" s="1">
        <v>5.28</v>
      </c>
      <c r="I282" s="1">
        <v>22</v>
      </c>
      <c r="J282" s="1">
        <v>0</v>
      </c>
      <c r="K282" s="1">
        <v>9.59</v>
      </c>
      <c r="L282" s="3">
        <f t="shared" si="122"/>
        <v>0.43590909090909091</v>
      </c>
      <c r="M282" s="3">
        <f t="shared" si="123"/>
        <v>17.850000000000001</v>
      </c>
      <c r="N282" s="1">
        <v>2.6619999999999999</v>
      </c>
      <c r="O282" s="1">
        <v>7.6360000000000001</v>
      </c>
      <c r="P282">
        <f>M282/(Q282/6)</f>
        <v>73.356164383561648</v>
      </c>
      <c r="Q282">
        <f t="shared" si="146"/>
        <v>1.46</v>
      </c>
      <c r="R282">
        <f t="shared" si="147"/>
        <v>4</v>
      </c>
      <c r="S282" s="20">
        <f>Q282+R282</f>
        <v>5.46</v>
      </c>
      <c r="T282" s="20">
        <f>Q282/R282</f>
        <v>0.36499999999999999</v>
      </c>
    </row>
    <row r="283" spans="1:20" x14ac:dyDescent="0.25">
      <c r="A283" t="s">
        <v>202</v>
      </c>
      <c r="E283" s="1">
        <v>11.33</v>
      </c>
      <c r="F283" s="1">
        <v>3.57</v>
      </c>
      <c r="G283" s="1">
        <v>0.19</v>
      </c>
      <c r="H283" s="1">
        <v>7.57</v>
      </c>
      <c r="I283" s="1">
        <v>15</v>
      </c>
      <c r="J283" s="1">
        <v>1</v>
      </c>
      <c r="K283" s="1">
        <v>6.83</v>
      </c>
      <c r="L283" s="3">
        <f t="shared" si="122"/>
        <v>0.45533333333333331</v>
      </c>
      <c r="M283" s="3">
        <f t="shared" si="123"/>
        <v>18.16</v>
      </c>
      <c r="N283" s="1">
        <v>1.3240000000000001</v>
      </c>
      <c r="O283" s="1">
        <v>4.1980000000000004</v>
      </c>
      <c r="P283">
        <f>M283/(Q283/6)</f>
        <v>74.63013698630138</v>
      </c>
      <c r="Q283">
        <f t="shared" si="146"/>
        <v>1.46</v>
      </c>
      <c r="R283">
        <f t="shared" si="147"/>
        <v>4</v>
      </c>
      <c r="S283" s="20">
        <f>Q283+R283</f>
        <v>5.46</v>
      </c>
      <c r="T283" s="20">
        <f>Q283/R283</f>
        <v>0.36499999999999999</v>
      </c>
    </row>
    <row r="284" spans="1:20" x14ac:dyDescent="0.25">
      <c r="A284" t="s">
        <v>203</v>
      </c>
      <c r="E284" s="1">
        <v>7.19</v>
      </c>
      <c r="F284" s="1">
        <v>2.19</v>
      </c>
      <c r="G284" s="1">
        <v>0.09</v>
      </c>
      <c r="H284" s="1">
        <v>4.91</v>
      </c>
      <c r="I284" s="1">
        <v>18</v>
      </c>
      <c r="J284" s="1">
        <v>0</v>
      </c>
      <c r="K284" s="1">
        <v>8.94</v>
      </c>
      <c r="L284" s="3">
        <f t="shared" si="122"/>
        <v>0.49666666666666665</v>
      </c>
      <c r="M284" s="3">
        <f t="shared" si="123"/>
        <v>16.13</v>
      </c>
      <c r="N284" s="1">
        <v>2.5019999999999998</v>
      </c>
      <c r="O284" s="1">
        <v>8.202</v>
      </c>
      <c r="P284">
        <f>M284/(Q284/6)</f>
        <v>66.287671232876718</v>
      </c>
      <c r="Q284">
        <f t="shared" si="146"/>
        <v>1.46</v>
      </c>
      <c r="R284">
        <f t="shared" si="147"/>
        <v>4</v>
      </c>
      <c r="S284" s="20">
        <f>Q284+R284</f>
        <v>5.46</v>
      </c>
      <c r="T284" s="20">
        <f>Q284/R284</f>
        <v>0.36499999999999999</v>
      </c>
    </row>
    <row r="285" spans="1:20" x14ac:dyDescent="0.25">
      <c r="L285" s="3"/>
      <c r="M285" s="3"/>
      <c r="S285" s="20"/>
      <c r="T285" s="20"/>
    </row>
    <row r="286" spans="1:20" x14ac:dyDescent="0.25">
      <c r="A286" t="s">
        <v>204</v>
      </c>
      <c r="E286" s="1">
        <v>8.67</v>
      </c>
      <c r="F286" s="1">
        <v>2.65</v>
      </c>
      <c r="G286" s="1">
        <v>0.25</v>
      </c>
      <c r="H286" s="1">
        <v>5.77</v>
      </c>
      <c r="I286" s="1">
        <v>20</v>
      </c>
      <c r="J286" s="1">
        <v>0</v>
      </c>
      <c r="K286" s="1">
        <v>15.38</v>
      </c>
      <c r="L286" s="3">
        <f t="shared" si="122"/>
        <v>0.76900000000000002</v>
      </c>
      <c r="M286" s="3">
        <f t="shared" si="123"/>
        <v>24.05</v>
      </c>
      <c r="N286" s="1">
        <v>2.3069999999999999</v>
      </c>
      <c r="O286" s="1">
        <v>7.5510000000000002</v>
      </c>
      <c r="P286">
        <f t="shared" ref="P286:P296" si="148">M286/(Q286/6)</f>
        <v>91.136842105263156</v>
      </c>
      <c r="Q286">
        <f>9.5/6</f>
        <v>1.5833333333333333</v>
      </c>
      <c r="R286">
        <f>31.3/6</f>
        <v>5.2166666666666668</v>
      </c>
      <c r="S286" s="20">
        <f t="shared" ref="S286:S296" si="149">Q286+R286</f>
        <v>6.8</v>
      </c>
      <c r="T286" s="20">
        <f t="shared" ref="T286:T296" si="150">Q286/R286</f>
        <v>0.30351437699680511</v>
      </c>
    </row>
    <row r="287" spans="1:20" x14ac:dyDescent="0.25">
      <c r="A287" t="s">
        <v>205</v>
      </c>
      <c r="E287" s="1">
        <v>9.18</v>
      </c>
      <c r="F287" s="1">
        <v>2.38</v>
      </c>
      <c r="G287" s="1">
        <v>0.31</v>
      </c>
      <c r="H287" s="1">
        <v>6.48</v>
      </c>
      <c r="I287" s="1">
        <v>19</v>
      </c>
      <c r="J287" s="1">
        <v>0</v>
      </c>
      <c r="K287" s="1">
        <v>10.83</v>
      </c>
      <c r="L287" s="3">
        <f t="shared" si="122"/>
        <v>0.56999999999999995</v>
      </c>
      <c r="M287" s="3">
        <f t="shared" si="123"/>
        <v>20.009999999999998</v>
      </c>
      <c r="N287" s="1">
        <v>2.0710000000000002</v>
      </c>
      <c r="O287" s="1">
        <v>7.9859999999999998</v>
      </c>
      <c r="P287">
        <f t="shared" si="148"/>
        <v>75.827368421052626</v>
      </c>
      <c r="Q287">
        <f t="shared" ref="Q287:Q291" si="151">9.5/6</f>
        <v>1.5833333333333333</v>
      </c>
      <c r="R287">
        <f t="shared" ref="R287:R291" si="152">31.3/6</f>
        <v>5.2166666666666668</v>
      </c>
      <c r="S287" s="20">
        <f t="shared" si="149"/>
        <v>6.8</v>
      </c>
      <c r="T287" s="20">
        <f t="shared" si="150"/>
        <v>0.30351437699680511</v>
      </c>
    </row>
    <row r="288" spans="1:20" x14ac:dyDescent="0.25">
      <c r="A288" t="s">
        <v>206</v>
      </c>
      <c r="E288" s="1">
        <v>8.73</v>
      </c>
      <c r="F288" s="1">
        <v>1.59</v>
      </c>
      <c r="G288" s="1">
        <v>0.73</v>
      </c>
      <c r="H288" s="1">
        <v>6.42</v>
      </c>
      <c r="I288" s="1">
        <v>9</v>
      </c>
      <c r="J288" s="1">
        <v>1</v>
      </c>
      <c r="K288" s="1">
        <v>3.69</v>
      </c>
      <c r="L288" s="3">
        <f t="shared" si="122"/>
        <v>0.41</v>
      </c>
      <c r="M288" s="3">
        <f t="shared" si="123"/>
        <v>12.42</v>
      </c>
      <c r="N288" s="1">
        <v>1.03</v>
      </c>
      <c r="O288" s="1">
        <v>5.6740000000000004</v>
      </c>
      <c r="P288">
        <f t="shared" si="148"/>
        <v>47.065263157894734</v>
      </c>
      <c r="Q288">
        <f t="shared" si="151"/>
        <v>1.5833333333333333</v>
      </c>
      <c r="R288">
        <f t="shared" si="152"/>
        <v>5.2166666666666668</v>
      </c>
      <c r="S288" s="20">
        <f t="shared" si="149"/>
        <v>6.8</v>
      </c>
      <c r="T288" s="20">
        <f t="shared" si="150"/>
        <v>0.30351437699680511</v>
      </c>
    </row>
    <row r="289" spans="1:20" x14ac:dyDescent="0.25">
      <c r="A289" t="s">
        <v>207</v>
      </c>
      <c r="E289" s="1">
        <v>8.77</v>
      </c>
      <c r="F289" s="1">
        <v>2.92</v>
      </c>
      <c r="G289" s="1">
        <v>0.52</v>
      </c>
      <c r="H289" s="1">
        <v>5.33</v>
      </c>
      <c r="I289" s="1">
        <v>17</v>
      </c>
      <c r="J289" s="1">
        <v>1</v>
      </c>
      <c r="K289" s="1">
        <v>6.92</v>
      </c>
      <c r="L289" s="3">
        <f t="shared" si="122"/>
        <v>0.40705882352941175</v>
      </c>
      <c r="M289" s="3">
        <f t="shared" si="123"/>
        <v>15.69</v>
      </c>
      <c r="N289" s="1">
        <v>1.9379999999999999</v>
      </c>
      <c r="O289" s="1">
        <v>5.827</v>
      </c>
      <c r="P289">
        <f t="shared" si="148"/>
        <v>59.456842105263156</v>
      </c>
      <c r="Q289">
        <f t="shared" si="151"/>
        <v>1.5833333333333333</v>
      </c>
      <c r="R289">
        <f t="shared" si="152"/>
        <v>5.2166666666666668</v>
      </c>
      <c r="S289" s="20">
        <f t="shared" si="149"/>
        <v>6.8</v>
      </c>
      <c r="T289" s="20">
        <f t="shared" si="150"/>
        <v>0.30351437699680511</v>
      </c>
    </row>
    <row r="290" spans="1:20" x14ac:dyDescent="0.25">
      <c r="A290" t="s">
        <v>208</v>
      </c>
      <c r="E290" s="1">
        <v>9.43</v>
      </c>
      <c r="F290" s="1">
        <v>3.18</v>
      </c>
      <c r="G290" s="1">
        <v>0.11</v>
      </c>
      <c r="H290" s="1">
        <v>6.14</v>
      </c>
      <c r="I290" s="1">
        <v>22</v>
      </c>
      <c r="J290" s="1">
        <v>0</v>
      </c>
      <c r="K290" s="1">
        <v>13.61</v>
      </c>
      <c r="L290" s="3">
        <f t="shared" si="122"/>
        <v>0.61863636363636365</v>
      </c>
      <c r="M290" s="3">
        <f t="shared" si="123"/>
        <v>23.04</v>
      </c>
      <c r="N290" s="1">
        <v>2.3330000000000002</v>
      </c>
      <c r="O290" s="1">
        <v>6.9180000000000001</v>
      </c>
      <c r="P290">
        <f t="shared" si="148"/>
        <v>87.309473684210516</v>
      </c>
      <c r="Q290">
        <f t="shared" si="151"/>
        <v>1.5833333333333333</v>
      </c>
      <c r="R290">
        <f t="shared" si="152"/>
        <v>5.2166666666666668</v>
      </c>
      <c r="S290" s="20">
        <f t="shared" si="149"/>
        <v>6.8</v>
      </c>
      <c r="T290" s="20">
        <f t="shared" si="150"/>
        <v>0.30351437699680511</v>
      </c>
    </row>
    <row r="291" spans="1:20" x14ac:dyDescent="0.25">
      <c r="A291" t="s">
        <v>209</v>
      </c>
      <c r="E291" s="1">
        <v>8.57</v>
      </c>
      <c r="F291" s="1">
        <v>2.4900000000000002</v>
      </c>
      <c r="G291" s="1">
        <v>0.18</v>
      </c>
      <c r="H291" s="1">
        <v>5.89</v>
      </c>
      <c r="I291" s="1">
        <v>13</v>
      </c>
      <c r="J291" s="1">
        <v>0</v>
      </c>
      <c r="K291" s="1">
        <v>6.26</v>
      </c>
      <c r="L291" s="3">
        <f t="shared" si="122"/>
        <v>0.48153846153846153</v>
      </c>
      <c r="M291" s="3">
        <f t="shared" si="123"/>
        <v>14.83</v>
      </c>
      <c r="N291" s="1">
        <v>1.5169999999999999</v>
      </c>
      <c r="O291" s="1">
        <v>5.2130000000000001</v>
      </c>
      <c r="P291">
        <f t="shared" si="148"/>
        <v>56.197894736842102</v>
      </c>
      <c r="Q291">
        <f t="shared" si="151"/>
        <v>1.5833333333333333</v>
      </c>
      <c r="R291">
        <f t="shared" si="152"/>
        <v>5.2166666666666668</v>
      </c>
      <c r="S291" s="20">
        <f t="shared" si="149"/>
        <v>6.8</v>
      </c>
      <c r="T291" s="20">
        <f t="shared" si="150"/>
        <v>0.30351437699680511</v>
      </c>
    </row>
    <row r="292" spans="1:20" x14ac:dyDescent="0.25">
      <c r="A292" t="s">
        <v>210</v>
      </c>
      <c r="E292" s="1">
        <v>10.69</v>
      </c>
      <c r="F292" s="1">
        <v>3.59</v>
      </c>
      <c r="G292" s="1">
        <v>0.47</v>
      </c>
      <c r="H292" s="1">
        <v>6.63</v>
      </c>
      <c r="I292" s="1">
        <v>17</v>
      </c>
      <c r="J292" s="1">
        <v>0</v>
      </c>
      <c r="K292" s="1">
        <v>14.09</v>
      </c>
      <c r="L292" s="3">
        <f t="shared" si="122"/>
        <v>0.82882352941176474</v>
      </c>
      <c r="M292" s="3">
        <f t="shared" si="123"/>
        <v>24.78</v>
      </c>
      <c r="N292" s="1">
        <v>1.59</v>
      </c>
      <c r="O292" s="1">
        <v>4.7359999999999998</v>
      </c>
      <c r="P292">
        <f t="shared" si="148"/>
        <v>68.833333333333329</v>
      </c>
      <c r="Q292">
        <f>12.96/6</f>
        <v>2.16</v>
      </c>
      <c r="R292">
        <f>39.96/6</f>
        <v>6.66</v>
      </c>
      <c r="S292" s="20">
        <f t="shared" si="149"/>
        <v>8.82</v>
      </c>
      <c r="T292" s="20">
        <f t="shared" si="150"/>
        <v>0.32432432432432434</v>
      </c>
    </row>
    <row r="293" spans="1:20" x14ac:dyDescent="0.25">
      <c r="A293" t="s">
        <v>211</v>
      </c>
      <c r="E293" s="1">
        <v>10.76</v>
      </c>
      <c r="F293" s="1">
        <v>4.3099999999999996</v>
      </c>
      <c r="G293" s="1">
        <v>0.34</v>
      </c>
      <c r="H293" s="1">
        <v>6.11</v>
      </c>
      <c r="I293" s="1">
        <v>23</v>
      </c>
      <c r="J293" s="1">
        <v>0</v>
      </c>
      <c r="K293" s="1">
        <v>16.18</v>
      </c>
      <c r="L293" s="3">
        <f t="shared" si="122"/>
        <v>0.70347826086956522</v>
      </c>
      <c r="M293" s="3">
        <f t="shared" si="123"/>
        <v>26.939999999999998</v>
      </c>
      <c r="N293" s="1">
        <v>2.1379999999999999</v>
      </c>
      <c r="O293" s="1">
        <v>5.3330000000000002</v>
      </c>
      <c r="P293">
        <f t="shared" si="148"/>
        <v>74.833333333333314</v>
      </c>
      <c r="Q293">
        <f t="shared" ref="Q293:Q296" si="153">12.96/6</f>
        <v>2.16</v>
      </c>
      <c r="R293">
        <f t="shared" ref="R293:R296" si="154">39.96/6</f>
        <v>6.66</v>
      </c>
      <c r="S293" s="20">
        <f t="shared" si="149"/>
        <v>8.82</v>
      </c>
      <c r="T293" s="20">
        <f t="shared" si="150"/>
        <v>0.32432432432432434</v>
      </c>
    </row>
    <row r="294" spans="1:20" x14ac:dyDescent="0.25">
      <c r="A294" t="s">
        <v>212</v>
      </c>
      <c r="E294" s="1">
        <v>10.38</v>
      </c>
      <c r="F294" s="1">
        <v>3.99</v>
      </c>
      <c r="G294" s="1">
        <v>0.22</v>
      </c>
      <c r="H294" s="1">
        <v>6.17</v>
      </c>
      <c r="I294" s="1">
        <v>23</v>
      </c>
      <c r="J294" s="1">
        <v>0</v>
      </c>
      <c r="K294" s="1">
        <v>13.36</v>
      </c>
      <c r="L294" s="3">
        <f t="shared" si="122"/>
        <v>0.5808695652173913</v>
      </c>
      <c r="M294" s="3">
        <f t="shared" si="123"/>
        <v>23.740000000000002</v>
      </c>
      <c r="N294" s="1">
        <v>2.2160000000000002</v>
      </c>
      <c r="O294" s="1">
        <v>5.7569999999999997</v>
      </c>
      <c r="P294">
        <f t="shared" si="148"/>
        <v>65.944444444444443</v>
      </c>
      <c r="Q294">
        <f t="shared" si="153"/>
        <v>2.16</v>
      </c>
      <c r="R294">
        <f t="shared" si="154"/>
        <v>6.66</v>
      </c>
      <c r="S294" s="20">
        <f t="shared" si="149"/>
        <v>8.82</v>
      </c>
      <c r="T294" s="20">
        <f t="shared" si="150"/>
        <v>0.32432432432432434</v>
      </c>
    </row>
    <row r="295" spans="1:20" x14ac:dyDescent="0.25">
      <c r="A295" t="s">
        <v>213</v>
      </c>
      <c r="E295" s="1">
        <v>10.7</v>
      </c>
      <c r="F295" s="1">
        <v>4.4400000000000004</v>
      </c>
      <c r="G295" s="1">
        <v>0</v>
      </c>
      <c r="H295" s="1">
        <v>6.26</v>
      </c>
      <c r="I295" s="1">
        <v>30</v>
      </c>
      <c r="J295" s="1">
        <v>0</v>
      </c>
      <c r="K295" s="1">
        <v>18.600000000000001</v>
      </c>
      <c r="L295" s="3">
        <f t="shared" si="122"/>
        <v>0.62</v>
      </c>
      <c r="M295" s="3">
        <f t="shared" si="123"/>
        <v>29.3</v>
      </c>
      <c r="N295" s="1">
        <v>2.8039999999999998</v>
      </c>
      <c r="O295" s="1">
        <v>6.7569999999999997</v>
      </c>
      <c r="P295">
        <f t="shared" si="148"/>
        <v>81.388888888888886</v>
      </c>
      <c r="Q295">
        <f t="shared" si="153"/>
        <v>2.16</v>
      </c>
      <c r="R295">
        <f t="shared" si="154"/>
        <v>6.66</v>
      </c>
      <c r="S295" s="20">
        <f t="shared" si="149"/>
        <v>8.82</v>
      </c>
      <c r="T295" s="20">
        <f t="shared" si="150"/>
        <v>0.32432432432432434</v>
      </c>
    </row>
    <row r="296" spans="1:20" x14ac:dyDescent="0.25">
      <c r="A296" t="s">
        <v>214</v>
      </c>
      <c r="E296" s="1">
        <v>10.73</v>
      </c>
      <c r="F296" s="1">
        <v>3.94</v>
      </c>
      <c r="G296" s="1">
        <v>0.13</v>
      </c>
      <c r="H296" s="1">
        <v>6.66</v>
      </c>
      <c r="I296" s="1">
        <v>24</v>
      </c>
      <c r="J296" s="1">
        <v>0</v>
      </c>
      <c r="K296" s="1">
        <v>19.14</v>
      </c>
      <c r="L296" s="3">
        <f t="shared" si="122"/>
        <v>0.79749999999999999</v>
      </c>
      <c r="M296" s="3">
        <f t="shared" si="123"/>
        <v>29.87</v>
      </c>
      <c r="N296" s="1">
        <v>2.2370000000000001</v>
      </c>
      <c r="O296" s="1">
        <v>6.0949999999999998</v>
      </c>
      <c r="P296">
        <f t="shared" si="148"/>
        <v>82.972222222222214</v>
      </c>
      <c r="Q296">
        <f t="shared" si="153"/>
        <v>2.16</v>
      </c>
      <c r="R296">
        <f t="shared" si="154"/>
        <v>6.66</v>
      </c>
      <c r="S296" s="20">
        <f t="shared" si="149"/>
        <v>8.82</v>
      </c>
      <c r="T296" s="20">
        <f t="shared" si="150"/>
        <v>0.32432432432432434</v>
      </c>
    </row>
    <row r="297" spans="1:20" x14ac:dyDescent="0.25">
      <c r="L297" s="3"/>
      <c r="M297" s="3"/>
      <c r="S297" s="20"/>
      <c r="T297" s="20"/>
    </row>
    <row r="298" spans="1:20" x14ac:dyDescent="0.25">
      <c r="A298" t="s">
        <v>215</v>
      </c>
      <c r="E298" s="1">
        <v>7.96</v>
      </c>
      <c r="F298" s="1">
        <v>2.96</v>
      </c>
      <c r="G298" s="1">
        <v>0.31</v>
      </c>
      <c r="H298" s="1">
        <v>4.68</v>
      </c>
      <c r="I298" s="1">
        <v>18</v>
      </c>
      <c r="J298" s="1">
        <v>0</v>
      </c>
      <c r="K298" s="1">
        <v>12.97</v>
      </c>
      <c r="L298" s="3">
        <f t="shared" si="122"/>
        <v>0.72055555555555562</v>
      </c>
      <c r="M298" s="3">
        <f t="shared" si="123"/>
        <v>20.93</v>
      </c>
      <c r="N298" s="1">
        <v>2.262</v>
      </c>
      <c r="O298" s="1">
        <v>6.0730000000000004</v>
      </c>
      <c r="P298">
        <f t="shared" ref="P298:P307" si="155">M298/(Q298/6)</f>
        <v>75.347999999999999</v>
      </c>
      <c r="Q298">
        <f>10/6</f>
        <v>1.6666666666666667</v>
      </c>
      <c r="R298">
        <f>28/6</f>
        <v>4.666666666666667</v>
      </c>
      <c r="S298" s="20">
        <f t="shared" ref="S298:S307" si="156">Q298+R298</f>
        <v>6.3333333333333339</v>
      </c>
      <c r="T298" s="20">
        <f t="shared" ref="T298:T307" si="157">Q298/R298</f>
        <v>0.35714285714285715</v>
      </c>
    </row>
    <row r="299" spans="1:20" x14ac:dyDescent="0.25">
      <c r="A299" t="s">
        <v>216</v>
      </c>
      <c r="E299" s="1">
        <v>8.17</v>
      </c>
      <c r="F299" s="1">
        <v>2.5299999999999998</v>
      </c>
      <c r="G299" s="1">
        <v>0.01</v>
      </c>
      <c r="H299" s="1">
        <v>5.63</v>
      </c>
      <c r="I299" s="1">
        <v>17</v>
      </c>
      <c r="J299" s="1">
        <v>0</v>
      </c>
      <c r="K299" s="1">
        <v>14.88</v>
      </c>
      <c r="L299" s="3">
        <f t="shared" si="122"/>
        <v>0.87529411764705889</v>
      </c>
      <c r="M299" s="3">
        <f t="shared" si="123"/>
        <v>23.05</v>
      </c>
      <c r="N299" s="1">
        <v>2.081</v>
      </c>
      <c r="O299" s="1">
        <v>6.7190000000000003</v>
      </c>
      <c r="P299">
        <f t="shared" si="155"/>
        <v>82.98</v>
      </c>
      <c r="Q299">
        <f t="shared" ref="Q299:Q303" si="158">10/6</f>
        <v>1.6666666666666667</v>
      </c>
      <c r="R299">
        <f t="shared" ref="R299:R303" si="159">28/6</f>
        <v>4.666666666666667</v>
      </c>
      <c r="S299" s="20">
        <f t="shared" si="156"/>
        <v>6.3333333333333339</v>
      </c>
      <c r="T299" s="20">
        <f t="shared" si="157"/>
        <v>0.35714285714285715</v>
      </c>
    </row>
    <row r="300" spans="1:20" x14ac:dyDescent="0.25">
      <c r="A300" t="s">
        <v>217</v>
      </c>
      <c r="E300" s="1">
        <v>7.79</v>
      </c>
      <c r="F300" s="1">
        <v>2.09</v>
      </c>
      <c r="G300" s="1">
        <v>0</v>
      </c>
      <c r="H300" s="1">
        <v>5.7</v>
      </c>
      <c r="I300" s="1">
        <v>11</v>
      </c>
      <c r="J300" s="1">
        <v>0</v>
      </c>
      <c r="K300" s="1">
        <v>8.02</v>
      </c>
      <c r="L300" s="3">
        <f t="shared" si="122"/>
        <v>0.72909090909090901</v>
      </c>
      <c r="M300" s="3">
        <f t="shared" si="123"/>
        <v>15.809999999999999</v>
      </c>
      <c r="N300" s="1">
        <v>1.4119999999999999</v>
      </c>
      <c r="O300" s="1">
        <v>5.2729999999999997</v>
      </c>
      <c r="P300">
        <f t="shared" si="155"/>
        <v>56.91599999999999</v>
      </c>
      <c r="Q300">
        <f t="shared" si="158"/>
        <v>1.6666666666666667</v>
      </c>
      <c r="R300">
        <f t="shared" si="159"/>
        <v>4.666666666666667</v>
      </c>
      <c r="S300" s="20">
        <f t="shared" si="156"/>
        <v>6.3333333333333339</v>
      </c>
      <c r="T300" s="20">
        <f t="shared" si="157"/>
        <v>0.35714285714285715</v>
      </c>
    </row>
    <row r="301" spans="1:20" x14ac:dyDescent="0.25">
      <c r="A301" t="s">
        <v>218</v>
      </c>
      <c r="E301" s="1">
        <v>10.029999999999999</v>
      </c>
      <c r="F301" s="1">
        <v>3.56</v>
      </c>
      <c r="G301" s="1">
        <v>0.33</v>
      </c>
      <c r="H301" s="1">
        <v>6.14</v>
      </c>
      <c r="I301" s="1">
        <v>26</v>
      </c>
      <c r="J301" s="1">
        <v>0</v>
      </c>
      <c r="K301" s="1">
        <v>21.42</v>
      </c>
      <c r="L301" s="3">
        <f t="shared" si="122"/>
        <v>0.82384615384615389</v>
      </c>
      <c r="M301" s="3">
        <f t="shared" si="123"/>
        <v>31.450000000000003</v>
      </c>
      <c r="N301" s="1">
        <v>2.593</v>
      </c>
      <c r="O301" s="1">
        <v>7.3040000000000003</v>
      </c>
      <c r="P301">
        <f t="shared" si="155"/>
        <v>113.22</v>
      </c>
      <c r="Q301">
        <f t="shared" si="158"/>
        <v>1.6666666666666667</v>
      </c>
      <c r="R301">
        <f t="shared" si="159"/>
        <v>4.666666666666667</v>
      </c>
      <c r="S301" s="20">
        <f t="shared" si="156"/>
        <v>6.3333333333333339</v>
      </c>
      <c r="T301" s="20">
        <f t="shared" si="157"/>
        <v>0.35714285714285715</v>
      </c>
    </row>
    <row r="302" spans="1:20" x14ac:dyDescent="0.25">
      <c r="A302" t="s">
        <v>219</v>
      </c>
      <c r="E302" s="1">
        <v>6.82</v>
      </c>
      <c r="F302" s="1">
        <v>1.88</v>
      </c>
      <c r="G302" s="1">
        <v>0.05</v>
      </c>
      <c r="H302" s="1">
        <v>4.8899999999999997</v>
      </c>
      <c r="I302" s="1">
        <v>15</v>
      </c>
      <c r="J302" s="1">
        <v>0</v>
      </c>
      <c r="K302" s="1">
        <v>7.53</v>
      </c>
      <c r="L302" s="3">
        <f t="shared" si="122"/>
        <v>0.502</v>
      </c>
      <c r="M302" s="3">
        <f t="shared" si="123"/>
        <v>14.350000000000001</v>
      </c>
      <c r="N302" s="1">
        <v>2.2000000000000002</v>
      </c>
      <c r="O302" s="1">
        <v>7.9989999999999997</v>
      </c>
      <c r="P302">
        <f t="shared" si="155"/>
        <v>51.660000000000004</v>
      </c>
      <c r="Q302">
        <f t="shared" si="158"/>
        <v>1.6666666666666667</v>
      </c>
      <c r="R302">
        <f t="shared" si="159"/>
        <v>4.666666666666667</v>
      </c>
      <c r="S302" s="20">
        <f t="shared" si="156"/>
        <v>6.3333333333333339</v>
      </c>
      <c r="T302" s="20">
        <f t="shared" si="157"/>
        <v>0.35714285714285715</v>
      </c>
    </row>
    <row r="303" spans="1:20" x14ac:dyDescent="0.25">
      <c r="A303" t="s">
        <v>220</v>
      </c>
      <c r="E303" s="1">
        <v>10.050000000000001</v>
      </c>
      <c r="F303" s="1">
        <v>3.73</v>
      </c>
      <c r="G303" s="1">
        <v>0.03</v>
      </c>
      <c r="H303" s="1">
        <v>6.29</v>
      </c>
      <c r="I303" s="1">
        <v>27</v>
      </c>
      <c r="J303" s="1">
        <v>0</v>
      </c>
      <c r="K303" s="1">
        <v>20.85</v>
      </c>
      <c r="L303" s="3">
        <f t="shared" si="122"/>
        <v>0.77222222222222225</v>
      </c>
      <c r="M303" s="3">
        <f t="shared" si="123"/>
        <v>30.900000000000002</v>
      </c>
      <c r="N303" s="1">
        <v>2.6859999999999999</v>
      </c>
      <c r="O303" s="1">
        <v>7.2359999999999998</v>
      </c>
      <c r="P303">
        <f t="shared" si="155"/>
        <v>111.24000000000001</v>
      </c>
      <c r="Q303">
        <f t="shared" si="158"/>
        <v>1.6666666666666667</v>
      </c>
      <c r="R303">
        <f t="shared" si="159"/>
        <v>4.666666666666667</v>
      </c>
      <c r="S303" s="20">
        <f t="shared" si="156"/>
        <v>6.3333333333333339</v>
      </c>
      <c r="T303" s="20">
        <f t="shared" si="157"/>
        <v>0.35714285714285715</v>
      </c>
    </row>
    <row r="304" spans="1:20" x14ac:dyDescent="0.25">
      <c r="A304" t="s">
        <v>221</v>
      </c>
      <c r="E304" s="1">
        <v>8.94</v>
      </c>
      <c r="F304" s="1">
        <v>2.7</v>
      </c>
      <c r="G304" s="1">
        <v>0.18</v>
      </c>
      <c r="H304" s="1">
        <v>6.05</v>
      </c>
      <c r="I304" s="1">
        <v>15</v>
      </c>
      <c r="J304" s="1">
        <v>0</v>
      </c>
      <c r="K304" s="1">
        <v>10.56</v>
      </c>
      <c r="L304" s="3">
        <f t="shared" si="122"/>
        <v>0.70400000000000007</v>
      </c>
      <c r="M304" s="3">
        <f t="shared" si="123"/>
        <v>19.5</v>
      </c>
      <c r="N304" s="1">
        <v>1.679</v>
      </c>
      <c r="O304" s="1">
        <v>5.5460000000000003</v>
      </c>
      <c r="P304">
        <f t="shared" si="155"/>
        <v>72</v>
      </c>
      <c r="Q304">
        <f>9.75/6</f>
        <v>1.625</v>
      </c>
      <c r="R304">
        <f>24.45/6</f>
        <v>4.0750000000000002</v>
      </c>
      <c r="S304" s="20">
        <f t="shared" si="156"/>
        <v>5.7</v>
      </c>
      <c r="T304" s="20">
        <f t="shared" si="157"/>
        <v>0.3987730061349693</v>
      </c>
    </row>
    <row r="305" spans="1:20" x14ac:dyDescent="0.25">
      <c r="A305" t="s">
        <v>222</v>
      </c>
      <c r="E305" s="1">
        <v>7.77</v>
      </c>
      <c r="F305" s="1">
        <v>2.71</v>
      </c>
      <c r="G305" s="1">
        <v>0.16</v>
      </c>
      <c r="H305" s="1">
        <v>4.9000000000000004</v>
      </c>
      <c r="I305" s="1">
        <v>13</v>
      </c>
      <c r="J305" s="1">
        <v>0</v>
      </c>
      <c r="K305" s="1">
        <v>5.96</v>
      </c>
      <c r="L305" s="3">
        <f t="shared" si="122"/>
        <v>0.45846153846153848</v>
      </c>
      <c r="M305" s="3">
        <f t="shared" si="123"/>
        <v>13.73</v>
      </c>
      <c r="N305" s="1">
        <v>1.673</v>
      </c>
      <c r="O305" s="1">
        <v>4.8</v>
      </c>
      <c r="P305">
        <f t="shared" si="155"/>
        <v>50.695384615384619</v>
      </c>
      <c r="Q305">
        <f t="shared" ref="Q305:Q307" si="160">9.75/6</f>
        <v>1.625</v>
      </c>
      <c r="R305">
        <f t="shared" ref="R305:R307" si="161">24.45/6</f>
        <v>4.0750000000000002</v>
      </c>
      <c r="S305" s="20">
        <f t="shared" si="156"/>
        <v>5.7</v>
      </c>
      <c r="T305" s="20">
        <f t="shared" si="157"/>
        <v>0.3987730061349693</v>
      </c>
    </row>
    <row r="306" spans="1:20" x14ac:dyDescent="0.25">
      <c r="A306" t="s">
        <v>223</v>
      </c>
      <c r="E306" s="1">
        <v>7.26</v>
      </c>
      <c r="F306" s="1">
        <v>1.82</v>
      </c>
      <c r="G306" s="1">
        <v>0.75</v>
      </c>
      <c r="H306" s="1">
        <v>4.6900000000000004</v>
      </c>
      <c r="I306" s="1">
        <v>17</v>
      </c>
      <c r="J306" s="1">
        <v>0</v>
      </c>
      <c r="K306" s="1">
        <v>8.94</v>
      </c>
      <c r="L306" s="3">
        <f t="shared" ref="L306:L344" si="162">K306/I306</f>
        <v>0.52588235294117647</v>
      </c>
      <c r="M306" s="3">
        <f t="shared" ref="M306:M344" si="163">E306+K306</f>
        <v>16.2</v>
      </c>
      <c r="N306" s="1">
        <v>2.343</v>
      </c>
      <c r="O306" s="1">
        <v>9.3629999999999995</v>
      </c>
      <c r="P306">
        <f t="shared" si="155"/>
        <v>59.815384615384616</v>
      </c>
      <c r="Q306">
        <f t="shared" si="160"/>
        <v>1.625</v>
      </c>
      <c r="R306">
        <f t="shared" si="161"/>
        <v>4.0750000000000002</v>
      </c>
      <c r="S306" s="20">
        <f t="shared" si="156"/>
        <v>5.7</v>
      </c>
      <c r="T306" s="20">
        <f t="shared" si="157"/>
        <v>0.3987730061349693</v>
      </c>
    </row>
    <row r="307" spans="1:20" x14ac:dyDescent="0.25">
      <c r="A307" t="s">
        <v>224</v>
      </c>
      <c r="E307" s="1">
        <v>10.72</v>
      </c>
      <c r="F307" s="1">
        <v>3.51</v>
      </c>
      <c r="G307" s="1">
        <v>0.24</v>
      </c>
      <c r="H307" s="1">
        <v>6.97</v>
      </c>
      <c r="I307" s="1">
        <v>25</v>
      </c>
      <c r="J307" s="1">
        <v>0</v>
      </c>
      <c r="K307" s="1">
        <v>18.34</v>
      </c>
      <c r="L307" s="3">
        <f t="shared" si="162"/>
        <v>0.73360000000000003</v>
      </c>
      <c r="M307" s="3">
        <f t="shared" si="163"/>
        <v>29.060000000000002</v>
      </c>
      <c r="N307" s="1">
        <v>2.3330000000000002</v>
      </c>
      <c r="O307" s="1">
        <v>7.12</v>
      </c>
      <c r="P307">
        <f t="shared" si="155"/>
        <v>107.29846153846155</v>
      </c>
      <c r="Q307">
        <f t="shared" si="160"/>
        <v>1.625</v>
      </c>
      <c r="R307">
        <f t="shared" si="161"/>
        <v>4.0750000000000002</v>
      </c>
      <c r="S307" s="20">
        <f t="shared" si="156"/>
        <v>5.7</v>
      </c>
      <c r="T307" s="20">
        <f t="shared" si="157"/>
        <v>0.3987730061349693</v>
      </c>
    </row>
    <row r="308" spans="1:20" x14ac:dyDescent="0.25">
      <c r="L308" s="3"/>
      <c r="M308" s="3"/>
      <c r="S308" s="20"/>
      <c r="T308" s="20"/>
    </row>
    <row r="309" spans="1:20" x14ac:dyDescent="0.25">
      <c r="L309" s="3"/>
      <c r="M309" s="3"/>
      <c r="S309" s="20"/>
      <c r="T309" s="20"/>
    </row>
    <row r="310" spans="1:20" x14ac:dyDescent="0.25">
      <c r="A310" t="s">
        <v>225</v>
      </c>
      <c r="E310" s="1">
        <v>9</v>
      </c>
      <c r="F310" s="1">
        <v>3.78</v>
      </c>
      <c r="G310" s="1">
        <v>0.47</v>
      </c>
      <c r="H310" s="1">
        <v>4.75</v>
      </c>
      <c r="I310" s="1">
        <v>17</v>
      </c>
      <c r="J310" s="1">
        <v>0</v>
      </c>
      <c r="K310" s="1">
        <v>14.02</v>
      </c>
      <c r="L310" s="3">
        <f t="shared" si="162"/>
        <v>0.82470588235294118</v>
      </c>
      <c r="M310" s="3">
        <f t="shared" si="163"/>
        <v>23.02</v>
      </c>
      <c r="N310" s="1">
        <v>1.889</v>
      </c>
      <c r="O310" s="1">
        <v>4.492</v>
      </c>
      <c r="P310">
        <f>M310/(Q310/6)</f>
        <v>57.550000000000004</v>
      </c>
      <c r="Q310">
        <f>14.4/6</f>
        <v>2.4</v>
      </c>
      <c r="R310">
        <f>33.45/6</f>
        <v>5.5750000000000002</v>
      </c>
      <c r="S310" s="20">
        <f>Q310+R310</f>
        <v>7.9749999999999996</v>
      </c>
      <c r="T310" s="20">
        <f>Q310/R310</f>
        <v>0.43049327354260086</v>
      </c>
    </row>
    <row r="311" spans="1:20" x14ac:dyDescent="0.25">
      <c r="A311" t="s">
        <v>226</v>
      </c>
      <c r="E311" s="1">
        <v>10.039999999999999</v>
      </c>
      <c r="F311" s="1">
        <v>3.9</v>
      </c>
      <c r="G311" s="1">
        <v>0.33</v>
      </c>
      <c r="H311" s="1">
        <v>5.81</v>
      </c>
      <c r="I311" s="1">
        <v>26</v>
      </c>
      <c r="J311" s="1">
        <v>0</v>
      </c>
      <c r="K311" s="1">
        <v>15.19</v>
      </c>
      <c r="L311" s="3">
        <f t="shared" si="162"/>
        <v>0.58423076923076922</v>
      </c>
      <c r="M311" s="3">
        <f t="shared" si="163"/>
        <v>25.229999999999997</v>
      </c>
      <c r="N311" s="1">
        <v>2.59</v>
      </c>
      <c r="O311" s="1">
        <v>6.6660000000000004</v>
      </c>
      <c r="P311">
        <f>M311/(Q311/6)</f>
        <v>63.074999999999996</v>
      </c>
      <c r="Q311">
        <f t="shared" ref="Q311:Q313" si="164">14.4/6</f>
        <v>2.4</v>
      </c>
      <c r="R311">
        <f t="shared" ref="R311:R313" si="165">33.45/6</f>
        <v>5.5750000000000002</v>
      </c>
      <c r="S311" s="20">
        <f>Q311+R311</f>
        <v>7.9749999999999996</v>
      </c>
      <c r="T311" s="20">
        <f>Q311/R311</f>
        <v>0.43049327354260086</v>
      </c>
    </row>
    <row r="312" spans="1:20" x14ac:dyDescent="0.25">
      <c r="A312" t="s">
        <v>227</v>
      </c>
      <c r="E312" s="1">
        <v>10.66</v>
      </c>
      <c r="F312" s="1">
        <v>3.57</v>
      </c>
      <c r="G312" s="1">
        <v>0.52</v>
      </c>
      <c r="H312" s="1">
        <v>6.58</v>
      </c>
      <c r="I312" s="1">
        <v>22</v>
      </c>
      <c r="J312" s="1">
        <v>0</v>
      </c>
      <c r="K312" s="1">
        <v>18.77</v>
      </c>
      <c r="L312" s="3">
        <f t="shared" si="162"/>
        <v>0.85318181818181815</v>
      </c>
      <c r="M312" s="3">
        <f t="shared" si="163"/>
        <v>29.43</v>
      </c>
      <c r="N312" s="1">
        <v>2.0640000000000001</v>
      </c>
      <c r="O312" s="1">
        <v>6.1689999999999996</v>
      </c>
      <c r="P312">
        <f>M312/(Q312/6)</f>
        <v>73.575000000000003</v>
      </c>
      <c r="Q312">
        <f t="shared" si="164"/>
        <v>2.4</v>
      </c>
      <c r="R312">
        <f t="shared" si="165"/>
        <v>5.5750000000000002</v>
      </c>
      <c r="S312" s="20">
        <f>Q312+R312</f>
        <v>7.9749999999999996</v>
      </c>
      <c r="T312" s="20">
        <f>Q312/R312</f>
        <v>0.43049327354260086</v>
      </c>
    </row>
    <row r="313" spans="1:20" x14ac:dyDescent="0.25">
      <c r="A313" t="s">
        <v>228</v>
      </c>
      <c r="E313" s="1">
        <v>9.49</v>
      </c>
      <c r="F313" s="1">
        <v>3.89</v>
      </c>
      <c r="G313" s="1">
        <v>0.35</v>
      </c>
      <c r="H313" s="1">
        <v>5.25</v>
      </c>
      <c r="I313" s="1">
        <v>28</v>
      </c>
      <c r="J313" s="1">
        <v>0</v>
      </c>
      <c r="K313" s="1">
        <v>33.909999999999997</v>
      </c>
      <c r="L313" s="3">
        <f t="shared" si="162"/>
        <v>1.2110714285714284</v>
      </c>
      <c r="M313" s="3">
        <f t="shared" si="163"/>
        <v>43.4</v>
      </c>
      <c r="N313" s="1">
        <v>2.95</v>
      </c>
      <c r="O313" s="1">
        <v>7.202</v>
      </c>
      <c r="P313">
        <f>M313/(Q313/6)</f>
        <v>108.5</v>
      </c>
      <c r="Q313">
        <f t="shared" si="164"/>
        <v>2.4</v>
      </c>
      <c r="R313">
        <f t="shared" si="165"/>
        <v>5.5750000000000002</v>
      </c>
      <c r="S313" s="20">
        <f>Q313+R313</f>
        <v>7.9749999999999996</v>
      </c>
      <c r="T313" s="20">
        <f>Q313/R313</f>
        <v>0.43049327354260086</v>
      </c>
    </row>
    <row r="314" spans="1:20" x14ac:dyDescent="0.25">
      <c r="L314" s="3"/>
      <c r="M314" s="3"/>
      <c r="S314" s="20"/>
      <c r="T314" s="20"/>
    </row>
    <row r="315" spans="1:20" x14ac:dyDescent="0.25">
      <c r="L315" s="3"/>
      <c r="M315" s="3"/>
      <c r="S315" s="20"/>
      <c r="T315" s="20"/>
    </row>
    <row r="316" spans="1:20" x14ac:dyDescent="0.25">
      <c r="A316" t="s">
        <v>229</v>
      </c>
      <c r="E316" s="1">
        <v>8.92</v>
      </c>
      <c r="F316" s="1">
        <v>2.99</v>
      </c>
      <c r="G316" s="1">
        <v>0.22</v>
      </c>
      <c r="H316" s="1">
        <v>5.71</v>
      </c>
      <c r="I316" s="1">
        <v>15</v>
      </c>
      <c r="J316" s="1">
        <v>0</v>
      </c>
      <c r="K316" s="1">
        <v>15.74</v>
      </c>
      <c r="L316" s="3">
        <f t="shared" si="162"/>
        <v>1.0493333333333335</v>
      </c>
      <c r="M316" s="3">
        <f t="shared" si="163"/>
        <v>24.66</v>
      </c>
      <c r="N316" s="1">
        <v>1.681</v>
      </c>
      <c r="O316" s="1">
        <v>5.0220000000000002</v>
      </c>
      <c r="P316">
        <f>M316/(Q316/6)</f>
        <v>68.28923076923077</v>
      </c>
      <c r="Q316">
        <f>13/6</f>
        <v>2.1666666666666665</v>
      </c>
      <c r="R316">
        <f>33/6</f>
        <v>5.5</v>
      </c>
      <c r="S316" s="20">
        <f>Q316+R316</f>
        <v>7.6666666666666661</v>
      </c>
      <c r="T316" s="20">
        <f>Q316/R316</f>
        <v>0.39393939393939392</v>
      </c>
    </row>
    <row r="317" spans="1:20" x14ac:dyDescent="0.25">
      <c r="A317" t="s">
        <v>230</v>
      </c>
      <c r="E317" s="1">
        <v>9.99</v>
      </c>
      <c r="F317" s="1">
        <v>4.1399999999999997</v>
      </c>
      <c r="G317" s="1">
        <v>0.35</v>
      </c>
      <c r="H317" s="1">
        <v>5.49</v>
      </c>
      <c r="I317" s="1">
        <v>29</v>
      </c>
      <c r="J317" s="1">
        <v>0</v>
      </c>
      <c r="K317" s="1">
        <v>26.84</v>
      </c>
      <c r="L317" s="3">
        <f t="shared" si="162"/>
        <v>0.92551724137931035</v>
      </c>
      <c r="M317" s="3">
        <f t="shared" si="163"/>
        <v>36.83</v>
      </c>
      <c r="N317" s="1">
        <v>2.9039999999999999</v>
      </c>
      <c r="O317" s="1">
        <v>7.0049999999999999</v>
      </c>
      <c r="P317">
        <f>M317/(Q317/6)</f>
        <v>101.99076923076923</v>
      </c>
      <c r="Q317">
        <f t="shared" ref="Q317:Q318" si="166">13/6</f>
        <v>2.1666666666666665</v>
      </c>
      <c r="R317">
        <f t="shared" ref="R317:R318" si="167">33/6</f>
        <v>5.5</v>
      </c>
      <c r="S317" s="20">
        <f>Q317+R317</f>
        <v>7.6666666666666661</v>
      </c>
      <c r="T317" s="20">
        <f>Q317/R317</f>
        <v>0.39393939393939392</v>
      </c>
    </row>
    <row r="318" spans="1:20" x14ac:dyDescent="0.25">
      <c r="A318" t="s">
        <v>231</v>
      </c>
      <c r="E318" s="1">
        <v>7.54</v>
      </c>
      <c r="F318" s="1">
        <v>2.44</v>
      </c>
      <c r="G318" s="1">
        <v>0.4</v>
      </c>
      <c r="H318" s="1">
        <v>4.6900000000000004</v>
      </c>
      <c r="I318" s="1">
        <v>16</v>
      </c>
      <c r="J318" s="1">
        <v>0</v>
      </c>
      <c r="K318" s="1">
        <v>12.62</v>
      </c>
      <c r="L318" s="3">
        <f t="shared" si="162"/>
        <v>0.78874999999999995</v>
      </c>
      <c r="M318" s="3">
        <f t="shared" si="163"/>
        <v>20.16</v>
      </c>
      <c r="N318" s="1">
        <v>2.1230000000000002</v>
      </c>
      <c r="O318" s="1">
        <v>6.5449999999999999</v>
      </c>
      <c r="P318">
        <f>M318/(Q318/6)</f>
        <v>55.82769230769231</v>
      </c>
      <c r="Q318">
        <f t="shared" si="166"/>
        <v>2.1666666666666665</v>
      </c>
      <c r="R318">
        <f t="shared" si="167"/>
        <v>5.5</v>
      </c>
      <c r="S318" s="20">
        <f>Q318+R318</f>
        <v>7.6666666666666661</v>
      </c>
      <c r="T318" s="20">
        <f>Q318/R318</f>
        <v>0.39393939393939392</v>
      </c>
    </row>
    <row r="319" spans="1:20" x14ac:dyDescent="0.25">
      <c r="L319" s="3"/>
      <c r="M319" s="3"/>
      <c r="S319" s="20"/>
      <c r="T319" s="20"/>
    </row>
    <row r="320" spans="1:20" x14ac:dyDescent="0.25">
      <c r="L320" s="3"/>
      <c r="M320" s="3"/>
      <c r="S320" s="20"/>
      <c r="T320" s="20"/>
    </row>
    <row r="321" spans="1:20" x14ac:dyDescent="0.25">
      <c r="L321" s="3"/>
      <c r="M321" s="3"/>
      <c r="S321" s="20"/>
      <c r="T321" s="20"/>
    </row>
    <row r="322" spans="1:20" x14ac:dyDescent="0.25">
      <c r="A322" t="s">
        <v>232</v>
      </c>
      <c r="E322" s="1">
        <v>10.71</v>
      </c>
      <c r="F322" s="1">
        <v>3.72</v>
      </c>
      <c r="G322" s="1">
        <v>0.24</v>
      </c>
      <c r="H322" s="1">
        <v>6.75</v>
      </c>
      <c r="I322" s="1">
        <v>28</v>
      </c>
      <c r="J322" s="1">
        <v>0</v>
      </c>
      <c r="K322" s="1">
        <v>21.26</v>
      </c>
      <c r="L322" s="3">
        <f t="shared" si="162"/>
        <v>0.75928571428571434</v>
      </c>
      <c r="M322" s="3">
        <f t="shared" si="163"/>
        <v>31.970000000000002</v>
      </c>
      <c r="N322" s="1">
        <v>2.6150000000000002</v>
      </c>
      <c r="O322" s="1">
        <v>7.5279999999999996</v>
      </c>
      <c r="P322">
        <f>M322/(Q322/6)</f>
        <v>91.342857142857142</v>
      </c>
      <c r="Q322">
        <f>12.6/6</f>
        <v>2.1</v>
      </c>
      <c r="R322">
        <f>37.2/6</f>
        <v>6.2</v>
      </c>
      <c r="S322" s="20">
        <f>Q322+R322</f>
        <v>8.3000000000000007</v>
      </c>
      <c r="T322" s="20">
        <f>Q322/R322</f>
        <v>0.33870967741935487</v>
      </c>
    </row>
    <row r="323" spans="1:20" x14ac:dyDescent="0.25">
      <c r="A323" t="s">
        <v>233</v>
      </c>
      <c r="E323" s="1">
        <v>5.71</v>
      </c>
      <c r="F323" s="1">
        <v>2.61</v>
      </c>
      <c r="G323" s="1">
        <v>0.36</v>
      </c>
      <c r="H323" s="1">
        <v>2.74</v>
      </c>
      <c r="I323" s="1">
        <v>18</v>
      </c>
      <c r="J323" s="1">
        <v>1</v>
      </c>
      <c r="K323" s="1">
        <v>7.8</v>
      </c>
      <c r="L323" s="3">
        <f t="shared" si="162"/>
        <v>0.43333333333333335</v>
      </c>
      <c r="M323" s="3">
        <f t="shared" si="163"/>
        <v>13.51</v>
      </c>
      <c r="N323" s="1">
        <v>3.153</v>
      </c>
      <c r="O323" s="1">
        <v>6.9059999999999997</v>
      </c>
      <c r="P323">
        <f>M323/(Q323/6)</f>
        <v>38.599999999999994</v>
      </c>
      <c r="Q323">
        <f t="shared" ref="Q323:Q326" si="168">12.6/6</f>
        <v>2.1</v>
      </c>
      <c r="R323">
        <f t="shared" ref="R323:R326" si="169">37.2/6</f>
        <v>6.2</v>
      </c>
      <c r="S323" s="20">
        <f>Q323+R323</f>
        <v>8.3000000000000007</v>
      </c>
      <c r="T323" s="20">
        <f>Q323/R323</f>
        <v>0.33870967741935487</v>
      </c>
    </row>
    <row r="324" spans="1:20" x14ac:dyDescent="0.25">
      <c r="A324" t="s">
        <v>234</v>
      </c>
      <c r="E324" s="1">
        <v>9.6</v>
      </c>
      <c r="F324" s="1">
        <v>3.22</v>
      </c>
      <c r="G324" s="1">
        <v>0.36</v>
      </c>
      <c r="H324" s="1">
        <v>6.02</v>
      </c>
      <c r="I324" s="1">
        <v>19</v>
      </c>
      <c r="J324" s="1">
        <v>0</v>
      </c>
      <c r="K324" s="1">
        <v>12.51</v>
      </c>
      <c r="L324" s="3">
        <f t="shared" si="162"/>
        <v>0.65842105263157891</v>
      </c>
      <c r="M324" s="3">
        <f t="shared" si="163"/>
        <v>22.11</v>
      </c>
      <c r="N324" s="1">
        <v>1.978</v>
      </c>
      <c r="O324" s="1">
        <v>5.8959999999999999</v>
      </c>
      <c r="P324">
        <f>M324/(Q324/6)</f>
        <v>63.171428571428564</v>
      </c>
      <c r="Q324">
        <f t="shared" si="168"/>
        <v>2.1</v>
      </c>
      <c r="R324">
        <f t="shared" si="169"/>
        <v>6.2</v>
      </c>
      <c r="S324" s="20">
        <f>Q324+R324</f>
        <v>8.3000000000000007</v>
      </c>
      <c r="T324" s="20">
        <f>Q324/R324</f>
        <v>0.33870967741935487</v>
      </c>
    </row>
    <row r="325" spans="1:20" x14ac:dyDescent="0.25">
      <c r="A325" t="s">
        <v>235</v>
      </c>
      <c r="E325" s="1">
        <v>9.4</v>
      </c>
      <c r="F325" s="1">
        <v>2.92</v>
      </c>
      <c r="G325" s="1">
        <v>0.1</v>
      </c>
      <c r="H325" s="1">
        <v>6.38</v>
      </c>
      <c r="I325" s="1">
        <v>15</v>
      </c>
      <c r="J325" s="1">
        <v>0</v>
      </c>
      <c r="K325" s="1">
        <v>7.68</v>
      </c>
      <c r="L325" s="3">
        <f t="shared" si="162"/>
        <v>0.51200000000000001</v>
      </c>
      <c r="M325" s="3">
        <f t="shared" si="163"/>
        <v>17.079999999999998</v>
      </c>
      <c r="N325" s="1">
        <v>1.5960000000000001</v>
      </c>
      <c r="O325" s="1">
        <v>5.1449999999999996</v>
      </c>
      <c r="P325">
        <f>M325/(Q325/6)</f>
        <v>48.79999999999999</v>
      </c>
      <c r="Q325">
        <f t="shared" si="168"/>
        <v>2.1</v>
      </c>
      <c r="R325">
        <f t="shared" si="169"/>
        <v>6.2</v>
      </c>
      <c r="S325" s="20">
        <f>Q325+R325</f>
        <v>8.3000000000000007</v>
      </c>
      <c r="T325" s="20">
        <f>Q325/R325</f>
        <v>0.33870967741935487</v>
      </c>
    </row>
    <row r="326" spans="1:20" x14ac:dyDescent="0.25">
      <c r="A326" t="s">
        <v>236</v>
      </c>
      <c r="E326" s="1">
        <v>9.2799999999999994</v>
      </c>
      <c r="F326" s="1">
        <v>3.39</v>
      </c>
      <c r="G326" s="1">
        <v>0.13</v>
      </c>
      <c r="H326" s="1">
        <v>5.76</v>
      </c>
      <c r="I326" s="1">
        <v>19</v>
      </c>
      <c r="J326" s="1">
        <v>0</v>
      </c>
      <c r="K326" s="1">
        <v>18.04</v>
      </c>
      <c r="L326" s="3">
        <f t="shared" si="162"/>
        <v>0.94947368421052625</v>
      </c>
      <c r="M326" s="3">
        <f t="shared" si="163"/>
        <v>27.32</v>
      </c>
      <c r="N326" s="1">
        <v>2.0470000000000002</v>
      </c>
      <c r="O326" s="1">
        <v>5.6020000000000003</v>
      </c>
      <c r="P326">
        <f>M326/(Q326/6)</f>
        <v>78.05714285714285</v>
      </c>
      <c r="Q326">
        <f t="shared" si="168"/>
        <v>2.1</v>
      </c>
      <c r="R326">
        <f t="shared" si="169"/>
        <v>6.2</v>
      </c>
      <c r="S326" s="20">
        <f>Q326+R326</f>
        <v>8.3000000000000007</v>
      </c>
      <c r="T326" s="20">
        <f>Q326/R326</f>
        <v>0.33870967741935487</v>
      </c>
    </row>
    <row r="327" spans="1:20" x14ac:dyDescent="0.25">
      <c r="L327" s="3"/>
      <c r="M327" s="3"/>
      <c r="S327" s="20"/>
      <c r="T327" s="20"/>
    </row>
    <row r="328" spans="1:20" x14ac:dyDescent="0.25">
      <c r="A328" t="s">
        <v>1714</v>
      </c>
      <c r="E328" s="1">
        <v>9.24</v>
      </c>
      <c r="F328" s="1">
        <v>3.64</v>
      </c>
      <c r="G328" s="1">
        <v>0.31</v>
      </c>
      <c r="H328" s="1">
        <v>5.29</v>
      </c>
      <c r="I328" s="1">
        <v>20</v>
      </c>
      <c r="J328" s="1">
        <v>0</v>
      </c>
      <c r="K328" s="1">
        <v>16.02</v>
      </c>
      <c r="L328" s="3">
        <f t="shared" si="162"/>
        <v>0.80099999999999993</v>
      </c>
      <c r="M328" s="3">
        <f t="shared" si="163"/>
        <v>25.259999999999998</v>
      </c>
      <c r="N328" s="1">
        <v>2.165</v>
      </c>
      <c r="O328" s="1">
        <v>5.5010000000000003</v>
      </c>
      <c r="P328">
        <f t="shared" ref="P328:P337" si="170">M328/(Q328/6)</f>
        <v>106.98352941176469</v>
      </c>
      <c r="Q328">
        <f>8.5/6</f>
        <v>1.4166666666666667</v>
      </c>
      <c r="R328">
        <f>28/6</f>
        <v>4.666666666666667</v>
      </c>
      <c r="S328" s="20">
        <f t="shared" ref="S328:S337" si="171">Q328+R328</f>
        <v>6.0833333333333339</v>
      </c>
      <c r="T328" s="20">
        <f t="shared" ref="T328:T337" si="172">Q328/R328</f>
        <v>0.30357142857142855</v>
      </c>
    </row>
    <row r="329" spans="1:20" x14ac:dyDescent="0.25">
      <c r="A329" t="s">
        <v>1715</v>
      </c>
      <c r="E329" s="1">
        <v>8.74</v>
      </c>
      <c r="F329" s="1">
        <v>2.68</v>
      </c>
      <c r="G329" s="1">
        <v>0.35</v>
      </c>
      <c r="H329" s="1">
        <v>5.71</v>
      </c>
      <c r="I329" s="1">
        <v>15</v>
      </c>
      <c r="J329" s="1">
        <v>0</v>
      </c>
      <c r="K329" s="1">
        <v>9.4700000000000006</v>
      </c>
      <c r="L329" s="3">
        <f t="shared" si="162"/>
        <v>0.63133333333333341</v>
      </c>
      <c r="M329" s="3">
        <f t="shared" si="163"/>
        <v>18.21</v>
      </c>
      <c r="N329" s="1">
        <v>1.7170000000000001</v>
      </c>
      <c r="O329" s="1">
        <v>5.5919999999999996</v>
      </c>
      <c r="P329">
        <f t="shared" si="170"/>
        <v>77.124705882352941</v>
      </c>
      <c r="Q329">
        <f t="shared" ref="Q329:Q333" si="173">8.5/6</f>
        <v>1.4166666666666667</v>
      </c>
      <c r="R329">
        <f t="shared" ref="R329:R333" si="174">28/6</f>
        <v>4.666666666666667</v>
      </c>
      <c r="S329" s="20">
        <f t="shared" si="171"/>
        <v>6.0833333333333339</v>
      </c>
      <c r="T329" s="20">
        <f t="shared" si="172"/>
        <v>0.30357142857142855</v>
      </c>
    </row>
    <row r="330" spans="1:20" x14ac:dyDescent="0.25">
      <c r="A330" t="s">
        <v>1716</v>
      </c>
      <c r="E330" s="1">
        <v>8.92</v>
      </c>
      <c r="F330" s="1">
        <v>3.61</v>
      </c>
      <c r="G330" s="1">
        <v>0</v>
      </c>
      <c r="H330" s="1">
        <v>5.31</v>
      </c>
      <c r="I330" s="1">
        <v>21</v>
      </c>
      <c r="J330" s="1">
        <v>0</v>
      </c>
      <c r="K330" s="1">
        <v>9.44</v>
      </c>
      <c r="L330" s="3">
        <f t="shared" si="162"/>
        <v>0.44952380952380949</v>
      </c>
      <c r="M330" s="3">
        <f t="shared" si="163"/>
        <v>18.36</v>
      </c>
      <c r="N330" s="1">
        <v>2.355</v>
      </c>
      <c r="O330" s="1">
        <v>5.8209999999999997</v>
      </c>
      <c r="P330">
        <f t="shared" si="170"/>
        <v>77.759999999999991</v>
      </c>
      <c r="Q330">
        <f t="shared" si="173"/>
        <v>1.4166666666666667</v>
      </c>
      <c r="R330">
        <f t="shared" si="174"/>
        <v>4.666666666666667</v>
      </c>
      <c r="S330" s="20">
        <f t="shared" si="171"/>
        <v>6.0833333333333339</v>
      </c>
      <c r="T330" s="20">
        <f t="shared" si="172"/>
        <v>0.30357142857142855</v>
      </c>
    </row>
    <row r="331" spans="1:20" x14ac:dyDescent="0.25">
      <c r="A331" t="s">
        <v>1717</v>
      </c>
      <c r="E331" s="1">
        <v>8.69</v>
      </c>
      <c r="F331" s="1">
        <v>3.18</v>
      </c>
      <c r="G331" s="1">
        <v>0.15</v>
      </c>
      <c r="H331" s="1">
        <v>5.37</v>
      </c>
      <c r="I331" s="1">
        <v>22</v>
      </c>
      <c r="J331" s="1">
        <v>0</v>
      </c>
      <c r="K331" s="1">
        <v>13.88</v>
      </c>
      <c r="L331" s="3">
        <f t="shared" si="162"/>
        <v>0.63090909090909097</v>
      </c>
      <c r="M331" s="3">
        <f t="shared" si="163"/>
        <v>22.57</v>
      </c>
      <c r="N331" s="1">
        <v>2.5299999999999998</v>
      </c>
      <c r="O331" s="1">
        <v>6.9279999999999999</v>
      </c>
      <c r="P331">
        <f t="shared" si="170"/>
        <v>95.590588235294106</v>
      </c>
      <c r="Q331">
        <f t="shared" si="173"/>
        <v>1.4166666666666667</v>
      </c>
      <c r="R331">
        <f t="shared" si="174"/>
        <v>4.666666666666667</v>
      </c>
      <c r="S331" s="20">
        <f t="shared" si="171"/>
        <v>6.0833333333333339</v>
      </c>
      <c r="T331" s="20">
        <f t="shared" si="172"/>
        <v>0.30357142857142855</v>
      </c>
    </row>
    <row r="332" spans="1:20" x14ac:dyDescent="0.25">
      <c r="A332" t="s">
        <v>1718</v>
      </c>
      <c r="E332" s="1">
        <v>8.91</v>
      </c>
      <c r="F332" s="1">
        <v>3.05</v>
      </c>
      <c r="G332" s="1">
        <v>0.33</v>
      </c>
      <c r="H332" s="1">
        <v>5.53</v>
      </c>
      <c r="I332" s="1">
        <v>22</v>
      </c>
      <c r="J332" s="1">
        <v>0</v>
      </c>
      <c r="K332" s="1">
        <v>14.33</v>
      </c>
      <c r="L332" s="3">
        <f t="shared" si="162"/>
        <v>0.65136363636363637</v>
      </c>
      <c r="M332" s="3">
        <f t="shared" si="163"/>
        <v>23.240000000000002</v>
      </c>
      <c r="N332" s="1">
        <v>2.468</v>
      </c>
      <c r="O332" s="1">
        <v>7.2030000000000003</v>
      </c>
      <c r="P332">
        <f t="shared" si="170"/>
        <v>98.428235294117641</v>
      </c>
      <c r="Q332">
        <f t="shared" si="173"/>
        <v>1.4166666666666667</v>
      </c>
      <c r="R332">
        <f t="shared" si="174"/>
        <v>4.666666666666667</v>
      </c>
      <c r="S332" s="20">
        <f t="shared" si="171"/>
        <v>6.0833333333333339</v>
      </c>
      <c r="T332" s="20">
        <f t="shared" si="172"/>
        <v>0.30357142857142855</v>
      </c>
    </row>
    <row r="333" spans="1:20" x14ac:dyDescent="0.25">
      <c r="A333" t="s">
        <v>1719</v>
      </c>
      <c r="E333" s="1">
        <v>9.16</v>
      </c>
      <c r="F333" s="1">
        <v>3.22</v>
      </c>
      <c r="G333" s="1">
        <v>0.22</v>
      </c>
      <c r="H333" s="1">
        <v>5.71</v>
      </c>
      <c r="I333" s="1">
        <v>16</v>
      </c>
      <c r="J333" s="1">
        <v>0</v>
      </c>
      <c r="K333" s="1">
        <v>11.86</v>
      </c>
      <c r="L333" s="3">
        <f t="shared" si="162"/>
        <v>0.74124999999999996</v>
      </c>
      <c r="M333" s="3">
        <f t="shared" si="163"/>
        <v>21.02</v>
      </c>
      <c r="N333" s="1">
        <v>1.7470000000000001</v>
      </c>
      <c r="O333" s="1">
        <v>4.9649999999999999</v>
      </c>
      <c r="P333">
        <f t="shared" si="170"/>
        <v>89.025882352941167</v>
      </c>
      <c r="Q333">
        <f t="shared" si="173"/>
        <v>1.4166666666666667</v>
      </c>
      <c r="R333">
        <f t="shared" si="174"/>
        <v>4.666666666666667</v>
      </c>
      <c r="S333" s="20">
        <f t="shared" si="171"/>
        <v>6.0833333333333339</v>
      </c>
      <c r="T333" s="20">
        <f t="shared" si="172"/>
        <v>0.30357142857142855</v>
      </c>
    </row>
    <row r="334" spans="1:20" x14ac:dyDescent="0.25">
      <c r="A334" t="s">
        <v>237</v>
      </c>
      <c r="E334" s="1">
        <v>7.71</v>
      </c>
      <c r="F334" s="1">
        <v>3.02</v>
      </c>
      <c r="G334" s="1">
        <v>0.15</v>
      </c>
      <c r="H334" s="1">
        <v>4.54</v>
      </c>
      <c r="I334" s="1">
        <v>15</v>
      </c>
      <c r="J334" s="1">
        <v>0</v>
      </c>
      <c r="K334" s="1">
        <v>8.35</v>
      </c>
      <c r="L334" s="3">
        <f t="shared" si="162"/>
        <v>0.55666666666666664</v>
      </c>
      <c r="M334" s="3">
        <f t="shared" si="163"/>
        <v>16.059999999999999</v>
      </c>
      <c r="N334" s="1">
        <v>1.9450000000000001</v>
      </c>
      <c r="O334" s="1">
        <v>4.9649999999999999</v>
      </c>
      <c r="P334">
        <f t="shared" si="170"/>
        <v>55.062857142857133</v>
      </c>
      <c r="Q334">
        <f>10.5/6</f>
        <v>1.75</v>
      </c>
      <c r="R334">
        <f>25.5/6</f>
        <v>4.25</v>
      </c>
      <c r="S334" s="20">
        <f t="shared" si="171"/>
        <v>6</v>
      </c>
      <c r="T334" s="20">
        <f t="shared" si="172"/>
        <v>0.41176470588235292</v>
      </c>
    </row>
    <row r="335" spans="1:20" x14ac:dyDescent="0.25">
      <c r="A335" t="s">
        <v>238</v>
      </c>
      <c r="E335" s="1">
        <v>8.0399999999999991</v>
      </c>
      <c r="F335" s="1">
        <v>2.86</v>
      </c>
      <c r="G335" s="1">
        <v>0.55000000000000004</v>
      </c>
      <c r="H335" s="1">
        <v>4.62</v>
      </c>
      <c r="I335" s="1">
        <v>13</v>
      </c>
      <c r="J335" s="1">
        <v>1</v>
      </c>
      <c r="K335" s="1">
        <v>4.91</v>
      </c>
      <c r="L335" s="3">
        <f t="shared" si="162"/>
        <v>0.37769230769230772</v>
      </c>
      <c r="M335" s="3">
        <f t="shared" si="163"/>
        <v>12.95</v>
      </c>
      <c r="N335" s="1">
        <v>1.6180000000000001</v>
      </c>
      <c r="O335" s="1">
        <v>4.5410000000000004</v>
      </c>
      <c r="P335">
        <f t="shared" si="170"/>
        <v>44.399999999999991</v>
      </c>
      <c r="Q335">
        <f t="shared" ref="Q335:Q337" si="175">10.5/6</f>
        <v>1.75</v>
      </c>
      <c r="R335">
        <f t="shared" ref="R335:R337" si="176">25.5/6</f>
        <v>4.25</v>
      </c>
      <c r="S335" s="20">
        <f t="shared" si="171"/>
        <v>6</v>
      </c>
      <c r="T335" s="20">
        <f t="shared" si="172"/>
        <v>0.41176470588235292</v>
      </c>
    </row>
    <row r="336" spans="1:20" x14ac:dyDescent="0.25">
      <c r="A336" t="s">
        <v>239</v>
      </c>
      <c r="E336" s="1">
        <v>8.5299999999999994</v>
      </c>
      <c r="F336" s="1">
        <v>2.76</v>
      </c>
      <c r="G336" s="1">
        <v>0.22</v>
      </c>
      <c r="H336" s="1">
        <v>5.55</v>
      </c>
      <c r="I336" s="1">
        <v>15</v>
      </c>
      <c r="J336" s="1">
        <v>0</v>
      </c>
      <c r="K336" s="1">
        <v>7.4</v>
      </c>
      <c r="L336" s="3">
        <f t="shared" si="162"/>
        <v>0.49333333333333335</v>
      </c>
      <c r="M336" s="3">
        <f t="shared" si="163"/>
        <v>15.93</v>
      </c>
      <c r="N336" s="1">
        <v>1.758</v>
      </c>
      <c r="O336" s="1">
        <v>5.4279999999999999</v>
      </c>
      <c r="P336">
        <f t="shared" si="170"/>
        <v>54.617142857142852</v>
      </c>
      <c r="Q336">
        <f t="shared" si="175"/>
        <v>1.75</v>
      </c>
      <c r="R336">
        <f t="shared" si="176"/>
        <v>4.25</v>
      </c>
      <c r="S336" s="20">
        <f t="shared" si="171"/>
        <v>6</v>
      </c>
      <c r="T336" s="20">
        <f t="shared" si="172"/>
        <v>0.41176470588235292</v>
      </c>
    </row>
    <row r="337" spans="1:20" x14ac:dyDescent="0.25">
      <c r="A337" t="s">
        <v>240</v>
      </c>
      <c r="E337" s="1">
        <v>7.75</v>
      </c>
      <c r="F337" s="1">
        <v>2.81</v>
      </c>
      <c r="G337" s="1">
        <v>0.21</v>
      </c>
      <c r="H337" s="1">
        <v>4.74</v>
      </c>
      <c r="I337" s="1">
        <v>24</v>
      </c>
      <c r="J337" s="1">
        <v>0</v>
      </c>
      <c r="K337" s="1">
        <v>19.170000000000002</v>
      </c>
      <c r="L337" s="3">
        <f t="shared" si="162"/>
        <v>0.79875000000000007</v>
      </c>
      <c r="M337" s="3">
        <f t="shared" si="163"/>
        <v>26.92</v>
      </c>
      <c r="N337" s="1">
        <v>3.0950000000000002</v>
      </c>
      <c r="O337" s="1">
        <v>8.5329999999999995</v>
      </c>
      <c r="P337">
        <f t="shared" si="170"/>
        <v>92.297142857142859</v>
      </c>
      <c r="Q337">
        <f t="shared" si="175"/>
        <v>1.75</v>
      </c>
      <c r="R337">
        <f t="shared" si="176"/>
        <v>4.25</v>
      </c>
      <c r="S337" s="20">
        <f t="shared" si="171"/>
        <v>6</v>
      </c>
      <c r="T337" s="20">
        <f t="shared" si="172"/>
        <v>0.41176470588235292</v>
      </c>
    </row>
    <row r="338" spans="1:20" x14ac:dyDescent="0.25">
      <c r="L338" s="3"/>
      <c r="M338" s="3"/>
      <c r="S338" s="20"/>
      <c r="T338" s="20"/>
    </row>
    <row r="339" spans="1:20" x14ac:dyDescent="0.25">
      <c r="L339" s="3"/>
      <c r="M339" s="3"/>
      <c r="S339" s="20"/>
      <c r="T339" s="20"/>
    </row>
    <row r="340" spans="1:20" x14ac:dyDescent="0.25">
      <c r="A340" t="s">
        <v>241</v>
      </c>
      <c r="E340" s="1">
        <v>9.02</v>
      </c>
      <c r="F340" s="1">
        <v>3.09</v>
      </c>
      <c r="G340" s="1">
        <v>0.22</v>
      </c>
      <c r="H340" s="1">
        <v>5.71</v>
      </c>
      <c r="I340" s="1">
        <v>25</v>
      </c>
      <c r="J340" s="1">
        <v>1</v>
      </c>
      <c r="K340" s="1">
        <v>14.87</v>
      </c>
      <c r="L340" s="3">
        <f t="shared" si="162"/>
        <v>0.5948</v>
      </c>
      <c r="M340" s="3">
        <f t="shared" si="163"/>
        <v>23.89</v>
      </c>
      <c r="N340" s="1">
        <v>2.77</v>
      </c>
      <c r="O340" s="1">
        <v>8.0860000000000003</v>
      </c>
      <c r="P340">
        <f>M340/(Q340/6)</f>
        <v>54.709923664122137</v>
      </c>
      <c r="Q340">
        <f>15.72/6</f>
        <v>2.62</v>
      </c>
      <c r="R340">
        <f>37.68/6</f>
        <v>6.28</v>
      </c>
      <c r="S340" s="20">
        <f>Q340+R340</f>
        <v>8.9</v>
      </c>
      <c r="T340" s="20">
        <f>Q340/R340</f>
        <v>0.41719745222929938</v>
      </c>
    </row>
    <row r="341" spans="1:20" x14ac:dyDescent="0.25">
      <c r="A341" t="s">
        <v>242</v>
      </c>
      <c r="E341" s="1">
        <v>11.06</v>
      </c>
      <c r="F341" s="1">
        <v>4.17</v>
      </c>
      <c r="G341" s="1">
        <v>0.27</v>
      </c>
      <c r="H341" s="1">
        <v>6.62</v>
      </c>
      <c r="I341" s="1">
        <v>24</v>
      </c>
      <c r="J341" s="1">
        <v>0</v>
      </c>
      <c r="K341" s="1">
        <v>10.88</v>
      </c>
      <c r="L341" s="3">
        <f t="shared" si="162"/>
        <v>0.45333333333333337</v>
      </c>
      <c r="M341" s="3">
        <f t="shared" si="163"/>
        <v>21.94</v>
      </c>
      <c r="N341" s="1">
        <v>2.17</v>
      </c>
      <c r="O341" s="1">
        <v>5.758</v>
      </c>
      <c r="P341">
        <f>M341/(Q341/6)</f>
        <v>50.244274809160302</v>
      </c>
      <c r="Q341">
        <f t="shared" ref="Q341:Q344" si="177">15.72/6</f>
        <v>2.62</v>
      </c>
      <c r="R341">
        <f t="shared" ref="R341:R344" si="178">37.68/6</f>
        <v>6.28</v>
      </c>
      <c r="S341" s="20">
        <f>Q341+R341</f>
        <v>8.9</v>
      </c>
      <c r="T341" s="20">
        <f>Q341/R341</f>
        <v>0.41719745222929938</v>
      </c>
    </row>
    <row r="342" spans="1:20" x14ac:dyDescent="0.25">
      <c r="A342" t="s">
        <v>243</v>
      </c>
      <c r="E342" s="1">
        <v>9.19</v>
      </c>
      <c r="F342" s="1">
        <v>2.76</v>
      </c>
      <c r="G342" s="1">
        <v>0.11</v>
      </c>
      <c r="H342" s="1">
        <v>6.32</v>
      </c>
      <c r="I342" s="1">
        <v>20</v>
      </c>
      <c r="J342" s="1">
        <v>0</v>
      </c>
      <c r="K342" s="1">
        <v>12.52</v>
      </c>
      <c r="L342" s="3">
        <f t="shared" si="162"/>
        <v>0.626</v>
      </c>
      <c r="M342" s="3">
        <f t="shared" si="163"/>
        <v>21.71</v>
      </c>
      <c r="N342" s="1">
        <v>2.1760000000000002</v>
      </c>
      <c r="O342" s="1">
        <v>7.2519999999999998</v>
      </c>
      <c r="P342">
        <f>M342/(Q342/6)</f>
        <v>49.717557251908396</v>
      </c>
      <c r="Q342">
        <f t="shared" si="177"/>
        <v>2.62</v>
      </c>
      <c r="R342">
        <f t="shared" si="178"/>
        <v>6.28</v>
      </c>
      <c r="S342" s="20">
        <f>Q342+R342</f>
        <v>8.9</v>
      </c>
      <c r="T342" s="20">
        <f>Q342/R342</f>
        <v>0.41719745222929938</v>
      </c>
    </row>
    <row r="343" spans="1:20" x14ac:dyDescent="0.25">
      <c r="A343" t="s">
        <v>244</v>
      </c>
      <c r="E343" s="1">
        <v>10.8</v>
      </c>
      <c r="F343" s="1">
        <v>3.95</v>
      </c>
      <c r="G343" s="1">
        <v>0.1</v>
      </c>
      <c r="H343" s="1">
        <v>6.76</v>
      </c>
      <c r="I343" s="1">
        <v>34</v>
      </c>
      <c r="J343" s="1">
        <v>0</v>
      </c>
      <c r="K343" s="1">
        <v>27.03</v>
      </c>
      <c r="L343" s="3">
        <f t="shared" si="162"/>
        <v>0.79500000000000004</v>
      </c>
      <c r="M343" s="3">
        <f t="shared" si="163"/>
        <v>37.83</v>
      </c>
      <c r="N343" s="1">
        <v>3.1469999999999998</v>
      </c>
      <c r="O343" s="1">
        <v>8.6170000000000009</v>
      </c>
      <c r="P343">
        <f>M343/(Q343/6)</f>
        <v>86.633587786259525</v>
      </c>
      <c r="Q343">
        <f t="shared" si="177"/>
        <v>2.62</v>
      </c>
      <c r="R343">
        <f t="shared" si="178"/>
        <v>6.28</v>
      </c>
      <c r="S343" s="20">
        <f>Q343+R343</f>
        <v>8.9</v>
      </c>
      <c r="T343" s="20">
        <f>Q343/R343</f>
        <v>0.41719745222929938</v>
      </c>
    </row>
    <row r="344" spans="1:20" x14ac:dyDescent="0.25">
      <c r="A344" t="s">
        <v>245</v>
      </c>
      <c r="E344" s="1">
        <v>7.86</v>
      </c>
      <c r="F344" s="1">
        <v>3.45</v>
      </c>
      <c r="G344" s="1">
        <v>0.02</v>
      </c>
      <c r="H344" s="1">
        <v>4.3899999999999997</v>
      </c>
      <c r="I344" s="1">
        <v>26</v>
      </c>
      <c r="J344" s="1">
        <v>0</v>
      </c>
      <c r="K344" s="1">
        <v>23.39</v>
      </c>
      <c r="L344" s="3">
        <f t="shared" si="162"/>
        <v>0.89961538461538459</v>
      </c>
      <c r="M344" s="3">
        <f t="shared" si="163"/>
        <v>31.25</v>
      </c>
      <c r="N344" s="1">
        <v>3.3079999999999998</v>
      </c>
      <c r="O344" s="1">
        <v>7.5460000000000003</v>
      </c>
      <c r="P344">
        <f>M344/(Q344/6)</f>
        <v>71.564885496183194</v>
      </c>
      <c r="Q344">
        <f t="shared" si="177"/>
        <v>2.62</v>
      </c>
      <c r="R344">
        <f t="shared" si="178"/>
        <v>6.28</v>
      </c>
      <c r="S344" s="20">
        <f>Q344+R344</f>
        <v>8.9</v>
      </c>
      <c r="T344" s="20">
        <f>Q344/R344</f>
        <v>0.41719745222929938</v>
      </c>
    </row>
    <row r="345" spans="1:20" x14ac:dyDescent="0.25">
      <c r="L345" s="3"/>
      <c r="M345" s="3"/>
      <c r="S345" s="20"/>
      <c r="T345" s="20"/>
    </row>
    <row r="346" spans="1:20" s="4" customFormat="1" x14ac:dyDescent="0.25">
      <c r="A346" s="4" t="s">
        <v>246</v>
      </c>
      <c r="B346" s="5" t="s">
        <v>1777</v>
      </c>
      <c r="C346" s="5"/>
      <c r="D346" s="5"/>
      <c r="E346" s="5">
        <v>8.7899999999999991</v>
      </c>
      <c r="F346" s="5">
        <v>3.04</v>
      </c>
      <c r="G346" s="5">
        <v>0</v>
      </c>
      <c r="H346" s="5">
        <v>5.76</v>
      </c>
      <c r="I346" s="5">
        <v>22</v>
      </c>
      <c r="J346" s="5">
        <v>2</v>
      </c>
      <c r="K346" s="5">
        <v>9.17</v>
      </c>
      <c r="L346" s="6">
        <f>K346/I346</f>
        <v>0.41681818181818181</v>
      </c>
      <c r="M346" s="6">
        <f>E346+K346</f>
        <v>17.96</v>
      </c>
      <c r="N346" s="5">
        <v>2.5019999999999998</v>
      </c>
      <c r="O346" s="5">
        <v>7.2469999999999999</v>
      </c>
      <c r="P346" s="4">
        <f>M346/(Q346/6)</f>
        <v>67.350000000000009</v>
      </c>
      <c r="Q346" s="4">
        <f>9.6/6</f>
        <v>1.5999999999999999</v>
      </c>
      <c r="R346" s="4">
        <f>31.95/6</f>
        <v>5.3250000000000002</v>
      </c>
      <c r="S346" s="22">
        <f>Q346+R346</f>
        <v>6.9249999999999998</v>
      </c>
      <c r="T346" s="22">
        <f>Q346/R346</f>
        <v>0.30046948356807507</v>
      </c>
    </row>
    <row r="347" spans="1:20" x14ac:dyDescent="0.25">
      <c r="A347" t="s">
        <v>247</v>
      </c>
      <c r="E347" s="1">
        <v>7.1</v>
      </c>
      <c r="F347" s="1">
        <v>2.06</v>
      </c>
      <c r="G347" s="1">
        <v>0.21</v>
      </c>
      <c r="H347" s="1">
        <v>4.83</v>
      </c>
      <c r="I347" s="1">
        <v>13</v>
      </c>
      <c r="J347" s="1">
        <v>0</v>
      </c>
      <c r="K347" s="1">
        <v>3.82</v>
      </c>
      <c r="L347" s="3">
        <f>K347/I347</f>
        <v>0.29384615384615381</v>
      </c>
      <c r="M347" s="3">
        <f>E347+K347</f>
        <v>10.92</v>
      </c>
      <c r="N347" s="1">
        <v>1.8320000000000001</v>
      </c>
      <c r="O347" s="1">
        <v>6.3259999999999996</v>
      </c>
      <c r="P347">
        <f>M347/(Q347/6)</f>
        <v>40.950000000000003</v>
      </c>
      <c r="Q347" s="10">
        <f t="shared" ref="Q347:Q349" si="179">9.6/6</f>
        <v>1.5999999999999999</v>
      </c>
      <c r="R347" s="10">
        <f t="shared" ref="R347:R349" si="180">31.95/6</f>
        <v>5.3250000000000002</v>
      </c>
      <c r="S347" s="20">
        <f>Q347+R347</f>
        <v>6.9249999999999998</v>
      </c>
      <c r="T347" s="20">
        <f>Q347/R347</f>
        <v>0.30046948356807507</v>
      </c>
    </row>
    <row r="348" spans="1:20" x14ac:dyDescent="0.25">
      <c r="A348" t="s">
        <v>248</v>
      </c>
      <c r="E348" s="1">
        <v>7.59</v>
      </c>
      <c r="F348" s="1">
        <v>2.9</v>
      </c>
      <c r="G348" s="1">
        <v>7.0000000000000007E-2</v>
      </c>
      <c r="H348" s="1">
        <v>4.6100000000000003</v>
      </c>
      <c r="I348" s="1">
        <v>24</v>
      </c>
      <c r="J348" s="1">
        <v>1</v>
      </c>
      <c r="K348" s="1">
        <v>8.5299999999999994</v>
      </c>
      <c r="L348" s="3">
        <f>K348/I348</f>
        <v>0.35541666666666666</v>
      </c>
      <c r="M348" s="3">
        <f>E348+K348</f>
        <v>16.119999999999997</v>
      </c>
      <c r="N348" s="1">
        <v>3.1629999999999998</v>
      </c>
      <c r="O348" s="1">
        <v>8.27</v>
      </c>
      <c r="P348">
        <f>M348/(Q348/6)</f>
        <v>60.449999999999989</v>
      </c>
      <c r="Q348" s="10">
        <f t="shared" si="179"/>
        <v>1.5999999999999999</v>
      </c>
      <c r="R348" s="10">
        <f t="shared" si="180"/>
        <v>5.3250000000000002</v>
      </c>
      <c r="S348" s="20">
        <f>Q348+R348</f>
        <v>6.9249999999999998</v>
      </c>
      <c r="T348" s="20">
        <f>Q348/R348</f>
        <v>0.30046948356807507</v>
      </c>
    </row>
    <row r="349" spans="1:20" x14ac:dyDescent="0.25">
      <c r="A349" t="s">
        <v>249</v>
      </c>
      <c r="E349" s="1">
        <v>6.6</v>
      </c>
      <c r="F349" s="1">
        <v>2.1800000000000002</v>
      </c>
      <c r="G349" s="1">
        <v>0.04</v>
      </c>
      <c r="H349" s="1">
        <v>4.38</v>
      </c>
      <c r="I349" s="1">
        <v>15</v>
      </c>
      <c r="J349" s="1">
        <v>0</v>
      </c>
      <c r="K349" s="1">
        <v>7.98</v>
      </c>
      <c r="L349" s="3">
        <f>K349/I349</f>
        <v>0.53200000000000003</v>
      </c>
      <c r="M349" s="3">
        <f>E349+K349</f>
        <v>14.58</v>
      </c>
      <c r="N349" s="1">
        <v>2.2719999999999998</v>
      </c>
      <c r="O349" s="1">
        <v>6.8940000000000001</v>
      </c>
      <c r="P349">
        <f>M349/(Q349/6)</f>
        <v>54.675000000000004</v>
      </c>
      <c r="Q349" s="10">
        <f t="shared" si="179"/>
        <v>1.5999999999999999</v>
      </c>
      <c r="R349" s="10">
        <f t="shared" si="180"/>
        <v>5.3250000000000002</v>
      </c>
      <c r="S349" s="20">
        <f>Q349+R349</f>
        <v>6.9249999999999998</v>
      </c>
      <c r="T349" s="20">
        <f>Q349/R349</f>
        <v>0.30046948356807507</v>
      </c>
    </row>
    <row r="350" spans="1:20" x14ac:dyDescent="0.25">
      <c r="L350" s="3"/>
      <c r="M350" s="3"/>
      <c r="S350" s="20"/>
      <c r="T350" s="20"/>
    </row>
    <row r="351" spans="1:20" x14ac:dyDescent="0.25">
      <c r="L351" s="3"/>
      <c r="M351" s="3"/>
      <c r="S351" s="20"/>
      <c r="T351" s="20"/>
    </row>
    <row r="352" spans="1:20" x14ac:dyDescent="0.25">
      <c r="A352" t="s">
        <v>250</v>
      </c>
      <c r="E352" s="1">
        <v>8.6199999999999992</v>
      </c>
      <c r="F352" s="1">
        <v>2.86</v>
      </c>
      <c r="G352" s="1">
        <v>0.21</v>
      </c>
      <c r="H352" s="1">
        <v>5.55</v>
      </c>
      <c r="I352" s="1">
        <v>17</v>
      </c>
      <c r="J352" s="1">
        <v>1</v>
      </c>
      <c r="K352" s="1">
        <v>5.96</v>
      </c>
      <c r="L352" s="3">
        <f>K352/I352</f>
        <v>0.35058823529411764</v>
      </c>
      <c r="M352" s="3">
        <f>E352+K352</f>
        <v>14.579999999999998</v>
      </c>
      <c r="N352" s="1">
        <v>1.972</v>
      </c>
      <c r="O352" s="1">
        <v>5.9340000000000002</v>
      </c>
      <c r="P352">
        <f>M352/(Q352/6)</f>
        <v>85.764705882352928</v>
      </c>
      <c r="Q352">
        <f>6.12/6</f>
        <v>1.02</v>
      </c>
      <c r="R352">
        <f>25.08/6</f>
        <v>4.18</v>
      </c>
      <c r="S352" s="20">
        <f>Q352+R352</f>
        <v>5.1999999999999993</v>
      </c>
      <c r="T352" s="20">
        <f>Q352/R352</f>
        <v>0.24401913875598089</v>
      </c>
    </row>
    <row r="353" spans="1:20" x14ac:dyDescent="0.25">
      <c r="A353" t="s">
        <v>251</v>
      </c>
      <c r="E353" s="1">
        <v>6.93</v>
      </c>
      <c r="F353" s="1">
        <v>1.55</v>
      </c>
      <c r="G353" s="1">
        <v>0.17</v>
      </c>
      <c r="H353" s="1">
        <v>5.22</v>
      </c>
      <c r="I353" s="1">
        <v>12</v>
      </c>
      <c r="J353" s="1">
        <v>0</v>
      </c>
      <c r="K353" s="1">
        <v>2.64</v>
      </c>
      <c r="L353" s="3">
        <f>K353/I353</f>
        <v>0.22</v>
      </c>
      <c r="M353" s="3">
        <f>E353+K353</f>
        <v>9.57</v>
      </c>
      <c r="N353" s="1">
        <v>1.732</v>
      </c>
      <c r="O353" s="1">
        <v>7.7670000000000003</v>
      </c>
      <c r="P353">
        <f>M353/(Q353/6)</f>
        <v>56.294117647058819</v>
      </c>
      <c r="Q353">
        <f t="shared" ref="Q353:Q356" si="181">6.12/6</f>
        <v>1.02</v>
      </c>
      <c r="R353">
        <f t="shared" ref="R353:R356" si="182">25.08/6</f>
        <v>4.18</v>
      </c>
      <c r="S353" s="20">
        <f>Q353+R353</f>
        <v>5.1999999999999993</v>
      </c>
      <c r="T353" s="20">
        <f>Q353/R353</f>
        <v>0.24401913875598089</v>
      </c>
    </row>
    <row r="354" spans="1:20" x14ac:dyDescent="0.25">
      <c r="A354" t="s">
        <v>252</v>
      </c>
      <c r="E354" s="1">
        <v>7.08</v>
      </c>
      <c r="F354" s="1">
        <v>1.24</v>
      </c>
      <c r="G354" s="1">
        <v>0.16</v>
      </c>
      <c r="H354" s="1">
        <v>5.68</v>
      </c>
      <c r="I354" s="1">
        <v>7</v>
      </c>
      <c r="J354" s="1">
        <v>5</v>
      </c>
      <c r="K354" s="1">
        <v>2.0499999999999998</v>
      </c>
      <c r="L354" s="3">
        <f>K354/I354</f>
        <v>0.29285714285714282</v>
      </c>
      <c r="M354" s="3">
        <f>E354+K354</f>
        <v>9.129999999999999</v>
      </c>
      <c r="N354" s="1">
        <v>0.98799999999999999</v>
      </c>
      <c r="O354" s="1">
        <v>5.63</v>
      </c>
      <c r="P354">
        <f>M354/(Q354/6)</f>
        <v>53.705882352941167</v>
      </c>
      <c r="Q354">
        <f t="shared" si="181"/>
        <v>1.02</v>
      </c>
      <c r="R354">
        <f t="shared" si="182"/>
        <v>4.18</v>
      </c>
      <c r="S354" s="20">
        <f>Q354+R354</f>
        <v>5.1999999999999993</v>
      </c>
      <c r="T354" s="20">
        <f>Q354/R354</f>
        <v>0.24401913875598089</v>
      </c>
    </row>
    <row r="355" spans="1:20" x14ac:dyDescent="0.25">
      <c r="A355" t="s">
        <v>253</v>
      </c>
      <c r="E355" s="1">
        <v>6.78</v>
      </c>
      <c r="F355" s="1">
        <v>1.73</v>
      </c>
      <c r="G355" s="1">
        <v>0.1</v>
      </c>
      <c r="H355" s="1">
        <v>4.9400000000000004</v>
      </c>
      <c r="I355" s="1">
        <v>7</v>
      </c>
      <c r="J355" s="1">
        <v>1</v>
      </c>
      <c r="K355" s="1">
        <v>2.04</v>
      </c>
      <c r="L355" s="3">
        <f>K355/I355</f>
        <v>0.29142857142857143</v>
      </c>
      <c r="M355" s="3">
        <f>E355+K355</f>
        <v>8.82</v>
      </c>
      <c r="N355" s="1">
        <v>1.032</v>
      </c>
      <c r="O355" s="1">
        <v>4.0380000000000003</v>
      </c>
      <c r="P355">
        <f>M355/(Q355/6)</f>
        <v>51.882352941176471</v>
      </c>
      <c r="Q355">
        <f t="shared" si="181"/>
        <v>1.02</v>
      </c>
      <c r="R355">
        <f t="shared" si="182"/>
        <v>4.18</v>
      </c>
      <c r="S355" s="20">
        <f>Q355+R355</f>
        <v>5.1999999999999993</v>
      </c>
      <c r="T355" s="20">
        <f>Q355/R355</f>
        <v>0.24401913875598089</v>
      </c>
    </row>
    <row r="356" spans="1:20" x14ac:dyDescent="0.25">
      <c r="A356" t="s">
        <v>254</v>
      </c>
      <c r="E356" s="1">
        <v>8.6999999999999993</v>
      </c>
      <c r="F356" s="1">
        <v>2.61</v>
      </c>
      <c r="G356" s="1">
        <v>0.15</v>
      </c>
      <c r="H356" s="1">
        <v>5.94</v>
      </c>
      <c r="I356" s="1">
        <v>18</v>
      </c>
      <c r="J356" s="1">
        <v>0</v>
      </c>
      <c r="K356" s="1">
        <v>7.35</v>
      </c>
      <c r="L356" s="3">
        <f>K356/I356</f>
        <v>0.40833333333333333</v>
      </c>
      <c r="M356" s="3">
        <f>E356+K356</f>
        <v>16.049999999999997</v>
      </c>
      <c r="N356" s="1">
        <v>2.0699999999999998</v>
      </c>
      <c r="O356" s="1">
        <v>6.9089999999999998</v>
      </c>
      <c r="P356">
        <f>M356/(Q356/6)</f>
        <v>94.411764705882334</v>
      </c>
      <c r="Q356">
        <f t="shared" si="181"/>
        <v>1.02</v>
      </c>
      <c r="R356">
        <f t="shared" si="182"/>
        <v>4.18</v>
      </c>
      <c r="S356" s="20">
        <f>Q356+R356</f>
        <v>5.1999999999999993</v>
      </c>
      <c r="T356" s="20">
        <f>Q356/R356</f>
        <v>0.24401913875598089</v>
      </c>
    </row>
    <row r="357" spans="1:20" x14ac:dyDescent="0.25">
      <c r="L357" s="3"/>
      <c r="M357" s="3"/>
      <c r="S357" s="20"/>
      <c r="T357" s="20"/>
    </row>
    <row r="358" spans="1:20" x14ac:dyDescent="0.25">
      <c r="A358" t="s">
        <v>255</v>
      </c>
      <c r="E358" s="1">
        <v>6.03</v>
      </c>
      <c r="F358" s="1">
        <v>3.61</v>
      </c>
      <c r="G358" s="1">
        <v>0.2</v>
      </c>
      <c r="H358" s="1">
        <v>2.21</v>
      </c>
      <c r="I358" s="1">
        <v>31</v>
      </c>
      <c r="J358" s="1">
        <v>0</v>
      </c>
      <c r="K358" s="1">
        <v>17.149999999999999</v>
      </c>
      <c r="L358" s="3">
        <f>K358/I358</f>
        <v>0.5532258064516129</v>
      </c>
      <c r="M358" s="3">
        <f>E358+K358</f>
        <v>23.18</v>
      </c>
      <c r="N358" s="1">
        <v>5.1440000000000001</v>
      </c>
      <c r="O358" s="1">
        <v>8.5860000000000003</v>
      </c>
      <c r="P358">
        <f>M358/(Q358/6)</f>
        <v>112.16129032258064</v>
      </c>
      <c r="Q358">
        <f>7.44/6</f>
        <v>1.24</v>
      </c>
      <c r="R358">
        <f>18.6/6</f>
        <v>3.1</v>
      </c>
      <c r="S358" s="20">
        <f>Q358+R358</f>
        <v>4.34</v>
      </c>
      <c r="T358" s="20">
        <f>Q358/R358</f>
        <v>0.39999999999999997</v>
      </c>
    </row>
    <row r="359" spans="1:20" x14ac:dyDescent="0.25">
      <c r="A359" t="s">
        <v>256</v>
      </c>
      <c r="E359" s="1">
        <v>8.7200000000000006</v>
      </c>
      <c r="F359" s="1">
        <v>3.25</v>
      </c>
      <c r="G359" s="1">
        <v>0.11</v>
      </c>
      <c r="H359" s="1">
        <v>5.36</v>
      </c>
      <c r="I359" s="1">
        <v>15</v>
      </c>
      <c r="J359" s="1">
        <v>0</v>
      </c>
      <c r="K359" s="1">
        <v>7.03</v>
      </c>
      <c r="L359" s="3">
        <f>K359/I359</f>
        <v>0.46866666666666668</v>
      </c>
      <c r="M359" s="3">
        <f>E359+K359</f>
        <v>15.75</v>
      </c>
      <c r="N359" s="1">
        <v>1.72</v>
      </c>
      <c r="O359" s="1">
        <v>4.6210000000000004</v>
      </c>
      <c r="P359">
        <f>M359/(Q359/6)</f>
        <v>76.209677419354833</v>
      </c>
      <c r="Q359">
        <f t="shared" ref="Q359:Q362" si="183">7.44/6</f>
        <v>1.24</v>
      </c>
      <c r="R359">
        <f t="shared" ref="R359:R362" si="184">18.6/6</f>
        <v>3.1</v>
      </c>
      <c r="S359" s="20">
        <f>Q359+R359</f>
        <v>4.34</v>
      </c>
      <c r="T359" s="20">
        <f>Q359/R359</f>
        <v>0.39999999999999997</v>
      </c>
    </row>
    <row r="360" spans="1:20" x14ac:dyDescent="0.25">
      <c r="A360" t="s">
        <v>257</v>
      </c>
      <c r="E360" s="1">
        <v>7.42</v>
      </c>
      <c r="F360" s="1">
        <v>3.26</v>
      </c>
      <c r="G360" s="1">
        <v>0.14000000000000001</v>
      </c>
      <c r="H360" s="1">
        <v>4.0199999999999996</v>
      </c>
      <c r="I360" s="1">
        <v>15</v>
      </c>
      <c r="J360" s="1">
        <v>0</v>
      </c>
      <c r="K360" s="1">
        <v>4.34</v>
      </c>
      <c r="L360" s="3">
        <f>K360/I360</f>
        <v>0.28933333333333333</v>
      </c>
      <c r="M360" s="3">
        <f>E360+K360</f>
        <v>11.76</v>
      </c>
      <c r="N360" s="1">
        <v>2.0219999999999998</v>
      </c>
      <c r="O360" s="1">
        <v>4.6059999999999999</v>
      </c>
      <c r="P360">
        <f>M360/(Q360/6)</f>
        <v>56.903225806451616</v>
      </c>
      <c r="Q360">
        <f t="shared" si="183"/>
        <v>1.24</v>
      </c>
      <c r="R360">
        <f t="shared" si="184"/>
        <v>3.1</v>
      </c>
      <c r="S360" s="20">
        <f>Q360+R360</f>
        <v>4.34</v>
      </c>
      <c r="T360" s="20">
        <f>Q360/R360</f>
        <v>0.39999999999999997</v>
      </c>
    </row>
    <row r="361" spans="1:20" x14ac:dyDescent="0.25">
      <c r="A361" t="s">
        <v>258</v>
      </c>
      <c r="E361" s="1">
        <v>9.8800000000000008</v>
      </c>
      <c r="F361" s="1">
        <v>4.07</v>
      </c>
      <c r="G361" s="1">
        <v>0.13</v>
      </c>
      <c r="H361" s="1">
        <v>5.68</v>
      </c>
      <c r="I361" s="1">
        <v>26</v>
      </c>
      <c r="J361" s="1">
        <v>0</v>
      </c>
      <c r="K361" s="1">
        <v>11.89</v>
      </c>
      <c r="L361" s="3">
        <f>K361/I361</f>
        <v>0.4573076923076923</v>
      </c>
      <c r="M361" s="3">
        <f>E361+K361</f>
        <v>21.770000000000003</v>
      </c>
      <c r="N361" s="1">
        <v>2.633</v>
      </c>
      <c r="O361" s="1">
        <v>6.383</v>
      </c>
      <c r="P361">
        <f>M361/(Q361/6)</f>
        <v>105.33870967741937</v>
      </c>
      <c r="Q361">
        <f t="shared" si="183"/>
        <v>1.24</v>
      </c>
      <c r="R361">
        <f t="shared" si="184"/>
        <v>3.1</v>
      </c>
      <c r="S361" s="20">
        <f>Q361+R361</f>
        <v>4.34</v>
      </c>
      <c r="T361" s="20">
        <f>Q361/R361</f>
        <v>0.39999999999999997</v>
      </c>
    </row>
    <row r="362" spans="1:20" x14ac:dyDescent="0.25">
      <c r="A362" t="s">
        <v>259</v>
      </c>
      <c r="E362" s="1">
        <v>9.0500000000000007</v>
      </c>
      <c r="F362" s="1">
        <v>2.56</v>
      </c>
      <c r="G362" s="1">
        <v>0.12</v>
      </c>
      <c r="H362" s="1">
        <v>6.37</v>
      </c>
      <c r="I362" s="1">
        <v>12</v>
      </c>
      <c r="J362" s="1">
        <v>0</v>
      </c>
      <c r="K362" s="1">
        <v>10.82</v>
      </c>
      <c r="L362" s="3">
        <f>K362/I362</f>
        <v>0.90166666666666673</v>
      </c>
      <c r="M362" s="3">
        <f>E362+K362</f>
        <v>19.87</v>
      </c>
      <c r="N362" s="1">
        <v>1.3260000000000001</v>
      </c>
      <c r="O362" s="1">
        <v>4.6920000000000002</v>
      </c>
      <c r="P362">
        <f>M362/(Q362/6)</f>
        <v>96.145161290322591</v>
      </c>
      <c r="Q362">
        <f t="shared" si="183"/>
        <v>1.24</v>
      </c>
      <c r="R362">
        <f t="shared" si="184"/>
        <v>3.1</v>
      </c>
      <c r="S362" s="20">
        <f>Q362+R362</f>
        <v>4.34</v>
      </c>
      <c r="T362" s="20">
        <f>Q362/R362</f>
        <v>0.39999999999999997</v>
      </c>
    </row>
    <row r="363" spans="1:20" x14ac:dyDescent="0.25">
      <c r="L363" s="3"/>
      <c r="M363" s="3"/>
      <c r="S363" s="20"/>
      <c r="T363" s="20"/>
    </row>
    <row r="364" spans="1:20" x14ac:dyDescent="0.25">
      <c r="A364" t="s">
        <v>260</v>
      </c>
      <c r="E364" s="1">
        <v>7.77</v>
      </c>
      <c r="F364" s="1">
        <v>1.61</v>
      </c>
      <c r="G364" s="1">
        <v>0.24</v>
      </c>
      <c r="H364" s="1">
        <v>5.92</v>
      </c>
      <c r="I364" s="1">
        <v>16</v>
      </c>
      <c r="J364" s="1">
        <v>1</v>
      </c>
      <c r="K364" s="1">
        <v>5.8</v>
      </c>
      <c r="L364" s="3">
        <f>K364/I364</f>
        <v>0.36249999999999999</v>
      </c>
      <c r="M364" s="3">
        <f>E364+K364</f>
        <v>13.57</v>
      </c>
      <c r="N364" s="1">
        <v>2.0590000000000002</v>
      </c>
      <c r="O364" s="1">
        <v>9.9239999999999995</v>
      </c>
      <c r="P364">
        <f>M364/(Q364/6)</f>
        <v>54.28</v>
      </c>
      <c r="Q364">
        <f>9/6</f>
        <v>1.5</v>
      </c>
      <c r="R364">
        <f>29.1/6</f>
        <v>4.8500000000000005</v>
      </c>
      <c r="S364" s="20">
        <f>Q364+R364</f>
        <v>6.3500000000000005</v>
      </c>
      <c r="T364" s="20">
        <f>Q364/R364</f>
        <v>0.30927835051546387</v>
      </c>
    </row>
    <row r="365" spans="1:20" x14ac:dyDescent="0.25">
      <c r="A365" t="s">
        <v>261</v>
      </c>
      <c r="E365" s="1">
        <v>7.19</v>
      </c>
      <c r="F365" s="1">
        <v>2.7</v>
      </c>
      <c r="G365" s="1">
        <v>0.16</v>
      </c>
      <c r="H365" s="1">
        <v>4.33</v>
      </c>
      <c r="I365" s="1">
        <v>18</v>
      </c>
      <c r="J365" s="1">
        <v>1</v>
      </c>
      <c r="K365" s="1">
        <v>5.9</v>
      </c>
      <c r="L365" s="3">
        <f>K365/I365</f>
        <v>0.32777777777777778</v>
      </c>
      <c r="M365" s="3">
        <f>E365+K365</f>
        <v>13.09</v>
      </c>
      <c r="N365" s="1">
        <v>2.5049999999999999</v>
      </c>
      <c r="O365" s="1">
        <v>6.6779999999999999</v>
      </c>
      <c r="P365">
        <f>M365/(Q365/6)</f>
        <v>52.36</v>
      </c>
      <c r="Q365">
        <f t="shared" ref="Q365:Q367" si="185">9/6</f>
        <v>1.5</v>
      </c>
      <c r="R365">
        <f t="shared" ref="R365:R367" si="186">29.1/6</f>
        <v>4.8500000000000005</v>
      </c>
      <c r="S365" s="20">
        <f>Q365+R365</f>
        <v>6.3500000000000005</v>
      </c>
      <c r="T365" s="20">
        <f>Q365/R365</f>
        <v>0.30927835051546387</v>
      </c>
    </row>
    <row r="366" spans="1:20" x14ac:dyDescent="0.25">
      <c r="A366" t="s">
        <v>262</v>
      </c>
      <c r="E366" s="1">
        <v>6.71</v>
      </c>
      <c r="F366" s="1">
        <v>1.91</v>
      </c>
      <c r="G366" s="1">
        <v>0.37</v>
      </c>
      <c r="H366" s="1">
        <v>4.43</v>
      </c>
      <c r="I366" s="1">
        <v>14</v>
      </c>
      <c r="J366" s="1">
        <v>3</v>
      </c>
      <c r="K366" s="1">
        <v>4.9400000000000004</v>
      </c>
      <c r="L366" s="3">
        <f>K366/I366</f>
        <v>0.35285714285714287</v>
      </c>
      <c r="M366" s="3">
        <f>E366+K366</f>
        <v>11.65</v>
      </c>
      <c r="N366" s="1">
        <v>2.085</v>
      </c>
      <c r="O366" s="1">
        <v>7.3460000000000001</v>
      </c>
      <c r="P366">
        <f>M366/(Q366/6)</f>
        <v>46.6</v>
      </c>
      <c r="Q366">
        <f t="shared" si="185"/>
        <v>1.5</v>
      </c>
      <c r="R366">
        <f t="shared" si="186"/>
        <v>4.8500000000000005</v>
      </c>
      <c r="S366" s="20">
        <f>Q366+R366</f>
        <v>6.3500000000000005</v>
      </c>
      <c r="T366" s="20">
        <f>Q366/R366</f>
        <v>0.30927835051546387</v>
      </c>
    </row>
    <row r="367" spans="1:20" x14ac:dyDescent="0.25">
      <c r="A367" t="s">
        <v>263</v>
      </c>
      <c r="E367" s="1">
        <v>7.96</v>
      </c>
      <c r="F367" s="1">
        <v>2.2799999999999998</v>
      </c>
      <c r="G367" s="1">
        <v>0.06</v>
      </c>
      <c r="H367" s="1">
        <v>5.63</v>
      </c>
      <c r="I367" s="1">
        <v>21</v>
      </c>
      <c r="J367" s="1">
        <v>0</v>
      </c>
      <c r="K367" s="1">
        <v>10.47</v>
      </c>
      <c r="L367" s="3">
        <f>K367/I367</f>
        <v>0.49857142857142861</v>
      </c>
      <c r="M367" s="3">
        <f>E367+K367</f>
        <v>18.43</v>
      </c>
      <c r="N367" s="1">
        <v>2.637</v>
      </c>
      <c r="O367" s="1">
        <v>9.2289999999999992</v>
      </c>
      <c r="P367">
        <f>M367/(Q367/6)</f>
        <v>73.72</v>
      </c>
      <c r="Q367">
        <f t="shared" si="185"/>
        <v>1.5</v>
      </c>
      <c r="R367">
        <f t="shared" si="186"/>
        <v>4.8500000000000005</v>
      </c>
      <c r="S367" s="20">
        <f>Q367+R367</f>
        <v>6.3500000000000005</v>
      </c>
      <c r="T367" s="20">
        <f>Q367/R367</f>
        <v>0.30927835051546387</v>
      </c>
    </row>
    <row r="368" spans="1:20" x14ac:dyDescent="0.25">
      <c r="L368" s="3"/>
      <c r="M368" s="3"/>
      <c r="S368" s="20"/>
      <c r="T368" s="20"/>
    </row>
    <row r="369" spans="1:20" x14ac:dyDescent="0.25">
      <c r="L369" s="3"/>
      <c r="M369" s="3"/>
      <c r="S369" s="20"/>
      <c r="T369" s="20"/>
    </row>
    <row r="370" spans="1:20" x14ac:dyDescent="0.25">
      <c r="A370" t="s">
        <v>264</v>
      </c>
      <c r="E370" s="1">
        <v>5.34</v>
      </c>
      <c r="F370" s="1">
        <v>2.2599999999999998</v>
      </c>
      <c r="G370" s="1">
        <v>0.18</v>
      </c>
      <c r="H370" s="1">
        <v>2.91</v>
      </c>
      <c r="I370" s="1">
        <v>23</v>
      </c>
      <c r="J370" s="1">
        <v>1</v>
      </c>
      <c r="K370" s="1">
        <v>8.11</v>
      </c>
      <c r="L370" s="3">
        <f>K370/I370</f>
        <v>0.3526086956521739</v>
      </c>
      <c r="M370" s="3">
        <f>E370+K370</f>
        <v>13.45</v>
      </c>
      <c r="N370" s="1">
        <v>4.3040000000000003</v>
      </c>
      <c r="O370" s="1">
        <v>10.196999999999999</v>
      </c>
      <c r="P370">
        <f>M370/(Q370/6)</f>
        <v>76.132075471698116</v>
      </c>
      <c r="Q370">
        <f>6.36/6</f>
        <v>1.06</v>
      </c>
      <c r="R370">
        <f>19.68/6</f>
        <v>3.28</v>
      </c>
      <c r="S370" s="20">
        <f>Q370+R370</f>
        <v>4.34</v>
      </c>
      <c r="T370" s="20">
        <f>Q370/R370</f>
        <v>0.32317073170731708</v>
      </c>
    </row>
    <row r="371" spans="1:20" x14ac:dyDescent="0.25">
      <c r="A371" t="s">
        <v>265</v>
      </c>
      <c r="E371" s="1">
        <v>6.01</v>
      </c>
      <c r="F371" s="1">
        <v>1.3</v>
      </c>
      <c r="G371" s="1">
        <v>0.23</v>
      </c>
      <c r="H371" s="1">
        <v>4.4800000000000004</v>
      </c>
      <c r="I371" s="1">
        <v>11</v>
      </c>
      <c r="J371" s="1">
        <v>1</v>
      </c>
      <c r="K371" s="1">
        <v>2.95</v>
      </c>
      <c r="L371" s="3">
        <f>K371/I371</f>
        <v>0.26818181818181819</v>
      </c>
      <c r="M371" s="3">
        <f>E371+K371</f>
        <v>8.9600000000000009</v>
      </c>
      <c r="N371" s="1">
        <v>1.831</v>
      </c>
      <c r="O371" s="1">
        <v>8.4819999999999993</v>
      </c>
      <c r="P371">
        <f>M371/(Q371/6)</f>
        <v>50.716981132075475</v>
      </c>
      <c r="Q371">
        <f t="shared" ref="Q371:Q374" si="187">6.36/6</f>
        <v>1.06</v>
      </c>
      <c r="R371">
        <f t="shared" ref="R371:R374" si="188">19.68/6</f>
        <v>3.28</v>
      </c>
      <c r="S371" s="20">
        <f>Q371+R371</f>
        <v>4.34</v>
      </c>
      <c r="T371" s="20">
        <f>Q371/R371</f>
        <v>0.32317073170731708</v>
      </c>
    </row>
    <row r="372" spans="1:20" x14ac:dyDescent="0.25">
      <c r="A372" t="s">
        <v>266</v>
      </c>
      <c r="E372" s="1">
        <v>5.42</v>
      </c>
      <c r="F372" s="1">
        <v>1.28</v>
      </c>
      <c r="G372" s="1">
        <v>0.26</v>
      </c>
      <c r="H372" s="1">
        <v>3.88</v>
      </c>
      <c r="I372" s="1">
        <v>7</v>
      </c>
      <c r="J372" s="1">
        <v>0</v>
      </c>
      <c r="K372" s="1">
        <v>1.65</v>
      </c>
      <c r="L372" s="3">
        <f>K372/I372</f>
        <v>0.23571428571428571</v>
      </c>
      <c r="M372" s="3">
        <f>E372+K372</f>
        <v>7.07</v>
      </c>
      <c r="N372" s="1">
        <v>1.2909999999999999</v>
      </c>
      <c r="O372" s="1">
        <v>5.4770000000000003</v>
      </c>
      <c r="P372">
        <f>M372/(Q372/6)</f>
        <v>40.018867924528301</v>
      </c>
      <c r="Q372">
        <f t="shared" si="187"/>
        <v>1.06</v>
      </c>
      <c r="R372">
        <f t="shared" si="188"/>
        <v>3.28</v>
      </c>
      <c r="S372" s="20">
        <f>Q372+R372</f>
        <v>4.34</v>
      </c>
      <c r="T372" s="20">
        <f>Q372/R372</f>
        <v>0.32317073170731708</v>
      </c>
    </row>
    <row r="373" spans="1:20" x14ac:dyDescent="0.25">
      <c r="A373" t="s">
        <v>267</v>
      </c>
      <c r="E373" s="1">
        <v>6.48</v>
      </c>
      <c r="F373" s="1">
        <v>1.75</v>
      </c>
      <c r="G373" s="1">
        <v>0.15</v>
      </c>
      <c r="H373" s="1">
        <v>4.57</v>
      </c>
      <c r="I373" s="1">
        <v>17</v>
      </c>
      <c r="J373" s="1">
        <v>0</v>
      </c>
      <c r="K373" s="1">
        <v>7.76</v>
      </c>
      <c r="L373" s="3">
        <f>K373/I373</f>
        <v>0.45647058823529413</v>
      </c>
      <c r="M373" s="3">
        <f>E373+K373</f>
        <v>14.24</v>
      </c>
      <c r="N373" s="1">
        <v>2.625</v>
      </c>
      <c r="O373" s="1">
        <v>9.6920000000000002</v>
      </c>
      <c r="P373">
        <f>M373/(Q373/6)</f>
        <v>80.603773584905667</v>
      </c>
      <c r="Q373">
        <f t="shared" si="187"/>
        <v>1.06</v>
      </c>
      <c r="R373">
        <f t="shared" si="188"/>
        <v>3.28</v>
      </c>
      <c r="S373" s="20">
        <f>Q373+R373</f>
        <v>4.34</v>
      </c>
      <c r="T373" s="20">
        <f>Q373/R373</f>
        <v>0.32317073170731708</v>
      </c>
    </row>
    <row r="374" spans="1:20" x14ac:dyDescent="0.25">
      <c r="A374" t="s">
        <v>268</v>
      </c>
      <c r="E374" s="1">
        <v>6.82</v>
      </c>
      <c r="F374" s="1">
        <v>2.2999999999999998</v>
      </c>
      <c r="G374" s="1">
        <v>0.22</v>
      </c>
      <c r="H374" s="1">
        <v>4.3099999999999996</v>
      </c>
      <c r="I374" s="1">
        <v>23</v>
      </c>
      <c r="J374" s="1">
        <v>0</v>
      </c>
      <c r="K374" s="1">
        <v>10.26</v>
      </c>
      <c r="L374" s="3">
        <f>K374/I374</f>
        <v>0.44608695652173913</v>
      </c>
      <c r="M374" s="3">
        <f>E374+K374</f>
        <v>17.079999999999998</v>
      </c>
      <c r="N374" s="1">
        <v>3.37</v>
      </c>
      <c r="O374" s="1">
        <v>10.018000000000001</v>
      </c>
      <c r="P374">
        <f>M374/(Q374/6)</f>
        <v>96.679245283018858</v>
      </c>
      <c r="Q374">
        <f t="shared" si="187"/>
        <v>1.06</v>
      </c>
      <c r="R374">
        <f t="shared" si="188"/>
        <v>3.28</v>
      </c>
      <c r="S374" s="20">
        <f>Q374+R374</f>
        <v>4.34</v>
      </c>
      <c r="T374" s="20">
        <f>Q374/R374</f>
        <v>0.32317073170731708</v>
      </c>
    </row>
    <row r="375" spans="1:20" x14ac:dyDescent="0.25">
      <c r="L375" s="3"/>
      <c r="M375" s="3"/>
      <c r="S375" s="20"/>
      <c r="T375" s="20"/>
    </row>
    <row r="376" spans="1:20" x14ac:dyDescent="0.25">
      <c r="A376" t="s">
        <v>269</v>
      </c>
      <c r="E376" s="1">
        <v>6.42</v>
      </c>
      <c r="F376" s="1">
        <v>1.86</v>
      </c>
      <c r="G376" s="1">
        <v>0.34</v>
      </c>
      <c r="H376" s="1">
        <v>4.21</v>
      </c>
      <c r="I376" s="1">
        <v>5</v>
      </c>
      <c r="J376" s="1">
        <v>1</v>
      </c>
      <c r="K376" s="1">
        <v>1.33</v>
      </c>
      <c r="L376" s="3">
        <f>K376/I376</f>
        <v>0.26600000000000001</v>
      </c>
      <c r="M376" s="3">
        <f>E376+K376</f>
        <v>7.75</v>
      </c>
      <c r="N376" s="1">
        <v>0.77900000000000003</v>
      </c>
      <c r="O376" s="1">
        <v>2.681</v>
      </c>
      <c r="P376">
        <f>M376/(Q376/6)</f>
        <v>51.666666666666671</v>
      </c>
      <c r="Q376">
        <f>5.4/6</f>
        <v>0.9</v>
      </c>
      <c r="R376">
        <f>21.72/6</f>
        <v>3.6199999999999997</v>
      </c>
      <c r="S376" s="20">
        <f>Q376+R376</f>
        <v>4.5199999999999996</v>
      </c>
      <c r="T376" s="20">
        <f>Q376/R376</f>
        <v>0.24861878453038677</v>
      </c>
    </row>
    <row r="377" spans="1:20" x14ac:dyDescent="0.25">
      <c r="A377" t="s">
        <v>270</v>
      </c>
      <c r="E377" s="1">
        <v>6.05</v>
      </c>
      <c r="F377" s="1">
        <v>1.82</v>
      </c>
      <c r="G377" s="1">
        <v>0.1</v>
      </c>
      <c r="H377" s="1">
        <v>4.12</v>
      </c>
      <c r="I377" s="1">
        <v>13</v>
      </c>
      <c r="J377" s="1">
        <v>0</v>
      </c>
      <c r="K377" s="1">
        <v>4</v>
      </c>
      <c r="L377" s="3">
        <f>K377/I377</f>
        <v>0.30769230769230771</v>
      </c>
      <c r="M377" s="3">
        <f>E377+K377</f>
        <v>10.050000000000001</v>
      </c>
      <c r="N377" s="1">
        <v>2.15</v>
      </c>
      <c r="O377" s="1">
        <v>7.149</v>
      </c>
      <c r="P377">
        <f>M377/(Q377/6)</f>
        <v>67.000000000000014</v>
      </c>
      <c r="Q377">
        <f t="shared" ref="Q377:Q380" si="189">5.4/6</f>
        <v>0.9</v>
      </c>
      <c r="R377">
        <f t="shared" ref="R377:R380" si="190">21.72/6</f>
        <v>3.6199999999999997</v>
      </c>
      <c r="S377" s="20">
        <f>Q377+R377</f>
        <v>4.5199999999999996</v>
      </c>
      <c r="T377" s="20">
        <f>Q377/R377</f>
        <v>0.24861878453038677</v>
      </c>
    </row>
    <row r="378" spans="1:20" x14ac:dyDescent="0.25">
      <c r="A378" t="s">
        <v>271</v>
      </c>
      <c r="E378" s="1">
        <v>5.39</v>
      </c>
      <c r="F378" s="1">
        <v>1.78</v>
      </c>
      <c r="G378" s="1">
        <v>0.1</v>
      </c>
      <c r="H378" s="1">
        <v>3.52</v>
      </c>
      <c r="I378" s="1">
        <v>9</v>
      </c>
      <c r="J378" s="1">
        <v>0</v>
      </c>
      <c r="K378" s="1">
        <v>2.81</v>
      </c>
      <c r="L378" s="3">
        <f>K378/I378</f>
        <v>0.31222222222222223</v>
      </c>
      <c r="M378" s="3">
        <f>E378+K378</f>
        <v>8.1999999999999993</v>
      </c>
      <c r="N378" s="1">
        <v>1.669</v>
      </c>
      <c r="O378" s="1">
        <v>5.0640000000000001</v>
      </c>
      <c r="P378">
        <f>M378/(Q378/6)</f>
        <v>54.666666666666664</v>
      </c>
      <c r="Q378">
        <f t="shared" si="189"/>
        <v>0.9</v>
      </c>
      <c r="R378">
        <f t="shared" si="190"/>
        <v>3.6199999999999997</v>
      </c>
      <c r="S378" s="20">
        <f>Q378+R378</f>
        <v>4.5199999999999996</v>
      </c>
      <c r="T378" s="20">
        <f>Q378/R378</f>
        <v>0.24861878453038677</v>
      </c>
    </row>
    <row r="379" spans="1:20" x14ac:dyDescent="0.25">
      <c r="A379" t="s">
        <v>272</v>
      </c>
      <c r="E379" s="1">
        <v>5.17</v>
      </c>
      <c r="F379" s="1">
        <v>1.91</v>
      </c>
      <c r="G379" s="1">
        <v>0.27</v>
      </c>
      <c r="H379" s="1">
        <v>2.99</v>
      </c>
      <c r="I379" s="1">
        <v>12</v>
      </c>
      <c r="J379" s="1">
        <v>0</v>
      </c>
      <c r="K379" s="1">
        <v>4.5</v>
      </c>
      <c r="L379" s="3">
        <f>K379/I379</f>
        <v>0.375</v>
      </c>
      <c r="M379" s="3">
        <f>E379+K379</f>
        <v>9.67</v>
      </c>
      <c r="N379" s="1">
        <v>2.323</v>
      </c>
      <c r="O379" s="1">
        <v>6.28</v>
      </c>
      <c r="P379">
        <f>M379/(Q379/6)</f>
        <v>64.466666666666669</v>
      </c>
      <c r="Q379">
        <f t="shared" si="189"/>
        <v>0.9</v>
      </c>
      <c r="R379">
        <f t="shared" si="190"/>
        <v>3.6199999999999997</v>
      </c>
      <c r="S379" s="20">
        <f>Q379+R379</f>
        <v>4.5199999999999996</v>
      </c>
      <c r="T379" s="20">
        <f>Q379/R379</f>
        <v>0.24861878453038677</v>
      </c>
    </row>
    <row r="380" spans="1:20" x14ac:dyDescent="0.25">
      <c r="A380" t="s">
        <v>273</v>
      </c>
      <c r="E380" s="1">
        <v>7.34</v>
      </c>
      <c r="F380" s="1">
        <v>2.83</v>
      </c>
      <c r="G380" s="1">
        <v>0.1</v>
      </c>
      <c r="H380" s="1">
        <v>4.41</v>
      </c>
      <c r="I380" s="1">
        <v>20</v>
      </c>
      <c r="J380" s="1">
        <v>1</v>
      </c>
      <c r="K380" s="1">
        <v>10.050000000000001</v>
      </c>
      <c r="L380" s="3">
        <f>K380/I380</f>
        <v>0.50250000000000006</v>
      </c>
      <c r="M380" s="3">
        <f>E380+K380</f>
        <v>17.39</v>
      </c>
      <c r="N380" s="1">
        <v>2.7250000000000001</v>
      </c>
      <c r="O380" s="1">
        <v>7.0709999999999997</v>
      </c>
      <c r="P380">
        <f>M380/(Q380/6)</f>
        <v>115.93333333333334</v>
      </c>
      <c r="Q380">
        <f t="shared" si="189"/>
        <v>0.9</v>
      </c>
      <c r="R380">
        <f t="shared" si="190"/>
        <v>3.6199999999999997</v>
      </c>
      <c r="S380" s="20">
        <f>Q380+R380</f>
        <v>4.5199999999999996</v>
      </c>
      <c r="T380" s="20">
        <f>Q380/R380</f>
        <v>0.24861878453038677</v>
      </c>
    </row>
    <row r="381" spans="1:20" x14ac:dyDescent="0.25">
      <c r="L381" s="3"/>
      <c r="M381" s="3"/>
      <c r="S381" s="20"/>
      <c r="T381" s="20"/>
    </row>
    <row r="382" spans="1:20" x14ac:dyDescent="0.25">
      <c r="A382" t="s">
        <v>274</v>
      </c>
      <c r="E382" s="1">
        <v>5.36</v>
      </c>
      <c r="F382" s="1">
        <v>2.5</v>
      </c>
      <c r="G382" s="1">
        <v>0.14000000000000001</v>
      </c>
      <c r="H382" s="1">
        <v>2.72</v>
      </c>
      <c r="I382" s="1">
        <v>19</v>
      </c>
      <c r="J382" s="1">
        <v>1</v>
      </c>
      <c r="K382" s="1">
        <v>8.9700000000000006</v>
      </c>
      <c r="L382" s="3">
        <f t="shared" ref="L382:L392" si="191">K382/I382</f>
        <v>0.47210526315789475</v>
      </c>
      <c r="M382" s="3">
        <f t="shared" ref="M382:M392" si="192">E382+K382</f>
        <v>14.330000000000002</v>
      </c>
      <c r="N382" s="1">
        <v>3.5430000000000001</v>
      </c>
      <c r="O382" s="1">
        <v>7.5869999999999997</v>
      </c>
      <c r="P382">
        <f t="shared" ref="P382:P386" si="193">M382/(Q382/6)</f>
        <v>75.864705882352951</v>
      </c>
      <c r="Q382">
        <f>6.8/6</f>
        <v>1.1333333333333333</v>
      </c>
      <c r="R382">
        <f>23.5/6</f>
        <v>3.9166666666666665</v>
      </c>
      <c r="S382" s="20">
        <f t="shared" ref="S382:S391" si="194">Q382+R382</f>
        <v>5.05</v>
      </c>
      <c r="T382" s="20">
        <f t="shared" ref="T382:T392" si="195">Q382/R382</f>
        <v>0.2893617021276596</v>
      </c>
    </row>
    <row r="383" spans="1:20" x14ac:dyDescent="0.25">
      <c r="A383" t="s">
        <v>275</v>
      </c>
      <c r="E383" s="1">
        <v>7.92</v>
      </c>
      <c r="F383" s="1">
        <v>2.42</v>
      </c>
      <c r="G383" s="1">
        <v>0.13</v>
      </c>
      <c r="H383" s="1">
        <v>5.38</v>
      </c>
      <c r="I383" s="1">
        <v>12</v>
      </c>
      <c r="J383" s="1">
        <v>4</v>
      </c>
      <c r="K383" s="1">
        <v>3.03</v>
      </c>
      <c r="L383" s="3">
        <f t="shared" si="191"/>
        <v>0.2525</v>
      </c>
      <c r="M383" s="3">
        <f t="shared" si="192"/>
        <v>10.95</v>
      </c>
      <c r="N383" s="1">
        <v>1.514</v>
      </c>
      <c r="O383" s="1">
        <v>4.9660000000000002</v>
      </c>
      <c r="P383">
        <f t="shared" si="193"/>
        <v>57.970588235294116</v>
      </c>
      <c r="Q383">
        <f t="shared" ref="Q383:Q387" si="196">6.8/6</f>
        <v>1.1333333333333333</v>
      </c>
      <c r="R383">
        <f t="shared" ref="R383:R387" si="197">23.5/6</f>
        <v>3.9166666666666665</v>
      </c>
      <c r="S383" s="20">
        <f t="shared" si="194"/>
        <v>5.05</v>
      </c>
      <c r="T383" s="20">
        <f t="shared" si="195"/>
        <v>0.2893617021276596</v>
      </c>
    </row>
    <row r="384" spans="1:20" x14ac:dyDescent="0.25">
      <c r="A384" t="s">
        <v>276</v>
      </c>
      <c r="E384" s="1">
        <v>7.16</v>
      </c>
      <c r="F384" s="1">
        <v>2.2200000000000002</v>
      </c>
      <c r="G384" s="1">
        <v>0.49</v>
      </c>
      <c r="H384" s="1">
        <v>4.45</v>
      </c>
      <c r="I384" s="1">
        <v>14</v>
      </c>
      <c r="J384" s="1">
        <v>2</v>
      </c>
      <c r="K384" s="1">
        <v>2.81</v>
      </c>
      <c r="L384" s="3">
        <f t="shared" si="191"/>
        <v>0.20071428571428571</v>
      </c>
      <c r="M384" s="3">
        <f t="shared" si="192"/>
        <v>9.9700000000000006</v>
      </c>
      <c r="N384" s="1">
        <v>1.9570000000000001</v>
      </c>
      <c r="O384" s="1">
        <v>6.3019999999999996</v>
      </c>
      <c r="P384">
        <f t="shared" si="193"/>
        <v>52.782352941176477</v>
      </c>
      <c r="Q384">
        <f t="shared" si="196"/>
        <v>1.1333333333333333</v>
      </c>
      <c r="R384">
        <f t="shared" si="197"/>
        <v>3.9166666666666665</v>
      </c>
      <c r="S384" s="20">
        <f t="shared" si="194"/>
        <v>5.05</v>
      </c>
      <c r="T384" s="20">
        <f t="shared" si="195"/>
        <v>0.2893617021276596</v>
      </c>
    </row>
    <row r="385" spans="1:20" x14ac:dyDescent="0.25">
      <c r="A385" t="s">
        <v>277</v>
      </c>
      <c r="E385" s="1">
        <v>6.55</v>
      </c>
      <c r="F385" s="1">
        <v>1.96</v>
      </c>
      <c r="G385" s="1">
        <v>0.19</v>
      </c>
      <c r="H385" s="1">
        <v>4.3899999999999997</v>
      </c>
      <c r="I385" s="1">
        <v>17</v>
      </c>
      <c r="J385" s="1">
        <v>0</v>
      </c>
      <c r="K385" s="1">
        <v>4.6100000000000003</v>
      </c>
      <c r="L385" s="3">
        <f t="shared" si="191"/>
        <v>0.2711764705882353</v>
      </c>
      <c r="M385" s="3">
        <f t="shared" si="192"/>
        <v>11.16</v>
      </c>
      <c r="N385" s="1">
        <v>2.5960000000000001</v>
      </c>
      <c r="O385" s="1">
        <v>8.6539999999999999</v>
      </c>
      <c r="P385">
        <f t="shared" si="193"/>
        <v>59.082352941176474</v>
      </c>
      <c r="Q385">
        <f t="shared" si="196"/>
        <v>1.1333333333333333</v>
      </c>
      <c r="R385">
        <f t="shared" si="197"/>
        <v>3.9166666666666665</v>
      </c>
      <c r="S385" s="20">
        <f t="shared" si="194"/>
        <v>5.05</v>
      </c>
      <c r="T385" s="20">
        <f t="shared" si="195"/>
        <v>0.2893617021276596</v>
      </c>
    </row>
    <row r="386" spans="1:20" x14ac:dyDescent="0.25">
      <c r="A386" t="s">
        <v>278</v>
      </c>
      <c r="E386" s="1">
        <v>6.15</v>
      </c>
      <c r="F386" s="1">
        <v>1.83</v>
      </c>
      <c r="G386" s="1">
        <v>0.14000000000000001</v>
      </c>
      <c r="H386" s="1">
        <v>4.18</v>
      </c>
      <c r="I386" s="1">
        <v>11</v>
      </c>
      <c r="J386" s="1">
        <v>0</v>
      </c>
      <c r="K386" s="1">
        <v>6.6</v>
      </c>
      <c r="L386" s="3">
        <f t="shared" si="191"/>
        <v>0.6</v>
      </c>
      <c r="M386" s="3">
        <f t="shared" si="192"/>
        <v>12.75</v>
      </c>
      <c r="N386" s="1">
        <v>1.7869999999999999</v>
      </c>
      <c r="O386" s="1">
        <v>6.01</v>
      </c>
      <c r="P386">
        <f t="shared" si="193"/>
        <v>67.5</v>
      </c>
      <c r="Q386">
        <f t="shared" si="196"/>
        <v>1.1333333333333333</v>
      </c>
      <c r="R386">
        <f t="shared" si="197"/>
        <v>3.9166666666666665</v>
      </c>
      <c r="S386" s="20">
        <f t="shared" si="194"/>
        <v>5.05</v>
      </c>
      <c r="T386" s="20">
        <f t="shared" si="195"/>
        <v>0.2893617021276596</v>
      </c>
    </row>
    <row r="387" spans="1:20" x14ac:dyDescent="0.25">
      <c r="A387" t="s">
        <v>279</v>
      </c>
      <c r="E387" s="1">
        <v>8.59</v>
      </c>
      <c r="F387" s="1">
        <v>2.38</v>
      </c>
      <c r="G387" s="1">
        <v>0.15</v>
      </c>
      <c r="H387" s="1">
        <v>6.05</v>
      </c>
      <c r="I387" s="1">
        <v>13</v>
      </c>
      <c r="J387" s="1">
        <v>0</v>
      </c>
      <c r="K387" s="1">
        <v>7.26</v>
      </c>
      <c r="L387" s="3">
        <f t="shared" si="191"/>
        <v>0.55846153846153845</v>
      </c>
      <c r="M387" s="3">
        <f t="shared" si="192"/>
        <v>15.85</v>
      </c>
      <c r="N387" s="1">
        <v>1.5129999999999999</v>
      </c>
      <c r="O387" s="1">
        <v>5.4589999999999996</v>
      </c>
      <c r="P387">
        <f t="shared" ref="P387:P392" si="198">M387/(Q387/6)</f>
        <v>83.911764705882348</v>
      </c>
      <c r="Q387">
        <f t="shared" si="196"/>
        <v>1.1333333333333333</v>
      </c>
      <c r="R387">
        <f t="shared" si="197"/>
        <v>3.9166666666666665</v>
      </c>
      <c r="S387" s="20">
        <f t="shared" si="194"/>
        <v>5.05</v>
      </c>
      <c r="T387" s="20">
        <f t="shared" si="195"/>
        <v>0.2893617021276596</v>
      </c>
    </row>
    <row r="388" spans="1:20" x14ac:dyDescent="0.25">
      <c r="A388" s="10" t="s">
        <v>280</v>
      </c>
      <c r="E388" s="27">
        <v>7.84</v>
      </c>
      <c r="F388" s="27">
        <v>2.4900000000000002</v>
      </c>
      <c r="G388" s="27">
        <v>0.16</v>
      </c>
      <c r="H388" s="27">
        <v>5.19</v>
      </c>
      <c r="I388" s="27">
        <v>19</v>
      </c>
      <c r="J388" s="27">
        <v>0</v>
      </c>
      <c r="K388" s="27">
        <v>9.3000000000000007</v>
      </c>
      <c r="L388" s="28">
        <v>0.5</v>
      </c>
      <c r="M388" s="28">
        <v>17.100000000000001</v>
      </c>
      <c r="N388" s="27">
        <v>2.4220000000000002</v>
      </c>
      <c r="O388" s="27">
        <v>7.6369999999999996</v>
      </c>
      <c r="P388">
        <f t="shared" si="198"/>
        <v>68.400000000000006</v>
      </c>
      <c r="Q388" s="21">
        <v>1.5</v>
      </c>
      <c r="R388">
        <f>24.75/6</f>
        <v>4.125</v>
      </c>
      <c r="S388" s="20">
        <f t="shared" si="194"/>
        <v>5.625</v>
      </c>
      <c r="T388" s="20">
        <f t="shared" si="195"/>
        <v>0.36363636363636365</v>
      </c>
    </row>
    <row r="389" spans="1:20" x14ac:dyDescent="0.25">
      <c r="A389" t="s">
        <v>281</v>
      </c>
      <c r="E389" s="1">
        <v>9.8699999999999992</v>
      </c>
      <c r="F389" s="1">
        <v>3.11</v>
      </c>
      <c r="G389" s="1">
        <v>0.3</v>
      </c>
      <c r="H389" s="1">
        <v>6.46</v>
      </c>
      <c r="I389" s="1">
        <v>25</v>
      </c>
      <c r="J389" s="1">
        <v>1</v>
      </c>
      <c r="K389" s="1">
        <v>11.7</v>
      </c>
      <c r="L389" s="3">
        <f t="shared" si="191"/>
        <v>0.46799999999999997</v>
      </c>
      <c r="M389" s="3">
        <f t="shared" si="192"/>
        <v>21.57</v>
      </c>
      <c r="N389" s="1">
        <v>2.532</v>
      </c>
      <c r="O389" s="1">
        <v>8.0500000000000007</v>
      </c>
      <c r="P389">
        <f t="shared" si="198"/>
        <v>86.28</v>
      </c>
      <c r="Q389">
        <f>9/6</f>
        <v>1.5</v>
      </c>
      <c r="R389">
        <f t="shared" ref="R389:R392" si="199">24.75/6</f>
        <v>4.125</v>
      </c>
      <c r="S389" s="20">
        <f t="shared" si="194"/>
        <v>5.625</v>
      </c>
      <c r="T389" s="20">
        <f t="shared" si="195"/>
        <v>0.36363636363636365</v>
      </c>
    </row>
    <row r="390" spans="1:20" x14ac:dyDescent="0.25">
      <c r="A390" t="s">
        <v>282</v>
      </c>
      <c r="E390" s="1">
        <v>8.66</v>
      </c>
      <c r="F390" s="1">
        <v>2.38</v>
      </c>
      <c r="G390" s="1">
        <v>0.21</v>
      </c>
      <c r="H390" s="1">
        <v>6.08</v>
      </c>
      <c r="I390" s="1">
        <v>16</v>
      </c>
      <c r="J390" s="1">
        <v>0</v>
      </c>
      <c r="K390" s="1">
        <v>7.75</v>
      </c>
      <c r="L390" s="3">
        <f t="shared" si="191"/>
        <v>0.484375</v>
      </c>
      <c r="M390" s="3">
        <f t="shared" si="192"/>
        <v>16.41</v>
      </c>
      <c r="N390" s="1">
        <v>1.847</v>
      </c>
      <c r="O390" s="1">
        <v>6.7220000000000004</v>
      </c>
      <c r="P390">
        <f t="shared" si="198"/>
        <v>65.64</v>
      </c>
      <c r="Q390">
        <f t="shared" ref="Q390:Q392" si="200">9/6</f>
        <v>1.5</v>
      </c>
      <c r="R390">
        <f t="shared" si="199"/>
        <v>4.125</v>
      </c>
      <c r="S390" s="20">
        <f t="shared" si="194"/>
        <v>5.625</v>
      </c>
      <c r="T390" s="20">
        <f t="shared" si="195"/>
        <v>0.36363636363636365</v>
      </c>
    </row>
    <row r="391" spans="1:20" x14ac:dyDescent="0.25">
      <c r="A391" t="s">
        <v>283</v>
      </c>
      <c r="E391" s="1">
        <v>8.49</v>
      </c>
      <c r="F391" s="1">
        <v>2.65</v>
      </c>
      <c r="G391" s="1">
        <v>0.24</v>
      </c>
      <c r="H391" s="1">
        <v>5.59</v>
      </c>
      <c r="I391" s="1">
        <v>19</v>
      </c>
      <c r="J391" s="1">
        <v>1</v>
      </c>
      <c r="K391" s="1">
        <v>9.75</v>
      </c>
      <c r="L391" s="3">
        <f t="shared" si="191"/>
        <v>0.51315789473684215</v>
      </c>
      <c r="M391" s="3">
        <f t="shared" si="192"/>
        <v>18.240000000000002</v>
      </c>
      <c r="N391" s="1">
        <v>2.2389999999999999</v>
      </c>
      <c r="O391" s="1">
        <v>7.165</v>
      </c>
      <c r="P391">
        <f t="shared" si="198"/>
        <v>72.960000000000008</v>
      </c>
      <c r="Q391">
        <f t="shared" si="200"/>
        <v>1.5</v>
      </c>
      <c r="R391">
        <f t="shared" si="199"/>
        <v>4.125</v>
      </c>
      <c r="S391" s="20">
        <f t="shared" si="194"/>
        <v>5.625</v>
      </c>
      <c r="T391" s="20">
        <f t="shared" si="195"/>
        <v>0.36363636363636365</v>
      </c>
    </row>
    <row r="392" spans="1:20" x14ac:dyDescent="0.25">
      <c r="A392" t="s">
        <v>284</v>
      </c>
      <c r="E392" s="1">
        <v>8.2200000000000006</v>
      </c>
      <c r="F392" s="1">
        <v>2.83</v>
      </c>
      <c r="G392" s="1">
        <v>0.18</v>
      </c>
      <c r="H392" s="1">
        <v>5.21</v>
      </c>
      <c r="I392" s="1">
        <v>15</v>
      </c>
      <c r="J392" s="1">
        <v>0</v>
      </c>
      <c r="K392" s="1">
        <v>6.76</v>
      </c>
      <c r="L392" s="3">
        <f t="shared" si="191"/>
        <v>0.45066666666666666</v>
      </c>
      <c r="M392" s="3">
        <f t="shared" si="192"/>
        <v>14.98</v>
      </c>
      <c r="N392" s="1">
        <v>1.8260000000000001</v>
      </c>
      <c r="O392" s="1">
        <v>5.3070000000000004</v>
      </c>
      <c r="P392">
        <f t="shared" si="198"/>
        <v>59.92</v>
      </c>
      <c r="Q392">
        <f t="shared" si="200"/>
        <v>1.5</v>
      </c>
      <c r="R392">
        <f t="shared" si="199"/>
        <v>4.125</v>
      </c>
      <c r="S392" s="20">
        <f>Q392+R392</f>
        <v>5.625</v>
      </c>
      <c r="T392" s="20">
        <f t="shared" si="195"/>
        <v>0.36363636363636365</v>
      </c>
    </row>
    <row r="393" spans="1:20" x14ac:dyDescent="0.25">
      <c r="L393" s="3"/>
      <c r="M393" s="3"/>
      <c r="S393" s="20"/>
      <c r="T393" s="20"/>
    </row>
    <row r="394" spans="1:20" x14ac:dyDescent="0.25">
      <c r="A394" t="s">
        <v>285</v>
      </c>
      <c r="E394" s="1">
        <v>3.01</v>
      </c>
      <c r="F394" s="1">
        <v>1.1599999999999999</v>
      </c>
      <c r="G394" s="1">
        <v>0.15</v>
      </c>
      <c r="H394" s="1">
        <v>1.7</v>
      </c>
      <c r="I394" s="1">
        <v>9</v>
      </c>
      <c r="J394" s="1">
        <v>2</v>
      </c>
      <c r="K394" s="1">
        <v>2.5499999999999998</v>
      </c>
      <c r="L394" s="3">
        <f t="shared" ref="L394:L404" si="201">K394/I394</f>
        <v>0.28333333333333333</v>
      </c>
      <c r="M394" s="3">
        <f t="shared" ref="M394:M404" si="202">E394+K394</f>
        <v>5.56</v>
      </c>
      <c r="N394" s="1">
        <v>2.9860000000000002</v>
      </c>
      <c r="O394" s="1">
        <v>7.7569999999999997</v>
      </c>
      <c r="P394">
        <f t="shared" ref="P394:P404" si="203">M394/(Q394/6)</f>
        <v>55.6</v>
      </c>
      <c r="Q394">
        <f>3.6/6</f>
        <v>0.6</v>
      </c>
      <c r="R394">
        <f>22/6</f>
        <v>3.6666666666666665</v>
      </c>
      <c r="S394" s="20">
        <f t="shared" ref="S394:S456" si="204">Q394+R394</f>
        <v>4.2666666666666666</v>
      </c>
      <c r="T394" s="20">
        <f t="shared" ref="T394:T404" si="205">Q394/R394</f>
        <v>0.16363636363636364</v>
      </c>
    </row>
    <row r="395" spans="1:20" x14ac:dyDescent="0.25">
      <c r="A395" t="s">
        <v>286</v>
      </c>
      <c r="E395" s="1">
        <v>2.27</v>
      </c>
      <c r="F395" s="1">
        <v>1.42</v>
      </c>
      <c r="G395" s="1">
        <v>0.15</v>
      </c>
      <c r="H395" s="1">
        <v>0.7</v>
      </c>
      <c r="I395" s="1">
        <v>9</v>
      </c>
      <c r="J395" s="1">
        <v>3</v>
      </c>
      <c r="K395" s="1">
        <v>1.9</v>
      </c>
      <c r="L395" s="3">
        <f t="shared" si="201"/>
        <v>0.21111111111111111</v>
      </c>
      <c r="M395" s="3">
        <f t="shared" si="202"/>
        <v>4.17</v>
      </c>
      <c r="N395" s="1">
        <v>3.9569999999999999</v>
      </c>
      <c r="O395" s="1">
        <v>6.3540000000000001</v>
      </c>
      <c r="P395">
        <f t="shared" si="203"/>
        <v>41.7</v>
      </c>
      <c r="Q395">
        <f t="shared" ref="Q395:Q399" si="206">3.6/6</f>
        <v>0.6</v>
      </c>
      <c r="R395">
        <f t="shared" ref="R395:R399" si="207">22/6</f>
        <v>3.6666666666666665</v>
      </c>
      <c r="S395" s="20">
        <f t="shared" si="204"/>
        <v>4.2666666666666666</v>
      </c>
      <c r="T395" s="20">
        <f t="shared" si="205"/>
        <v>0.16363636363636364</v>
      </c>
    </row>
    <row r="396" spans="1:20" x14ac:dyDescent="0.25">
      <c r="A396" t="s">
        <v>287</v>
      </c>
      <c r="E396" s="1">
        <v>3.79</v>
      </c>
      <c r="F396" s="1">
        <v>1.3</v>
      </c>
      <c r="G396" s="1">
        <v>0.74</v>
      </c>
      <c r="H396" s="1">
        <v>1.76</v>
      </c>
      <c r="I396" s="1">
        <v>7</v>
      </c>
      <c r="J396" s="1">
        <v>3</v>
      </c>
      <c r="K396" s="1">
        <v>2.13</v>
      </c>
      <c r="L396" s="3">
        <f t="shared" si="201"/>
        <v>0.30428571428571427</v>
      </c>
      <c r="M396" s="3">
        <f t="shared" si="202"/>
        <v>5.92</v>
      </c>
      <c r="N396" s="1">
        <v>1.8480000000000001</v>
      </c>
      <c r="O396" s="1">
        <v>5.4020000000000001</v>
      </c>
      <c r="P396">
        <f t="shared" si="203"/>
        <v>59.2</v>
      </c>
      <c r="Q396">
        <f t="shared" si="206"/>
        <v>0.6</v>
      </c>
      <c r="R396">
        <f t="shared" si="207"/>
        <v>3.6666666666666665</v>
      </c>
      <c r="S396" s="20">
        <f t="shared" si="204"/>
        <v>4.2666666666666666</v>
      </c>
      <c r="T396" s="20">
        <f t="shared" si="205"/>
        <v>0.16363636363636364</v>
      </c>
    </row>
    <row r="397" spans="1:20" x14ac:dyDescent="0.25">
      <c r="A397" t="s">
        <v>288</v>
      </c>
      <c r="E397" s="1">
        <v>2.65</v>
      </c>
      <c r="F397" s="1">
        <v>1.52</v>
      </c>
      <c r="G397" s="1">
        <v>0.47</v>
      </c>
      <c r="H397" s="1">
        <v>0.66</v>
      </c>
      <c r="I397" s="1">
        <v>5</v>
      </c>
      <c r="J397" s="1">
        <v>3</v>
      </c>
      <c r="K397" s="1">
        <v>0.8</v>
      </c>
      <c r="L397" s="3">
        <f t="shared" si="201"/>
        <v>0.16</v>
      </c>
      <c r="M397" s="3">
        <f t="shared" si="202"/>
        <v>3.45</v>
      </c>
      <c r="N397" s="1">
        <v>1.883</v>
      </c>
      <c r="O397" s="1">
        <v>3.2989999999999999</v>
      </c>
      <c r="P397">
        <f t="shared" si="203"/>
        <v>34.500000000000007</v>
      </c>
      <c r="Q397">
        <f t="shared" si="206"/>
        <v>0.6</v>
      </c>
      <c r="R397">
        <f t="shared" si="207"/>
        <v>3.6666666666666665</v>
      </c>
      <c r="S397" s="20">
        <f t="shared" si="204"/>
        <v>4.2666666666666666</v>
      </c>
      <c r="T397" s="20">
        <f t="shared" si="205"/>
        <v>0.16363636363636364</v>
      </c>
    </row>
    <row r="398" spans="1:20" x14ac:dyDescent="0.25">
      <c r="A398" t="s">
        <v>289</v>
      </c>
      <c r="E398" s="1">
        <v>7.54</v>
      </c>
      <c r="F398" s="1">
        <v>2.2999999999999998</v>
      </c>
      <c r="G398" s="1">
        <v>0.5</v>
      </c>
      <c r="H398" s="1">
        <v>4.74</v>
      </c>
      <c r="I398" s="1">
        <v>10</v>
      </c>
      <c r="J398" s="1">
        <v>0</v>
      </c>
      <c r="K398" s="1">
        <v>1.61</v>
      </c>
      <c r="L398" s="3">
        <f t="shared" si="201"/>
        <v>0.161</v>
      </c>
      <c r="M398" s="3">
        <f t="shared" si="202"/>
        <v>9.15</v>
      </c>
      <c r="N398" s="1">
        <v>1.3260000000000001</v>
      </c>
      <c r="O398" s="1">
        <v>4.34</v>
      </c>
      <c r="P398">
        <f t="shared" si="203"/>
        <v>91.500000000000014</v>
      </c>
      <c r="Q398">
        <f t="shared" si="206"/>
        <v>0.6</v>
      </c>
      <c r="R398">
        <f t="shared" si="207"/>
        <v>3.6666666666666665</v>
      </c>
      <c r="S398" s="20">
        <f t="shared" si="204"/>
        <v>4.2666666666666666</v>
      </c>
      <c r="T398" s="20">
        <f t="shared" si="205"/>
        <v>0.16363636363636364</v>
      </c>
    </row>
    <row r="399" spans="1:20" x14ac:dyDescent="0.25">
      <c r="A399" t="s">
        <v>290</v>
      </c>
      <c r="E399" s="1">
        <v>8.15</v>
      </c>
      <c r="F399" s="1">
        <v>1.73</v>
      </c>
      <c r="G399" s="1">
        <v>0.09</v>
      </c>
      <c r="H399" s="1">
        <v>6.33</v>
      </c>
      <c r="I399" s="1">
        <v>11</v>
      </c>
      <c r="J399" s="1">
        <v>0</v>
      </c>
      <c r="K399" s="1">
        <v>3.97</v>
      </c>
      <c r="L399" s="3">
        <f t="shared" si="201"/>
        <v>0.3609090909090909</v>
      </c>
      <c r="M399" s="3">
        <f t="shared" si="202"/>
        <v>12.120000000000001</v>
      </c>
      <c r="N399" s="1">
        <v>1.35</v>
      </c>
      <c r="O399" s="1">
        <v>6.3710000000000004</v>
      </c>
      <c r="P399">
        <f t="shared" si="203"/>
        <v>121.20000000000002</v>
      </c>
      <c r="Q399">
        <f t="shared" si="206"/>
        <v>0.6</v>
      </c>
      <c r="R399">
        <f t="shared" si="207"/>
        <v>3.6666666666666665</v>
      </c>
      <c r="S399" s="20">
        <f t="shared" si="204"/>
        <v>4.2666666666666666</v>
      </c>
      <c r="T399" s="20">
        <f t="shared" si="205"/>
        <v>0.16363636363636364</v>
      </c>
    </row>
    <row r="400" spans="1:20" x14ac:dyDescent="0.25">
      <c r="A400" t="s">
        <v>291</v>
      </c>
      <c r="E400" s="1">
        <v>7.03</v>
      </c>
      <c r="F400" s="1">
        <v>1.37</v>
      </c>
      <c r="G400" s="1">
        <v>0.63</v>
      </c>
      <c r="H400" s="1">
        <v>5.0199999999999996</v>
      </c>
      <c r="I400" s="1">
        <v>9</v>
      </c>
      <c r="J400" s="1">
        <v>2</v>
      </c>
      <c r="K400" s="1">
        <v>1.43</v>
      </c>
      <c r="L400" s="3">
        <f t="shared" si="201"/>
        <v>0.15888888888888889</v>
      </c>
      <c r="M400" s="3">
        <f t="shared" si="202"/>
        <v>8.4600000000000009</v>
      </c>
      <c r="N400" s="1">
        <v>1.2809999999999999</v>
      </c>
      <c r="O400" s="1">
        <v>6.5510000000000002</v>
      </c>
      <c r="P400">
        <f t="shared" si="203"/>
        <v>39.65625</v>
      </c>
      <c r="Q400">
        <f>7.68/6</f>
        <v>1.28</v>
      </c>
      <c r="R400">
        <f>30/63</f>
        <v>0.47619047619047616</v>
      </c>
      <c r="S400" s="20">
        <f t="shared" si="204"/>
        <v>1.7561904761904761</v>
      </c>
      <c r="T400" s="20">
        <f t="shared" si="205"/>
        <v>2.6880000000000002</v>
      </c>
    </row>
    <row r="401" spans="1:20" x14ac:dyDescent="0.25">
      <c r="A401" t="s">
        <v>292</v>
      </c>
      <c r="E401" s="1">
        <v>8.5299999999999994</v>
      </c>
      <c r="F401" s="1">
        <v>2.09</v>
      </c>
      <c r="G401" s="1">
        <v>0.16</v>
      </c>
      <c r="H401" s="1">
        <v>6.27</v>
      </c>
      <c r="I401" s="1">
        <v>13</v>
      </c>
      <c r="J401" s="1">
        <v>4</v>
      </c>
      <c r="K401" s="1">
        <v>2.06</v>
      </c>
      <c r="L401" s="3">
        <f t="shared" si="201"/>
        <v>0.15846153846153846</v>
      </c>
      <c r="M401" s="3">
        <f t="shared" si="202"/>
        <v>10.59</v>
      </c>
      <c r="N401" s="1">
        <v>1.5249999999999999</v>
      </c>
      <c r="O401" s="1">
        <v>6.2089999999999996</v>
      </c>
      <c r="P401">
        <f t="shared" si="203"/>
        <v>49.640624999999993</v>
      </c>
      <c r="Q401">
        <f t="shared" ref="Q401:Q404" si="208">7.68/6</f>
        <v>1.28</v>
      </c>
      <c r="R401">
        <f t="shared" ref="R401:R404" si="209">30/63</f>
        <v>0.47619047619047616</v>
      </c>
      <c r="S401" s="20">
        <f t="shared" si="204"/>
        <v>1.7561904761904761</v>
      </c>
      <c r="T401" s="20">
        <f t="shared" si="205"/>
        <v>2.6880000000000002</v>
      </c>
    </row>
    <row r="402" spans="1:20" x14ac:dyDescent="0.25">
      <c r="A402" t="s">
        <v>293</v>
      </c>
      <c r="E402" s="1">
        <v>6.64</v>
      </c>
      <c r="F402" s="1">
        <v>0.31</v>
      </c>
      <c r="G402" s="1">
        <v>0.63</v>
      </c>
      <c r="H402" s="1">
        <v>5.69</v>
      </c>
      <c r="I402" s="1">
        <v>2</v>
      </c>
      <c r="J402" s="1">
        <v>3</v>
      </c>
      <c r="K402" s="1">
        <v>0.45</v>
      </c>
      <c r="L402" s="3">
        <f t="shared" si="201"/>
        <v>0.22500000000000001</v>
      </c>
      <c r="M402" s="3">
        <f t="shared" si="202"/>
        <v>7.09</v>
      </c>
      <c r="N402" s="1">
        <v>0.30099999999999999</v>
      </c>
      <c r="O402" s="1">
        <v>6.3959999999999999</v>
      </c>
      <c r="P402">
        <f t="shared" si="203"/>
        <v>33.234375</v>
      </c>
      <c r="Q402">
        <f t="shared" si="208"/>
        <v>1.28</v>
      </c>
      <c r="R402">
        <f t="shared" si="209"/>
        <v>0.47619047619047616</v>
      </c>
      <c r="S402" s="20">
        <f t="shared" si="204"/>
        <v>1.7561904761904761</v>
      </c>
      <c r="T402" s="20">
        <f t="shared" si="205"/>
        <v>2.6880000000000002</v>
      </c>
    </row>
    <row r="403" spans="1:20" x14ac:dyDescent="0.25">
      <c r="A403" t="s">
        <v>294</v>
      </c>
      <c r="E403" s="1">
        <v>9.69</v>
      </c>
      <c r="F403" s="1">
        <v>2.13</v>
      </c>
      <c r="G403" s="1">
        <v>0.12</v>
      </c>
      <c r="H403" s="1">
        <v>7.44</v>
      </c>
      <c r="I403" s="1">
        <v>20</v>
      </c>
      <c r="J403" s="1">
        <v>0</v>
      </c>
      <c r="K403" s="1">
        <v>6.8</v>
      </c>
      <c r="L403" s="3">
        <f t="shared" si="201"/>
        <v>0.33999999999999997</v>
      </c>
      <c r="M403" s="3">
        <f t="shared" si="202"/>
        <v>16.489999999999998</v>
      </c>
      <c r="N403" s="1">
        <v>2.0640000000000001</v>
      </c>
      <c r="O403" s="1">
        <v>9.3949999999999996</v>
      </c>
      <c r="P403">
        <f t="shared" si="203"/>
        <v>77.296874999999986</v>
      </c>
      <c r="Q403">
        <f t="shared" si="208"/>
        <v>1.28</v>
      </c>
      <c r="R403">
        <f t="shared" si="209"/>
        <v>0.47619047619047616</v>
      </c>
      <c r="S403" s="20">
        <f t="shared" si="204"/>
        <v>1.7561904761904761</v>
      </c>
      <c r="T403" s="20">
        <f t="shared" si="205"/>
        <v>2.6880000000000002</v>
      </c>
    </row>
    <row r="404" spans="1:20" x14ac:dyDescent="0.25">
      <c r="A404" t="s">
        <v>295</v>
      </c>
      <c r="E404" s="1">
        <v>7.46</v>
      </c>
      <c r="F404" s="1">
        <v>1.96</v>
      </c>
      <c r="G404" s="1">
        <v>0.09</v>
      </c>
      <c r="H404" s="1">
        <v>5.41</v>
      </c>
      <c r="I404" s="1">
        <v>15</v>
      </c>
      <c r="J404" s="1">
        <v>3</v>
      </c>
      <c r="K404" s="1">
        <v>4.67</v>
      </c>
      <c r="L404" s="3">
        <f t="shared" si="201"/>
        <v>0.31133333333333335</v>
      </c>
      <c r="M404" s="3">
        <f t="shared" si="202"/>
        <v>12.129999999999999</v>
      </c>
      <c r="N404" s="1">
        <v>2.0110000000000001</v>
      </c>
      <c r="O404" s="1">
        <v>7.6429999999999998</v>
      </c>
      <c r="P404">
        <f t="shared" si="203"/>
        <v>56.859374999999993</v>
      </c>
      <c r="Q404">
        <f t="shared" si="208"/>
        <v>1.28</v>
      </c>
      <c r="R404">
        <f t="shared" si="209"/>
        <v>0.47619047619047616</v>
      </c>
      <c r="S404" s="20">
        <f t="shared" si="204"/>
        <v>1.7561904761904761</v>
      </c>
      <c r="T404" s="20">
        <f t="shared" si="205"/>
        <v>2.6880000000000002</v>
      </c>
    </row>
    <row r="405" spans="1:20" x14ac:dyDescent="0.25">
      <c r="L405" s="3"/>
      <c r="M405" s="3"/>
      <c r="S405" s="20"/>
      <c r="T405" s="20"/>
    </row>
    <row r="406" spans="1:20" x14ac:dyDescent="0.25">
      <c r="A406" t="s">
        <v>296</v>
      </c>
      <c r="E406" s="1">
        <v>6.3</v>
      </c>
      <c r="F406" s="1">
        <v>2.87</v>
      </c>
      <c r="G406" s="1">
        <v>0.1</v>
      </c>
      <c r="H406" s="1">
        <v>3.33</v>
      </c>
      <c r="I406" s="1">
        <v>24</v>
      </c>
      <c r="J406" s="1">
        <v>0</v>
      </c>
      <c r="K406" s="1">
        <v>6.37</v>
      </c>
      <c r="L406" s="3">
        <f t="shared" ref="L406:L414" si="210">K406/I406</f>
        <v>0.26541666666666669</v>
      </c>
      <c r="M406" s="3">
        <f t="shared" ref="M406:M414" si="211">E406+K406</f>
        <v>12.67</v>
      </c>
      <c r="N406" s="1">
        <v>3.8119999999999998</v>
      </c>
      <c r="O406" s="1">
        <v>8.375</v>
      </c>
      <c r="P406">
        <f t="shared" ref="P406:P414" si="212">M406/(Q406/6)</f>
        <v>101.36</v>
      </c>
      <c r="Q406">
        <f>4.5/6</f>
        <v>0.75</v>
      </c>
      <c r="R406">
        <f>21.7/6</f>
        <v>3.6166666666666667</v>
      </c>
      <c r="S406" s="20">
        <f t="shared" si="204"/>
        <v>4.3666666666666671</v>
      </c>
      <c r="T406" s="20">
        <f t="shared" ref="T406:T414" si="213">Q406/R406</f>
        <v>0.20737327188940091</v>
      </c>
    </row>
    <row r="407" spans="1:20" x14ac:dyDescent="0.25">
      <c r="A407" t="s">
        <v>297</v>
      </c>
      <c r="E407" s="1">
        <v>6.3</v>
      </c>
      <c r="F407" s="1">
        <v>2.2000000000000002</v>
      </c>
      <c r="G407" s="1">
        <v>0</v>
      </c>
      <c r="H407" s="1">
        <v>4.09</v>
      </c>
      <c r="I407" s="1">
        <v>13</v>
      </c>
      <c r="J407" s="1">
        <v>0</v>
      </c>
      <c r="K407" s="1">
        <v>3.62</v>
      </c>
      <c r="L407" s="3">
        <f t="shared" si="210"/>
        <v>0.27846153846153848</v>
      </c>
      <c r="M407" s="3">
        <f t="shared" si="211"/>
        <v>9.92</v>
      </c>
      <c r="N407" s="1">
        <v>2.0649999999999999</v>
      </c>
      <c r="O407" s="1">
        <v>5.907</v>
      </c>
      <c r="P407">
        <f t="shared" si="212"/>
        <v>79.36</v>
      </c>
      <c r="Q407">
        <f t="shared" ref="Q407:Q411" si="214">4.5/6</f>
        <v>0.75</v>
      </c>
      <c r="R407">
        <f t="shared" ref="R407:R411" si="215">21.7/6</f>
        <v>3.6166666666666667</v>
      </c>
      <c r="S407" s="20">
        <f t="shared" si="204"/>
        <v>4.3666666666666671</v>
      </c>
      <c r="T407" s="20">
        <f t="shared" si="213"/>
        <v>0.20737327188940091</v>
      </c>
    </row>
    <row r="408" spans="1:20" x14ac:dyDescent="0.25">
      <c r="A408" t="s">
        <v>298</v>
      </c>
      <c r="E408" s="1">
        <v>5.58</v>
      </c>
      <c r="F408" s="1">
        <v>0.66</v>
      </c>
      <c r="G408" s="1">
        <v>0.72</v>
      </c>
      <c r="H408" s="1">
        <v>4.2</v>
      </c>
      <c r="I408" s="1">
        <v>6</v>
      </c>
      <c r="J408" s="1">
        <v>3</v>
      </c>
      <c r="K408" s="1">
        <v>1.36</v>
      </c>
      <c r="L408" s="3">
        <f t="shared" si="210"/>
        <v>0.22666666666666668</v>
      </c>
      <c r="M408" s="3">
        <f t="shared" si="211"/>
        <v>6.94</v>
      </c>
      <c r="N408" s="1">
        <v>1.075</v>
      </c>
      <c r="O408" s="1">
        <v>9.0559999999999992</v>
      </c>
      <c r="P408">
        <f t="shared" si="212"/>
        <v>55.52</v>
      </c>
      <c r="Q408">
        <f t="shared" si="214"/>
        <v>0.75</v>
      </c>
      <c r="R408">
        <f t="shared" si="215"/>
        <v>3.6166666666666667</v>
      </c>
      <c r="S408" s="20">
        <f t="shared" si="204"/>
        <v>4.3666666666666671</v>
      </c>
      <c r="T408" s="20">
        <f t="shared" si="213"/>
        <v>0.20737327188940091</v>
      </c>
    </row>
    <row r="409" spans="1:20" x14ac:dyDescent="0.25">
      <c r="A409" t="s">
        <v>299</v>
      </c>
      <c r="E409" s="1">
        <v>5.55</v>
      </c>
      <c r="F409" s="1">
        <v>1.25</v>
      </c>
      <c r="G409" s="1">
        <v>0.38</v>
      </c>
      <c r="H409" s="1">
        <v>3.92</v>
      </c>
      <c r="I409" s="1">
        <v>5</v>
      </c>
      <c r="J409" s="1">
        <v>1</v>
      </c>
      <c r="K409" s="1">
        <v>0.94</v>
      </c>
      <c r="L409" s="3">
        <f t="shared" si="210"/>
        <v>0.188</v>
      </c>
      <c r="M409" s="3">
        <f t="shared" si="211"/>
        <v>6.49</v>
      </c>
      <c r="N409" s="1">
        <v>0.90200000000000002</v>
      </c>
      <c r="O409" s="1">
        <v>4.0010000000000003</v>
      </c>
      <c r="P409">
        <f t="shared" si="212"/>
        <v>51.92</v>
      </c>
      <c r="Q409">
        <f t="shared" si="214"/>
        <v>0.75</v>
      </c>
      <c r="R409">
        <f t="shared" si="215"/>
        <v>3.6166666666666667</v>
      </c>
      <c r="S409" s="20">
        <f t="shared" si="204"/>
        <v>4.3666666666666671</v>
      </c>
      <c r="T409" s="20">
        <f t="shared" si="213"/>
        <v>0.20737327188940091</v>
      </c>
    </row>
    <row r="410" spans="1:20" x14ac:dyDescent="0.25">
      <c r="A410" t="s">
        <v>300</v>
      </c>
      <c r="E410" s="1">
        <v>5.72</v>
      </c>
      <c r="F410" s="1">
        <v>1.98</v>
      </c>
      <c r="G410" s="1">
        <v>0.05</v>
      </c>
      <c r="H410" s="1">
        <v>3.69</v>
      </c>
      <c r="I410" s="1">
        <v>13</v>
      </c>
      <c r="J410" s="1">
        <v>1</v>
      </c>
      <c r="K410" s="1">
        <v>4.3600000000000003</v>
      </c>
      <c r="L410" s="3">
        <f t="shared" si="210"/>
        <v>0.33538461538461539</v>
      </c>
      <c r="M410" s="3">
        <f t="shared" si="211"/>
        <v>10.08</v>
      </c>
      <c r="N410" s="1">
        <v>2.2730000000000001</v>
      </c>
      <c r="O410" s="1">
        <v>6.5519999999999996</v>
      </c>
      <c r="P410">
        <f t="shared" si="212"/>
        <v>80.64</v>
      </c>
      <c r="Q410">
        <f t="shared" si="214"/>
        <v>0.75</v>
      </c>
      <c r="R410">
        <f t="shared" si="215"/>
        <v>3.6166666666666667</v>
      </c>
      <c r="S410" s="20">
        <f t="shared" si="204"/>
        <v>4.3666666666666671</v>
      </c>
      <c r="T410" s="20">
        <f t="shared" si="213"/>
        <v>0.20737327188940091</v>
      </c>
    </row>
    <row r="411" spans="1:20" x14ac:dyDescent="0.25">
      <c r="A411" t="s">
        <v>301</v>
      </c>
      <c r="E411" s="1">
        <v>7.25</v>
      </c>
      <c r="F411" s="1">
        <v>2.33</v>
      </c>
      <c r="G411" s="1">
        <v>0.06</v>
      </c>
      <c r="H411" s="1">
        <v>4.8600000000000003</v>
      </c>
      <c r="I411" s="1">
        <v>15</v>
      </c>
      <c r="J411" s="1">
        <v>1</v>
      </c>
      <c r="K411" s="1">
        <v>8.74</v>
      </c>
      <c r="L411" s="3">
        <f t="shared" si="210"/>
        <v>0.58266666666666667</v>
      </c>
      <c r="M411" s="3">
        <f t="shared" si="211"/>
        <v>15.99</v>
      </c>
      <c r="N411" s="1">
        <v>2.069</v>
      </c>
      <c r="O411" s="1">
        <v>6.45</v>
      </c>
      <c r="P411">
        <f t="shared" si="212"/>
        <v>127.92</v>
      </c>
      <c r="Q411">
        <f t="shared" si="214"/>
        <v>0.75</v>
      </c>
      <c r="R411">
        <f t="shared" si="215"/>
        <v>3.6166666666666667</v>
      </c>
      <c r="S411" s="20">
        <f t="shared" si="204"/>
        <v>4.3666666666666671</v>
      </c>
      <c r="T411" s="20">
        <f t="shared" si="213"/>
        <v>0.20737327188940091</v>
      </c>
    </row>
    <row r="412" spans="1:20" x14ac:dyDescent="0.25">
      <c r="A412" t="s">
        <v>302</v>
      </c>
      <c r="E412" s="1">
        <v>6.82</v>
      </c>
      <c r="F412" s="1">
        <v>2.95</v>
      </c>
      <c r="G412" s="1">
        <v>0.21</v>
      </c>
      <c r="H412" s="1">
        <v>3.65</v>
      </c>
      <c r="I412" s="1">
        <v>14</v>
      </c>
      <c r="J412" s="1">
        <v>0</v>
      </c>
      <c r="K412" s="1">
        <v>5.87</v>
      </c>
      <c r="L412" s="3">
        <f t="shared" si="210"/>
        <v>0.41928571428571432</v>
      </c>
      <c r="M412" s="3">
        <f t="shared" si="211"/>
        <v>12.690000000000001</v>
      </c>
      <c r="N412" s="1">
        <v>2.0539999999999998</v>
      </c>
      <c r="O412" s="1">
        <v>4.7450000000000001</v>
      </c>
      <c r="P412">
        <f t="shared" si="212"/>
        <v>69.218181818181833</v>
      </c>
      <c r="Q412">
        <f>6.6/6</f>
        <v>1.0999999999999999</v>
      </c>
      <c r="R412">
        <f>25.2/6</f>
        <v>4.2</v>
      </c>
      <c r="S412" s="20">
        <f t="shared" si="204"/>
        <v>5.3</v>
      </c>
      <c r="T412" s="20">
        <f t="shared" si="213"/>
        <v>0.26190476190476186</v>
      </c>
    </row>
    <row r="413" spans="1:20" x14ac:dyDescent="0.25">
      <c r="A413" t="s">
        <v>303</v>
      </c>
      <c r="E413" s="1">
        <v>7.83</v>
      </c>
      <c r="F413" s="1">
        <v>1.82</v>
      </c>
      <c r="G413" s="1">
        <v>0.55000000000000004</v>
      </c>
      <c r="H413" s="1">
        <v>5.45</v>
      </c>
      <c r="I413" s="1">
        <v>12</v>
      </c>
      <c r="J413" s="1">
        <v>1</v>
      </c>
      <c r="K413" s="1">
        <v>4.46</v>
      </c>
      <c r="L413" s="3">
        <f t="shared" si="210"/>
        <v>0.37166666666666665</v>
      </c>
      <c r="M413" s="3">
        <f t="shared" si="211"/>
        <v>12.29</v>
      </c>
      <c r="N413" s="1">
        <v>1.5329999999999999</v>
      </c>
      <c r="O413" s="1">
        <v>6.5780000000000003</v>
      </c>
      <c r="P413">
        <f t="shared" si="212"/>
        <v>67.036363636363632</v>
      </c>
      <c r="Q413">
        <f t="shared" ref="Q413:Q414" si="216">6.6/6</f>
        <v>1.0999999999999999</v>
      </c>
      <c r="R413">
        <f t="shared" ref="R413:R414" si="217">25.2/6</f>
        <v>4.2</v>
      </c>
      <c r="S413" s="20">
        <f t="shared" si="204"/>
        <v>5.3</v>
      </c>
      <c r="T413" s="20">
        <f t="shared" si="213"/>
        <v>0.26190476190476186</v>
      </c>
    </row>
    <row r="414" spans="1:20" x14ac:dyDescent="0.25">
      <c r="A414" t="s">
        <v>304</v>
      </c>
      <c r="E414" s="1">
        <v>7.71</v>
      </c>
      <c r="F414" s="1">
        <v>2.67</v>
      </c>
      <c r="G414" s="1">
        <v>0.38</v>
      </c>
      <c r="H414" s="1">
        <v>4.66</v>
      </c>
      <c r="I414" s="1">
        <v>13</v>
      </c>
      <c r="J414" s="1">
        <v>2</v>
      </c>
      <c r="K414" s="1">
        <v>4.67</v>
      </c>
      <c r="L414" s="3">
        <f t="shared" si="210"/>
        <v>0.35923076923076924</v>
      </c>
      <c r="M414" s="3">
        <f t="shared" si="211"/>
        <v>12.379999999999999</v>
      </c>
      <c r="N414" s="1">
        <v>1.6859999999999999</v>
      </c>
      <c r="O414" s="1">
        <v>4.8730000000000002</v>
      </c>
      <c r="P414">
        <f t="shared" si="212"/>
        <v>67.527272727272731</v>
      </c>
      <c r="Q414">
        <f t="shared" si="216"/>
        <v>1.0999999999999999</v>
      </c>
      <c r="R414">
        <f t="shared" si="217"/>
        <v>4.2</v>
      </c>
      <c r="S414" s="20">
        <f t="shared" si="204"/>
        <v>5.3</v>
      </c>
      <c r="T414" s="20">
        <f t="shared" si="213"/>
        <v>0.26190476190476186</v>
      </c>
    </row>
    <row r="415" spans="1:20" x14ac:dyDescent="0.25">
      <c r="L415" s="3"/>
      <c r="M415" s="3"/>
      <c r="S415" s="20"/>
      <c r="T415" s="20"/>
    </row>
    <row r="416" spans="1:20" x14ac:dyDescent="0.25">
      <c r="L416" s="3"/>
      <c r="M416" s="3"/>
      <c r="S416" s="20"/>
      <c r="T416" s="20"/>
    </row>
    <row r="417" spans="1:20" x14ac:dyDescent="0.25">
      <c r="L417" s="3"/>
      <c r="M417" s="3"/>
      <c r="S417" s="20"/>
      <c r="T417" s="20"/>
    </row>
    <row r="418" spans="1:20" x14ac:dyDescent="0.25">
      <c r="A418" t="s">
        <v>305</v>
      </c>
      <c r="E418" s="1">
        <v>7.55</v>
      </c>
      <c r="F418" s="1">
        <v>1.49</v>
      </c>
      <c r="G418" s="1">
        <v>0.16</v>
      </c>
      <c r="H418" s="1">
        <v>5.9</v>
      </c>
      <c r="I418" s="1">
        <v>16</v>
      </c>
      <c r="J418" s="1">
        <v>1</v>
      </c>
      <c r="K418" s="1">
        <v>10.7</v>
      </c>
      <c r="L418" s="3">
        <f>K418/I418</f>
        <v>0.66874999999999996</v>
      </c>
      <c r="M418" s="3">
        <f>E418+K418</f>
        <v>18.25</v>
      </c>
      <c r="N418" s="1">
        <v>2.1179999999999999</v>
      </c>
      <c r="O418" s="1">
        <v>10.734999999999999</v>
      </c>
      <c r="P418">
        <f>M418/(Q418/6)</f>
        <v>84.230769230769226</v>
      </c>
      <c r="Q418">
        <f>7.8/6</f>
        <v>1.3</v>
      </c>
      <c r="R418">
        <f>45.6/6</f>
        <v>7.6000000000000005</v>
      </c>
      <c r="S418" s="20">
        <f t="shared" si="204"/>
        <v>8.9</v>
      </c>
      <c r="T418" s="20">
        <f>Q418/R418</f>
        <v>0.17105263157894737</v>
      </c>
    </row>
    <row r="419" spans="1:20" x14ac:dyDescent="0.25">
      <c r="A419" t="s">
        <v>306</v>
      </c>
      <c r="E419" s="1">
        <v>4.03</v>
      </c>
      <c r="F419" s="1">
        <v>0.91</v>
      </c>
      <c r="G419" s="1">
        <v>0.41</v>
      </c>
      <c r="H419" s="1">
        <v>2.72</v>
      </c>
      <c r="I419" s="1">
        <v>8</v>
      </c>
      <c r="J419" s="1">
        <v>1</v>
      </c>
      <c r="K419" s="1">
        <v>4.7</v>
      </c>
      <c r="L419" s="3">
        <f>K419/I419</f>
        <v>0.58750000000000002</v>
      </c>
      <c r="M419" s="3">
        <f>E419+K419</f>
        <v>8.73</v>
      </c>
      <c r="N419" s="1">
        <v>1.984</v>
      </c>
      <c r="O419" s="1">
        <v>8.7840000000000007</v>
      </c>
      <c r="P419">
        <f>M419/(Q419/6)</f>
        <v>40.292307692307695</v>
      </c>
      <c r="Q419">
        <f t="shared" ref="Q419:Q421" si="218">7.8/6</f>
        <v>1.3</v>
      </c>
      <c r="R419">
        <f t="shared" ref="R419:R421" si="219">45.6/6</f>
        <v>7.6000000000000005</v>
      </c>
      <c r="S419" s="20">
        <f t="shared" si="204"/>
        <v>8.9</v>
      </c>
      <c r="T419" s="20">
        <f>Q419/R419</f>
        <v>0.17105263157894737</v>
      </c>
    </row>
    <row r="420" spans="1:20" x14ac:dyDescent="0.25">
      <c r="A420" t="s">
        <v>307</v>
      </c>
      <c r="E420" s="1">
        <v>5.46</v>
      </c>
      <c r="F420" s="1">
        <v>0.88</v>
      </c>
      <c r="G420" s="1">
        <v>0.26</v>
      </c>
      <c r="H420" s="1">
        <v>4.32</v>
      </c>
      <c r="I420" s="1">
        <v>6</v>
      </c>
      <c r="J420" s="1">
        <v>0</v>
      </c>
      <c r="K420" s="1">
        <v>4.12</v>
      </c>
      <c r="L420" s="3">
        <f>K420/I420</f>
        <v>0.68666666666666665</v>
      </c>
      <c r="M420" s="3">
        <f>E420+K420</f>
        <v>9.58</v>
      </c>
      <c r="N420" s="1">
        <v>1.1000000000000001</v>
      </c>
      <c r="O420" s="1">
        <v>6.8239999999999998</v>
      </c>
      <c r="P420">
        <f>M420/(Q420/6)</f>
        <v>44.215384615384615</v>
      </c>
      <c r="Q420">
        <f t="shared" si="218"/>
        <v>1.3</v>
      </c>
      <c r="R420">
        <f t="shared" si="219"/>
        <v>7.6000000000000005</v>
      </c>
      <c r="S420" s="20">
        <f t="shared" si="204"/>
        <v>8.9</v>
      </c>
      <c r="T420" s="20">
        <f>Q420/R420</f>
        <v>0.17105263157894737</v>
      </c>
    </row>
    <row r="421" spans="1:20" x14ac:dyDescent="0.25">
      <c r="A421" t="s">
        <v>308</v>
      </c>
      <c r="E421" s="1">
        <v>7.12</v>
      </c>
      <c r="F421" s="1">
        <v>1.71</v>
      </c>
      <c r="G421" s="1">
        <v>0.2</v>
      </c>
      <c r="H421" s="1">
        <v>5.21</v>
      </c>
      <c r="I421" s="1">
        <v>16</v>
      </c>
      <c r="J421" s="1">
        <v>1</v>
      </c>
      <c r="K421" s="1">
        <v>11.34</v>
      </c>
      <c r="L421" s="3">
        <f>K421/I421</f>
        <v>0.70874999999999999</v>
      </c>
      <c r="M421" s="3">
        <f>E421+K421</f>
        <v>18.46</v>
      </c>
      <c r="N421" s="1">
        <v>2.2469999999999999</v>
      </c>
      <c r="O421" s="1">
        <v>9.3569999999999993</v>
      </c>
      <c r="P421">
        <f>M421/(Q421/6)</f>
        <v>85.2</v>
      </c>
      <c r="Q421">
        <f t="shared" si="218"/>
        <v>1.3</v>
      </c>
      <c r="R421">
        <f t="shared" si="219"/>
        <v>7.6000000000000005</v>
      </c>
      <c r="S421" s="20">
        <f t="shared" si="204"/>
        <v>8.9</v>
      </c>
      <c r="T421" s="20">
        <f>Q421/R421</f>
        <v>0.17105263157894737</v>
      </c>
    </row>
    <row r="422" spans="1:20" x14ac:dyDescent="0.25">
      <c r="L422" s="3"/>
      <c r="M422" s="3"/>
      <c r="S422" s="20"/>
      <c r="T422" s="20"/>
    </row>
    <row r="423" spans="1:20" x14ac:dyDescent="0.25">
      <c r="L423" s="3"/>
      <c r="M423" s="3"/>
      <c r="S423" s="20"/>
      <c r="T423" s="20"/>
    </row>
    <row r="424" spans="1:20" x14ac:dyDescent="0.25">
      <c r="A424" t="s">
        <v>309</v>
      </c>
      <c r="E424" s="1">
        <v>10.029999999999999</v>
      </c>
      <c r="F424" s="1">
        <v>3.49</v>
      </c>
      <c r="G424" s="1">
        <v>0.22</v>
      </c>
      <c r="H424" s="1">
        <v>6.31</v>
      </c>
      <c r="I424" s="1">
        <v>15</v>
      </c>
      <c r="J424" s="1">
        <v>0</v>
      </c>
      <c r="K424" s="1">
        <v>5.94</v>
      </c>
      <c r="L424" s="3">
        <f>K424/I424</f>
        <v>0.39600000000000002</v>
      </c>
      <c r="M424" s="3">
        <f>E424+K424</f>
        <v>15.969999999999999</v>
      </c>
      <c r="N424" s="1">
        <v>1.496</v>
      </c>
      <c r="O424" s="1">
        <v>4.2949999999999999</v>
      </c>
      <c r="P424">
        <f>M424/(Q424/6)</f>
        <v>53.983098591549293</v>
      </c>
      <c r="Q424">
        <f>10.65/6</f>
        <v>1.7750000000000001</v>
      </c>
      <c r="R424">
        <f>45.6/6</f>
        <v>7.6000000000000005</v>
      </c>
      <c r="S424" s="20">
        <f t="shared" si="204"/>
        <v>9.375</v>
      </c>
      <c r="T424" s="20">
        <f>Q424/R424</f>
        <v>0.23355263157894737</v>
      </c>
    </row>
    <row r="425" spans="1:20" x14ac:dyDescent="0.25">
      <c r="A425" t="s">
        <v>310</v>
      </c>
      <c r="E425" s="1">
        <v>4.42</v>
      </c>
      <c r="F425" s="1">
        <v>3.25</v>
      </c>
      <c r="G425" s="1">
        <v>0.4</v>
      </c>
      <c r="H425" s="1">
        <v>0.78</v>
      </c>
      <c r="I425" s="1">
        <v>13</v>
      </c>
      <c r="J425" s="1">
        <v>4</v>
      </c>
      <c r="K425" s="1">
        <v>6.02</v>
      </c>
      <c r="L425" s="3">
        <f>K425/I425</f>
        <v>0.46307692307692305</v>
      </c>
      <c r="M425" s="3">
        <f>E425+K425</f>
        <v>10.44</v>
      </c>
      <c r="N425" s="1">
        <v>2.9390000000000001</v>
      </c>
      <c r="O425" s="1">
        <v>4</v>
      </c>
      <c r="P425">
        <f>M425/(Q425/6)</f>
        <v>35.290140845070418</v>
      </c>
      <c r="Q425">
        <f t="shared" ref="Q425:Q428" si="220">10.65/6</f>
        <v>1.7750000000000001</v>
      </c>
      <c r="R425">
        <f t="shared" ref="R425:R428" si="221">45.6/6</f>
        <v>7.6000000000000005</v>
      </c>
      <c r="S425" s="20">
        <f t="shared" si="204"/>
        <v>9.375</v>
      </c>
      <c r="T425" s="20">
        <f>Q425/R425</f>
        <v>0.23355263157894737</v>
      </c>
    </row>
    <row r="426" spans="1:20" x14ac:dyDescent="0.25">
      <c r="A426" t="s">
        <v>311</v>
      </c>
      <c r="E426" s="1">
        <v>9.19</v>
      </c>
      <c r="F426" s="1">
        <v>3.61</v>
      </c>
      <c r="G426" s="1">
        <v>0.06</v>
      </c>
      <c r="H426" s="1">
        <v>5.52</v>
      </c>
      <c r="I426" s="1">
        <v>20</v>
      </c>
      <c r="J426" s="1">
        <v>1</v>
      </c>
      <c r="K426" s="1">
        <v>11.21</v>
      </c>
      <c r="L426" s="3">
        <f>K426/I426</f>
        <v>0.5605</v>
      </c>
      <c r="M426" s="3">
        <f>E426+K426</f>
        <v>20.399999999999999</v>
      </c>
      <c r="N426" s="1">
        <v>2.1760000000000002</v>
      </c>
      <c r="O426" s="1">
        <v>5.5469999999999997</v>
      </c>
      <c r="P426">
        <f>M426/(Q426/6)</f>
        <v>68.957746478873233</v>
      </c>
      <c r="Q426">
        <f t="shared" si="220"/>
        <v>1.7750000000000001</v>
      </c>
      <c r="R426">
        <f t="shared" si="221"/>
        <v>7.6000000000000005</v>
      </c>
      <c r="S426" s="20">
        <f t="shared" si="204"/>
        <v>9.375</v>
      </c>
      <c r="T426" s="20">
        <f>Q426/R426</f>
        <v>0.23355263157894737</v>
      </c>
    </row>
    <row r="427" spans="1:20" x14ac:dyDescent="0.25">
      <c r="A427" t="s">
        <v>312</v>
      </c>
      <c r="E427" s="1">
        <v>10.66</v>
      </c>
      <c r="F427" s="1">
        <v>3.68</v>
      </c>
      <c r="G427" s="1">
        <v>0.21</v>
      </c>
      <c r="H427" s="1">
        <v>6.76</v>
      </c>
      <c r="I427" s="1">
        <v>22</v>
      </c>
      <c r="J427" s="1">
        <v>0</v>
      </c>
      <c r="K427" s="1">
        <v>15.1</v>
      </c>
      <c r="L427" s="3">
        <f>K427/I427</f>
        <v>0.6863636363636364</v>
      </c>
      <c r="M427" s="3">
        <f>E427+K427</f>
        <v>25.759999999999998</v>
      </c>
      <c r="N427" s="1">
        <v>2.0649999999999999</v>
      </c>
      <c r="O427" s="1">
        <v>5.9749999999999996</v>
      </c>
      <c r="P427">
        <f>M427/(Q427/6)</f>
        <v>87.076056338028167</v>
      </c>
      <c r="Q427">
        <f t="shared" si="220"/>
        <v>1.7750000000000001</v>
      </c>
      <c r="R427">
        <f t="shared" si="221"/>
        <v>7.6000000000000005</v>
      </c>
      <c r="S427" s="20">
        <f t="shared" si="204"/>
        <v>9.375</v>
      </c>
      <c r="T427" s="20">
        <f>Q427/R427</f>
        <v>0.23355263157894737</v>
      </c>
    </row>
    <row r="428" spans="1:20" x14ac:dyDescent="0.25">
      <c r="L428" s="3"/>
      <c r="M428" s="3"/>
      <c r="Q428">
        <f t="shared" si="220"/>
        <v>1.7750000000000001</v>
      </c>
      <c r="R428">
        <f t="shared" si="221"/>
        <v>7.6000000000000005</v>
      </c>
      <c r="S428" s="20">
        <f t="shared" si="204"/>
        <v>9.375</v>
      </c>
      <c r="T428" s="20">
        <f>Q428/R428</f>
        <v>0.23355263157894737</v>
      </c>
    </row>
    <row r="429" spans="1:20" x14ac:dyDescent="0.25">
      <c r="L429" s="3"/>
      <c r="M429" s="3"/>
      <c r="S429" s="20"/>
      <c r="T429" s="20"/>
    </row>
    <row r="430" spans="1:20" x14ac:dyDescent="0.25">
      <c r="A430" t="s">
        <v>316</v>
      </c>
      <c r="E430" s="1">
        <v>7.84</v>
      </c>
      <c r="F430" s="1">
        <v>2.56</v>
      </c>
      <c r="G430" s="1">
        <v>0.13</v>
      </c>
      <c r="H430" s="1">
        <v>5.15</v>
      </c>
      <c r="I430" s="1">
        <v>25</v>
      </c>
      <c r="J430" s="1">
        <v>0</v>
      </c>
      <c r="K430" s="1">
        <v>12.47</v>
      </c>
      <c r="L430" s="3">
        <f>K430/I430</f>
        <v>0.49880000000000002</v>
      </c>
      <c r="M430" s="3">
        <f>E430+K430</f>
        <v>20.310000000000002</v>
      </c>
      <c r="N430" s="1">
        <v>3.1880000000000002</v>
      </c>
      <c r="O430" s="1">
        <v>9.7509999999999994</v>
      </c>
      <c r="P430">
        <f>M430/(Q430/6)</f>
        <v>88.625454545454559</v>
      </c>
      <c r="Q430">
        <f>8.25/6</f>
        <v>1.375</v>
      </c>
      <c r="R430">
        <f>29.85/6</f>
        <v>4.9750000000000005</v>
      </c>
      <c r="S430" s="20">
        <f t="shared" si="204"/>
        <v>6.3500000000000005</v>
      </c>
      <c r="T430" s="20">
        <f>Q430/R430</f>
        <v>0.27638190954773867</v>
      </c>
    </row>
    <row r="431" spans="1:20" x14ac:dyDescent="0.25">
      <c r="A431" t="s">
        <v>317</v>
      </c>
      <c r="E431" s="1">
        <v>6.36</v>
      </c>
      <c r="F431" s="1">
        <v>2.44</v>
      </c>
      <c r="G431" s="1">
        <v>0.2</v>
      </c>
      <c r="H431" s="1">
        <v>3.72</v>
      </c>
      <c r="I431" s="1">
        <v>17</v>
      </c>
      <c r="J431" s="1">
        <v>1</v>
      </c>
      <c r="K431" s="1">
        <v>4.9400000000000004</v>
      </c>
      <c r="L431" s="3">
        <f>K431/I431</f>
        <v>0.29058823529411765</v>
      </c>
      <c r="M431" s="3">
        <f>E431+K431</f>
        <v>11.3</v>
      </c>
      <c r="N431" s="1">
        <v>2.673</v>
      </c>
      <c r="O431" s="1">
        <v>6.9610000000000003</v>
      </c>
      <c r="P431">
        <f>M431/(Q431/6)</f>
        <v>49.309090909090912</v>
      </c>
      <c r="Q431">
        <f t="shared" ref="Q431:Q434" si="222">8.25/6</f>
        <v>1.375</v>
      </c>
      <c r="R431">
        <f t="shared" ref="R431:R434" si="223">29.85/6</f>
        <v>4.9750000000000005</v>
      </c>
      <c r="S431" s="20">
        <f t="shared" si="204"/>
        <v>6.3500000000000005</v>
      </c>
      <c r="T431" s="20">
        <f>Q431/R431</f>
        <v>0.27638190954773867</v>
      </c>
    </row>
    <row r="432" spans="1:20" x14ac:dyDescent="0.25">
      <c r="A432" t="s">
        <v>318</v>
      </c>
      <c r="E432" s="1">
        <v>7.21</v>
      </c>
      <c r="F432" s="1">
        <v>2.74</v>
      </c>
      <c r="G432" s="1">
        <v>0.09</v>
      </c>
      <c r="H432" s="1">
        <v>4.37</v>
      </c>
      <c r="I432" s="1">
        <v>19</v>
      </c>
      <c r="J432" s="1">
        <v>0</v>
      </c>
      <c r="K432" s="1">
        <v>7</v>
      </c>
      <c r="L432" s="3">
        <f>K432/I432</f>
        <v>0.36842105263157893</v>
      </c>
      <c r="M432" s="3">
        <f>E432+K432</f>
        <v>14.21</v>
      </c>
      <c r="N432" s="1">
        <v>2.6360000000000001</v>
      </c>
      <c r="O432" s="1">
        <v>6.9340000000000002</v>
      </c>
      <c r="P432">
        <f>M432/(Q432/6)</f>
        <v>62.007272727272735</v>
      </c>
      <c r="Q432">
        <f t="shared" si="222"/>
        <v>1.375</v>
      </c>
      <c r="R432">
        <f t="shared" si="223"/>
        <v>4.9750000000000005</v>
      </c>
      <c r="S432" s="20">
        <f t="shared" si="204"/>
        <v>6.3500000000000005</v>
      </c>
      <c r="T432" s="20">
        <f>Q432/R432</f>
        <v>0.27638190954773867</v>
      </c>
    </row>
    <row r="433" spans="1:20" x14ac:dyDescent="0.25">
      <c r="A433" t="s">
        <v>319</v>
      </c>
      <c r="E433" s="1">
        <v>8.5</v>
      </c>
      <c r="F433" s="1">
        <v>3.25</v>
      </c>
      <c r="G433" s="1">
        <v>0.16</v>
      </c>
      <c r="H433" s="1">
        <v>5.09</v>
      </c>
      <c r="I433" s="1">
        <v>28</v>
      </c>
      <c r="J433" s="1">
        <v>0</v>
      </c>
      <c r="K433" s="1">
        <v>16.27</v>
      </c>
      <c r="L433" s="3">
        <f>K433/I433</f>
        <v>0.58107142857142857</v>
      </c>
      <c r="M433" s="3">
        <f>E433+K433</f>
        <v>24.77</v>
      </c>
      <c r="N433" s="1">
        <v>3.2949999999999999</v>
      </c>
      <c r="O433" s="1">
        <v>8.6210000000000004</v>
      </c>
      <c r="P433">
        <f>M433/(Q433/6)</f>
        <v>108.08727272727273</v>
      </c>
      <c r="Q433">
        <f t="shared" si="222"/>
        <v>1.375</v>
      </c>
      <c r="R433">
        <f t="shared" si="223"/>
        <v>4.9750000000000005</v>
      </c>
      <c r="S433" s="20">
        <f t="shared" si="204"/>
        <v>6.3500000000000005</v>
      </c>
      <c r="T433" s="20">
        <f>Q433/R433</f>
        <v>0.27638190954773867</v>
      </c>
    </row>
    <row r="434" spans="1:20" x14ac:dyDescent="0.25">
      <c r="L434" s="3"/>
      <c r="M434" s="3"/>
      <c r="Q434">
        <f t="shared" si="222"/>
        <v>1.375</v>
      </c>
      <c r="R434">
        <f t="shared" si="223"/>
        <v>4.9750000000000005</v>
      </c>
      <c r="S434" s="20">
        <f t="shared" si="204"/>
        <v>6.3500000000000005</v>
      </c>
      <c r="T434" s="20">
        <f>Q434/R434</f>
        <v>0.27638190954773867</v>
      </c>
    </row>
    <row r="435" spans="1:20" x14ac:dyDescent="0.25">
      <c r="L435" s="3"/>
      <c r="M435" s="3"/>
      <c r="S435" s="20"/>
      <c r="T435" s="20"/>
    </row>
    <row r="436" spans="1:20" x14ac:dyDescent="0.25">
      <c r="A436" t="s">
        <v>320</v>
      </c>
      <c r="E436" s="1">
        <v>7.57</v>
      </c>
      <c r="F436" s="1">
        <v>2.69</v>
      </c>
      <c r="G436" s="1">
        <v>0.24</v>
      </c>
      <c r="H436" s="1">
        <v>4.6399999999999997</v>
      </c>
      <c r="I436" s="1">
        <v>30</v>
      </c>
      <c r="J436" s="1">
        <v>0</v>
      </c>
      <c r="K436" s="1">
        <v>11.35</v>
      </c>
      <c r="L436" s="3">
        <f>K436/I436</f>
        <v>0.3783333333333333</v>
      </c>
      <c r="M436" s="3">
        <f>E436+K436</f>
        <v>18.920000000000002</v>
      </c>
      <c r="N436" s="1">
        <v>3.9620000000000002</v>
      </c>
      <c r="O436" s="1">
        <v>11.164</v>
      </c>
      <c r="P436">
        <f>M436/(Q436/6)</f>
        <v>138.43902439024393</v>
      </c>
      <c r="Q436">
        <f>4.92/6</f>
        <v>0.82</v>
      </c>
      <c r="R436">
        <f>22.2/6</f>
        <v>3.6999999999999997</v>
      </c>
      <c r="S436" s="20">
        <f t="shared" si="204"/>
        <v>4.5199999999999996</v>
      </c>
      <c r="T436" s="20">
        <f>Q436/R436</f>
        <v>0.22162162162162163</v>
      </c>
    </row>
    <row r="437" spans="1:20" x14ac:dyDescent="0.25">
      <c r="A437" t="s">
        <v>321</v>
      </c>
      <c r="E437" s="1">
        <v>7.23</v>
      </c>
      <c r="F437" s="1">
        <v>2.84</v>
      </c>
      <c r="G437" s="1">
        <v>0.17</v>
      </c>
      <c r="H437" s="1">
        <v>4.21</v>
      </c>
      <c r="I437" s="1">
        <v>21</v>
      </c>
      <c r="J437" s="1">
        <v>2</v>
      </c>
      <c r="K437" s="1">
        <v>4.47</v>
      </c>
      <c r="L437" s="3">
        <f>K437/I437</f>
        <v>0.21285714285714286</v>
      </c>
      <c r="M437" s="3">
        <f>E437+K437</f>
        <v>11.7</v>
      </c>
      <c r="N437" s="1">
        <v>2.9060000000000001</v>
      </c>
      <c r="O437" s="1">
        <v>7.3860000000000001</v>
      </c>
      <c r="P437">
        <f>M437/(Q437/6)</f>
        <v>85.609756097560975</v>
      </c>
      <c r="Q437">
        <f t="shared" ref="Q437:Q440" si="224">4.92/6</f>
        <v>0.82</v>
      </c>
      <c r="R437">
        <f t="shared" ref="R437:R440" si="225">22.2/6</f>
        <v>3.6999999999999997</v>
      </c>
      <c r="S437" s="20">
        <f t="shared" si="204"/>
        <v>4.5199999999999996</v>
      </c>
      <c r="T437" s="20">
        <f>Q437/R437</f>
        <v>0.22162162162162163</v>
      </c>
    </row>
    <row r="438" spans="1:20" x14ac:dyDescent="0.25">
      <c r="A438" t="s">
        <v>322</v>
      </c>
      <c r="E438" s="1">
        <v>4.79</v>
      </c>
      <c r="F438" s="1">
        <v>0.56999999999999995</v>
      </c>
      <c r="G438" s="1">
        <v>0.54</v>
      </c>
      <c r="H438" s="1">
        <v>3.68</v>
      </c>
      <c r="I438" s="1">
        <v>5</v>
      </c>
      <c r="J438" s="1">
        <v>0</v>
      </c>
      <c r="K438" s="1">
        <v>1.4</v>
      </c>
      <c r="L438" s="3">
        <f>K438/I438</f>
        <v>0.27999999999999997</v>
      </c>
      <c r="M438" s="3">
        <f>E438+K438</f>
        <v>6.1899999999999995</v>
      </c>
      <c r="N438" s="1">
        <v>1.0429999999999999</v>
      </c>
      <c r="O438" s="1">
        <v>8.7309999999999999</v>
      </c>
      <c r="P438">
        <f>M438/(Q438/6)</f>
        <v>45.292682926829265</v>
      </c>
      <c r="Q438">
        <f t="shared" si="224"/>
        <v>0.82</v>
      </c>
      <c r="R438">
        <f t="shared" si="225"/>
        <v>3.6999999999999997</v>
      </c>
      <c r="S438" s="20">
        <f t="shared" si="204"/>
        <v>4.5199999999999996</v>
      </c>
      <c r="T438" s="20">
        <f>Q438/R438</f>
        <v>0.22162162162162163</v>
      </c>
    </row>
    <row r="439" spans="1:20" x14ac:dyDescent="0.25">
      <c r="A439" t="s">
        <v>323</v>
      </c>
      <c r="E439" s="1">
        <v>4.09</v>
      </c>
      <c r="F439" s="1">
        <v>2.29</v>
      </c>
      <c r="G439" s="1">
        <v>0.21</v>
      </c>
      <c r="H439" s="1">
        <v>1.59</v>
      </c>
      <c r="I439" s="1">
        <v>23</v>
      </c>
      <c r="J439" s="1">
        <v>1</v>
      </c>
      <c r="K439" s="1">
        <v>6.24</v>
      </c>
      <c r="L439" s="3">
        <f>K439/I439</f>
        <v>0.27130434782608698</v>
      </c>
      <c r="M439" s="3">
        <f>E439+K439</f>
        <v>10.33</v>
      </c>
      <c r="N439" s="1">
        <v>5.62</v>
      </c>
      <c r="O439" s="1">
        <v>10.023999999999999</v>
      </c>
      <c r="P439">
        <f>M439/(Q439/6)</f>
        <v>75.585365853658544</v>
      </c>
      <c r="Q439">
        <f t="shared" si="224"/>
        <v>0.82</v>
      </c>
      <c r="R439">
        <f t="shared" si="225"/>
        <v>3.6999999999999997</v>
      </c>
      <c r="S439" s="20">
        <f t="shared" si="204"/>
        <v>4.5199999999999996</v>
      </c>
      <c r="T439" s="20">
        <f>Q439/R439</f>
        <v>0.22162162162162163</v>
      </c>
    </row>
    <row r="440" spans="1:20" x14ac:dyDescent="0.25">
      <c r="A440" t="s">
        <v>324</v>
      </c>
      <c r="E440" s="1">
        <v>6.88</v>
      </c>
      <c r="F440" s="1">
        <v>1.84</v>
      </c>
      <c r="G440" s="1">
        <v>0.33</v>
      </c>
      <c r="H440" s="1">
        <v>4.71</v>
      </c>
      <c r="I440" s="1">
        <v>19</v>
      </c>
      <c r="J440" s="1">
        <v>1</v>
      </c>
      <c r="K440" s="1">
        <v>5.26</v>
      </c>
      <c r="L440" s="3">
        <f>K440/I440</f>
        <v>0.27684210526315789</v>
      </c>
      <c r="M440" s="3">
        <f>E440+K440</f>
        <v>12.14</v>
      </c>
      <c r="N440" s="1">
        <v>2.7629999999999999</v>
      </c>
      <c r="O440" s="1">
        <v>10.349</v>
      </c>
      <c r="P440">
        <f>M440/(Q440/6)</f>
        <v>88.82926829268294</v>
      </c>
      <c r="Q440">
        <f t="shared" si="224"/>
        <v>0.82</v>
      </c>
      <c r="R440">
        <f t="shared" si="225"/>
        <v>3.6999999999999997</v>
      </c>
      <c r="S440" s="20">
        <f t="shared" si="204"/>
        <v>4.5199999999999996</v>
      </c>
      <c r="T440" s="20">
        <f>Q440/R440</f>
        <v>0.22162162162162163</v>
      </c>
    </row>
    <row r="441" spans="1:20" x14ac:dyDescent="0.25">
      <c r="L441" s="3"/>
      <c r="M441" s="3"/>
      <c r="S441" s="20"/>
      <c r="T441" s="20"/>
    </row>
    <row r="442" spans="1:20" x14ac:dyDescent="0.25">
      <c r="A442" t="s">
        <v>325</v>
      </c>
      <c r="E442" s="1">
        <v>8.19</v>
      </c>
      <c r="F442" s="1">
        <v>2.92</v>
      </c>
      <c r="G442" s="1">
        <v>0.32</v>
      </c>
      <c r="H442" s="1">
        <v>4.95</v>
      </c>
      <c r="I442" s="1">
        <v>18</v>
      </c>
      <c r="J442" s="1">
        <v>1</v>
      </c>
      <c r="K442" s="1">
        <v>5.23</v>
      </c>
      <c r="L442" s="3">
        <f>K442/I442</f>
        <v>0.29055555555555557</v>
      </c>
      <c r="M442" s="3">
        <f>E442+K442</f>
        <v>13.42</v>
      </c>
      <c r="N442" s="1">
        <v>2.1970000000000001</v>
      </c>
      <c r="O442" s="1">
        <v>6.1680000000000001</v>
      </c>
      <c r="P442">
        <f>M442/(Q442/6)</f>
        <v>61.938461538461539</v>
      </c>
      <c r="Q442">
        <f>7.8/6</f>
        <v>1.3</v>
      </c>
      <c r="R442">
        <f>26.72/6</f>
        <v>4.4533333333333331</v>
      </c>
      <c r="S442" s="20">
        <f t="shared" si="204"/>
        <v>5.753333333333333</v>
      </c>
      <c r="T442" s="20">
        <f>Q442/R442</f>
        <v>0.29191616766467066</v>
      </c>
    </row>
    <row r="443" spans="1:20" x14ac:dyDescent="0.25">
      <c r="A443" t="s">
        <v>326</v>
      </c>
      <c r="E443" s="1">
        <v>5.89</v>
      </c>
      <c r="F443" s="1">
        <v>3.36</v>
      </c>
      <c r="G443" s="1">
        <v>0.14000000000000001</v>
      </c>
      <c r="H443" s="1">
        <v>2.4</v>
      </c>
      <c r="I443" s="1">
        <v>7</v>
      </c>
      <c r="J443" s="1">
        <v>0</v>
      </c>
      <c r="K443" s="1">
        <v>1.66</v>
      </c>
      <c r="L443" s="3">
        <f>K443/I443</f>
        <v>0.23714285714285713</v>
      </c>
      <c r="M443" s="3">
        <f>E443+K443</f>
        <v>7.55</v>
      </c>
      <c r="N443" s="1">
        <v>1.1879999999999999</v>
      </c>
      <c r="O443" s="1">
        <v>2.0840000000000001</v>
      </c>
      <c r="P443">
        <f>M443/(Q443/6)</f>
        <v>34.846153846153847</v>
      </c>
      <c r="Q443">
        <f t="shared" ref="Q443:Q446" si="226">7.8/6</f>
        <v>1.3</v>
      </c>
      <c r="R443">
        <f t="shared" ref="R443:R446" si="227">26.72/6</f>
        <v>4.4533333333333331</v>
      </c>
      <c r="S443" s="20">
        <f t="shared" si="204"/>
        <v>5.753333333333333</v>
      </c>
      <c r="T443" s="20">
        <f>Q443/R443</f>
        <v>0.29191616766467066</v>
      </c>
    </row>
    <row r="444" spans="1:20" x14ac:dyDescent="0.25">
      <c r="A444" t="s">
        <v>327</v>
      </c>
      <c r="E444" s="1">
        <v>9.1199999999999992</v>
      </c>
      <c r="F444" s="1">
        <v>1.8</v>
      </c>
      <c r="G444" s="1">
        <v>0.31</v>
      </c>
      <c r="H444" s="1">
        <v>7.01</v>
      </c>
      <c r="I444" s="1">
        <v>18</v>
      </c>
      <c r="J444" s="1">
        <v>0</v>
      </c>
      <c r="K444" s="1">
        <v>6.65</v>
      </c>
      <c r="L444" s="3">
        <f>K444/I444</f>
        <v>0.36944444444444446</v>
      </c>
      <c r="M444" s="3">
        <f>E444+K444</f>
        <v>15.77</v>
      </c>
      <c r="N444" s="1">
        <v>1.974</v>
      </c>
      <c r="O444" s="1">
        <v>9.9969999999999999</v>
      </c>
      <c r="P444">
        <f>M444/(Q444/6)</f>
        <v>72.784615384615378</v>
      </c>
      <c r="Q444">
        <f t="shared" si="226"/>
        <v>1.3</v>
      </c>
      <c r="R444">
        <f t="shared" si="227"/>
        <v>4.4533333333333331</v>
      </c>
      <c r="S444" s="20">
        <f t="shared" si="204"/>
        <v>5.753333333333333</v>
      </c>
      <c r="T444" s="20">
        <f>Q444/R444</f>
        <v>0.29191616766467066</v>
      </c>
    </row>
    <row r="445" spans="1:20" x14ac:dyDescent="0.25">
      <c r="A445" t="s">
        <v>328</v>
      </c>
      <c r="E445" s="1">
        <v>7.99</v>
      </c>
      <c r="F445" s="1">
        <v>2.3199999999999998</v>
      </c>
      <c r="G445" s="1">
        <v>0.15</v>
      </c>
      <c r="H445" s="1">
        <v>5.51</v>
      </c>
      <c r="I445" s="1">
        <v>15</v>
      </c>
      <c r="J445" s="1">
        <v>0</v>
      </c>
      <c r="K445" s="1">
        <v>7.76</v>
      </c>
      <c r="L445" s="3">
        <f>K445/I445</f>
        <v>0.51733333333333331</v>
      </c>
      <c r="M445" s="3">
        <f>E445+K445</f>
        <v>15.75</v>
      </c>
      <c r="N445" s="1">
        <v>1.8779999999999999</v>
      </c>
      <c r="O445" s="1">
        <v>6.4770000000000003</v>
      </c>
      <c r="P445">
        <f>M445/(Q445/6)</f>
        <v>72.692307692307693</v>
      </c>
      <c r="Q445">
        <f t="shared" si="226"/>
        <v>1.3</v>
      </c>
      <c r="R445">
        <f t="shared" si="227"/>
        <v>4.4533333333333331</v>
      </c>
      <c r="S445" s="20">
        <f t="shared" si="204"/>
        <v>5.753333333333333</v>
      </c>
      <c r="T445" s="20">
        <f>Q445/R445</f>
        <v>0.29191616766467066</v>
      </c>
    </row>
    <row r="446" spans="1:20" x14ac:dyDescent="0.25">
      <c r="A446" t="s">
        <v>329</v>
      </c>
      <c r="E446" s="1">
        <v>6.44</v>
      </c>
      <c r="F446" s="1">
        <v>2.52</v>
      </c>
      <c r="G446" s="1">
        <v>0.2</v>
      </c>
      <c r="H446" s="1">
        <v>3.72</v>
      </c>
      <c r="I446" s="1">
        <v>20</v>
      </c>
      <c r="J446" s="1">
        <v>0</v>
      </c>
      <c r="K446" s="1">
        <v>11.61</v>
      </c>
      <c r="L446" s="3">
        <f>K446/I446</f>
        <v>0.58050000000000002</v>
      </c>
      <c r="M446" s="3">
        <f>E446+K446</f>
        <v>18.05</v>
      </c>
      <c r="N446" s="1">
        <v>3.1059999999999999</v>
      </c>
      <c r="O446" s="1">
        <v>7.93</v>
      </c>
      <c r="P446">
        <f>M446/(Q446/6)</f>
        <v>83.307692307692307</v>
      </c>
      <c r="Q446">
        <f t="shared" si="226"/>
        <v>1.3</v>
      </c>
      <c r="R446">
        <f t="shared" si="227"/>
        <v>4.4533333333333331</v>
      </c>
      <c r="S446" s="20">
        <f t="shared" si="204"/>
        <v>5.753333333333333</v>
      </c>
      <c r="T446" s="20">
        <f>Q446/R446</f>
        <v>0.29191616766467066</v>
      </c>
    </row>
    <row r="447" spans="1:20" x14ac:dyDescent="0.25">
      <c r="L447" s="3"/>
      <c r="M447" s="3"/>
      <c r="S447" s="20"/>
      <c r="T447" s="20"/>
    </row>
    <row r="448" spans="1:20" x14ac:dyDescent="0.25">
      <c r="A448" t="s">
        <v>330</v>
      </c>
      <c r="E448" s="1">
        <v>6.58</v>
      </c>
      <c r="F448" s="1">
        <v>1.67</v>
      </c>
      <c r="G448" s="1">
        <v>0.43</v>
      </c>
      <c r="H448" s="1">
        <v>4.4800000000000004</v>
      </c>
      <c r="I448" s="1">
        <v>17</v>
      </c>
      <c r="J448" s="1">
        <v>0</v>
      </c>
      <c r="K448" s="1">
        <v>7.86</v>
      </c>
      <c r="L448" s="3">
        <f>K448/I448</f>
        <v>0.46235294117647063</v>
      </c>
      <c r="M448" s="3">
        <f>E448+K448</f>
        <v>14.440000000000001</v>
      </c>
      <c r="N448" s="1">
        <v>2.5819999999999999</v>
      </c>
      <c r="O448" s="1">
        <v>10.162000000000001</v>
      </c>
      <c r="P448">
        <f>M448/(Q448/6)</f>
        <v>53.316923076923082</v>
      </c>
      <c r="Q448">
        <f>9.75/6</f>
        <v>1.625</v>
      </c>
      <c r="R448">
        <f>33/6</f>
        <v>5.5</v>
      </c>
      <c r="S448" s="20">
        <f t="shared" si="204"/>
        <v>7.125</v>
      </c>
      <c r="T448" s="20">
        <f>Q448/R448</f>
        <v>0.29545454545454547</v>
      </c>
    </row>
    <row r="449" spans="1:20" x14ac:dyDescent="0.25">
      <c r="A449" t="s">
        <v>331</v>
      </c>
      <c r="E449" s="1">
        <v>5.59</v>
      </c>
      <c r="F449" s="1">
        <v>1.65</v>
      </c>
      <c r="G449" s="1">
        <v>0.23</v>
      </c>
      <c r="H449" s="1">
        <v>3.71</v>
      </c>
      <c r="I449" s="1">
        <v>11</v>
      </c>
      <c r="J449" s="1">
        <v>2</v>
      </c>
      <c r="K449" s="1">
        <v>4.3</v>
      </c>
      <c r="L449" s="3">
        <f>K449/I449</f>
        <v>0.39090909090909087</v>
      </c>
      <c r="M449" s="3">
        <f>E449+K449</f>
        <v>9.89</v>
      </c>
      <c r="N449" s="1">
        <v>1.968</v>
      </c>
      <c r="O449" s="1">
        <v>6.6740000000000004</v>
      </c>
      <c r="P449">
        <f>M449/(Q449/6)</f>
        <v>36.516923076923085</v>
      </c>
      <c r="Q449">
        <f t="shared" ref="Q449:Q451" si="228">9.75/6</f>
        <v>1.625</v>
      </c>
      <c r="R449">
        <f t="shared" ref="R449:R451" si="229">33/6</f>
        <v>5.5</v>
      </c>
      <c r="S449" s="20">
        <f t="shared" si="204"/>
        <v>7.125</v>
      </c>
      <c r="T449" s="20">
        <f>Q449/R449</f>
        <v>0.29545454545454547</v>
      </c>
    </row>
    <row r="450" spans="1:20" x14ac:dyDescent="0.25">
      <c r="A450" t="s">
        <v>332</v>
      </c>
      <c r="E450" s="1">
        <v>6.63</v>
      </c>
      <c r="F450" s="1">
        <v>0.86</v>
      </c>
      <c r="G450" s="1">
        <v>0.36</v>
      </c>
      <c r="H450" s="1">
        <v>5.4</v>
      </c>
      <c r="I450" s="1">
        <v>6</v>
      </c>
      <c r="J450" s="1">
        <v>2</v>
      </c>
      <c r="K450" s="1">
        <v>1.1599999999999999</v>
      </c>
      <c r="L450" s="3">
        <f>K450/I450</f>
        <v>0.19333333333333333</v>
      </c>
      <c r="M450" s="3">
        <f>E450+K450</f>
        <v>7.79</v>
      </c>
      <c r="N450" s="1">
        <v>0.90600000000000003</v>
      </c>
      <c r="O450" s="1">
        <v>6.9509999999999996</v>
      </c>
      <c r="P450">
        <f>M450/(Q450/6)</f>
        <v>28.763076923076927</v>
      </c>
      <c r="Q450">
        <f t="shared" si="228"/>
        <v>1.625</v>
      </c>
      <c r="R450">
        <f t="shared" si="229"/>
        <v>5.5</v>
      </c>
      <c r="S450" s="20">
        <f t="shared" si="204"/>
        <v>7.125</v>
      </c>
      <c r="T450" s="20">
        <f>Q450/R450</f>
        <v>0.29545454545454547</v>
      </c>
    </row>
    <row r="451" spans="1:20" x14ac:dyDescent="0.25">
      <c r="A451" t="s">
        <v>333</v>
      </c>
      <c r="E451" s="1">
        <v>9.16</v>
      </c>
      <c r="F451" s="1">
        <v>2.5099999999999998</v>
      </c>
      <c r="G451" s="1">
        <v>0.09</v>
      </c>
      <c r="H451" s="1">
        <v>6.57</v>
      </c>
      <c r="I451" s="1">
        <v>21</v>
      </c>
      <c r="J451" s="1">
        <v>2</v>
      </c>
      <c r="K451" s="1">
        <v>7.46</v>
      </c>
      <c r="L451" s="3">
        <f>K451/I451</f>
        <v>0.35523809523809524</v>
      </c>
      <c r="M451" s="3">
        <f>E451+K451</f>
        <v>16.62</v>
      </c>
      <c r="N451" s="1">
        <v>2.2919999999999998</v>
      </c>
      <c r="O451" s="1">
        <v>8.3650000000000002</v>
      </c>
      <c r="P451">
        <f>M451/(Q451/6)</f>
        <v>61.366153846153857</v>
      </c>
      <c r="Q451">
        <f t="shared" si="228"/>
        <v>1.625</v>
      </c>
      <c r="R451">
        <f t="shared" si="229"/>
        <v>5.5</v>
      </c>
      <c r="S451" s="20">
        <f t="shared" si="204"/>
        <v>7.125</v>
      </c>
      <c r="T451" s="20">
        <f>Q451/R451</f>
        <v>0.29545454545454547</v>
      </c>
    </row>
    <row r="452" spans="1:20" x14ac:dyDescent="0.25">
      <c r="L452" s="3"/>
      <c r="M452" s="3"/>
      <c r="S452" s="20"/>
      <c r="T452" s="20"/>
    </row>
    <row r="453" spans="1:20" x14ac:dyDescent="0.25">
      <c r="L453" s="3"/>
      <c r="M453" s="3"/>
      <c r="S453" s="20"/>
      <c r="T453" s="20"/>
    </row>
    <row r="454" spans="1:20" x14ac:dyDescent="0.25">
      <c r="A454" t="s">
        <v>313</v>
      </c>
      <c r="E454" s="1">
        <v>8.3000000000000007</v>
      </c>
      <c r="F454" s="1">
        <v>2.96</v>
      </c>
      <c r="G454" s="1">
        <v>0.2</v>
      </c>
      <c r="H454" s="1">
        <v>5.14</v>
      </c>
      <c r="I454" s="1">
        <v>18</v>
      </c>
      <c r="J454" s="1">
        <v>0</v>
      </c>
      <c r="K454" s="1">
        <v>6.65</v>
      </c>
      <c r="L454" s="3">
        <f>K454/I454</f>
        <v>0.36944444444444446</v>
      </c>
      <c r="M454" s="3">
        <f>E454+K454</f>
        <v>14.950000000000001</v>
      </c>
      <c r="N454" s="1">
        <v>2.169</v>
      </c>
      <c r="O454" s="1">
        <v>6.0830000000000002</v>
      </c>
      <c r="P454">
        <f>M454/(Q454/6)</f>
        <v>81.545454545454561</v>
      </c>
      <c r="Q454">
        <f>6.6/6</f>
        <v>1.0999999999999999</v>
      </c>
      <c r="R454">
        <f>26.8/6</f>
        <v>4.4666666666666668</v>
      </c>
      <c r="S454" s="20">
        <f t="shared" si="204"/>
        <v>5.5666666666666664</v>
      </c>
      <c r="T454" s="20">
        <f>Q454/R454</f>
        <v>0.24626865671641787</v>
      </c>
    </row>
    <row r="455" spans="1:20" x14ac:dyDescent="0.25">
      <c r="A455" t="s">
        <v>314</v>
      </c>
      <c r="E455" s="1">
        <v>7.16</v>
      </c>
      <c r="F455" s="1">
        <v>2.87</v>
      </c>
      <c r="G455" s="1">
        <v>7.0000000000000007E-2</v>
      </c>
      <c r="H455" s="1">
        <v>4.2300000000000004</v>
      </c>
      <c r="I455" s="1">
        <v>20</v>
      </c>
      <c r="J455" s="1">
        <v>2</v>
      </c>
      <c r="K455" s="1">
        <v>6.86</v>
      </c>
      <c r="L455" s="3">
        <f>K455/I455</f>
        <v>0.34300000000000003</v>
      </c>
      <c r="M455" s="3">
        <f>E455+K455</f>
        <v>14.02</v>
      </c>
      <c r="N455" s="1">
        <v>2.7930000000000001</v>
      </c>
      <c r="O455" s="1">
        <v>6.9770000000000003</v>
      </c>
      <c r="P455">
        <f>M455/(Q455/6)</f>
        <v>76.472727272727269</v>
      </c>
      <c r="Q455">
        <f t="shared" ref="Q455:Q456" si="230">6.6/6</f>
        <v>1.0999999999999999</v>
      </c>
      <c r="R455">
        <f t="shared" ref="R455:R456" si="231">26.8/6</f>
        <v>4.4666666666666668</v>
      </c>
      <c r="S455" s="20">
        <f t="shared" si="204"/>
        <v>5.5666666666666664</v>
      </c>
      <c r="T455" s="20">
        <f>Q455/R455</f>
        <v>0.24626865671641787</v>
      </c>
    </row>
    <row r="456" spans="1:20" x14ac:dyDescent="0.25">
      <c r="A456" t="s">
        <v>315</v>
      </c>
      <c r="E456" s="1">
        <v>5.32</v>
      </c>
      <c r="F456" s="1">
        <v>2.66</v>
      </c>
      <c r="G456" s="1">
        <v>0.25</v>
      </c>
      <c r="H456" s="1">
        <v>2.41</v>
      </c>
      <c r="I456" s="1">
        <v>25</v>
      </c>
      <c r="J456" s="1">
        <v>0</v>
      </c>
      <c r="K456" s="1">
        <v>11.91</v>
      </c>
      <c r="L456" s="3">
        <f>K456/I456</f>
        <v>0.47639999999999999</v>
      </c>
      <c r="M456" s="3">
        <f>E456+K456</f>
        <v>17.23</v>
      </c>
      <c r="N456" s="1">
        <v>4.7039999999999997</v>
      </c>
      <c r="O456" s="1">
        <v>9.4109999999999996</v>
      </c>
      <c r="P456">
        <f>M456/(Q456/6)</f>
        <v>93.981818181818184</v>
      </c>
      <c r="Q456">
        <f t="shared" si="230"/>
        <v>1.0999999999999999</v>
      </c>
      <c r="R456">
        <f t="shared" si="231"/>
        <v>4.4666666666666668</v>
      </c>
      <c r="S456" s="20">
        <f t="shared" si="204"/>
        <v>5.5666666666666664</v>
      </c>
      <c r="T456" s="20">
        <f>Q456/R456</f>
        <v>0.24626865671641787</v>
      </c>
    </row>
    <row r="457" spans="1:20" x14ac:dyDescent="0.25">
      <c r="L457" s="3"/>
      <c r="M457" s="3"/>
      <c r="S457" s="20"/>
      <c r="T457" s="20"/>
    </row>
    <row r="458" spans="1:20" x14ac:dyDescent="0.25">
      <c r="L458" s="3"/>
      <c r="M458" s="3"/>
      <c r="S458" s="20"/>
      <c r="T458" s="20"/>
    </row>
    <row r="459" spans="1:20" x14ac:dyDescent="0.25">
      <c r="L459" s="3"/>
      <c r="M459" s="3"/>
      <c r="S459" s="20"/>
      <c r="T459" s="20"/>
    </row>
    <row r="460" spans="1:20" x14ac:dyDescent="0.25">
      <c r="A460" t="s">
        <v>336</v>
      </c>
      <c r="E460" s="1">
        <v>9.94</v>
      </c>
      <c r="F460" s="1">
        <v>3.2</v>
      </c>
      <c r="G460" s="1">
        <v>0.23</v>
      </c>
      <c r="H460" s="1">
        <v>6.51</v>
      </c>
      <c r="I460" s="1">
        <v>24</v>
      </c>
      <c r="J460" s="1">
        <v>2</v>
      </c>
      <c r="K460" s="1">
        <v>11.61</v>
      </c>
      <c r="L460" s="3">
        <f t="shared" ref="L460:L473" si="232">K460/I460</f>
        <v>0.48374999999999996</v>
      </c>
      <c r="M460" s="3">
        <f t="shared" ref="M460:M473" si="233">E460+K460</f>
        <v>21.549999999999997</v>
      </c>
      <c r="N460" s="1">
        <v>2.415</v>
      </c>
      <c r="O460" s="1">
        <v>7.5039999999999996</v>
      </c>
      <c r="P460">
        <f t="shared" ref="P460:P473" si="234">M460/(Q460/6)</f>
        <v>73.188679245283012</v>
      </c>
      <c r="Q460">
        <f>10.6/6</f>
        <v>1.7666666666666666</v>
      </c>
      <c r="R460">
        <f>34.3/6</f>
        <v>5.7166666666666659</v>
      </c>
      <c r="S460" s="20">
        <f t="shared" ref="S460:S520" si="235">Q460+R460</f>
        <v>7.4833333333333325</v>
      </c>
      <c r="T460" s="20">
        <f t="shared" ref="T460:T473" si="236">Q460/R460</f>
        <v>0.30903790087463562</v>
      </c>
    </row>
    <row r="461" spans="1:20" x14ac:dyDescent="0.25">
      <c r="A461" t="s">
        <v>337</v>
      </c>
      <c r="E461" s="1">
        <v>10.41</v>
      </c>
      <c r="F461" s="1">
        <v>2.73</v>
      </c>
      <c r="G461" s="1">
        <v>0.11</v>
      </c>
      <c r="H461" s="1">
        <v>7.56</v>
      </c>
      <c r="I461" s="1">
        <v>30</v>
      </c>
      <c r="J461" s="1">
        <v>2</v>
      </c>
      <c r="K461" s="1">
        <v>11.75</v>
      </c>
      <c r="L461" s="3">
        <f t="shared" si="232"/>
        <v>0.39166666666666666</v>
      </c>
      <c r="M461" s="3">
        <f t="shared" si="233"/>
        <v>22.16</v>
      </c>
      <c r="N461" s="1">
        <v>2.883</v>
      </c>
      <c r="O461" s="1">
        <v>10.973000000000001</v>
      </c>
      <c r="P461">
        <f t="shared" si="234"/>
        <v>75.260377358490558</v>
      </c>
      <c r="Q461">
        <f t="shared" ref="Q461:Q465" si="237">10.6/6</f>
        <v>1.7666666666666666</v>
      </c>
      <c r="R461">
        <f t="shared" ref="R461:R465" si="238">34.3/6</f>
        <v>5.7166666666666659</v>
      </c>
      <c r="S461" s="20">
        <f t="shared" si="235"/>
        <v>7.4833333333333325</v>
      </c>
      <c r="T461" s="20">
        <f t="shared" si="236"/>
        <v>0.30903790087463562</v>
      </c>
    </row>
    <row r="462" spans="1:20" x14ac:dyDescent="0.25">
      <c r="A462" t="s">
        <v>338</v>
      </c>
      <c r="E462" s="1">
        <v>8.65</v>
      </c>
      <c r="F462" s="1">
        <v>1.65</v>
      </c>
      <c r="G462" s="1">
        <v>0.18</v>
      </c>
      <c r="H462" s="1">
        <v>6.82</v>
      </c>
      <c r="I462" s="1">
        <v>10</v>
      </c>
      <c r="J462" s="1">
        <v>0</v>
      </c>
      <c r="K462" s="1">
        <v>3.97</v>
      </c>
      <c r="L462" s="3">
        <f t="shared" si="232"/>
        <v>0.39700000000000002</v>
      </c>
      <c r="M462" s="3">
        <f t="shared" si="233"/>
        <v>12.620000000000001</v>
      </c>
      <c r="N462" s="1">
        <v>1.1559999999999999</v>
      </c>
      <c r="O462" s="1">
        <v>6.0679999999999996</v>
      </c>
      <c r="P462">
        <f t="shared" si="234"/>
        <v>42.860377358490567</v>
      </c>
      <c r="Q462">
        <f t="shared" si="237"/>
        <v>1.7666666666666666</v>
      </c>
      <c r="R462">
        <f t="shared" si="238"/>
        <v>5.7166666666666659</v>
      </c>
      <c r="S462" s="20">
        <f t="shared" si="235"/>
        <v>7.4833333333333325</v>
      </c>
      <c r="T462" s="20">
        <f t="shared" si="236"/>
        <v>0.30903790087463562</v>
      </c>
    </row>
    <row r="463" spans="1:20" x14ac:dyDescent="0.25">
      <c r="A463" t="s">
        <v>339</v>
      </c>
      <c r="E463" s="1">
        <v>8.14</v>
      </c>
      <c r="F463" s="1">
        <v>2.94</v>
      </c>
      <c r="G463" s="1">
        <v>0.24</v>
      </c>
      <c r="H463" s="1">
        <v>4.95</v>
      </c>
      <c r="I463" s="1">
        <v>21</v>
      </c>
      <c r="J463" s="1">
        <v>0</v>
      </c>
      <c r="K463" s="1">
        <v>7.11</v>
      </c>
      <c r="L463" s="3">
        <f t="shared" si="232"/>
        <v>0.33857142857142858</v>
      </c>
      <c r="M463" s="3">
        <f t="shared" si="233"/>
        <v>15.25</v>
      </c>
      <c r="N463" s="1">
        <v>2.581</v>
      </c>
      <c r="O463" s="1">
        <v>7.1360000000000001</v>
      </c>
      <c r="P463">
        <f t="shared" si="234"/>
        <v>51.79245283018868</v>
      </c>
      <c r="Q463">
        <f t="shared" si="237"/>
        <v>1.7666666666666666</v>
      </c>
      <c r="R463">
        <f t="shared" si="238"/>
        <v>5.7166666666666659</v>
      </c>
      <c r="S463" s="20">
        <f t="shared" si="235"/>
        <v>7.4833333333333325</v>
      </c>
      <c r="T463" s="20">
        <f t="shared" si="236"/>
        <v>0.30903790087463562</v>
      </c>
    </row>
    <row r="464" spans="1:20" x14ac:dyDescent="0.25">
      <c r="A464" t="s">
        <v>340</v>
      </c>
      <c r="E464" s="1">
        <v>9.4600000000000009</v>
      </c>
      <c r="F464" s="1">
        <v>2.99</v>
      </c>
      <c r="G464" s="1">
        <v>0.19</v>
      </c>
      <c r="H464" s="1">
        <v>6.27</v>
      </c>
      <c r="I464" s="1">
        <v>24</v>
      </c>
      <c r="J464" s="1">
        <v>0</v>
      </c>
      <c r="K464" s="1">
        <v>16.28</v>
      </c>
      <c r="L464" s="3">
        <f t="shared" si="232"/>
        <v>0.67833333333333334</v>
      </c>
      <c r="M464" s="3">
        <f t="shared" si="233"/>
        <v>25.740000000000002</v>
      </c>
      <c r="N464" s="1">
        <v>2.5379999999999998</v>
      </c>
      <c r="O464" s="1">
        <v>8.0269999999999992</v>
      </c>
      <c r="P464">
        <f t="shared" si="234"/>
        <v>87.4188679245283</v>
      </c>
      <c r="Q464">
        <f t="shared" si="237"/>
        <v>1.7666666666666666</v>
      </c>
      <c r="R464">
        <f t="shared" si="238"/>
        <v>5.7166666666666659</v>
      </c>
      <c r="S464" s="20">
        <f t="shared" si="235"/>
        <v>7.4833333333333325</v>
      </c>
      <c r="T464" s="20">
        <f t="shared" si="236"/>
        <v>0.30903790087463562</v>
      </c>
    </row>
    <row r="465" spans="1:20" x14ac:dyDescent="0.25">
      <c r="A465" t="s">
        <v>341</v>
      </c>
      <c r="E465" s="1">
        <v>11.67</v>
      </c>
      <c r="F465" s="1">
        <v>3.8</v>
      </c>
      <c r="G465" s="1">
        <v>0.52</v>
      </c>
      <c r="H465" s="1">
        <v>7.34</v>
      </c>
      <c r="I465" s="1">
        <v>38</v>
      </c>
      <c r="J465" s="1">
        <v>0</v>
      </c>
      <c r="K465" s="1">
        <v>33.22</v>
      </c>
      <c r="L465" s="3">
        <f t="shared" si="232"/>
        <v>0.87421052631578944</v>
      </c>
      <c r="M465" s="3">
        <f t="shared" si="233"/>
        <v>44.89</v>
      </c>
      <c r="N465" s="1">
        <v>3.2559999999999998</v>
      </c>
      <c r="O465" s="1">
        <v>9.9930000000000003</v>
      </c>
      <c r="P465">
        <f t="shared" si="234"/>
        <v>152.4566037735849</v>
      </c>
      <c r="Q465">
        <f t="shared" si="237"/>
        <v>1.7666666666666666</v>
      </c>
      <c r="R465">
        <f t="shared" si="238"/>
        <v>5.7166666666666659</v>
      </c>
      <c r="S465" s="20">
        <f t="shared" si="235"/>
        <v>7.4833333333333325</v>
      </c>
      <c r="T465" s="20">
        <f t="shared" si="236"/>
        <v>0.30903790087463562</v>
      </c>
    </row>
    <row r="466" spans="1:20" x14ac:dyDescent="0.25">
      <c r="A466" t="s">
        <v>342</v>
      </c>
      <c r="E466" s="1">
        <v>10.49</v>
      </c>
      <c r="F466" s="1">
        <v>3.2</v>
      </c>
      <c r="G466" s="1">
        <v>0.13</v>
      </c>
      <c r="H466" s="1">
        <v>7.15</v>
      </c>
      <c r="I466" s="1">
        <v>32</v>
      </c>
      <c r="J466" s="1">
        <v>0</v>
      </c>
      <c r="K466" s="1">
        <v>18.84</v>
      </c>
      <c r="L466" s="3">
        <f t="shared" si="232"/>
        <v>0.58875</v>
      </c>
      <c r="M466" s="3">
        <f t="shared" si="233"/>
        <v>29.33</v>
      </c>
      <c r="N466" s="1">
        <v>3.05</v>
      </c>
      <c r="O466" s="1">
        <v>9.9860000000000007</v>
      </c>
      <c r="P466">
        <f t="shared" si="234"/>
        <v>135.36923076923077</v>
      </c>
      <c r="Q466">
        <f>7.8/6</f>
        <v>1.3</v>
      </c>
      <c r="R466">
        <f>34.2/6</f>
        <v>5.7</v>
      </c>
      <c r="S466" s="20">
        <f t="shared" si="235"/>
        <v>7</v>
      </c>
      <c r="T466" s="20">
        <f t="shared" si="236"/>
        <v>0.22807017543859648</v>
      </c>
    </row>
    <row r="467" spans="1:20" x14ac:dyDescent="0.25">
      <c r="A467" t="s">
        <v>343</v>
      </c>
      <c r="E467" s="1">
        <v>7.3</v>
      </c>
      <c r="F467" s="1">
        <v>2.52</v>
      </c>
      <c r="G467" s="1">
        <v>0.16</v>
      </c>
      <c r="H467" s="1">
        <v>4.62</v>
      </c>
      <c r="I467" s="1">
        <v>18</v>
      </c>
      <c r="J467" s="1">
        <v>2</v>
      </c>
      <c r="K467" s="1">
        <v>9.4499999999999993</v>
      </c>
      <c r="L467" s="3">
        <f t="shared" si="232"/>
        <v>0.52499999999999991</v>
      </c>
      <c r="M467" s="3">
        <f t="shared" si="233"/>
        <v>16.75</v>
      </c>
      <c r="N467" s="1">
        <v>2.4660000000000002</v>
      </c>
      <c r="O467" s="1">
        <v>7.141</v>
      </c>
      <c r="P467">
        <f t="shared" si="234"/>
        <v>77.307692307692307</v>
      </c>
      <c r="Q467">
        <f t="shared" ref="Q467:Q471" si="239">7.8/6</f>
        <v>1.3</v>
      </c>
      <c r="R467">
        <f t="shared" ref="R467:R471" si="240">34.2/6</f>
        <v>5.7</v>
      </c>
      <c r="S467" s="20">
        <f t="shared" si="235"/>
        <v>7</v>
      </c>
      <c r="T467" s="20">
        <f t="shared" si="236"/>
        <v>0.22807017543859648</v>
      </c>
    </row>
    <row r="468" spans="1:20" x14ac:dyDescent="0.25">
      <c r="A468" t="s">
        <v>344</v>
      </c>
      <c r="E468" s="1">
        <v>9.5299999999999994</v>
      </c>
      <c r="F468" s="1">
        <v>3.06</v>
      </c>
      <c r="G468" s="1">
        <v>0.09</v>
      </c>
      <c r="H468" s="1">
        <v>6.37</v>
      </c>
      <c r="I468" s="1">
        <v>26</v>
      </c>
      <c r="J468" s="1">
        <v>3</v>
      </c>
      <c r="K468" s="1">
        <v>10.19</v>
      </c>
      <c r="L468" s="3">
        <f t="shared" si="232"/>
        <v>0.39192307692307693</v>
      </c>
      <c r="M468" s="3">
        <f t="shared" si="233"/>
        <v>19.72</v>
      </c>
      <c r="N468" s="1">
        <v>2.7290000000000001</v>
      </c>
      <c r="O468" s="1">
        <v>8.49</v>
      </c>
      <c r="P468">
        <f t="shared" si="234"/>
        <v>91.015384615384605</v>
      </c>
      <c r="Q468">
        <f t="shared" si="239"/>
        <v>1.3</v>
      </c>
      <c r="R468">
        <f t="shared" si="240"/>
        <v>5.7</v>
      </c>
      <c r="S468" s="20">
        <f t="shared" si="235"/>
        <v>7</v>
      </c>
      <c r="T468" s="20">
        <f t="shared" si="236"/>
        <v>0.22807017543859648</v>
      </c>
    </row>
    <row r="469" spans="1:20" x14ac:dyDescent="0.25">
      <c r="A469" t="s">
        <v>345</v>
      </c>
      <c r="E469" s="1">
        <v>7.26</v>
      </c>
      <c r="F469" s="1">
        <v>2.23</v>
      </c>
      <c r="G469" s="1">
        <v>0.11</v>
      </c>
      <c r="H469" s="1">
        <v>4.92</v>
      </c>
      <c r="I469" s="1">
        <v>13</v>
      </c>
      <c r="J469" s="1">
        <v>1</v>
      </c>
      <c r="K469" s="1">
        <v>5.23</v>
      </c>
      <c r="L469" s="3">
        <f t="shared" si="232"/>
        <v>0.40230769230769237</v>
      </c>
      <c r="M469" s="3">
        <f t="shared" si="233"/>
        <v>12.49</v>
      </c>
      <c r="N469" s="1">
        <v>1.792</v>
      </c>
      <c r="O469" s="1">
        <v>5.8410000000000002</v>
      </c>
      <c r="P469">
        <f t="shared" si="234"/>
        <v>57.646153846153844</v>
      </c>
      <c r="Q469">
        <f t="shared" si="239"/>
        <v>1.3</v>
      </c>
      <c r="R469">
        <f t="shared" si="240"/>
        <v>5.7</v>
      </c>
      <c r="S469" s="20">
        <f t="shared" si="235"/>
        <v>7</v>
      </c>
      <c r="T469" s="20">
        <f t="shared" si="236"/>
        <v>0.22807017543859648</v>
      </c>
    </row>
    <row r="470" spans="1:20" x14ac:dyDescent="0.25">
      <c r="A470" t="s">
        <v>346</v>
      </c>
      <c r="E470" s="1">
        <v>11.46</v>
      </c>
      <c r="F470" s="1">
        <v>4.3899999999999997</v>
      </c>
      <c r="G470" s="1">
        <v>0.14000000000000001</v>
      </c>
      <c r="H470" s="1">
        <v>6.93</v>
      </c>
      <c r="I470" s="1">
        <v>33</v>
      </c>
      <c r="J470" s="1">
        <v>1</v>
      </c>
      <c r="K470" s="1">
        <v>16.149999999999999</v>
      </c>
      <c r="L470" s="3">
        <f t="shared" si="232"/>
        <v>0.48939393939393933</v>
      </c>
      <c r="M470" s="3">
        <f t="shared" si="233"/>
        <v>27.61</v>
      </c>
      <c r="N470" s="1">
        <v>2.8780000000000001</v>
      </c>
      <c r="O470" s="1">
        <v>7.5190000000000001</v>
      </c>
      <c r="P470">
        <f t="shared" si="234"/>
        <v>127.43076923076923</v>
      </c>
      <c r="Q470">
        <f t="shared" si="239"/>
        <v>1.3</v>
      </c>
      <c r="R470">
        <f t="shared" si="240"/>
        <v>5.7</v>
      </c>
      <c r="S470" s="20">
        <f t="shared" si="235"/>
        <v>7</v>
      </c>
      <c r="T470" s="20">
        <f t="shared" si="236"/>
        <v>0.22807017543859648</v>
      </c>
    </row>
    <row r="471" spans="1:20" x14ac:dyDescent="0.25">
      <c r="A471" t="s">
        <v>347</v>
      </c>
      <c r="E471" s="1">
        <v>9.44</v>
      </c>
      <c r="F471" s="1">
        <v>3.38</v>
      </c>
      <c r="G471" s="1">
        <v>0.12</v>
      </c>
      <c r="H471" s="1">
        <v>5.94</v>
      </c>
      <c r="I471" s="1">
        <v>24</v>
      </c>
      <c r="J471" s="1">
        <v>0</v>
      </c>
      <c r="K471" s="1">
        <v>15.68</v>
      </c>
      <c r="L471" s="3">
        <f t="shared" si="232"/>
        <v>0.65333333333333332</v>
      </c>
      <c r="M471" s="3">
        <f t="shared" si="233"/>
        <v>25.119999999999997</v>
      </c>
      <c r="N471" s="1">
        <v>2.5419999999999998</v>
      </c>
      <c r="O471" s="1">
        <v>7.1070000000000002</v>
      </c>
      <c r="P471">
        <f t="shared" si="234"/>
        <v>115.93846153846152</v>
      </c>
      <c r="Q471">
        <f t="shared" si="239"/>
        <v>1.3</v>
      </c>
      <c r="R471">
        <f t="shared" si="240"/>
        <v>5.7</v>
      </c>
      <c r="S471" s="20">
        <f t="shared" si="235"/>
        <v>7</v>
      </c>
      <c r="T471" s="20">
        <f t="shared" si="236"/>
        <v>0.22807017543859648</v>
      </c>
    </row>
    <row r="472" spans="1:20" x14ac:dyDescent="0.25">
      <c r="A472" t="s">
        <v>334</v>
      </c>
      <c r="E472" s="1">
        <v>8.3000000000000007</v>
      </c>
      <c r="F472" s="1">
        <v>1.98</v>
      </c>
      <c r="G472" s="1">
        <v>0.1</v>
      </c>
      <c r="H472" s="1">
        <v>6.23</v>
      </c>
      <c r="I472" s="1">
        <v>14</v>
      </c>
      <c r="J472" s="1">
        <v>1</v>
      </c>
      <c r="K472" s="1">
        <v>3.16</v>
      </c>
      <c r="L472" s="3">
        <f t="shared" si="232"/>
        <v>0.22571428571428573</v>
      </c>
      <c r="M472" s="3">
        <f t="shared" si="233"/>
        <v>11.46</v>
      </c>
      <c r="N472" s="1">
        <v>1.6859999999999999</v>
      </c>
      <c r="O472" s="1">
        <v>7.0839999999999996</v>
      </c>
      <c r="P472">
        <f t="shared" si="234"/>
        <v>45.84</v>
      </c>
      <c r="Q472">
        <f>9/6</f>
        <v>1.5</v>
      </c>
      <c r="R472">
        <f>33/6</f>
        <v>5.5</v>
      </c>
      <c r="S472" s="20">
        <f t="shared" si="235"/>
        <v>7</v>
      </c>
      <c r="T472" s="20">
        <f t="shared" si="236"/>
        <v>0.27272727272727271</v>
      </c>
    </row>
    <row r="473" spans="1:20" x14ac:dyDescent="0.25">
      <c r="A473" t="s">
        <v>335</v>
      </c>
      <c r="E473" s="1">
        <v>3.39</v>
      </c>
      <c r="F473" s="1">
        <v>1.66</v>
      </c>
      <c r="G473" s="1">
        <v>0.27</v>
      </c>
      <c r="H473" s="1">
        <v>1.46</v>
      </c>
      <c r="I473" s="1">
        <v>14</v>
      </c>
      <c r="J473" s="1">
        <v>0</v>
      </c>
      <c r="K473" s="1">
        <v>7.18</v>
      </c>
      <c r="L473" s="3">
        <f t="shared" si="232"/>
        <v>0.51285714285714279</v>
      </c>
      <c r="M473" s="3">
        <f t="shared" si="233"/>
        <v>10.57</v>
      </c>
      <c r="N473" s="1">
        <v>4.1319999999999997</v>
      </c>
      <c r="O473" s="1">
        <v>8.4260000000000002</v>
      </c>
      <c r="P473">
        <f t="shared" si="234"/>
        <v>42.28</v>
      </c>
      <c r="Q473">
        <f>9/6</f>
        <v>1.5</v>
      </c>
      <c r="R473">
        <f>33/6</f>
        <v>5.5</v>
      </c>
      <c r="S473" s="20">
        <f t="shared" si="235"/>
        <v>7</v>
      </c>
      <c r="T473" s="20">
        <f t="shared" si="236"/>
        <v>0.27272727272727271</v>
      </c>
    </row>
    <row r="474" spans="1:20" x14ac:dyDescent="0.25">
      <c r="L474" s="3"/>
      <c r="M474" s="3"/>
      <c r="S474" s="20"/>
      <c r="T474" s="20"/>
    </row>
    <row r="475" spans="1:20" x14ac:dyDescent="0.25">
      <c r="L475" s="3"/>
      <c r="M475" s="3"/>
      <c r="S475" s="20"/>
      <c r="T475" s="20"/>
    </row>
    <row r="476" spans="1:20" x14ac:dyDescent="0.25">
      <c r="L476" s="3"/>
      <c r="M476" s="3"/>
      <c r="S476" s="20"/>
      <c r="T476" s="20"/>
    </row>
    <row r="477" spans="1:20" x14ac:dyDescent="0.25">
      <c r="L477" s="3"/>
      <c r="M477" s="3"/>
      <c r="S477" s="20"/>
      <c r="T477" s="20"/>
    </row>
    <row r="478" spans="1:20" x14ac:dyDescent="0.25">
      <c r="A478" t="s">
        <v>348</v>
      </c>
      <c r="E478" s="1">
        <v>5.16</v>
      </c>
      <c r="F478" s="1">
        <v>3.02</v>
      </c>
      <c r="G478" s="1">
        <v>0.16</v>
      </c>
      <c r="H478" s="1">
        <v>1.98</v>
      </c>
      <c r="I478" s="1">
        <v>19</v>
      </c>
      <c r="J478" s="1">
        <v>3</v>
      </c>
      <c r="K478" s="1">
        <v>5.65</v>
      </c>
      <c r="L478" s="3">
        <f>K478/I478</f>
        <v>0.29736842105263162</v>
      </c>
      <c r="M478" s="3">
        <f>E478+K478</f>
        <v>10.81</v>
      </c>
      <c r="N478" s="1">
        <v>3.681</v>
      </c>
      <c r="O478" s="1">
        <v>6.2880000000000003</v>
      </c>
      <c r="P478">
        <f>M478/(Q478/6)</f>
        <v>53.16393442622951</v>
      </c>
      <c r="Q478">
        <f>7.32/6</f>
        <v>1.22</v>
      </c>
      <c r="R478">
        <f>31.44/6</f>
        <v>5.24</v>
      </c>
      <c r="S478" s="20">
        <f t="shared" si="235"/>
        <v>6.46</v>
      </c>
      <c r="T478" s="20">
        <f>Q478/R478</f>
        <v>0.23282442748091603</v>
      </c>
    </row>
    <row r="479" spans="1:20" x14ac:dyDescent="0.25">
      <c r="A479" t="s">
        <v>349</v>
      </c>
      <c r="E479" s="1">
        <v>7.89</v>
      </c>
      <c r="F479" s="1">
        <v>1.75</v>
      </c>
      <c r="G479" s="1">
        <v>0.16</v>
      </c>
      <c r="H479" s="1">
        <v>5.98</v>
      </c>
      <c r="I479" s="1">
        <v>6</v>
      </c>
      <c r="J479" s="1">
        <v>1</v>
      </c>
      <c r="K479" s="1">
        <v>1.07</v>
      </c>
      <c r="L479" s="3">
        <f>K479/I479</f>
        <v>0.17833333333333334</v>
      </c>
      <c r="M479" s="3">
        <f>E479+K479</f>
        <v>8.9599999999999991</v>
      </c>
      <c r="N479" s="1">
        <v>0.76</v>
      </c>
      <c r="O479" s="1">
        <v>3.4350000000000001</v>
      </c>
      <c r="P479">
        <f>M479/(Q479/6)</f>
        <v>44.065573770491795</v>
      </c>
      <c r="Q479">
        <f t="shared" ref="Q479:Q482" si="241">7.32/6</f>
        <v>1.22</v>
      </c>
      <c r="R479">
        <f t="shared" ref="R479:R482" si="242">31.44/6</f>
        <v>5.24</v>
      </c>
      <c r="S479" s="20">
        <f t="shared" si="235"/>
        <v>6.46</v>
      </c>
      <c r="T479" s="20">
        <f>Q479/R479</f>
        <v>0.23282442748091603</v>
      </c>
    </row>
    <row r="480" spans="1:20" x14ac:dyDescent="0.25">
      <c r="A480" t="s">
        <v>350</v>
      </c>
      <c r="E480" s="1">
        <v>7.92</v>
      </c>
      <c r="F480" s="1">
        <v>2.35</v>
      </c>
      <c r="G480" s="1">
        <v>0.25</v>
      </c>
      <c r="H480" s="1">
        <v>5.33</v>
      </c>
      <c r="I480" s="1">
        <v>11</v>
      </c>
      <c r="J480" s="1">
        <v>0</v>
      </c>
      <c r="K480" s="1">
        <v>3.09</v>
      </c>
      <c r="L480" s="3">
        <f>K480/I480</f>
        <v>0.28090909090909089</v>
      </c>
      <c r="M480" s="3">
        <f>E480+K480</f>
        <v>11.01</v>
      </c>
      <c r="N480" s="1">
        <v>1.389</v>
      </c>
      <c r="O480" s="1">
        <v>4.6890000000000001</v>
      </c>
      <c r="P480">
        <f>M480/(Q480/6)</f>
        <v>54.147540983606554</v>
      </c>
      <c r="Q480">
        <f t="shared" si="241"/>
        <v>1.22</v>
      </c>
      <c r="R480">
        <f t="shared" si="242"/>
        <v>5.24</v>
      </c>
      <c r="S480" s="20">
        <f t="shared" si="235"/>
        <v>6.46</v>
      </c>
      <c r="T480" s="20">
        <f>Q480/R480</f>
        <v>0.23282442748091603</v>
      </c>
    </row>
    <row r="481" spans="1:20" x14ac:dyDescent="0.25">
      <c r="A481" t="s">
        <v>351</v>
      </c>
      <c r="E481" s="1">
        <v>7.45</v>
      </c>
      <c r="F481" s="1">
        <v>1.99</v>
      </c>
      <c r="G481" s="1">
        <v>0.04</v>
      </c>
      <c r="H481" s="1">
        <v>5.41</v>
      </c>
      <c r="I481" s="1">
        <v>9</v>
      </c>
      <c r="J481" s="1">
        <v>0</v>
      </c>
      <c r="K481" s="1">
        <v>1.99</v>
      </c>
      <c r="L481" s="3">
        <f>K481/I481</f>
        <v>0.22111111111111112</v>
      </c>
      <c r="M481" s="3">
        <f>E481+K481</f>
        <v>9.44</v>
      </c>
      <c r="N481" s="1">
        <v>1.2090000000000001</v>
      </c>
      <c r="O481" s="1">
        <v>4.5199999999999996</v>
      </c>
      <c r="P481">
        <f>M481/(Q481/6)</f>
        <v>46.42622950819672</v>
      </c>
      <c r="Q481">
        <f t="shared" si="241"/>
        <v>1.22</v>
      </c>
      <c r="R481">
        <f t="shared" si="242"/>
        <v>5.24</v>
      </c>
      <c r="S481" s="20">
        <f t="shared" si="235"/>
        <v>6.46</v>
      </c>
      <c r="T481" s="20">
        <f>Q481/R481</f>
        <v>0.23282442748091603</v>
      </c>
    </row>
    <row r="482" spans="1:20" x14ac:dyDescent="0.25">
      <c r="A482" t="s">
        <v>352</v>
      </c>
      <c r="E482" s="1">
        <v>5.42</v>
      </c>
      <c r="F482" s="1">
        <v>3.39</v>
      </c>
      <c r="G482" s="1">
        <v>0.09</v>
      </c>
      <c r="H482" s="1">
        <v>1.94</v>
      </c>
      <c r="I482" s="1">
        <v>29</v>
      </c>
      <c r="J482" s="1">
        <v>0</v>
      </c>
      <c r="K482" s="1">
        <v>20.27</v>
      </c>
      <c r="L482" s="3">
        <f>K482/I482</f>
        <v>0.69896551724137934</v>
      </c>
      <c r="M482" s="3">
        <f>E482+K482</f>
        <v>25.689999999999998</v>
      </c>
      <c r="N482" s="1">
        <v>5.3470000000000004</v>
      </c>
      <c r="O482" s="1">
        <v>8.5619999999999994</v>
      </c>
      <c r="P482">
        <f>M482/(Q482/6)</f>
        <v>126.34426229508195</v>
      </c>
      <c r="Q482">
        <f t="shared" si="241"/>
        <v>1.22</v>
      </c>
      <c r="R482">
        <f t="shared" si="242"/>
        <v>5.24</v>
      </c>
      <c r="S482" s="20">
        <f t="shared" si="235"/>
        <v>6.46</v>
      </c>
      <c r="T482" s="20">
        <f>Q482/R482</f>
        <v>0.23282442748091603</v>
      </c>
    </row>
    <row r="483" spans="1:20" x14ac:dyDescent="0.25">
      <c r="L483" s="3"/>
      <c r="M483" s="3"/>
      <c r="S483" s="20"/>
      <c r="T483" s="20"/>
    </row>
    <row r="484" spans="1:20" x14ac:dyDescent="0.25">
      <c r="A484" t="s">
        <v>353</v>
      </c>
      <c r="E484" s="1">
        <v>5.94</v>
      </c>
      <c r="F484" s="1">
        <v>2.0699999999999998</v>
      </c>
      <c r="G484" s="1">
        <v>0.34</v>
      </c>
      <c r="H484" s="1">
        <v>3.52</v>
      </c>
      <c r="I484" s="1">
        <v>10</v>
      </c>
      <c r="J484" s="1">
        <v>3</v>
      </c>
      <c r="K484" s="1">
        <v>3.02</v>
      </c>
      <c r="L484" s="3">
        <f>K484/I484</f>
        <v>0.30199999999999999</v>
      </c>
      <c r="M484" s="3">
        <f>E484+K484</f>
        <v>8.9600000000000009</v>
      </c>
      <c r="N484" s="1">
        <v>1.6830000000000001</v>
      </c>
      <c r="O484" s="1">
        <v>4.819</v>
      </c>
      <c r="P484">
        <f>M484/(Q484/6)</f>
        <v>48.872727272727282</v>
      </c>
      <c r="Q484">
        <f>6.6/6</f>
        <v>1.0999999999999999</v>
      </c>
      <c r="R484">
        <f>28.5/6</f>
        <v>4.75</v>
      </c>
      <c r="S484" s="20">
        <f t="shared" si="235"/>
        <v>5.85</v>
      </c>
      <c r="T484" s="20">
        <f>Q484/R484</f>
        <v>0.23157894736842102</v>
      </c>
    </row>
    <row r="485" spans="1:20" x14ac:dyDescent="0.25">
      <c r="A485" t="s">
        <v>354</v>
      </c>
      <c r="E485" s="1">
        <v>5.28</v>
      </c>
      <c r="F485" s="1">
        <v>0.45</v>
      </c>
      <c r="G485" s="1">
        <v>0.23</v>
      </c>
      <c r="H485" s="1">
        <v>4.5999999999999996</v>
      </c>
      <c r="I485" s="1">
        <v>5</v>
      </c>
      <c r="J485" s="1">
        <v>0</v>
      </c>
      <c r="K485" s="1">
        <v>2.14</v>
      </c>
      <c r="L485" s="3">
        <f>K485/I485</f>
        <v>0.42800000000000005</v>
      </c>
      <c r="M485" s="3">
        <f>E485+K485</f>
        <v>7.42</v>
      </c>
      <c r="N485" s="1">
        <v>0.94599999999999995</v>
      </c>
      <c r="O485" s="1">
        <v>11.183</v>
      </c>
      <c r="P485">
        <f>M485/(Q485/6)</f>
        <v>40.472727272727276</v>
      </c>
      <c r="Q485">
        <f>6.6/6</f>
        <v>1.0999999999999999</v>
      </c>
      <c r="R485">
        <f>28.5/6</f>
        <v>4.75</v>
      </c>
      <c r="S485" s="20">
        <f t="shared" si="235"/>
        <v>5.85</v>
      </c>
      <c r="T485" s="20">
        <f>Q485/R485</f>
        <v>0.23157894736842102</v>
      </c>
    </row>
    <row r="486" spans="1:20" x14ac:dyDescent="0.25">
      <c r="L486" s="3"/>
      <c r="M486" s="3"/>
      <c r="S486" s="20"/>
      <c r="T486" s="20"/>
    </row>
    <row r="487" spans="1:20" x14ac:dyDescent="0.25">
      <c r="L487" s="3"/>
      <c r="M487" s="3"/>
      <c r="S487" s="20"/>
      <c r="T487" s="20"/>
    </row>
    <row r="488" spans="1:20" x14ac:dyDescent="0.25">
      <c r="L488" s="3"/>
      <c r="M488" s="3"/>
      <c r="S488" s="20"/>
      <c r="T488" s="20"/>
    </row>
    <row r="489" spans="1:20" x14ac:dyDescent="0.25">
      <c r="L489" s="3"/>
      <c r="M489" s="3"/>
      <c r="S489" s="20"/>
      <c r="T489" s="20"/>
    </row>
    <row r="490" spans="1:20" x14ac:dyDescent="0.25">
      <c r="A490" t="s">
        <v>355</v>
      </c>
      <c r="E490" s="1">
        <v>10.41</v>
      </c>
      <c r="F490" s="1">
        <v>3.28</v>
      </c>
      <c r="G490" s="1">
        <v>0.21</v>
      </c>
      <c r="H490" s="1">
        <v>6.91</v>
      </c>
      <c r="I490" s="1">
        <v>24</v>
      </c>
      <c r="J490" s="1">
        <v>1</v>
      </c>
      <c r="K490" s="1">
        <v>10.26</v>
      </c>
      <c r="L490" s="3">
        <f>K490/I490</f>
        <v>0.42749999999999999</v>
      </c>
      <c r="M490" s="3">
        <f>E490+K490</f>
        <v>20.67</v>
      </c>
      <c r="N490" s="1">
        <v>2.3069999999999999</v>
      </c>
      <c r="O490" s="1">
        <v>7.3159999999999998</v>
      </c>
      <c r="P490">
        <f>M490/(Q490/6)</f>
        <v>89.869565217391312</v>
      </c>
      <c r="Q490">
        <f>8.28/6</f>
        <v>1.38</v>
      </c>
      <c r="R490">
        <f>30.6/6</f>
        <v>5.1000000000000005</v>
      </c>
      <c r="S490" s="20">
        <f t="shared" si="235"/>
        <v>6.48</v>
      </c>
      <c r="T490" s="20">
        <f>Q490/R490</f>
        <v>0.27058823529411757</v>
      </c>
    </row>
    <row r="491" spans="1:20" x14ac:dyDescent="0.25">
      <c r="A491" t="s">
        <v>356</v>
      </c>
      <c r="E491" s="1">
        <v>9.07</v>
      </c>
      <c r="F491" s="1">
        <v>2.36</v>
      </c>
      <c r="G491" s="1">
        <v>0.14000000000000001</v>
      </c>
      <c r="H491" s="1">
        <v>6.57</v>
      </c>
      <c r="I491" s="1">
        <v>17</v>
      </c>
      <c r="J491" s="1">
        <v>0</v>
      </c>
      <c r="K491" s="1">
        <v>5.42</v>
      </c>
      <c r="L491" s="3">
        <f>K491/I491</f>
        <v>0.31882352941176473</v>
      </c>
      <c r="M491" s="3">
        <f>E491+K491</f>
        <v>14.49</v>
      </c>
      <c r="N491" s="1">
        <v>1.8740000000000001</v>
      </c>
      <c r="O491" s="1">
        <v>7.2149999999999999</v>
      </c>
      <c r="P491">
        <f>M491/(Q491/6)</f>
        <v>63.000000000000007</v>
      </c>
      <c r="Q491">
        <f t="shared" ref="Q491:Q494" si="243">8.28/6</f>
        <v>1.38</v>
      </c>
      <c r="R491">
        <f t="shared" ref="R491:R494" si="244">30.6/6</f>
        <v>5.1000000000000005</v>
      </c>
      <c r="S491" s="20">
        <f t="shared" si="235"/>
        <v>6.48</v>
      </c>
      <c r="T491" s="20">
        <f>Q491/R491</f>
        <v>0.27058823529411757</v>
      </c>
    </row>
    <row r="492" spans="1:20" x14ac:dyDescent="0.25">
      <c r="A492" t="s">
        <v>357</v>
      </c>
      <c r="E492" s="1">
        <v>7.25</v>
      </c>
      <c r="F492" s="1">
        <v>2.37</v>
      </c>
      <c r="G492" s="1">
        <v>0.21</v>
      </c>
      <c r="H492" s="1">
        <v>4.66</v>
      </c>
      <c r="I492" s="1">
        <v>18</v>
      </c>
      <c r="J492" s="1">
        <v>1</v>
      </c>
      <c r="K492" s="1">
        <v>7.04</v>
      </c>
      <c r="L492" s="3">
        <f>K492/I492</f>
        <v>0.39111111111111113</v>
      </c>
      <c r="M492" s="3">
        <f>E492+K492</f>
        <v>14.29</v>
      </c>
      <c r="N492" s="1">
        <v>2.484</v>
      </c>
      <c r="O492" s="1">
        <v>7.5830000000000002</v>
      </c>
      <c r="P492">
        <f>M492/(Q492/6)</f>
        <v>62.130434782608695</v>
      </c>
      <c r="Q492">
        <f t="shared" si="243"/>
        <v>1.38</v>
      </c>
      <c r="R492">
        <f t="shared" si="244"/>
        <v>5.1000000000000005</v>
      </c>
      <c r="S492" s="20">
        <f t="shared" si="235"/>
        <v>6.48</v>
      </c>
      <c r="T492" s="20">
        <f>Q492/R492</f>
        <v>0.27058823529411757</v>
      </c>
    </row>
    <row r="493" spans="1:20" x14ac:dyDescent="0.25">
      <c r="A493" t="s">
        <v>358</v>
      </c>
      <c r="E493" s="1">
        <v>9.26</v>
      </c>
      <c r="F493" s="1">
        <v>3.17</v>
      </c>
      <c r="G493" s="1">
        <v>0.21</v>
      </c>
      <c r="H493" s="1">
        <v>5.88</v>
      </c>
      <c r="I493" s="1">
        <v>22</v>
      </c>
      <c r="J493" s="1">
        <v>0</v>
      </c>
      <c r="K493" s="1">
        <v>11.74</v>
      </c>
      <c r="L493" s="3">
        <f>K493/I493</f>
        <v>0.53363636363636369</v>
      </c>
      <c r="M493" s="3">
        <f>E493+K493</f>
        <v>21</v>
      </c>
      <c r="N493" s="1">
        <v>2.3759999999999999</v>
      </c>
      <c r="O493" s="1">
        <v>6.9349999999999996</v>
      </c>
      <c r="P493">
        <f>M493/(Q493/6)</f>
        <v>91.304347826086968</v>
      </c>
      <c r="Q493">
        <f t="shared" si="243"/>
        <v>1.38</v>
      </c>
      <c r="R493">
        <f t="shared" si="244"/>
        <v>5.1000000000000005</v>
      </c>
      <c r="S493" s="20">
        <f t="shared" si="235"/>
        <v>6.48</v>
      </c>
      <c r="T493" s="20">
        <f>Q493/R493</f>
        <v>0.27058823529411757</v>
      </c>
    </row>
    <row r="494" spans="1:20" x14ac:dyDescent="0.25">
      <c r="A494" t="s">
        <v>359</v>
      </c>
      <c r="E494" s="1">
        <v>7.72</v>
      </c>
      <c r="F494" s="1">
        <v>3.92</v>
      </c>
      <c r="G494" s="1">
        <v>0.2</v>
      </c>
      <c r="H494" s="1">
        <v>3.6</v>
      </c>
      <c r="I494" s="1">
        <v>32</v>
      </c>
      <c r="J494" s="1">
        <v>0</v>
      </c>
      <c r="K494" s="1">
        <v>28.83</v>
      </c>
      <c r="L494" s="3">
        <f>K494/I494</f>
        <v>0.90093749999999995</v>
      </c>
      <c r="M494" s="3">
        <f>E494+K494</f>
        <v>36.549999999999997</v>
      </c>
      <c r="N494" s="1">
        <v>4.1470000000000002</v>
      </c>
      <c r="O494" s="1">
        <v>8.1639999999999997</v>
      </c>
      <c r="P494">
        <f>M494/(Q494/6)</f>
        <v>158.91304347826087</v>
      </c>
      <c r="Q494">
        <f t="shared" si="243"/>
        <v>1.38</v>
      </c>
      <c r="R494">
        <f t="shared" si="244"/>
        <v>5.1000000000000005</v>
      </c>
      <c r="S494" s="20">
        <f t="shared" si="235"/>
        <v>6.48</v>
      </c>
      <c r="T494" s="20">
        <f>Q494/R494</f>
        <v>0.27058823529411757</v>
      </c>
    </row>
    <row r="495" spans="1:20" x14ac:dyDescent="0.25">
      <c r="L495" s="3"/>
      <c r="M495" s="3"/>
      <c r="S495" s="20"/>
      <c r="T495" s="20"/>
    </row>
    <row r="496" spans="1:20" x14ac:dyDescent="0.25">
      <c r="A496" t="s">
        <v>360</v>
      </c>
      <c r="E496" s="1">
        <v>11.19</v>
      </c>
      <c r="F496" s="1">
        <v>3.72</v>
      </c>
      <c r="G496" s="1">
        <v>0.12</v>
      </c>
      <c r="H496" s="1">
        <v>7.35</v>
      </c>
      <c r="I496" s="1">
        <v>19</v>
      </c>
      <c r="J496" s="1">
        <v>0</v>
      </c>
      <c r="K496" s="1">
        <v>10.62</v>
      </c>
      <c r="L496" s="3">
        <f>K496/I496</f>
        <v>0.55894736842105264</v>
      </c>
      <c r="M496" s="3">
        <f>E496+K496</f>
        <v>21.81</v>
      </c>
      <c r="N496" s="1">
        <v>1.6970000000000001</v>
      </c>
      <c r="O496" s="1">
        <v>5.1100000000000003</v>
      </c>
      <c r="P496">
        <f>M496/(Q496/6)</f>
        <v>81.787499999999994</v>
      </c>
      <c r="Q496">
        <f>9.6/6</f>
        <v>1.5999999999999999</v>
      </c>
      <c r="R496">
        <f>37.5/6</f>
        <v>6.25</v>
      </c>
      <c r="S496" s="20">
        <f t="shared" si="235"/>
        <v>7.85</v>
      </c>
      <c r="T496" s="20">
        <f>Q496/R496</f>
        <v>0.25600000000000001</v>
      </c>
    </row>
    <row r="497" spans="1:20" x14ac:dyDescent="0.25">
      <c r="A497" t="s">
        <v>361</v>
      </c>
      <c r="E497" s="1">
        <v>8.9700000000000006</v>
      </c>
      <c r="F497" s="1">
        <v>2.67</v>
      </c>
      <c r="G497" s="1">
        <v>0.2</v>
      </c>
      <c r="H497" s="1">
        <v>6.1</v>
      </c>
      <c r="I497" s="1">
        <v>14</v>
      </c>
      <c r="J497" s="1">
        <v>1</v>
      </c>
      <c r="K497" s="1">
        <v>13.57</v>
      </c>
      <c r="L497" s="3">
        <f>K497/I497</f>
        <v>0.96928571428571431</v>
      </c>
      <c r="M497" s="3">
        <f>E497+K497</f>
        <v>22.54</v>
      </c>
      <c r="N497" s="1">
        <v>1.5609999999999999</v>
      </c>
      <c r="O497" s="1">
        <v>5.24</v>
      </c>
      <c r="P497">
        <f>M497/(Q497/6)</f>
        <v>84.524999999999991</v>
      </c>
      <c r="Q497">
        <f t="shared" ref="Q497:Q499" si="245">9.6/6</f>
        <v>1.5999999999999999</v>
      </c>
      <c r="R497">
        <f t="shared" ref="R497:R499" si="246">37.5/6</f>
        <v>6.25</v>
      </c>
      <c r="S497" s="20">
        <f t="shared" si="235"/>
        <v>7.85</v>
      </c>
      <c r="T497" s="20">
        <f>Q497/R497</f>
        <v>0.25600000000000001</v>
      </c>
    </row>
    <row r="498" spans="1:20" x14ac:dyDescent="0.25">
      <c r="A498" t="s">
        <v>362</v>
      </c>
      <c r="E498" s="1">
        <v>6.67</v>
      </c>
      <c r="F498" s="1">
        <v>3.27</v>
      </c>
      <c r="G498" s="1">
        <v>0.11</v>
      </c>
      <c r="H498" s="1">
        <v>3.29</v>
      </c>
      <c r="I498" s="1">
        <v>24</v>
      </c>
      <c r="J498" s="1">
        <v>1</v>
      </c>
      <c r="K498" s="1">
        <v>15.11</v>
      </c>
      <c r="L498" s="3">
        <f>K498/I498</f>
        <v>0.62958333333333327</v>
      </c>
      <c r="M498" s="3">
        <f>E498+K498</f>
        <v>21.78</v>
      </c>
      <c r="N498" s="1">
        <v>3.597</v>
      </c>
      <c r="O498" s="1">
        <v>7.34</v>
      </c>
      <c r="P498">
        <f>M498/(Q498/6)</f>
        <v>81.675000000000011</v>
      </c>
      <c r="Q498">
        <f t="shared" si="245"/>
        <v>1.5999999999999999</v>
      </c>
      <c r="R498">
        <f t="shared" si="246"/>
        <v>6.25</v>
      </c>
      <c r="S498" s="20">
        <f t="shared" si="235"/>
        <v>7.85</v>
      </c>
      <c r="T498" s="20">
        <f>Q498/R498</f>
        <v>0.25600000000000001</v>
      </c>
    </row>
    <row r="499" spans="1:20" x14ac:dyDescent="0.25">
      <c r="A499" t="s">
        <v>363</v>
      </c>
      <c r="E499" s="1">
        <v>8.31</v>
      </c>
      <c r="F499" s="1">
        <v>2.94</v>
      </c>
      <c r="G499" s="1">
        <v>0.32</v>
      </c>
      <c r="H499" s="1">
        <v>5.05</v>
      </c>
      <c r="I499" s="1">
        <v>18</v>
      </c>
      <c r="J499" s="1">
        <v>0</v>
      </c>
      <c r="K499" s="1">
        <v>7.91</v>
      </c>
      <c r="L499" s="3">
        <f>K499/I499</f>
        <v>0.43944444444444447</v>
      </c>
      <c r="M499" s="3">
        <f>E499+K499</f>
        <v>16.22</v>
      </c>
      <c r="N499" s="1">
        <v>2.1669999999999998</v>
      </c>
      <c r="O499" s="1">
        <v>6.1219999999999999</v>
      </c>
      <c r="P499">
        <f>M499/(Q499/6)</f>
        <v>60.824999999999996</v>
      </c>
      <c r="Q499">
        <f t="shared" si="245"/>
        <v>1.5999999999999999</v>
      </c>
      <c r="R499">
        <f t="shared" si="246"/>
        <v>6.25</v>
      </c>
      <c r="S499" s="20">
        <f t="shared" si="235"/>
        <v>7.85</v>
      </c>
      <c r="T499" s="20">
        <f>Q499/R499</f>
        <v>0.25600000000000001</v>
      </c>
    </row>
    <row r="500" spans="1:20" x14ac:dyDescent="0.25">
      <c r="L500" s="3"/>
      <c r="M500" s="3"/>
      <c r="S500" s="20"/>
      <c r="T500" s="20"/>
    </row>
    <row r="501" spans="1:20" x14ac:dyDescent="0.25">
      <c r="L501" s="3"/>
      <c r="M501" s="3"/>
      <c r="S501" s="20"/>
      <c r="T501" s="20"/>
    </row>
    <row r="502" spans="1:20" x14ac:dyDescent="0.25">
      <c r="A502" t="s">
        <v>364</v>
      </c>
      <c r="E502" s="1">
        <v>10.33</v>
      </c>
      <c r="F502" s="1">
        <v>2.58</v>
      </c>
      <c r="G502" s="1">
        <v>0.16</v>
      </c>
      <c r="H502" s="1">
        <v>7.6</v>
      </c>
      <c r="I502" s="1">
        <v>22</v>
      </c>
      <c r="J502" s="1">
        <v>1</v>
      </c>
      <c r="K502" s="1">
        <v>8.44</v>
      </c>
      <c r="L502" s="3">
        <f>K502/I502</f>
        <v>0.38363636363636361</v>
      </c>
      <c r="M502" s="3">
        <f>E502+K502</f>
        <v>18.77</v>
      </c>
      <c r="N502" s="1">
        <v>2.129</v>
      </c>
      <c r="O502" s="1">
        <v>8.5359999999999996</v>
      </c>
      <c r="P502">
        <f>M502/(Q502/6)</f>
        <v>97.930434782608685</v>
      </c>
      <c r="Q502">
        <f>6.9/6</f>
        <v>1.1500000000000001</v>
      </c>
      <c r="R502">
        <f>27.5/6</f>
        <v>4.583333333333333</v>
      </c>
      <c r="S502" s="20">
        <f t="shared" si="235"/>
        <v>5.7333333333333334</v>
      </c>
      <c r="T502" s="20">
        <f>Q502/R502</f>
        <v>0.25090909090909097</v>
      </c>
    </row>
    <row r="503" spans="1:20" x14ac:dyDescent="0.25">
      <c r="A503" t="s">
        <v>365</v>
      </c>
      <c r="E503" s="1">
        <v>6.39</v>
      </c>
      <c r="F503" s="1">
        <v>2.63</v>
      </c>
      <c r="G503" s="1">
        <v>0.06</v>
      </c>
      <c r="H503" s="1">
        <v>3.7</v>
      </c>
      <c r="I503" s="1">
        <v>17</v>
      </c>
      <c r="J503" s="1">
        <v>0</v>
      </c>
      <c r="K503" s="1">
        <v>7.53</v>
      </c>
      <c r="L503" s="3">
        <f>K503/I503</f>
        <v>0.44294117647058823</v>
      </c>
      <c r="M503" s="3">
        <f>E503+K503</f>
        <v>13.92</v>
      </c>
      <c r="N503" s="1">
        <v>2.6619999999999999</v>
      </c>
      <c r="O503" s="1">
        <v>6.4550000000000001</v>
      </c>
      <c r="P503">
        <f>M503/(Q503/6)</f>
        <v>72.626086956521732</v>
      </c>
      <c r="Q503">
        <f t="shared" ref="Q503:Q506" si="247">6.9/6</f>
        <v>1.1500000000000001</v>
      </c>
      <c r="R503">
        <f t="shared" ref="R503:R506" si="248">27.5/6</f>
        <v>4.583333333333333</v>
      </c>
      <c r="S503" s="20">
        <f t="shared" si="235"/>
        <v>5.7333333333333334</v>
      </c>
      <c r="T503" s="20">
        <f>Q503/R503</f>
        <v>0.25090909090909097</v>
      </c>
    </row>
    <row r="504" spans="1:20" x14ac:dyDescent="0.25">
      <c r="A504" t="s">
        <v>366</v>
      </c>
      <c r="E504" s="1">
        <v>6.07</v>
      </c>
      <c r="F504" s="1">
        <v>5.93</v>
      </c>
      <c r="G504" s="1">
        <v>0.14000000000000001</v>
      </c>
      <c r="H504" s="1">
        <v>5.93</v>
      </c>
      <c r="I504" s="1">
        <v>1</v>
      </c>
      <c r="J504" s="1">
        <v>0</v>
      </c>
      <c r="K504" s="1">
        <v>0.28000000000000003</v>
      </c>
      <c r="L504" s="3">
        <f>K504/I504</f>
        <v>0.28000000000000003</v>
      </c>
      <c r="M504" s="3">
        <f>E504+K504</f>
        <v>6.3500000000000005</v>
      </c>
      <c r="N504" s="1">
        <v>0.16500000000000001</v>
      </c>
      <c r="O504" s="1">
        <v>0.16900000000000001</v>
      </c>
      <c r="P504">
        <f>M504/(Q504/6)</f>
        <v>33.130434782608695</v>
      </c>
      <c r="Q504">
        <f t="shared" si="247"/>
        <v>1.1500000000000001</v>
      </c>
      <c r="R504">
        <f t="shared" si="248"/>
        <v>4.583333333333333</v>
      </c>
      <c r="S504" s="20">
        <f t="shared" si="235"/>
        <v>5.7333333333333334</v>
      </c>
      <c r="T504" s="20">
        <f>Q504/R504</f>
        <v>0.25090909090909097</v>
      </c>
    </row>
    <row r="505" spans="1:20" x14ac:dyDescent="0.25">
      <c r="A505" t="s">
        <v>367</v>
      </c>
      <c r="E505" s="1">
        <v>6.24</v>
      </c>
      <c r="F505" s="1">
        <v>1.78</v>
      </c>
      <c r="G505" s="1">
        <v>0.1</v>
      </c>
      <c r="H505" s="1">
        <v>4.37</v>
      </c>
      <c r="I505" s="1">
        <v>12</v>
      </c>
      <c r="J505" s="1">
        <v>0</v>
      </c>
      <c r="K505" s="1">
        <v>7.62</v>
      </c>
      <c r="L505" s="3">
        <f>K505/I505</f>
        <v>0.63500000000000001</v>
      </c>
      <c r="M505" s="3">
        <f>E505+K505</f>
        <v>13.86</v>
      </c>
      <c r="N505" s="1">
        <v>1.9239999999999999</v>
      </c>
      <c r="O505" s="1">
        <v>6.7519999999999998</v>
      </c>
      <c r="P505">
        <f>M505/(Q505/6)</f>
        <v>72.313043478260866</v>
      </c>
      <c r="Q505">
        <f t="shared" si="247"/>
        <v>1.1500000000000001</v>
      </c>
      <c r="R505">
        <f t="shared" si="248"/>
        <v>4.583333333333333</v>
      </c>
      <c r="S505" s="20">
        <f t="shared" si="235"/>
        <v>5.7333333333333334</v>
      </c>
      <c r="T505" s="20">
        <f>Q505/R505</f>
        <v>0.25090909090909097</v>
      </c>
    </row>
    <row r="506" spans="1:20" x14ac:dyDescent="0.25">
      <c r="A506" t="s">
        <v>368</v>
      </c>
      <c r="E506" s="1">
        <v>7.25</v>
      </c>
      <c r="F506" s="1">
        <v>2.2200000000000002</v>
      </c>
      <c r="G506" s="1">
        <v>0.24</v>
      </c>
      <c r="H506" s="1">
        <v>4.78</v>
      </c>
      <c r="I506" s="1">
        <v>15</v>
      </c>
      <c r="J506" s="1">
        <v>0</v>
      </c>
      <c r="K506" s="1">
        <v>10.95</v>
      </c>
      <c r="L506" s="3">
        <f>K506/I506</f>
        <v>0.73</v>
      </c>
      <c r="M506" s="3">
        <f>E506+K506</f>
        <v>18.2</v>
      </c>
      <c r="N506" s="1">
        <v>2.069</v>
      </c>
      <c r="O506" s="1">
        <v>6.7460000000000004</v>
      </c>
      <c r="P506">
        <f>M506/(Q506/6)</f>
        <v>94.956521739130423</v>
      </c>
      <c r="Q506">
        <f t="shared" si="247"/>
        <v>1.1500000000000001</v>
      </c>
      <c r="R506">
        <f t="shared" si="248"/>
        <v>4.583333333333333</v>
      </c>
      <c r="S506" s="20">
        <f t="shared" si="235"/>
        <v>5.7333333333333334</v>
      </c>
      <c r="T506" s="20">
        <f>Q506/R506</f>
        <v>0.25090909090909097</v>
      </c>
    </row>
    <row r="507" spans="1:20" x14ac:dyDescent="0.25">
      <c r="L507" s="3"/>
      <c r="M507" s="3"/>
      <c r="S507" s="20"/>
      <c r="T507" s="20"/>
    </row>
    <row r="508" spans="1:20" x14ac:dyDescent="0.25">
      <c r="A508" t="s">
        <v>369</v>
      </c>
      <c r="E508" s="1">
        <v>6.48</v>
      </c>
      <c r="F508" s="1">
        <v>0.38</v>
      </c>
      <c r="G508" s="1">
        <v>0.16</v>
      </c>
      <c r="H508" s="1">
        <v>5.94</v>
      </c>
      <c r="I508" s="1">
        <v>4</v>
      </c>
      <c r="J508" s="1">
        <v>0</v>
      </c>
      <c r="K508" s="1">
        <v>1.03</v>
      </c>
      <c r="L508" s="3">
        <f t="shared" ref="L508:L518" si="249">K508/I508</f>
        <v>0.25750000000000001</v>
      </c>
      <c r="M508" s="3">
        <f t="shared" ref="M508:M518" si="250">E508+K508</f>
        <v>7.5100000000000007</v>
      </c>
      <c r="N508" s="1">
        <v>0.61699999999999999</v>
      </c>
      <c r="O508" s="1">
        <v>10.66</v>
      </c>
      <c r="P508">
        <f t="shared" ref="P508:P534" si="251">M508/(Q508/6)</f>
        <v>45.060000000000009</v>
      </c>
      <c r="Q508">
        <f>6/6</f>
        <v>1</v>
      </c>
      <c r="R508">
        <f>23.6/6</f>
        <v>3.9333333333333336</v>
      </c>
      <c r="S508" s="20">
        <f t="shared" si="235"/>
        <v>4.9333333333333336</v>
      </c>
      <c r="T508" s="20">
        <f t="shared" ref="T508:T534" si="252">Q508/R508</f>
        <v>0.25423728813559321</v>
      </c>
    </row>
    <row r="509" spans="1:20" x14ac:dyDescent="0.25">
      <c r="A509" t="s">
        <v>370</v>
      </c>
      <c r="E509" s="1">
        <v>8.3000000000000007</v>
      </c>
      <c r="F509" s="1">
        <v>2.4700000000000002</v>
      </c>
      <c r="G509" s="1">
        <v>0.12</v>
      </c>
      <c r="H509" s="1">
        <v>5.72</v>
      </c>
      <c r="I509" s="1">
        <v>11</v>
      </c>
      <c r="J509" s="1">
        <v>0</v>
      </c>
      <c r="K509" s="1">
        <v>3.15</v>
      </c>
      <c r="L509" s="3">
        <f t="shared" si="249"/>
        <v>0.28636363636363638</v>
      </c>
      <c r="M509" s="3">
        <f t="shared" si="250"/>
        <v>11.450000000000001</v>
      </c>
      <c r="N509" s="1">
        <v>1.325</v>
      </c>
      <c r="O509" s="1">
        <v>4.4560000000000004</v>
      </c>
      <c r="P509">
        <f t="shared" si="251"/>
        <v>68.700000000000017</v>
      </c>
      <c r="Q509">
        <f t="shared" ref="Q509:Q513" si="253">6/6</f>
        <v>1</v>
      </c>
      <c r="R509">
        <f t="shared" ref="R509:R513" si="254">23.6/6</f>
        <v>3.9333333333333336</v>
      </c>
      <c r="S509" s="20">
        <f t="shared" si="235"/>
        <v>4.9333333333333336</v>
      </c>
      <c r="T509" s="20">
        <f t="shared" si="252"/>
        <v>0.25423728813559321</v>
      </c>
    </row>
    <row r="510" spans="1:20" x14ac:dyDescent="0.25">
      <c r="A510" t="s">
        <v>371</v>
      </c>
      <c r="E510" s="1">
        <v>7.39</v>
      </c>
      <c r="F510" s="1">
        <v>1.8</v>
      </c>
      <c r="G510" s="1">
        <v>0.16</v>
      </c>
      <c r="H510" s="1">
        <v>5.43</v>
      </c>
      <c r="I510" s="1">
        <v>6</v>
      </c>
      <c r="J510" s="1">
        <v>0</v>
      </c>
      <c r="K510" s="1">
        <v>1.52</v>
      </c>
      <c r="L510" s="3">
        <f t="shared" si="249"/>
        <v>0.25333333333333335</v>
      </c>
      <c r="M510" s="3">
        <f t="shared" si="250"/>
        <v>8.91</v>
      </c>
      <c r="N510" s="1">
        <v>0.81200000000000006</v>
      </c>
      <c r="O510" s="1">
        <v>3.335</v>
      </c>
      <c r="P510">
        <f t="shared" si="251"/>
        <v>53.46</v>
      </c>
      <c r="Q510">
        <f t="shared" si="253"/>
        <v>1</v>
      </c>
      <c r="R510">
        <f t="shared" si="254"/>
        <v>3.9333333333333336</v>
      </c>
      <c r="S510" s="20">
        <f t="shared" si="235"/>
        <v>4.9333333333333336</v>
      </c>
      <c r="T510" s="20">
        <f t="shared" si="252"/>
        <v>0.25423728813559321</v>
      </c>
    </row>
    <row r="511" spans="1:20" x14ac:dyDescent="0.25">
      <c r="A511" t="s">
        <v>372</v>
      </c>
      <c r="E511" s="1">
        <v>6.84</v>
      </c>
      <c r="F511" s="1">
        <v>2.4</v>
      </c>
      <c r="G511" s="1">
        <v>0.1</v>
      </c>
      <c r="H511" s="1">
        <v>4.3499999999999996</v>
      </c>
      <c r="I511" s="1">
        <v>8</v>
      </c>
      <c r="J511" s="1">
        <v>2</v>
      </c>
      <c r="K511" s="1">
        <v>2.2400000000000002</v>
      </c>
      <c r="L511" s="3">
        <f t="shared" si="249"/>
        <v>0.28000000000000003</v>
      </c>
      <c r="M511" s="3">
        <f t="shared" si="250"/>
        <v>9.08</v>
      </c>
      <c r="N511" s="1">
        <v>1.169</v>
      </c>
      <c r="O511" s="1">
        <v>3.335</v>
      </c>
      <c r="P511">
        <f t="shared" si="251"/>
        <v>54.480000000000004</v>
      </c>
      <c r="Q511">
        <f t="shared" si="253"/>
        <v>1</v>
      </c>
      <c r="R511">
        <f t="shared" si="254"/>
        <v>3.9333333333333336</v>
      </c>
      <c r="S511" s="20">
        <f t="shared" si="235"/>
        <v>4.9333333333333336</v>
      </c>
      <c r="T511" s="20">
        <f t="shared" si="252"/>
        <v>0.25423728813559321</v>
      </c>
    </row>
    <row r="512" spans="1:20" x14ac:dyDescent="0.25">
      <c r="A512" t="s">
        <v>373</v>
      </c>
      <c r="E512" s="1">
        <v>6.74</v>
      </c>
      <c r="F512" s="1">
        <v>2.33</v>
      </c>
      <c r="G512" s="1">
        <v>7.0000000000000007E-2</v>
      </c>
      <c r="H512" s="1">
        <v>4.34</v>
      </c>
      <c r="I512" s="1">
        <v>10</v>
      </c>
      <c r="J512" s="1">
        <v>1</v>
      </c>
      <c r="K512" s="1">
        <v>5.16</v>
      </c>
      <c r="L512" s="3">
        <f t="shared" si="249"/>
        <v>0.51600000000000001</v>
      </c>
      <c r="M512" s="3">
        <f t="shared" si="250"/>
        <v>11.9</v>
      </c>
      <c r="N512" s="1">
        <v>1.4850000000000001</v>
      </c>
      <c r="O512" s="1">
        <v>4.2960000000000003</v>
      </c>
      <c r="P512">
        <f t="shared" si="251"/>
        <v>71.400000000000006</v>
      </c>
      <c r="Q512">
        <f t="shared" si="253"/>
        <v>1</v>
      </c>
      <c r="R512">
        <f t="shared" si="254"/>
        <v>3.9333333333333336</v>
      </c>
      <c r="S512" s="20">
        <f t="shared" si="235"/>
        <v>4.9333333333333336</v>
      </c>
      <c r="T512" s="20">
        <f t="shared" si="252"/>
        <v>0.25423728813559321</v>
      </c>
    </row>
    <row r="513" spans="1:20" x14ac:dyDescent="0.25">
      <c r="A513" t="s">
        <v>374</v>
      </c>
      <c r="E513" s="1">
        <v>3.71</v>
      </c>
      <c r="F513" s="1">
        <v>1.82</v>
      </c>
      <c r="G513" s="1">
        <v>0.09</v>
      </c>
      <c r="H513" s="1">
        <v>1.8</v>
      </c>
      <c r="I513" s="1">
        <v>12</v>
      </c>
      <c r="J513" s="1">
        <v>0</v>
      </c>
      <c r="K513" s="1">
        <v>7.6</v>
      </c>
      <c r="L513" s="3">
        <f t="shared" si="249"/>
        <v>0.6333333333333333</v>
      </c>
      <c r="M513" s="3">
        <f t="shared" si="250"/>
        <v>11.309999999999999</v>
      </c>
      <c r="N513" s="1">
        <v>3.23</v>
      </c>
      <c r="O513" s="1">
        <v>6.6020000000000003</v>
      </c>
      <c r="P513">
        <f t="shared" si="251"/>
        <v>67.86</v>
      </c>
      <c r="Q513">
        <f t="shared" si="253"/>
        <v>1</v>
      </c>
      <c r="R513">
        <f t="shared" si="254"/>
        <v>3.9333333333333336</v>
      </c>
      <c r="S513" s="20">
        <f t="shared" si="235"/>
        <v>4.9333333333333336</v>
      </c>
      <c r="T513" s="20">
        <f t="shared" si="252"/>
        <v>0.25423728813559321</v>
      </c>
    </row>
    <row r="514" spans="1:20" x14ac:dyDescent="0.25">
      <c r="A514" t="s">
        <v>375</v>
      </c>
      <c r="E514" s="1">
        <v>6.34</v>
      </c>
      <c r="F514" s="1">
        <v>2.2200000000000002</v>
      </c>
      <c r="G514" s="1">
        <v>0.2</v>
      </c>
      <c r="H514" s="1">
        <v>3.92</v>
      </c>
      <c r="I514" s="1">
        <v>8</v>
      </c>
      <c r="J514" s="1">
        <v>0</v>
      </c>
      <c r="K514" s="1">
        <v>3.12</v>
      </c>
      <c r="L514" s="3">
        <f t="shared" si="249"/>
        <v>0.39</v>
      </c>
      <c r="M514" s="3">
        <f t="shared" si="250"/>
        <v>9.4600000000000009</v>
      </c>
      <c r="N514" s="1">
        <v>1.2609999999999999</v>
      </c>
      <c r="O514" s="1">
        <v>3.601</v>
      </c>
      <c r="P514">
        <f t="shared" si="251"/>
        <v>41.130434782608702</v>
      </c>
      <c r="Q514">
        <f>8.28/6</f>
        <v>1.38</v>
      </c>
      <c r="R514">
        <f>35.64/6</f>
        <v>5.94</v>
      </c>
      <c r="S514" s="20">
        <f t="shared" si="235"/>
        <v>7.32</v>
      </c>
      <c r="T514" s="20">
        <f t="shared" si="252"/>
        <v>0.23232323232323229</v>
      </c>
    </row>
    <row r="515" spans="1:20" x14ac:dyDescent="0.25">
      <c r="A515" t="s">
        <v>376</v>
      </c>
      <c r="E515" s="1">
        <v>8.07</v>
      </c>
      <c r="F515" s="1">
        <v>2.68</v>
      </c>
      <c r="G515" s="1">
        <v>7.0000000000000007E-2</v>
      </c>
      <c r="H515" s="1">
        <v>5.33</v>
      </c>
      <c r="I515" s="1">
        <v>15</v>
      </c>
      <c r="J515" s="1">
        <v>1</v>
      </c>
      <c r="K515" s="1">
        <v>5.34</v>
      </c>
      <c r="L515" s="3">
        <f t="shared" si="249"/>
        <v>0.35599999999999998</v>
      </c>
      <c r="M515" s="3">
        <f t="shared" si="250"/>
        <v>13.41</v>
      </c>
      <c r="N515" s="1">
        <v>1.859</v>
      </c>
      <c r="O515" s="1">
        <v>5.6050000000000004</v>
      </c>
      <c r="P515">
        <f t="shared" si="251"/>
        <v>58.304347826086961</v>
      </c>
      <c r="Q515">
        <f t="shared" ref="Q515:Q518" si="255">8.28/6</f>
        <v>1.38</v>
      </c>
      <c r="R515">
        <f t="shared" ref="R515:R518" si="256">35.64/6</f>
        <v>5.94</v>
      </c>
      <c r="S515" s="20">
        <f t="shared" si="235"/>
        <v>7.32</v>
      </c>
      <c r="T515" s="20">
        <f t="shared" si="252"/>
        <v>0.23232323232323229</v>
      </c>
    </row>
    <row r="516" spans="1:20" x14ac:dyDescent="0.25">
      <c r="A516" t="s">
        <v>377</v>
      </c>
      <c r="E516" s="1">
        <v>8.2200000000000006</v>
      </c>
      <c r="F516" s="1">
        <v>2.37</v>
      </c>
      <c r="G516" s="1">
        <v>0.36</v>
      </c>
      <c r="H516" s="1">
        <v>5.49</v>
      </c>
      <c r="I516" s="1">
        <v>14</v>
      </c>
      <c r="J516" s="1">
        <v>0</v>
      </c>
      <c r="K516" s="1">
        <v>6</v>
      </c>
      <c r="L516" s="3">
        <f t="shared" si="249"/>
        <v>0.42857142857142855</v>
      </c>
      <c r="M516" s="3">
        <f t="shared" si="250"/>
        <v>14.22</v>
      </c>
      <c r="N516" s="1">
        <v>1.7030000000000001</v>
      </c>
      <c r="O516" s="1">
        <v>5.9109999999999996</v>
      </c>
      <c r="P516">
        <f t="shared" si="251"/>
        <v>61.826086956521749</v>
      </c>
      <c r="Q516">
        <f t="shared" si="255"/>
        <v>1.38</v>
      </c>
      <c r="R516">
        <f t="shared" si="256"/>
        <v>5.94</v>
      </c>
      <c r="S516" s="20">
        <f t="shared" si="235"/>
        <v>7.32</v>
      </c>
      <c r="T516" s="20">
        <f t="shared" si="252"/>
        <v>0.23232323232323229</v>
      </c>
    </row>
    <row r="517" spans="1:20" x14ac:dyDescent="0.25">
      <c r="A517" t="s">
        <v>378</v>
      </c>
      <c r="E517" s="1">
        <v>8.3800000000000008</v>
      </c>
      <c r="F517" s="1">
        <v>2.48</v>
      </c>
      <c r="G517" s="1">
        <v>0.06</v>
      </c>
      <c r="H517" s="1">
        <v>5.83</v>
      </c>
      <c r="I517" s="1">
        <v>12</v>
      </c>
      <c r="J517" s="1">
        <v>0</v>
      </c>
      <c r="K517" s="1">
        <v>4.93</v>
      </c>
      <c r="L517" s="3">
        <f t="shared" si="249"/>
        <v>0.41083333333333333</v>
      </c>
      <c r="M517" s="3">
        <f t="shared" si="250"/>
        <v>13.31</v>
      </c>
      <c r="N517" s="1">
        <v>1.4319999999999999</v>
      </c>
      <c r="O517" s="1">
        <v>4.8310000000000004</v>
      </c>
      <c r="P517">
        <f t="shared" si="251"/>
        <v>57.869565217391312</v>
      </c>
      <c r="Q517">
        <f t="shared" si="255"/>
        <v>1.38</v>
      </c>
      <c r="R517">
        <f t="shared" si="256"/>
        <v>5.94</v>
      </c>
      <c r="S517" s="20">
        <f t="shared" si="235"/>
        <v>7.32</v>
      </c>
      <c r="T517" s="20">
        <f t="shared" si="252"/>
        <v>0.23232323232323229</v>
      </c>
    </row>
    <row r="518" spans="1:20" x14ac:dyDescent="0.25">
      <c r="A518" t="s">
        <v>379</v>
      </c>
      <c r="E518" s="1">
        <v>6.5</v>
      </c>
      <c r="F518" s="1">
        <v>2.81</v>
      </c>
      <c r="G518" s="1">
        <v>0.08</v>
      </c>
      <c r="H518" s="1">
        <v>3.61</v>
      </c>
      <c r="I518" s="1">
        <v>19</v>
      </c>
      <c r="J518" s="1">
        <v>0</v>
      </c>
      <c r="K518" s="1">
        <v>12.88</v>
      </c>
      <c r="L518" s="3">
        <f t="shared" si="249"/>
        <v>0.67789473684210533</v>
      </c>
      <c r="M518" s="3">
        <f t="shared" si="250"/>
        <v>19.380000000000003</v>
      </c>
      <c r="N518" s="1">
        <v>2.9209999999999998</v>
      </c>
      <c r="O518" s="1">
        <v>6.7619999999999996</v>
      </c>
      <c r="P518">
        <f t="shared" si="251"/>
        <v>84.260869565217405</v>
      </c>
      <c r="Q518">
        <f t="shared" si="255"/>
        <v>1.38</v>
      </c>
      <c r="R518">
        <f t="shared" si="256"/>
        <v>5.94</v>
      </c>
      <c r="S518" s="20">
        <f t="shared" si="235"/>
        <v>7.32</v>
      </c>
      <c r="T518" s="20">
        <f t="shared" si="252"/>
        <v>0.23232323232323229</v>
      </c>
    </row>
    <row r="519" spans="1:20" s="4" customFormat="1" x14ac:dyDescent="0.25">
      <c r="A519" s="4" t="s">
        <v>380</v>
      </c>
      <c r="B519" s="5" t="s">
        <v>1689</v>
      </c>
      <c r="C519" s="5"/>
      <c r="D519" s="5"/>
      <c r="E519" s="5">
        <v>7.22</v>
      </c>
      <c r="F519" s="5">
        <v>2.48</v>
      </c>
      <c r="G519" s="5">
        <v>0.01</v>
      </c>
      <c r="H519" s="5">
        <v>4.72</v>
      </c>
      <c r="I519" s="5">
        <v>21</v>
      </c>
      <c r="J519" s="5">
        <v>1</v>
      </c>
      <c r="K519" s="5">
        <v>11.94</v>
      </c>
      <c r="L519" s="6">
        <f t="shared" ref="L519:L545" si="257">K519/I519</f>
        <v>0.56857142857142851</v>
      </c>
      <c r="M519" s="6">
        <f t="shared" ref="M519:M545" si="258">E519+K519</f>
        <v>19.16</v>
      </c>
      <c r="N519" s="5">
        <v>2.911</v>
      </c>
      <c r="O519" s="5">
        <v>8.4600000000000009</v>
      </c>
      <c r="P519" s="4">
        <f t="shared" si="251"/>
        <v>59.979130434782604</v>
      </c>
      <c r="Q519" s="4">
        <f>11.5/6</f>
        <v>1.9166666666666667</v>
      </c>
      <c r="R519" s="4">
        <f>39.1/6</f>
        <v>6.5166666666666666</v>
      </c>
      <c r="S519" s="20">
        <f t="shared" si="235"/>
        <v>8.4333333333333336</v>
      </c>
      <c r="T519" s="20">
        <f t="shared" si="252"/>
        <v>0.29411764705882354</v>
      </c>
    </row>
    <row r="520" spans="1:20" x14ac:dyDescent="0.25">
      <c r="A520" t="s">
        <v>381</v>
      </c>
      <c r="E520" s="1">
        <v>9.51</v>
      </c>
      <c r="F520" s="1">
        <v>4.05</v>
      </c>
      <c r="G520" s="1">
        <v>0.06</v>
      </c>
      <c r="H520" s="1">
        <v>5.41</v>
      </c>
      <c r="I520" s="1">
        <v>39</v>
      </c>
      <c r="J520" s="1">
        <v>0</v>
      </c>
      <c r="K520" s="1">
        <v>18.29</v>
      </c>
      <c r="L520" s="3">
        <f t="shared" si="257"/>
        <v>0.46897435897435896</v>
      </c>
      <c r="M520" s="3">
        <f t="shared" si="258"/>
        <v>27.799999999999997</v>
      </c>
      <c r="N520" s="1">
        <v>4.0999999999999996</v>
      </c>
      <c r="O520" s="1">
        <v>9.6300000000000008</v>
      </c>
      <c r="P520">
        <f t="shared" si="251"/>
        <v>87.026086956521723</v>
      </c>
      <c r="Q520" s="10">
        <f t="shared" ref="Q520:Q524" si="259">11.5/6</f>
        <v>1.9166666666666667</v>
      </c>
      <c r="R520" s="10">
        <f t="shared" ref="R520:R524" si="260">39.1/6</f>
        <v>6.5166666666666666</v>
      </c>
      <c r="S520" s="20">
        <f t="shared" si="235"/>
        <v>8.4333333333333336</v>
      </c>
      <c r="T520" s="20">
        <f t="shared" si="252"/>
        <v>0.29411764705882354</v>
      </c>
    </row>
    <row r="521" spans="1:20" x14ac:dyDescent="0.25">
      <c r="A521" t="s">
        <v>382</v>
      </c>
      <c r="E521" s="1">
        <v>7.79</v>
      </c>
      <c r="F521" s="1">
        <v>2.94</v>
      </c>
      <c r="G521" s="1">
        <v>0.17</v>
      </c>
      <c r="H521" s="1">
        <v>4.68</v>
      </c>
      <c r="I521" s="1">
        <v>24</v>
      </c>
      <c r="J521" s="1">
        <v>2</v>
      </c>
      <c r="K521" s="1">
        <v>9.5299999999999994</v>
      </c>
      <c r="L521" s="3">
        <f t="shared" si="257"/>
        <v>0.39708333333333329</v>
      </c>
      <c r="M521" s="3">
        <f t="shared" si="258"/>
        <v>17.32</v>
      </c>
      <c r="N521" s="1">
        <v>3.08</v>
      </c>
      <c r="O521" s="1">
        <v>8.1560000000000006</v>
      </c>
      <c r="P521">
        <f t="shared" si="251"/>
        <v>54.219130434782606</v>
      </c>
      <c r="Q521" s="10">
        <f t="shared" si="259"/>
        <v>1.9166666666666667</v>
      </c>
      <c r="R521" s="10">
        <f t="shared" si="260"/>
        <v>6.5166666666666666</v>
      </c>
      <c r="S521" s="20">
        <f t="shared" ref="S521:S582" si="261">Q521+R521</f>
        <v>8.4333333333333336</v>
      </c>
      <c r="T521" s="20">
        <f t="shared" si="252"/>
        <v>0.29411764705882354</v>
      </c>
    </row>
    <row r="522" spans="1:20" x14ac:dyDescent="0.25">
      <c r="A522" t="s">
        <v>383</v>
      </c>
      <c r="E522" s="1">
        <v>7.72</v>
      </c>
      <c r="F522" s="1">
        <v>2.92</v>
      </c>
      <c r="G522" s="1">
        <v>0.23</v>
      </c>
      <c r="H522" s="1">
        <v>4.57</v>
      </c>
      <c r="I522" s="1">
        <v>25</v>
      </c>
      <c r="J522" s="1">
        <v>0</v>
      </c>
      <c r="K522" s="1">
        <v>8.7899999999999991</v>
      </c>
      <c r="L522" s="3">
        <f t="shared" si="257"/>
        <v>0.35159999999999997</v>
      </c>
      <c r="M522" s="3">
        <f t="shared" si="258"/>
        <v>16.509999999999998</v>
      </c>
      <c r="N522" s="1">
        <v>3.238</v>
      </c>
      <c r="O522" s="1">
        <v>8.5649999999999995</v>
      </c>
      <c r="P522">
        <f t="shared" si="251"/>
        <v>51.683478260869556</v>
      </c>
      <c r="Q522" s="10">
        <f t="shared" si="259"/>
        <v>1.9166666666666667</v>
      </c>
      <c r="R522" s="10">
        <f t="shared" si="260"/>
        <v>6.5166666666666666</v>
      </c>
      <c r="S522" s="20">
        <f t="shared" si="261"/>
        <v>8.4333333333333336</v>
      </c>
      <c r="T522" s="20">
        <f t="shared" si="252"/>
        <v>0.29411764705882354</v>
      </c>
    </row>
    <row r="523" spans="1:20" x14ac:dyDescent="0.25">
      <c r="A523" t="s">
        <v>384</v>
      </c>
      <c r="E523" s="1">
        <v>9.27</v>
      </c>
      <c r="F523" s="1">
        <v>3.68</v>
      </c>
      <c r="G523" s="1">
        <v>0</v>
      </c>
      <c r="H523" s="1">
        <v>5.59</v>
      </c>
      <c r="I523" s="1">
        <v>32</v>
      </c>
      <c r="J523" s="1">
        <v>1</v>
      </c>
      <c r="K523" s="1">
        <v>10.27</v>
      </c>
      <c r="L523" s="3">
        <f t="shared" si="257"/>
        <v>0.32093749999999999</v>
      </c>
      <c r="M523" s="3">
        <f t="shared" si="258"/>
        <v>19.54</v>
      </c>
      <c r="N523" s="1">
        <v>3.452</v>
      </c>
      <c r="O523" s="1">
        <v>8.7050000000000001</v>
      </c>
      <c r="P523">
        <f t="shared" si="251"/>
        <v>61.168695652173902</v>
      </c>
      <c r="Q523" s="10">
        <f t="shared" si="259"/>
        <v>1.9166666666666667</v>
      </c>
      <c r="R523" s="10">
        <f t="shared" si="260"/>
        <v>6.5166666666666666</v>
      </c>
      <c r="S523" s="20">
        <f t="shared" si="261"/>
        <v>8.4333333333333336</v>
      </c>
      <c r="T523" s="20">
        <f t="shared" si="252"/>
        <v>0.29411764705882354</v>
      </c>
    </row>
    <row r="524" spans="1:20" x14ac:dyDescent="0.25">
      <c r="A524" t="s">
        <v>385</v>
      </c>
      <c r="E524" s="1">
        <v>7.72</v>
      </c>
      <c r="F524" s="1">
        <v>3.35</v>
      </c>
      <c r="G524" s="1">
        <v>0.06</v>
      </c>
      <c r="H524" s="1">
        <v>4.32</v>
      </c>
      <c r="I524" s="1">
        <v>34</v>
      </c>
      <c r="J524" s="1">
        <v>0</v>
      </c>
      <c r="K524" s="1">
        <v>12.66</v>
      </c>
      <c r="L524" s="3">
        <f t="shared" si="257"/>
        <v>0.37235294117647061</v>
      </c>
      <c r="M524" s="3">
        <f t="shared" si="258"/>
        <v>20.38</v>
      </c>
      <c r="N524" s="1">
        <v>4.4009999999999998</v>
      </c>
      <c r="O524" s="1">
        <v>10.148</v>
      </c>
      <c r="P524">
        <f t="shared" si="251"/>
        <v>63.798260869565205</v>
      </c>
      <c r="Q524" s="10">
        <f t="shared" si="259"/>
        <v>1.9166666666666667</v>
      </c>
      <c r="R524" s="10">
        <f t="shared" si="260"/>
        <v>6.5166666666666666</v>
      </c>
      <c r="S524" s="20">
        <f t="shared" si="261"/>
        <v>8.4333333333333336</v>
      </c>
      <c r="T524" s="20">
        <f t="shared" si="252"/>
        <v>0.29411764705882354</v>
      </c>
    </row>
    <row r="525" spans="1:20" x14ac:dyDescent="0.25">
      <c r="A525" t="s">
        <v>386</v>
      </c>
      <c r="E525" s="1">
        <v>8.4700000000000006</v>
      </c>
      <c r="F525" s="1">
        <v>2.5</v>
      </c>
      <c r="G525" s="1">
        <v>0.39</v>
      </c>
      <c r="H525" s="1">
        <v>5.58</v>
      </c>
      <c r="I525" s="1">
        <v>20</v>
      </c>
      <c r="J525" s="1">
        <v>0</v>
      </c>
      <c r="K525" s="1">
        <v>9.8699999999999992</v>
      </c>
      <c r="L525" s="3">
        <f t="shared" si="257"/>
        <v>0.49349999999999994</v>
      </c>
      <c r="M525" s="3">
        <f t="shared" si="258"/>
        <v>18.34</v>
      </c>
      <c r="N525" s="1">
        <v>2.36</v>
      </c>
      <c r="O525" s="1">
        <v>8.0139999999999993</v>
      </c>
      <c r="P525">
        <f t="shared" si="251"/>
        <v>64.100970873786395</v>
      </c>
      <c r="Q525" s="10">
        <f>10.3/6</f>
        <v>1.7166666666666668</v>
      </c>
      <c r="R525" s="10">
        <f>39.1/6</f>
        <v>6.5166666666666666</v>
      </c>
      <c r="S525" s="20">
        <f t="shared" si="261"/>
        <v>8.2333333333333343</v>
      </c>
      <c r="T525" s="20">
        <f t="shared" si="252"/>
        <v>0.26342710997442459</v>
      </c>
    </row>
    <row r="526" spans="1:20" x14ac:dyDescent="0.25">
      <c r="A526" t="s">
        <v>387</v>
      </c>
      <c r="E526" s="1">
        <v>8.16</v>
      </c>
      <c r="F526" s="1">
        <v>2.89</v>
      </c>
      <c r="G526" s="1">
        <v>0.08</v>
      </c>
      <c r="H526" s="1">
        <v>5.19</v>
      </c>
      <c r="I526" s="1">
        <v>20</v>
      </c>
      <c r="J526" s="1">
        <v>0</v>
      </c>
      <c r="K526" s="1">
        <v>11.2</v>
      </c>
      <c r="L526" s="3">
        <f t="shared" si="257"/>
        <v>0.55999999999999994</v>
      </c>
      <c r="M526" s="3">
        <f t="shared" si="258"/>
        <v>19.36</v>
      </c>
      <c r="N526" s="1">
        <v>2.4510000000000001</v>
      </c>
      <c r="O526" s="1">
        <v>6.9279999999999999</v>
      </c>
      <c r="P526">
        <f t="shared" si="251"/>
        <v>67.666019417475724</v>
      </c>
      <c r="Q526" s="10">
        <f t="shared" ref="Q526:Q530" si="262">10.3/6</f>
        <v>1.7166666666666668</v>
      </c>
      <c r="R526" s="10">
        <f t="shared" ref="R526:R530" si="263">39.1/6</f>
        <v>6.5166666666666666</v>
      </c>
      <c r="S526" s="20">
        <f t="shared" si="261"/>
        <v>8.2333333333333343</v>
      </c>
      <c r="T526" s="20">
        <f t="shared" si="252"/>
        <v>0.26342710997442459</v>
      </c>
    </row>
    <row r="527" spans="1:20" x14ac:dyDescent="0.25">
      <c r="A527" t="s">
        <v>388</v>
      </c>
      <c r="E527" s="1">
        <v>8.74</v>
      </c>
      <c r="F527" s="1">
        <v>2.87</v>
      </c>
      <c r="G527" s="1">
        <v>0.23</v>
      </c>
      <c r="H527" s="1">
        <v>5.63</v>
      </c>
      <c r="I527" s="1">
        <v>23</v>
      </c>
      <c r="J527" s="1">
        <v>0</v>
      </c>
      <c r="K527" s="1">
        <v>9.66</v>
      </c>
      <c r="L527" s="3">
        <f t="shared" si="257"/>
        <v>0.42</v>
      </c>
      <c r="M527" s="3">
        <f t="shared" si="258"/>
        <v>18.399999999999999</v>
      </c>
      <c r="N527" s="1">
        <v>2.633</v>
      </c>
      <c r="O527" s="1">
        <v>8.0009999999999994</v>
      </c>
      <c r="P527">
        <f t="shared" si="251"/>
        <v>64.310679611650471</v>
      </c>
      <c r="Q527" s="10">
        <f t="shared" si="262"/>
        <v>1.7166666666666668</v>
      </c>
      <c r="R527" s="10">
        <f t="shared" si="263"/>
        <v>6.5166666666666666</v>
      </c>
      <c r="S527" s="20">
        <f t="shared" si="261"/>
        <v>8.2333333333333343</v>
      </c>
      <c r="T527" s="20">
        <f t="shared" si="252"/>
        <v>0.26342710997442459</v>
      </c>
    </row>
    <row r="528" spans="1:20" x14ac:dyDescent="0.25">
      <c r="A528" t="s">
        <v>389</v>
      </c>
      <c r="E528" s="1">
        <v>8.4700000000000006</v>
      </c>
      <c r="F528" s="1">
        <v>2.64</v>
      </c>
      <c r="G528" s="1">
        <v>0.24</v>
      </c>
      <c r="H528" s="1">
        <v>5.6</v>
      </c>
      <c r="I528" s="1">
        <v>22</v>
      </c>
      <c r="J528" s="1">
        <v>0</v>
      </c>
      <c r="K528" s="1">
        <v>10.84</v>
      </c>
      <c r="L528" s="3">
        <f t="shared" si="257"/>
        <v>0.49272727272727274</v>
      </c>
      <c r="M528" s="3">
        <f t="shared" si="258"/>
        <v>19.310000000000002</v>
      </c>
      <c r="N528" s="1">
        <v>2.597</v>
      </c>
      <c r="O528" s="1">
        <v>8.3480000000000008</v>
      </c>
      <c r="P528">
        <f t="shared" si="251"/>
        <v>67.491262135922327</v>
      </c>
      <c r="Q528" s="10">
        <f t="shared" si="262"/>
        <v>1.7166666666666668</v>
      </c>
      <c r="R528" s="10">
        <f t="shared" si="263"/>
        <v>6.5166666666666666</v>
      </c>
      <c r="S528" s="20">
        <f t="shared" si="261"/>
        <v>8.2333333333333343</v>
      </c>
      <c r="T528" s="20">
        <f t="shared" si="252"/>
        <v>0.26342710997442459</v>
      </c>
    </row>
    <row r="529" spans="1:20" x14ac:dyDescent="0.25">
      <c r="A529" t="s">
        <v>390</v>
      </c>
      <c r="E529" s="1">
        <v>9.26</v>
      </c>
      <c r="F529" s="1">
        <v>2.99</v>
      </c>
      <c r="G529" s="1">
        <v>0.04</v>
      </c>
      <c r="H529" s="1">
        <v>6.22</v>
      </c>
      <c r="I529" s="1">
        <v>28</v>
      </c>
      <c r="J529" s="1">
        <v>0</v>
      </c>
      <c r="K529" s="1">
        <v>16.399999999999999</v>
      </c>
      <c r="L529" s="3">
        <f t="shared" si="257"/>
        <v>0.58571428571428563</v>
      </c>
      <c r="M529" s="3">
        <f t="shared" si="258"/>
        <v>25.659999999999997</v>
      </c>
      <c r="N529" s="1">
        <v>3.0249999999999999</v>
      </c>
      <c r="O529" s="1">
        <v>9.3719999999999999</v>
      </c>
      <c r="P529">
        <f t="shared" si="251"/>
        <v>89.685436893203857</v>
      </c>
      <c r="Q529" s="10">
        <f t="shared" si="262"/>
        <v>1.7166666666666668</v>
      </c>
      <c r="R529" s="10">
        <f t="shared" si="263"/>
        <v>6.5166666666666666</v>
      </c>
      <c r="S529" s="20">
        <f t="shared" si="261"/>
        <v>8.2333333333333343</v>
      </c>
      <c r="T529" s="20">
        <f t="shared" si="252"/>
        <v>0.26342710997442459</v>
      </c>
    </row>
    <row r="530" spans="1:20" x14ac:dyDescent="0.25">
      <c r="A530" t="s">
        <v>391</v>
      </c>
      <c r="E530" s="1">
        <v>7.69</v>
      </c>
      <c r="F530" s="1">
        <v>2.7</v>
      </c>
      <c r="G530" s="1">
        <v>0.28999999999999998</v>
      </c>
      <c r="H530" s="1">
        <v>4.71</v>
      </c>
      <c r="I530" s="1">
        <v>15</v>
      </c>
      <c r="J530" s="1">
        <v>0</v>
      </c>
      <c r="K530" s="1">
        <v>7.88</v>
      </c>
      <c r="L530" s="3">
        <f t="shared" si="257"/>
        <v>0.52533333333333332</v>
      </c>
      <c r="M530" s="3">
        <f t="shared" si="258"/>
        <v>15.57</v>
      </c>
      <c r="N530" s="1">
        <v>1.9510000000000001</v>
      </c>
      <c r="O530" s="1">
        <v>5.5659999999999998</v>
      </c>
      <c r="P530">
        <f t="shared" si="251"/>
        <v>54.419417475728146</v>
      </c>
      <c r="Q530" s="10">
        <f t="shared" si="262"/>
        <v>1.7166666666666668</v>
      </c>
      <c r="R530" s="10">
        <f t="shared" si="263"/>
        <v>6.5166666666666666</v>
      </c>
      <c r="S530" s="20">
        <f t="shared" si="261"/>
        <v>8.2333333333333343</v>
      </c>
      <c r="T530" s="20">
        <f t="shared" si="252"/>
        <v>0.26342710997442459</v>
      </c>
    </row>
    <row r="531" spans="1:20" x14ac:dyDescent="0.25">
      <c r="A531" t="s">
        <v>392</v>
      </c>
      <c r="E531" s="1">
        <v>8.8699999999999992</v>
      </c>
      <c r="F531" s="1">
        <v>4.03</v>
      </c>
      <c r="G531" s="1">
        <v>0.19</v>
      </c>
      <c r="H531" s="1">
        <v>4.6500000000000004</v>
      </c>
      <c r="I531" s="1">
        <v>21</v>
      </c>
      <c r="J531" s="1">
        <v>1</v>
      </c>
      <c r="K531" s="1">
        <v>12.85</v>
      </c>
      <c r="L531" s="3">
        <f t="shared" si="257"/>
        <v>0.61190476190476184</v>
      </c>
      <c r="M531" s="3">
        <f t="shared" si="258"/>
        <v>21.72</v>
      </c>
      <c r="N531" s="1">
        <v>2.3679999999999999</v>
      </c>
      <c r="O531" s="1">
        <v>5.2089999999999996</v>
      </c>
      <c r="P531">
        <f t="shared" si="251"/>
        <v>80.196923076923085</v>
      </c>
      <c r="Q531">
        <f>9.75/6</f>
        <v>1.625</v>
      </c>
      <c r="R531">
        <f>23.25/6</f>
        <v>3.875</v>
      </c>
      <c r="S531" s="20">
        <f t="shared" si="261"/>
        <v>5.5</v>
      </c>
      <c r="T531" s="20">
        <f t="shared" si="252"/>
        <v>0.41935483870967744</v>
      </c>
    </row>
    <row r="532" spans="1:20" x14ac:dyDescent="0.25">
      <c r="A532" t="s">
        <v>393</v>
      </c>
      <c r="E532" s="1">
        <v>9.19</v>
      </c>
      <c r="F532" s="1">
        <v>3.75</v>
      </c>
      <c r="G532" s="1">
        <v>0.44</v>
      </c>
      <c r="H532" s="1">
        <v>5</v>
      </c>
      <c r="I532" s="1">
        <v>23</v>
      </c>
      <c r="J532" s="1">
        <v>0</v>
      </c>
      <c r="K532" s="1">
        <v>11.08</v>
      </c>
      <c r="L532" s="3">
        <f t="shared" si="257"/>
        <v>0.48173913043478261</v>
      </c>
      <c r="M532" s="3">
        <f t="shared" si="258"/>
        <v>20.27</v>
      </c>
      <c r="N532" s="1">
        <v>2.5030000000000001</v>
      </c>
      <c r="O532" s="1">
        <v>6.1360000000000001</v>
      </c>
      <c r="P532">
        <f t="shared" si="251"/>
        <v>74.843076923076922</v>
      </c>
      <c r="Q532">
        <f t="shared" ref="Q532:Q534" si="264">9.75/6</f>
        <v>1.625</v>
      </c>
      <c r="R532">
        <f t="shared" ref="R532:R534" si="265">23.25/6</f>
        <v>3.875</v>
      </c>
      <c r="S532" s="20">
        <f t="shared" si="261"/>
        <v>5.5</v>
      </c>
      <c r="T532" s="20">
        <f t="shared" si="252"/>
        <v>0.41935483870967744</v>
      </c>
    </row>
    <row r="533" spans="1:20" x14ac:dyDescent="0.25">
      <c r="A533" t="s">
        <v>394</v>
      </c>
      <c r="E533" s="1">
        <v>8.9</v>
      </c>
      <c r="F533" s="1">
        <v>3.4</v>
      </c>
      <c r="G533" s="1">
        <v>0.19</v>
      </c>
      <c r="H533" s="1">
        <v>5.31</v>
      </c>
      <c r="I533" s="1">
        <v>19</v>
      </c>
      <c r="J533" s="1">
        <v>0</v>
      </c>
      <c r="K533" s="1">
        <v>14.82</v>
      </c>
      <c r="L533" s="3">
        <f t="shared" si="257"/>
        <v>0.78</v>
      </c>
      <c r="M533" s="3">
        <f t="shared" si="258"/>
        <v>23.72</v>
      </c>
      <c r="N533" s="1">
        <v>2.1349999999999998</v>
      </c>
      <c r="O533" s="1">
        <v>5.5819999999999999</v>
      </c>
      <c r="P533">
        <f t="shared" si="251"/>
        <v>87.581538461538457</v>
      </c>
      <c r="Q533">
        <f t="shared" si="264"/>
        <v>1.625</v>
      </c>
      <c r="R533">
        <f t="shared" si="265"/>
        <v>3.875</v>
      </c>
      <c r="S533" s="20">
        <f t="shared" si="261"/>
        <v>5.5</v>
      </c>
      <c r="T533" s="20">
        <f t="shared" si="252"/>
        <v>0.41935483870967744</v>
      </c>
    </row>
    <row r="534" spans="1:20" x14ac:dyDescent="0.25">
      <c r="A534" t="s">
        <v>395</v>
      </c>
      <c r="E534" s="1">
        <v>8.9700000000000006</v>
      </c>
      <c r="F534" s="1">
        <v>3.29</v>
      </c>
      <c r="G534" s="1">
        <v>0.28999999999999998</v>
      </c>
      <c r="H534" s="1">
        <v>5.4</v>
      </c>
      <c r="I534" s="1">
        <v>17</v>
      </c>
      <c r="J534" s="1">
        <v>0</v>
      </c>
      <c r="K534" s="1">
        <v>9.09</v>
      </c>
      <c r="L534" s="3">
        <f t="shared" si="257"/>
        <v>0.53470588235294114</v>
      </c>
      <c r="M534" s="3">
        <f t="shared" si="258"/>
        <v>18.060000000000002</v>
      </c>
      <c r="N534" s="1">
        <v>1.8939999999999999</v>
      </c>
      <c r="O534" s="1">
        <v>5.1619999999999999</v>
      </c>
      <c r="P534">
        <f t="shared" si="251"/>
        <v>66.683076923076939</v>
      </c>
      <c r="Q534">
        <f t="shared" si="264"/>
        <v>1.625</v>
      </c>
      <c r="R534">
        <f t="shared" si="265"/>
        <v>3.875</v>
      </c>
      <c r="S534" s="20">
        <f t="shared" si="261"/>
        <v>5.5</v>
      </c>
      <c r="T534" s="20">
        <f t="shared" si="252"/>
        <v>0.41935483870967744</v>
      </c>
    </row>
    <row r="535" spans="1:20" x14ac:dyDescent="0.25">
      <c r="L535" s="3"/>
      <c r="M535" s="3"/>
      <c r="S535" s="20"/>
      <c r="T535" s="20"/>
    </row>
    <row r="536" spans="1:20" x14ac:dyDescent="0.25">
      <c r="L536" s="3"/>
      <c r="M536" s="3"/>
      <c r="S536" s="20"/>
      <c r="T536" s="20"/>
    </row>
    <row r="537" spans="1:20" x14ac:dyDescent="0.25">
      <c r="A537" t="s">
        <v>396</v>
      </c>
      <c r="E537" s="1">
        <v>9.5299999999999994</v>
      </c>
      <c r="F537" s="1">
        <v>3.07</v>
      </c>
      <c r="G537" s="1">
        <v>0.54</v>
      </c>
      <c r="H537" s="1">
        <v>5.92</v>
      </c>
      <c r="I537" s="1">
        <v>34</v>
      </c>
      <c r="J537" s="1">
        <v>0</v>
      </c>
      <c r="K537" s="1">
        <v>34.15</v>
      </c>
      <c r="L537" s="3">
        <f t="shared" si="257"/>
        <v>1.0044117647058823</v>
      </c>
      <c r="M537" s="3">
        <f t="shared" si="258"/>
        <v>43.68</v>
      </c>
      <c r="N537" s="1">
        <v>3.5659999999999998</v>
      </c>
      <c r="O537" s="1">
        <v>11.068</v>
      </c>
      <c r="P537">
        <f t="shared" ref="P537:P547" si="266">M537/(Q537/6)</f>
        <v>109.2</v>
      </c>
      <c r="Q537">
        <f>14.4/6</f>
        <v>2.4</v>
      </c>
      <c r="R537">
        <f>39.5/6</f>
        <v>6.583333333333333</v>
      </c>
      <c r="S537" s="20">
        <f t="shared" si="261"/>
        <v>8.9833333333333325</v>
      </c>
      <c r="T537" s="20">
        <f t="shared" ref="T537:T547" si="267">Q537/R537</f>
        <v>0.36455696202531646</v>
      </c>
    </row>
    <row r="538" spans="1:20" x14ac:dyDescent="0.25">
      <c r="A538" t="s">
        <v>397</v>
      </c>
      <c r="E538" s="1">
        <v>7.79</v>
      </c>
      <c r="F538" s="1">
        <v>2.54</v>
      </c>
      <c r="G538" s="1">
        <v>0.17</v>
      </c>
      <c r="H538" s="1">
        <v>5.08</v>
      </c>
      <c r="I538" s="1">
        <v>22</v>
      </c>
      <c r="J538" s="1">
        <v>0</v>
      </c>
      <c r="K538" s="1">
        <v>11.93</v>
      </c>
      <c r="L538" s="3">
        <f t="shared" si="257"/>
        <v>0.54227272727272724</v>
      </c>
      <c r="M538" s="3">
        <f t="shared" si="258"/>
        <v>19.72</v>
      </c>
      <c r="N538" s="1">
        <v>2.8239999999999998</v>
      </c>
      <c r="O538" s="1">
        <v>8.65</v>
      </c>
      <c r="P538">
        <f t="shared" si="266"/>
        <v>49.300000000000004</v>
      </c>
      <c r="Q538">
        <f t="shared" ref="Q538:Q542" si="268">14.4/6</f>
        <v>2.4</v>
      </c>
      <c r="R538">
        <f t="shared" ref="R538:R542" si="269">39.5/6</f>
        <v>6.583333333333333</v>
      </c>
      <c r="S538" s="20">
        <f t="shared" si="261"/>
        <v>8.9833333333333325</v>
      </c>
      <c r="T538" s="20">
        <f t="shared" si="267"/>
        <v>0.36455696202531646</v>
      </c>
    </row>
    <row r="539" spans="1:20" x14ac:dyDescent="0.25">
      <c r="A539" t="s">
        <v>398</v>
      </c>
      <c r="E539" s="1">
        <v>9.43</v>
      </c>
      <c r="F539" s="1">
        <v>2.96</v>
      </c>
      <c r="G539" s="1">
        <v>0.15</v>
      </c>
      <c r="H539" s="1">
        <v>6.31</v>
      </c>
      <c r="I539" s="1">
        <v>24</v>
      </c>
      <c r="J539" s="1">
        <v>0</v>
      </c>
      <c r="K539" s="1">
        <v>23.73</v>
      </c>
      <c r="L539" s="3">
        <f t="shared" si="257"/>
        <v>0.98875000000000002</v>
      </c>
      <c r="M539" s="3">
        <f t="shared" si="258"/>
        <v>33.159999999999997</v>
      </c>
      <c r="N539" s="1">
        <v>2.5449999999999999</v>
      </c>
      <c r="O539" s="1">
        <v>8.0950000000000006</v>
      </c>
      <c r="P539">
        <f t="shared" si="266"/>
        <v>82.899999999999991</v>
      </c>
      <c r="Q539">
        <f t="shared" si="268"/>
        <v>2.4</v>
      </c>
      <c r="R539">
        <f t="shared" si="269"/>
        <v>6.583333333333333</v>
      </c>
      <c r="S539" s="20">
        <f t="shared" si="261"/>
        <v>8.9833333333333325</v>
      </c>
      <c r="T539" s="20">
        <f t="shared" si="267"/>
        <v>0.36455696202531646</v>
      </c>
    </row>
    <row r="540" spans="1:20" x14ac:dyDescent="0.25">
      <c r="A540" t="s">
        <v>399</v>
      </c>
      <c r="E540" s="1">
        <v>7.49</v>
      </c>
      <c r="F540" s="1">
        <v>2.69</v>
      </c>
      <c r="G540" s="1">
        <v>0.28000000000000003</v>
      </c>
      <c r="H540" s="1">
        <v>4.5199999999999996</v>
      </c>
      <c r="I540" s="1">
        <v>20</v>
      </c>
      <c r="J540" s="1">
        <v>0</v>
      </c>
      <c r="K540" s="1">
        <v>8.0299999999999994</v>
      </c>
      <c r="L540" s="3">
        <f t="shared" si="257"/>
        <v>0.40149999999999997</v>
      </c>
      <c r="M540" s="3">
        <f t="shared" si="258"/>
        <v>15.52</v>
      </c>
      <c r="N540" s="1">
        <v>2.67</v>
      </c>
      <c r="O540" s="1">
        <v>7.43</v>
      </c>
      <c r="P540">
        <f t="shared" si="266"/>
        <v>38.800000000000004</v>
      </c>
      <c r="Q540">
        <f t="shared" si="268"/>
        <v>2.4</v>
      </c>
      <c r="R540">
        <f t="shared" si="269"/>
        <v>6.583333333333333</v>
      </c>
      <c r="S540" s="20">
        <f t="shared" si="261"/>
        <v>8.9833333333333325</v>
      </c>
      <c r="T540" s="20">
        <f t="shared" si="267"/>
        <v>0.36455696202531646</v>
      </c>
    </row>
    <row r="541" spans="1:20" x14ac:dyDescent="0.25">
      <c r="A541" t="s">
        <v>400</v>
      </c>
      <c r="E541" s="1">
        <v>9.31</v>
      </c>
      <c r="F541" s="1">
        <v>3.72</v>
      </c>
      <c r="G541" s="1">
        <v>0.09</v>
      </c>
      <c r="H541" s="1">
        <v>5.5</v>
      </c>
      <c r="I541" s="1">
        <v>30</v>
      </c>
      <c r="J541" s="1">
        <v>0</v>
      </c>
      <c r="K541" s="1">
        <v>20.63</v>
      </c>
      <c r="L541" s="3">
        <f t="shared" si="257"/>
        <v>0.68766666666666665</v>
      </c>
      <c r="M541" s="3">
        <f t="shared" si="258"/>
        <v>29.939999999999998</v>
      </c>
      <c r="N541" s="1">
        <v>3.222</v>
      </c>
      <c r="O541" s="1">
        <v>8.0690000000000008</v>
      </c>
      <c r="P541">
        <f t="shared" si="266"/>
        <v>74.849999999999994</v>
      </c>
      <c r="Q541">
        <f t="shared" si="268"/>
        <v>2.4</v>
      </c>
      <c r="R541">
        <f t="shared" si="269"/>
        <v>6.583333333333333</v>
      </c>
      <c r="S541" s="20">
        <f t="shared" si="261"/>
        <v>8.9833333333333325</v>
      </c>
      <c r="T541" s="20">
        <f t="shared" si="267"/>
        <v>0.36455696202531646</v>
      </c>
    </row>
    <row r="542" spans="1:20" x14ac:dyDescent="0.25">
      <c r="A542" t="s">
        <v>401</v>
      </c>
      <c r="E542" s="1">
        <v>7.91</v>
      </c>
      <c r="F542" s="1">
        <v>2.86</v>
      </c>
      <c r="G542" s="1">
        <v>0.33</v>
      </c>
      <c r="H542" s="1">
        <v>4.72</v>
      </c>
      <c r="I542" s="1">
        <v>29</v>
      </c>
      <c r="J542" s="1">
        <v>0</v>
      </c>
      <c r="K542" s="1">
        <v>25.92</v>
      </c>
      <c r="L542" s="3">
        <f t="shared" si="257"/>
        <v>0.89379310344827589</v>
      </c>
      <c r="M542" s="3">
        <f t="shared" si="258"/>
        <v>33.83</v>
      </c>
      <c r="N542" s="1">
        <v>3.6669999999999998</v>
      </c>
      <c r="O542" s="1">
        <v>10.154</v>
      </c>
      <c r="P542">
        <f t="shared" si="266"/>
        <v>84.575000000000003</v>
      </c>
      <c r="Q542">
        <f t="shared" si="268"/>
        <v>2.4</v>
      </c>
      <c r="R542">
        <f t="shared" si="269"/>
        <v>6.583333333333333</v>
      </c>
      <c r="S542" s="20">
        <f t="shared" si="261"/>
        <v>8.9833333333333325</v>
      </c>
      <c r="T542" s="20">
        <f t="shared" si="267"/>
        <v>0.36455696202531646</v>
      </c>
    </row>
    <row r="543" spans="1:20" x14ac:dyDescent="0.25">
      <c r="A543" t="s">
        <v>402</v>
      </c>
      <c r="E543" s="1">
        <v>5.98</v>
      </c>
      <c r="F543" s="1">
        <v>4.2699999999999996</v>
      </c>
      <c r="G543" s="1">
        <v>0.35</v>
      </c>
      <c r="H543" s="1">
        <v>1.36</v>
      </c>
      <c r="I543" s="1">
        <v>29</v>
      </c>
      <c r="J543" s="1">
        <v>0</v>
      </c>
      <c r="K543" s="1">
        <v>23.22</v>
      </c>
      <c r="L543" s="3">
        <f t="shared" si="257"/>
        <v>0.80068965517241375</v>
      </c>
      <c r="M543" s="3">
        <f t="shared" si="258"/>
        <v>29.2</v>
      </c>
      <c r="N543" s="1">
        <v>4.8529999999999998</v>
      </c>
      <c r="O543" s="1">
        <v>6.7939999999999996</v>
      </c>
      <c r="P543">
        <f t="shared" si="266"/>
        <v>82.641509433962256</v>
      </c>
      <c r="Q543">
        <f>12.72/6</f>
        <v>2.12</v>
      </c>
      <c r="R543">
        <f>41.04/6</f>
        <v>6.84</v>
      </c>
      <c r="S543" s="20">
        <f t="shared" si="261"/>
        <v>8.9600000000000009</v>
      </c>
      <c r="T543" s="20">
        <f t="shared" si="267"/>
        <v>0.3099415204678363</v>
      </c>
    </row>
    <row r="544" spans="1:20" x14ac:dyDescent="0.25">
      <c r="A544" t="s">
        <v>403</v>
      </c>
      <c r="E544" s="1">
        <v>9.24</v>
      </c>
      <c r="F544" s="1">
        <v>4.07</v>
      </c>
      <c r="G544" s="1">
        <v>0.31</v>
      </c>
      <c r="H544" s="1">
        <v>4.8600000000000003</v>
      </c>
      <c r="I544" s="1">
        <v>28</v>
      </c>
      <c r="J544" s="1">
        <v>0</v>
      </c>
      <c r="K544" s="1">
        <v>16.87</v>
      </c>
      <c r="L544" s="3">
        <f t="shared" si="257"/>
        <v>0.60250000000000004</v>
      </c>
      <c r="M544" s="3">
        <f t="shared" si="258"/>
        <v>26.11</v>
      </c>
      <c r="N544" s="1">
        <v>3.0310000000000001</v>
      </c>
      <c r="O544" s="1">
        <v>6.8719999999999999</v>
      </c>
      <c r="P544">
        <f t="shared" si="266"/>
        <v>73.896226415094333</v>
      </c>
      <c r="Q544">
        <f t="shared" ref="Q544:Q547" si="270">12.72/6</f>
        <v>2.12</v>
      </c>
      <c r="R544">
        <f t="shared" ref="R544:R547" si="271">41.04/6</f>
        <v>6.84</v>
      </c>
      <c r="S544" s="20">
        <f t="shared" si="261"/>
        <v>8.9600000000000009</v>
      </c>
      <c r="T544" s="20">
        <f t="shared" si="267"/>
        <v>0.3099415204678363</v>
      </c>
    </row>
    <row r="545" spans="1:20" x14ac:dyDescent="0.25">
      <c r="A545" t="s">
        <v>404</v>
      </c>
      <c r="E545" s="1">
        <v>8.1300000000000008</v>
      </c>
      <c r="F545" s="1">
        <v>3.19</v>
      </c>
      <c r="G545" s="1">
        <v>0.4</v>
      </c>
      <c r="H545" s="1">
        <v>4.54</v>
      </c>
      <c r="I545" s="1">
        <v>20</v>
      </c>
      <c r="J545" s="1">
        <v>0</v>
      </c>
      <c r="K545" s="1">
        <v>14.9</v>
      </c>
      <c r="L545" s="3">
        <f t="shared" si="257"/>
        <v>0.745</v>
      </c>
      <c r="M545" s="3">
        <f t="shared" si="258"/>
        <v>23.03</v>
      </c>
      <c r="N545" s="1">
        <v>2.4590000000000001</v>
      </c>
      <c r="O545" s="1">
        <v>6.2670000000000003</v>
      </c>
      <c r="P545">
        <f t="shared" si="266"/>
        <v>65.179245283018872</v>
      </c>
      <c r="Q545">
        <f t="shared" si="270"/>
        <v>2.12</v>
      </c>
      <c r="R545">
        <f t="shared" si="271"/>
        <v>6.84</v>
      </c>
      <c r="S545" s="20">
        <f t="shared" si="261"/>
        <v>8.9600000000000009</v>
      </c>
      <c r="T545" s="20">
        <f t="shared" si="267"/>
        <v>0.3099415204678363</v>
      </c>
    </row>
    <row r="546" spans="1:20" x14ac:dyDescent="0.25">
      <c r="A546" t="s">
        <v>405</v>
      </c>
      <c r="E546" s="1">
        <v>8.8800000000000008</v>
      </c>
      <c r="F546" s="1">
        <v>2.81</v>
      </c>
      <c r="G546" s="1">
        <v>0.42</v>
      </c>
      <c r="H546" s="1">
        <v>5.65</v>
      </c>
      <c r="I546" s="1">
        <v>18</v>
      </c>
      <c r="J546" s="1">
        <v>0</v>
      </c>
      <c r="K546" s="1">
        <v>13.11</v>
      </c>
      <c r="L546" s="3">
        <f t="shared" ref="L546:L625" si="272">K546/I546</f>
        <v>0.72833333333333328</v>
      </c>
      <c r="M546" s="3">
        <f t="shared" ref="M546:M625" si="273">E546+K546</f>
        <v>21.990000000000002</v>
      </c>
      <c r="N546" s="1">
        <v>2.0270000000000001</v>
      </c>
      <c r="O546" s="1">
        <v>6.4009999999999998</v>
      </c>
      <c r="P546">
        <f t="shared" si="266"/>
        <v>62.235849056603776</v>
      </c>
      <c r="Q546">
        <f t="shared" si="270"/>
        <v>2.12</v>
      </c>
      <c r="R546">
        <f t="shared" si="271"/>
        <v>6.84</v>
      </c>
      <c r="S546" s="20">
        <f t="shared" si="261"/>
        <v>8.9600000000000009</v>
      </c>
      <c r="T546" s="20">
        <f t="shared" si="267"/>
        <v>0.3099415204678363</v>
      </c>
    </row>
    <row r="547" spans="1:20" x14ac:dyDescent="0.25">
      <c r="A547" t="s">
        <v>406</v>
      </c>
      <c r="E547" s="1">
        <v>8.5</v>
      </c>
      <c r="F547" s="1">
        <v>3.35</v>
      </c>
      <c r="G547" s="1">
        <v>0.26</v>
      </c>
      <c r="H547" s="1">
        <v>4.8899999999999997</v>
      </c>
      <c r="I547" s="1">
        <v>26</v>
      </c>
      <c r="J547" s="1">
        <v>0</v>
      </c>
      <c r="K547" s="1">
        <v>20.8</v>
      </c>
      <c r="L547" s="3">
        <f t="shared" si="272"/>
        <v>0.8</v>
      </c>
      <c r="M547" s="3">
        <f t="shared" si="273"/>
        <v>29.3</v>
      </c>
      <c r="N547" s="1">
        <v>3.06</v>
      </c>
      <c r="O547" s="1">
        <v>7.7670000000000003</v>
      </c>
      <c r="P547">
        <f t="shared" si="266"/>
        <v>82.924528301886795</v>
      </c>
      <c r="Q547">
        <f t="shared" si="270"/>
        <v>2.12</v>
      </c>
      <c r="R547">
        <f t="shared" si="271"/>
        <v>6.84</v>
      </c>
      <c r="S547" s="20">
        <f t="shared" si="261"/>
        <v>8.9600000000000009</v>
      </c>
      <c r="T547" s="20">
        <f t="shared" si="267"/>
        <v>0.3099415204678363</v>
      </c>
    </row>
    <row r="548" spans="1:20" x14ac:dyDescent="0.25">
      <c r="L548" s="3"/>
      <c r="M548" s="3"/>
      <c r="S548" s="20"/>
      <c r="T548" s="20"/>
    </row>
    <row r="549" spans="1:20" x14ac:dyDescent="0.25">
      <c r="A549" t="s">
        <v>407</v>
      </c>
      <c r="E549" s="1">
        <v>8.67</v>
      </c>
      <c r="F549" s="1">
        <v>3.7</v>
      </c>
      <c r="G549" s="1">
        <v>0.45</v>
      </c>
      <c r="H549" s="1">
        <v>4.5199999999999996</v>
      </c>
      <c r="I549" s="1">
        <v>32</v>
      </c>
      <c r="J549" s="1">
        <v>0</v>
      </c>
      <c r="K549" s="1">
        <v>17.64</v>
      </c>
      <c r="L549" s="3">
        <f t="shared" si="272"/>
        <v>0.55125000000000002</v>
      </c>
      <c r="M549" s="3">
        <f t="shared" si="273"/>
        <v>26.310000000000002</v>
      </c>
      <c r="N549" s="1">
        <v>3.6920000000000002</v>
      </c>
      <c r="O549" s="1">
        <v>8.6590000000000007</v>
      </c>
      <c r="P549">
        <f t="shared" ref="P549:P564" si="274">M549/(Q549/6)</f>
        <v>126.28800000000001</v>
      </c>
      <c r="Q549">
        <f>7.5/6</f>
        <v>1.25</v>
      </c>
      <c r="R549">
        <f>26.9/6</f>
        <v>4.4833333333333334</v>
      </c>
      <c r="S549" s="20">
        <f t="shared" si="261"/>
        <v>5.7333333333333334</v>
      </c>
      <c r="T549" s="20">
        <f t="shared" ref="T549:T564" si="275">Q549/R549</f>
        <v>0.27881040892193309</v>
      </c>
    </row>
    <row r="550" spans="1:20" x14ac:dyDescent="0.25">
      <c r="A550" t="s">
        <v>408</v>
      </c>
      <c r="E550" s="1">
        <v>8.82</v>
      </c>
      <c r="F550" s="1">
        <v>3.5</v>
      </c>
      <c r="G550" s="1">
        <v>1.01</v>
      </c>
      <c r="H550" s="1">
        <v>4.3099999999999996</v>
      </c>
      <c r="I550" s="1">
        <v>23</v>
      </c>
      <c r="J550" s="1">
        <v>0</v>
      </c>
      <c r="K550" s="1">
        <v>14</v>
      </c>
      <c r="L550" s="3">
        <f t="shared" si="272"/>
        <v>0.60869565217391308</v>
      </c>
      <c r="M550" s="3">
        <f t="shared" si="273"/>
        <v>22.82</v>
      </c>
      <c r="N550" s="1">
        <v>2.6080000000000001</v>
      </c>
      <c r="O550" s="1">
        <v>6.5759999999999996</v>
      </c>
      <c r="P550">
        <f t="shared" si="274"/>
        <v>109.536</v>
      </c>
      <c r="Q550">
        <f t="shared" ref="Q550:Q554" si="276">7.5/6</f>
        <v>1.25</v>
      </c>
      <c r="R550">
        <f t="shared" ref="R550:R554" si="277">26.9/6</f>
        <v>4.4833333333333334</v>
      </c>
      <c r="S550" s="20">
        <f t="shared" si="261"/>
        <v>5.7333333333333334</v>
      </c>
      <c r="T550" s="20">
        <f t="shared" si="275"/>
        <v>0.27881040892193309</v>
      </c>
    </row>
    <row r="551" spans="1:20" x14ac:dyDescent="0.25">
      <c r="A551" t="s">
        <v>409</v>
      </c>
      <c r="E551" s="1">
        <v>7.93</v>
      </c>
      <c r="F551" s="1">
        <v>3.22</v>
      </c>
      <c r="G551" s="1">
        <v>0.15</v>
      </c>
      <c r="H551" s="1">
        <v>4.5599999999999996</v>
      </c>
      <c r="I551" s="1">
        <v>22</v>
      </c>
      <c r="J551" s="1">
        <v>0</v>
      </c>
      <c r="K551" s="1">
        <v>8.84</v>
      </c>
      <c r="L551" s="3">
        <f t="shared" si="272"/>
        <v>0.4018181818181818</v>
      </c>
      <c r="M551" s="3">
        <f t="shared" si="273"/>
        <v>16.77</v>
      </c>
      <c r="N551" s="1">
        <v>2.7749999999999999</v>
      </c>
      <c r="O551" s="1">
        <v>6.8339999999999996</v>
      </c>
      <c r="P551">
        <f t="shared" si="274"/>
        <v>80.495999999999995</v>
      </c>
      <c r="Q551">
        <f t="shared" si="276"/>
        <v>1.25</v>
      </c>
      <c r="R551">
        <f t="shared" si="277"/>
        <v>4.4833333333333334</v>
      </c>
      <c r="S551" s="20">
        <f t="shared" si="261"/>
        <v>5.7333333333333334</v>
      </c>
      <c r="T551" s="20">
        <f t="shared" si="275"/>
        <v>0.27881040892193309</v>
      </c>
    </row>
    <row r="552" spans="1:20" x14ac:dyDescent="0.25">
      <c r="A552" t="s">
        <v>410</v>
      </c>
      <c r="E552" s="1">
        <v>7.36</v>
      </c>
      <c r="F552" s="1">
        <v>3.04</v>
      </c>
      <c r="G552" s="1">
        <v>0.27</v>
      </c>
      <c r="H552" s="1">
        <v>4.05</v>
      </c>
      <c r="I552" s="1">
        <v>22</v>
      </c>
      <c r="J552" s="1">
        <v>1</v>
      </c>
      <c r="K552" s="1">
        <v>7.61</v>
      </c>
      <c r="L552" s="3">
        <f t="shared" si="272"/>
        <v>0.34590909090909094</v>
      </c>
      <c r="M552" s="3">
        <f t="shared" si="273"/>
        <v>14.97</v>
      </c>
      <c r="N552" s="1">
        <v>2.9889999999999999</v>
      </c>
      <c r="O552" s="1">
        <v>7.2409999999999997</v>
      </c>
      <c r="P552">
        <f t="shared" si="274"/>
        <v>71.855999999999995</v>
      </c>
      <c r="Q552">
        <f t="shared" si="276"/>
        <v>1.25</v>
      </c>
      <c r="R552">
        <f t="shared" si="277"/>
        <v>4.4833333333333334</v>
      </c>
      <c r="S552" s="20">
        <f t="shared" si="261"/>
        <v>5.7333333333333334</v>
      </c>
      <c r="T552" s="20">
        <f t="shared" si="275"/>
        <v>0.27881040892193309</v>
      </c>
    </row>
    <row r="553" spans="1:20" x14ac:dyDescent="0.25">
      <c r="A553" t="s">
        <v>411</v>
      </c>
      <c r="E553" s="1">
        <v>7</v>
      </c>
      <c r="F553" s="1">
        <v>2.76</v>
      </c>
      <c r="G553" s="1">
        <v>0.56000000000000005</v>
      </c>
      <c r="H553" s="1">
        <v>3.68</v>
      </c>
      <c r="I553" s="1">
        <v>19</v>
      </c>
      <c r="J553" s="1">
        <v>0</v>
      </c>
      <c r="K553" s="1">
        <v>6.44</v>
      </c>
      <c r="L553" s="3">
        <f t="shared" si="272"/>
        <v>0.33894736842105266</v>
      </c>
      <c r="M553" s="3">
        <f t="shared" si="273"/>
        <v>13.440000000000001</v>
      </c>
      <c r="N553" s="1">
        <v>2.7130000000000001</v>
      </c>
      <c r="O553" s="1">
        <v>6.89</v>
      </c>
      <c r="P553">
        <f t="shared" si="274"/>
        <v>64.512</v>
      </c>
      <c r="Q553">
        <f t="shared" si="276"/>
        <v>1.25</v>
      </c>
      <c r="R553">
        <f t="shared" si="277"/>
        <v>4.4833333333333334</v>
      </c>
      <c r="S553" s="20">
        <f t="shared" si="261"/>
        <v>5.7333333333333334</v>
      </c>
      <c r="T553" s="20">
        <f t="shared" si="275"/>
        <v>0.27881040892193309</v>
      </c>
    </row>
    <row r="554" spans="1:20" x14ac:dyDescent="0.25">
      <c r="A554" t="s">
        <v>412</v>
      </c>
      <c r="E554" s="1">
        <v>8.06</v>
      </c>
      <c r="F554" s="1">
        <v>2.91</v>
      </c>
      <c r="G554" s="1">
        <v>0.51</v>
      </c>
      <c r="H554" s="1">
        <v>4.6399999999999997</v>
      </c>
      <c r="I554" s="1">
        <v>25</v>
      </c>
      <c r="J554" s="1">
        <v>0</v>
      </c>
      <c r="K554" s="1">
        <v>8.77</v>
      </c>
      <c r="L554" s="3">
        <f t="shared" si="272"/>
        <v>0.3508</v>
      </c>
      <c r="M554" s="3">
        <f t="shared" si="273"/>
        <v>16.829999999999998</v>
      </c>
      <c r="N554" s="1">
        <v>3.1040000000000001</v>
      </c>
      <c r="O554" s="1">
        <v>8.59</v>
      </c>
      <c r="P554">
        <f t="shared" si="274"/>
        <v>80.783999999999992</v>
      </c>
      <c r="Q554">
        <f t="shared" si="276"/>
        <v>1.25</v>
      </c>
      <c r="R554">
        <f t="shared" si="277"/>
        <v>4.4833333333333334</v>
      </c>
      <c r="S554" s="20">
        <f t="shared" si="261"/>
        <v>5.7333333333333334</v>
      </c>
      <c r="T554" s="20">
        <f t="shared" si="275"/>
        <v>0.27881040892193309</v>
      </c>
    </row>
    <row r="555" spans="1:20" x14ac:dyDescent="0.25">
      <c r="A555" t="s">
        <v>413</v>
      </c>
      <c r="E555" s="1">
        <v>8.44</v>
      </c>
      <c r="F555" s="1">
        <v>3.11</v>
      </c>
      <c r="G555" s="1">
        <v>0.12</v>
      </c>
      <c r="H555" s="1">
        <v>5.22</v>
      </c>
      <c r="I555" s="1">
        <v>24</v>
      </c>
      <c r="J555" s="1">
        <v>0</v>
      </c>
      <c r="K555" s="1">
        <v>16.07</v>
      </c>
      <c r="L555" s="3">
        <f t="shared" si="272"/>
        <v>0.66958333333333331</v>
      </c>
      <c r="M555" s="3">
        <f t="shared" si="273"/>
        <v>24.509999999999998</v>
      </c>
      <c r="N555" s="1">
        <v>2.8439999999999999</v>
      </c>
      <c r="O555" s="1">
        <v>7.7279999999999998</v>
      </c>
      <c r="P555">
        <f t="shared" si="274"/>
        <v>95.908695652173918</v>
      </c>
      <c r="Q555">
        <f>9.2/6</f>
        <v>1.5333333333333332</v>
      </c>
      <c r="R555">
        <f>35.7/6</f>
        <v>5.95</v>
      </c>
      <c r="S555" s="20">
        <f t="shared" si="261"/>
        <v>7.4833333333333334</v>
      </c>
      <c r="T555" s="20">
        <f t="shared" si="275"/>
        <v>0.25770308123249297</v>
      </c>
    </row>
    <row r="556" spans="1:20" x14ac:dyDescent="0.25">
      <c r="A556" t="s">
        <v>414</v>
      </c>
      <c r="E556" s="1">
        <v>8.31</v>
      </c>
      <c r="F556" s="1">
        <v>2.97</v>
      </c>
      <c r="G556" s="1">
        <v>0.31</v>
      </c>
      <c r="H556" s="1">
        <v>5.04</v>
      </c>
      <c r="I556" s="1">
        <v>20</v>
      </c>
      <c r="J556" s="1">
        <v>0</v>
      </c>
      <c r="K556" s="1">
        <v>12.98</v>
      </c>
      <c r="L556" s="3">
        <f t="shared" si="272"/>
        <v>0.64900000000000002</v>
      </c>
      <c r="M556" s="3">
        <f t="shared" si="273"/>
        <v>21.29</v>
      </c>
      <c r="N556" s="1">
        <v>2.4060000000000001</v>
      </c>
      <c r="O556" s="1">
        <v>6.7430000000000003</v>
      </c>
      <c r="P556">
        <f t="shared" si="274"/>
        <v>83.30869565217391</v>
      </c>
      <c r="Q556">
        <f t="shared" ref="Q556:Q560" si="278">9.2/6</f>
        <v>1.5333333333333332</v>
      </c>
      <c r="R556">
        <f t="shared" ref="R556:R560" si="279">35.7/6</f>
        <v>5.95</v>
      </c>
      <c r="S556" s="20">
        <f t="shared" si="261"/>
        <v>7.4833333333333334</v>
      </c>
      <c r="T556" s="20">
        <f t="shared" si="275"/>
        <v>0.25770308123249297</v>
      </c>
    </row>
    <row r="557" spans="1:20" x14ac:dyDescent="0.25">
      <c r="A557" t="s">
        <v>415</v>
      </c>
      <c r="E557" s="1">
        <v>6.03</v>
      </c>
      <c r="F557" s="1">
        <v>3.33</v>
      </c>
      <c r="G557" s="1">
        <v>0.24</v>
      </c>
      <c r="H557" s="1">
        <v>2.46</v>
      </c>
      <c r="I557" s="1">
        <v>21</v>
      </c>
      <c r="J557" s="1">
        <v>2</v>
      </c>
      <c r="K557" s="1">
        <v>15.31</v>
      </c>
      <c r="L557" s="3">
        <f t="shared" si="272"/>
        <v>0.72904761904761906</v>
      </c>
      <c r="M557" s="3">
        <f t="shared" si="273"/>
        <v>21.34</v>
      </c>
      <c r="N557" s="1">
        <v>3.484</v>
      </c>
      <c r="O557" s="1">
        <v>6.3120000000000003</v>
      </c>
      <c r="P557">
        <f t="shared" si="274"/>
        <v>83.504347826086956</v>
      </c>
      <c r="Q557">
        <f t="shared" si="278"/>
        <v>1.5333333333333332</v>
      </c>
      <c r="R557">
        <f t="shared" si="279"/>
        <v>5.95</v>
      </c>
      <c r="S557" s="20">
        <f t="shared" si="261"/>
        <v>7.4833333333333334</v>
      </c>
      <c r="T557" s="20">
        <f t="shared" si="275"/>
        <v>0.25770308123249297</v>
      </c>
    </row>
    <row r="558" spans="1:20" x14ac:dyDescent="0.25">
      <c r="A558" t="s">
        <v>416</v>
      </c>
      <c r="E558" s="1">
        <v>9.1199999999999992</v>
      </c>
      <c r="F558" s="1">
        <v>3.79</v>
      </c>
      <c r="G558" s="1">
        <v>0.74</v>
      </c>
      <c r="H558" s="1">
        <v>4.5999999999999996</v>
      </c>
      <c r="I558" s="1">
        <v>35</v>
      </c>
      <c r="J558" s="1">
        <v>0</v>
      </c>
      <c r="K558" s="1">
        <v>18.079999999999998</v>
      </c>
      <c r="L558" s="3">
        <f t="shared" si="272"/>
        <v>0.51657142857142857</v>
      </c>
      <c r="M558" s="3">
        <f t="shared" si="273"/>
        <v>27.199999999999996</v>
      </c>
      <c r="N558" s="1">
        <v>3.8359999999999999</v>
      </c>
      <c r="O558" s="1">
        <v>9.2449999999999992</v>
      </c>
      <c r="P558">
        <f t="shared" si="274"/>
        <v>106.43478260869564</v>
      </c>
      <c r="Q558">
        <f t="shared" si="278"/>
        <v>1.5333333333333332</v>
      </c>
      <c r="R558">
        <f t="shared" si="279"/>
        <v>5.95</v>
      </c>
      <c r="S558" s="20">
        <f t="shared" si="261"/>
        <v>7.4833333333333334</v>
      </c>
      <c r="T558" s="20">
        <f t="shared" si="275"/>
        <v>0.25770308123249297</v>
      </c>
    </row>
    <row r="559" spans="1:20" x14ac:dyDescent="0.25">
      <c r="A559" t="s">
        <v>417</v>
      </c>
      <c r="E559" s="1">
        <v>7.35</v>
      </c>
      <c r="F559" s="1">
        <v>3.39</v>
      </c>
      <c r="G559" s="1">
        <v>0.33</v>
      </c>
      <c r="H559" s="1">
        <v>3.62</v>
      </c>
      <c r="I559" s="1">
        <v>24</v>
      </c>
      <c r="J559" s="1">
        <v>0</v>
      </c>
      <c r="K559" s="1">
        <v>12.14</v>
      </c>
      <c r="L559" s="3">
        <f t="shared" si="272"/>
        <v>0.50583333333333336</v>
      </c>
      <c r="M559" s="3">
        <f t="shared" si="273"/>
        <v>19.490000000000002</v>
      </c>
      <c r="N559" s="1">
        <v>3.2650000000000001</v>
      </c>
      <c r="O559" s="1">
        <v>7.0759999999999996</v>
      </c>
      <c r="P559">
        <f t="shared" si="274"/>
        <v>76.265217391304361</v>
      </c>
      <c r="Q559">
        <f t="shared" si="278"/>
        <v>1.5333333333333332</v>
      </c>
      <c r="R559">
        <f t="shared" si="279"/>
        <v>5.95</v>
      </c>
      <c r="S559" s="20">
        <f t="shared" si="261"/>
        <v>7.4833333333333334</v>
      </c>
      <c r="T559" s="20">
        <f t="shared" si="275"/>
        <v>0.25770308123249297</v>
      </c>
    </row>
    <row r="560" spans="1:20" x14ac:dyDescent="0.25">
      <c r="A560" t="s">
        <v>418</v>
      </c>
      <c r="E560" s="1">
        <v>9</v>
      </c>
      <c r="F560" s="1">
        <v>3.86</v>
      </c>
      <c r="G560" s="1">
        <v>0.47</v>
      </c>
      <c r="H560" s="1">
        <v>4.67</v>
      </c>
      <c r="I560" s="1">
        <v>36</v>
      </c>
      <c r="J560" s="1">
        <v>0</v>
      </c>
      <c r="K560" s="1">
        <v>18.27</v>
      </c>
      <c r="L560" s="3">
        <f t="shared" si="272"/>
        <v>0.50749999999999995</v>
      </c>
      <c r="M560" s="3">
        <f t="shared" si="273"/>
        <v>27.27</v>
      </c>
      <c r="N560" s="1">
        <v>4</v>
      </c>
      <c r="O560" s="1">
        <v>9.3379999999999992</v>
      </c>
      <c r="P560">
        <f t="shared" si="274"/>
        <v>106.70869565217392</v>
      </c>
      <c r="Q560">
        <f t="shared" si="278"/>
        <v>1.5333333333333332</v>
      </c>
      <c r="R560">
        <f t="shared" si="279"/>
        <v>5.95</v>
      </c>
      <c r="S560" s="20">
        <f t="shared" si="261"/>
        <v>7.4833333333333334</v>
      </c>
      <c r="T560" s="20">
        <f t="shared" si="275"/>
        <v>0.25770308123249297</v>
      </c>
    </row>
    <row r="561" spans="1:20" x14ac:dyDescent="0.25">
      <c r="A561" t="s">
        <v>419</v>
      </c>
      <c r="E561" s="1">
        <v>5.92</v>
      </c>
      <c r="F561" s="1">
        <v>2.64</v>
      </c>
      <c r="G561" s="1">
        <v>0.85</v>
      </c>
      <c r="H561" s="1">
        <v>2.44</v>
      </c>
      <c r="I561" s="1">
        <v>18</v>
      </c>
      <c r="J561" s="1">
        <v>0</v>
      </c>
      <c r="K561" s="1">
        <v>15.18</v>
      </c>
      <c r="L561" s="3">
        <f t="shared" si="272"/>
        <v>0.84333333333333327</v>
      </c>
      <c r="M561" s="3">
        <f t="shared" si="273"/>
        <v>21.1</v>
      </c>
      <c r="N561" s="1">
        <v>3.0390000000000001</v>
      </c>
      <c r="O561" s="1">
        <v>6.8289999999999997</v>
      </c>
      <c r="P561">
        <f t="shared" si="274"/>
        <v>72.342857142857142</v>
      </c>
      <c r="Q561">
        <f>10.5/6</f>
        <v>1.75</v>
      </c>
      <c r="R561">
        <f>22.5/6</f>
        <v>3.75</v>
      </c>
      <c r="S561" s="20">
        <f t="shared" si="261"/>
        <v>5.5</v>
      </c>
      <c r="T561" s="20">
        <f t="shared" si="275"/>
        <v>0.46666666666666667</v>
      </c>
    </row>
    <row r="562" spans="1:20" x14ac:dyDescent="0.25">
      <c r="A562" t="s">
        <v>420</v>
      </c>
      <c r="E562" s="1">
        <v>7.42</v>
      </c>
      <c r="F562" s="1">
        <v>2.7</v>
      </c>
      <c r="G562" s="1">
        <v>0.42</v>
      </c>
      <c r="H562" s="1">
        <v>4.3</v>
      </c>
      <c r="I562" s="1">
        <v>24</v>
      </c>
      <c r="J562" s="1">
        <v>0</v>
      </c>
      <c r="K562" s="1">
        <v>9.25</v>
      </c>
      <c r="L562" s="3">
        <f t="shared" si="272"/>
        <v>0.38541666666666669</v>
      </c>
      <c r="M562" s="3">
        <f t="shared" si="273"/>
        <v>16.670000000000002</v>
      </c>
      <c r="N562" s="1">
        <v>3.2349999999999999</v>
      </c>
      <c r="O562" s="1">
        <v>8.8800000000000008</v>
      </c>
      <c r="P562">
        <f t="shared" si="274"/>
        <v>57.154285714285713</v>
      </c>
      <c r="Q562">
        <f t="shared" ref="Q562:Q564" si="280">10.5/6</f>
        <v>1.75</v>
      </c>
      <c r="R562">
        <f t="shared" ref="R562:R564" si="281">22.5/6</f>
        <v>3.75</v>
      </c>
      <c r="S562" s="20">
        <f t="shared" si="261"/>
        <v>5.5</v>
      </c>
      <c r="T562" s="20">
        <f t="shared" si="275"/>
        <v>0.46666666666666667</v>
      </c>
    </row>
    <row r="563" spans="1:20" x14ac:dyDescent="0.25">
      <c r="A563" t="s">
        <v>421</v>
      </c>
      <c r="E563" s="1">
        <v>7.48</v>
      </c>
      <c r="F563" s="1">
        <v>3.03</v>
      </c>
      <c r="G563" s="1">
        <v>0.34</v>
      </c>
      <c r="H563" s="1">
        <v>4.1100000000000003</v>
      </c>
      <c r="I563" s="1">
        <v>15</v>
      </c>
      <c r="J563" s="1">
        <v>0</v>
      </c>
      <c r="K563" s="1">
        <v>9.4600000000000009</v>
      </c>
      <c r="L563" s="3">
        <f t="shared" si="272"/>
        <v>0.63066666666666671</v>
      </c>
      <c r="M563" s="3">
        <f t="shared" si="273"/>
        <v>16.940000000000001</v>
      </c>
      <c r="N563" s="1">
        <v>2.0049999999999999</v>
      </c>
      <c r="O563" s="1">
        <v>4.9580000000000002</v>
      </c>
      <c r="P563">
        <f t="shared" si="274"/>
        <v>58.08</v>
      </c>
      <c r="Q563">
        <f t="shared" si="280"/>
        <v>1.75</v>
      </c>
      <c r="R563">
        <f t="shared" si="281"/>
        <v>3.75</v>
      </c>
      <c r="S563" s="20">
        <f t="shared" si="261"/>
        <v>5.5</v>
      </c>
      <c r="T563" s="20">
        <f t="shared" si="275"/>
        <v>0.46666666666666667</v>
      </c>
    </row>
    <row r="564" spans="1:20" x14ac:dyDescent="0.25">
      <c r="A564" t="s">
        <v>422</v>
      </c>
      <c r="E564" s="1">
        <v>7.42</v>
      </c>
      <c r="F564" s="1">
        <v>2.4700000000000002</v>
      </c>
      <c r="G564" s="1">
        <v>0.81</v>
      </c>
      <c r="H564" s="1">
        <v>4.1500000000000004</v>
      </c>
      <c r="I564" s="1">
        <v>19</v>
      </c>
      <c r="J564" s="1">
        <v>0</v>
      </c>
      <c r="K564" s="1">
        <v>12.84</v>
      </c>
      <c r="L564" s="3">
        <f t="shared" si="272"/>
        <v>0.6757894736842105</v>
      </c>
      <c r="M564" s="3">
        <f t="shared" si="273"/>
        <v>20.259999999999998</v>
      </c>
      <c r="N564" s="1">
        <v>2.5590000000000002</v>
      </c>
      <c r="O564" s="1">
        <v>7.7039999999999997</v>
      </c>
      <c r="P564">
        <f t="shared" si="274"/>
        <v>69.462857142857132</v>
      </c>
      <c r="Q564">
        <f t="shared" si="280"/>
        <v>1.75</v>
      </c>
      <c r="R564">
        <f t="shared" si="281"/>
        <v>3.75</v>
      </c>
      <c r="S564" s="20">
        <f t="shared" si="261"/>
        <v>5.5</v>
      </c>
      <c r="T564" s="20">
        <f t="shared" si="275"/>
        <v>0.46666666666666667</v>
      </c>
    </row>
    <row r="565" spans="1:20" x14ac:dyDescent="0.25">
      <c r="L565" s="3"/>
      <c r="M565" s="3"/>
      <c r="S565" s="20"/>
      <c r="T565" s="20"/>
    </row>
    <row r="566" spans="1:20" x14ac:dyDescent="0.25">
      <c r="L566" s="3"/>
      <c r="M566" s="3"/>
      <c r="S566" s="20"/>
      <c r="T566" s="20"/>
    </row>
    <row r="567" spans="1:20" x14ac:dyDescent="0.25">
      <c r="A567" t="s">
        <v>423</v>
      </c>
      <c r="E567" s="1">
        <v>4.79</v>
      </c>
      <c r="F567" s="1">
        <v>4.32</v>
      </c>
      <c r="G567" s="1">
        <v>0.25</v>
      </c>
      <c r="H567" s="1">
        <v>0.22</v>
      </c>
      <c r="I567" s="1">
        <v>30</v>
      </c>
      <c r="J567" s="1">
        <v>0</v>
      </c>
      <c r="K567" s="1">
        <v>38.11</v>
      </c>
      <c r="L567" s="3">
        <f t="shared" si="272"/>
        <v>1.2703333333333333</v>
      </c>
      <c r="M567" s="3">
        <f t="shared" si="273"/>
        <v>42.9</v>
      </c>
      <c r="N567" s="1">
        <v>6.266</v>
      </c>
      <c r="O567" s="1">
        <v>6.952</v>
      </c>
      <c r="P567">
        <f>M567/(Q567/6)</f>
        <v>114.14634146341464</v>
      </c>
      <c r="Q567">
        <f>13.53/6</f>
        <v>2.2549999999999999</v>
      </c>
      <c r="R567">
        <f>31.2/6</f>
        <v>5.2</v>
      </c>
      <c r="S567" s="20">
        <f t="shared" si="261"/>
        <v>7.4550000000000001</v>
      </c>
      <c r="T567" s="20">
        <f>Q567/R567</f>
        <v>0.43365384615384611</v>
      </c>
    </row>
    <row r="568" spans="1:20" x14ac:dyDescent="0.25">
      <c r="A568" t="s">
        <v>424</v>
      </c>
      <c r="E568" s="1">
        <v>4.8</v>
      </c>
      <c r="F568" s="1">
        <v>3.7</v>
      </c>
      <c r="G568" s="1">
        <v>0.42</v>
      </c>
      <c r="H568" s="1">
        <v>0.68</v>
      </c>
      <c r="I568" s="1">
        <v>24</v>
      </c>
      <c r="J568" s="1">
        <v>0</v>
      </c>
      <c r="K568" s="1">
        <v>26.7</v>
      </c>
      <c r="L568" s="3">
        <f t="shared" si="272"/>
        <v>1.1125</v>
      </c>
      <c r="M568" s="3">
        <f t="shared" si="273"/>
        <v>31.5</v>
      </c>
      <c r="N568" s="1">
        <v>4.9950000000000001</v>
      </c>
      <c r="O568" s="1">
        <v>6.4870000000000001</v>
      </c>
      <c r="P568">
        <f>M568/(Q568/6)</f>
        <v>83.813747228381388</v>
      </c>
      <c r="Q568">
        <f t="shared" ref="Q568:Q571" si="282">13.53/6</f>
        <v>2.2549999999999999</v>
      </c>
      <c r="R568">
        <f t="shared" ref="R568:R571" si="283">31.2/6</f>
        <v>5.2</v>
      </c>
      <c r="S568" s="20">
        <f t="shared" si="261"/>
        <v>7.4550000000000001</v>
      </c>
      <c r="T568" s="20">
        <f>Q568/R568</f>
        <v>0.43365384615384611</v>
      </c>
    </row>
    <row r="569" spans="1:20" x14ac:dyDescent="0.25">
      <c r="A569" t="s">
        <v>425</v>
      </c>
      <c r="E569" s="1">
        <v>3.33</v>
      </c>
      <c r="F569" s="1">
        <v>2.68</v>
      </c>
      <c r="G569" s="1">
        <v>0.23</v>
      </c>
      <c r="H569" s="1">
        <v>0.42</v>
      </c>
      <c r="I569" s="1">
        <v>22</v>
      </c>
      <c r="J569" s="1">
        <v>0</v>
      </c>
      <c r="K569" s="1">
        <v>15.88</v>
      </c>
      <c r="L569" s="3">
        <f t="shared" si="272"/>
        <v>0.7218181818181818</v>
      </c>
      <c r="M569" s="3">
        <f t="shared" si="273"/>
        <v>19.21</v>
      </c>
      <c r="N569" s="1">
        <v>6.6139999999999999</v>
      </c>
      <c r="O569" s="1">
        <v>8.218</v>
      </c>
      <c r="P569">
        <f>M569/(Q569/6)</f>
        <v>51.113082039911312</v>
      </c>
      <c r="Q569">
        <f t="shared" si="282"/>
        <v>2.2549999999999999</v>
      </c>
      <c r="R569">
        <f t="shared" si="283"/>
        <v>5.2</v>
      </c>
      <c r="S569" s="20">
        <f t="shared" si="261"/>
        <v>7.4550000000000001</v>
      </c>
      <c r="T569" s="20">
        <f>Q569/R569</f>
        <v>0.43365384615384611</v>
      </c>
    </row>
    <row r="570" spans="1:20" x14ac:dyDescent="0.25">
      <c r="A570" t="s">
        <v>426</v>
      </c>
      <c r="E570" s="1">
        <v>4.18</v>
      </c>
      <c r="F570" s="1">
        <v>3.17</v>
      </c>
      <c r="G570" s="1">
        <v>0.27</v>
      </c>
      <c r="H570" s="1">
        <v>0.75</v>
      </c>
      <c r="I570" s="1">
        <v>24</v>
      </c>
      <c r="J570" s="1">
        <v>0</v>
      </c>
      <c r="K570" s="1">
        <v>19.809999999999999</v>
      </c>
      <c r="L570" s="3">
        <f t="shared" si="272"/>
        <v>0.82541666666666658</v>
      </c>
      <c r="M570" s="3">
        <f t="shared" si="273"/>
        <v>23.99</v>
      </c>
      <c r="N570" s="1">
        <v>5.7380000000000004</v>
      </c>
      <c r="O570" s="1">
        <v>7.5819999999999999</v>
      </c>
      <c r="P570">
        <f>M570/(Q570/6)</f>
        <v>63.831485587583153</v>
      </c>
      <c r="Q570">
        <f t="shared" si="282"/>
        <v>2.2549999999999999</v>
      </c>
      <c r="R570">
        <f t="shared" si="283"/>
        <v>5.2</v>
      </c>
      <c r="S570" s="20">
        <f t="shared" si="261"/>
        <v>7.4550000000000001</v>
      </c>
      <c r="T570" s="20">
        <f>Q570/R570</f>
        <v>0.43365384615384611</v>
      </c>
    </row>
    <row r="571" spans="1:20" x14ac:dyDescent="0.25">
      <c r="A571" t="s">
        <v>427</v>
      </c>
      <c r="E571" s="1">
        <v>8.91</v>
      </c>
      <c r="F571" s="1">
        <v>3.54</v>
      </c>
      <c r="G571" s="1">
        <v>0.28999999999999998</v>
      </c>
      <c r="H571" s="1">
        <v>5.08</v>
      </c>
      <c r="I571" s="1">
        <v>30</v>
      </c>
      <c r="J571" s="1">
        <v>0</v>
      </c>
      <c r="K571" s="1">
        <v>23.14</v>
      </c>
      <c r="L571" s="3">
        <f t="shared" si="272"/>
        <v>0.77133333333333332</v>
      </c>
      <c r="M571" s="3">
        <f t="shared" si="273"/>
        <v>32.049999999999997</v>
      </c>
      <c r="N571" s="1">
        <v>3.3679999999999999</v>
      </c>
      <c r="O571" s="1">
        <v>8.4819999999999993</v>
      </c>
      <c r="P571">
        <f>M571/(Q571/6)</f>
        <v>85.27716186252772</v>
      </c>
      <c r="Q571">
        <f t="shared" si="282"/>
        <v>2.2549999999999999</v>
      </c>
      <c r="R571">
        <f t="shared" si="283"/>
        <v>5.2</v>
      </c>
      <c r="S571" s="20">
        <f t="shared" si="261"/>
        <v>7.4550000000000001</v>
      </c>
      <c r="T571" s="20">
        <f>Q571/R571</f>
        <v>0.43365384615384611</v>
      </c>
    </row>
    <row r="572" spans="1:20" x14ac:dyDescent="0.25">
      <c r="L572" s="3"/>
      <c r="M572" s="3"/>
      <c r="S572" s="20"/>
      <c r="T572" s="20"/>
    </row>
    <row r="573" spans="1:20" x14ac:dyDescent="0.25">
      <c r="A573" t="s">
        <v>428</v>
      </c>
      <c r="E573" s="1">
        <v>6.29</v>
      </c>
      <c r="F573" s="1">
        <v>2.66</v>
      </c>
      <c r="G573" s="1">
        <v>0.28000000000000003</v>
      </c>
      <c r="H573" s="1">
        <v>3.35</v>
      </c>
      <c r="I573" s="1">
        <v>20</v>
      </c>
      <c r="J573" s="1">
        <v>0</v>
      </c>
      <c r="K573" s="1">
        <v>14.85</v>
      </c>
      <c r="L573" s="3">
        <f t="shared" si="272"/>
        <v>0.74249999999999994</v>
      </c>
      <c r="M573" s="3">
        <f t="shared" si="273"/>
        <v>21.14</v>
      </c>
      <c r="N573" s="1">
        <v>3.1779999999999999</v>
      </c>
      <c r="O573" s="1">
        <v>7.5140000000000002</v>
      </c>
      <c r="P573">
        <f>M573/(Q573/6)</f>
        <v>63.42</v>
      </c>
      <c r="Q573">
        <f>12/6</f>
        <v>2</v>
      </c>
      <c r="R573">
        <f>44.4/6</f>
        <v>7.3999999999999995</v>
      </c>
      <c r="S573" s="20">
        <f t="shared" si="261"/>
        <v>9.3999999999999986</v>
      </c>
      <c r="T573" s="20">
        <f>Q573/R573</f>
        <v>0.27027027027027029</v>
      </c>
    </row>
    <row r="574" spans="1:20" x14ac:dyDescent="0.25">
      <c r="A574" t="s">
        <v>429</v>
      </c>
      <c r="E574" s="1">
        <v>8.8699999999999992</v>
      </c>
      <c r="F574" s="1">
        <v>2.5</v>
      </c>
      <c r="G574" s="1">
        <v>0.43</v>
      </c>
      <c r="H574" s="1">
        <v>5.95</v>
      </c>
      <c r="I574" s="1">
        <v>20</v>
      </c>
      <c r="J574" s="1">
        <v>0</v>
      </c>
      <c r="K574" s="1">
        <v>13.14</v>
      </c>
      <c r="L574" s="3">
        <f t="shared" si="272"/>
        <v>0.65700000000000003</v>
      </c>
      <c r="M574" s="3">
        <f t="shared" si="273"/>
        <v>22.009999999999998</v>
      </c>
      <c r="N574" s="1">
        <v>2.2549999999999999</v>
      </c>
      <c r="O574" s="1">
        <v>8.0150000000000006</v>
      </c>
      <c r="P574">
        <f>M574/(Q574/6)</f>
        <v>66.03</v>
      </c>
      <c r="Q574">
        <f t="shared" ref="Q574:Q576" si="284">12/6</f>
        <v>2</v>
      </c>
      <c r="R574">
        <f t="shared" ref="R574:R576" si="285">44.4/6</f>
        <v>7.3999999999999995</v>
      </c>
      <c r="S574" s="20">
        <f t="shared" si="261"/>
        <v>9.3999999999999986</v>
      </c>
      <c r="T574" s="20">
        <f>Q574/R574</f>
        <v>0.27027027027027029</v>
      </c>
    </row>
    <row r="575" spans="1:20" x14ac:dyDescent="0.25">
      <c r="A575" t="s">
        <v>430</v>
      </c>
      <c r="E575" s="1">
        <v>6.45</v>
      </c>
      <c r="F575" s="1">
        <v>2.46</v>
      </c>
      <c r="G575" s="1">
        <v>0.31</v>
      </c>
      <c r="H575" s="1">
        <v>3.67</v>
      </c>
      <c r="I575" s="1">
        <v>16</v>
      </c>
      <c r="J575" s="1">
        <v>0</v>
      </c>
      <c r="K575" s="1">
        <v>10.45</v>
      </c>
      <c r="L575" s="3">
        <f t="shared" si="272"/>
        <v>0.65312499999999996</v>
      </c>
      <c r="M575" s="3">
        <f t="shared" si="273"/>
        <v>16.899999999999999</v>
      </c>
      <c r="N575" s="1">
        <v>2.4820000000000002</v>
      </c>
      <c r="O575" s="1">
        <v>6.5030000000000001</v>
      </c>
      <c r="P575">
        <f>M575/(Q575/6)</f>
        <v>50.699999999999996</v>
      </c>
      <c r="Q575">
        <f t="shared" si="284"/>
        <v>2</v>
      </c>
      <c r="R575">
        <f t="shared" si="285"/>
        <v>7.3999999999999995</v>
      </c>
      <c r="S575" s="20">
        <f t="shared" si="261"/>
        <v>9.3999999999999986</v>
      </c>
      <c r="T575" s="20">
        <f>Q575/R575</f>
        <v>0.27027027027027029</v>
      </c>
    </row>
    <row r="576" spans="1:20" x14ac:dyDescent="0.25">
      <c r="A576" t="s">
        <v>431</v>
      </c>
      <c r="E576" s="1">
        <v>7.76</v>
      </c>
      <c r="F576" s="1">
        <v>2.62</v>
      </c>
      <c r="G576" s="1">
        <v>0.27</v>
      </c>
      <c r="H576" s="1">
        <v>4.87</v>
      </c>
      <c r="I576" s="1">
        <v>18</v>
      </c>
      <c r="J576" s="1">
        <v>0</v>
      </c>
      <c r="K576" s="1">
        <v>15.81</v>
      </c>
      <c r="L576" s="3">
        <f t="shared" si="272"/>
        <v>0.87833333333333341</v>
      </c>
      <c r="M576" s="3">
        <f t="shared" si="273"/>
        <v>23.57</v>
      </c>
      <c r="N576" s="1">
        <v>2.319</v>
      </c>
      <c r="O576" s="1">
        <v>6.8570000000000002</v>
      </c>
      <c r="P576">
        <f>M576/(Q576/6)</f>
        <v>70.710000000000008</v>
      </c>
      <c r="Q576">
        <f t="shared" si="284"/>
        <v>2</v>
      </c>
      <c r="R576">
        <f t="shared" si="285"/>
        <v>7.3999999999999995</v>
      </c>
      <c r="S576" s="20">
        <f t="shared" si="261"/>
        <v>9.3999999999999986</v>
      </c>
      <c r="T576" s="20">
        <f>Q576/R576</f>
        <v>0.27027027027027029</v>
      </c>
    </row>
    <row r="577" spans="1:20" x14ac:dyDescent="0.25">
      <c r="L577" s="3"/>
      <c r="M577" s="3"/>
      <c r="S577" s="20"/>
      <c r="T577" s="20"/>
    </row>
    <row r="578" spans="1:20" x14ac:dyDescent="0.25">
      <c r="L578" s="3"/>
      <c r="M578" s="3"/>
      <c r="S578" s="20"/>
      <c r="T578" s="20"/>
    </row>
    <row r="579" spans="1:20" x14ac:dyDescent="0.25">
      <c r="A579" t="s">
        <v>432</v>
      </c>
      <c r="E579" s="1">
        <v>5.32</v>
      </c>
      <c r="F579" s="1">
        <v>3.37</v>
      </c>
      <c r="G579" s="1">
        <v>0.1</v>
      </c>
      <c r="H579" s="1">
        <v>1.85</v>
      </c>
      <c r="I579" s="1">
        <v>24</v>
      </c>
      <c r="J579" s="1">
        <v>0</v>
      </c>
      <c r="K579" s="1">
        <v>25.63</v>
      </c>
      <c r="L579" s="3">
        <f t="shared" si="272"/>
        <v>1.0679166666666666</v>
      </c>
      <c r="M579" s="3">
        <f t="shared" si="273"/>
        <v>30.95</v>
      </c>
      <c r="N579" s="1">
        <v>4.508</v>
      </c>
      <c r="O579" s="1">
        <v>7.1150000000000002</v>
      </c>
      <c r="P579">
        <f>M579/(Q579/6)</f>
        <v>82.533333333333331</v>
      </c>
      <c r="Q579">
        <f>13.5/6</f>
        <v>2.25</v>
      </c>
      <c r="R579">
        <f>45/6</f>
        <v>7.5</v>
      </c>
      <c r="S579" s="20">
        <f t="shared" si="261"/>
        <v>9.75</v>
      </c>
      <c r="T579" s="20">
        <f>Q579/R579</f>
        <v>0.3</v>
      </c>
    </row>
    <row r="580" spans="1:20" x14ac:dyDescent="0.25">
      <c r="A580" t="s">
        <v>433</v>
      </c>
      <c r="E580" s="1">
        <v>8.4499999999999993</v>
      </c>
      <c r="F580" s="1">
        <v>3.15</v>
      </c>
      <c r="G580" s="1">
        <v>0.33</v>
      </c>
      <c r="H580" s="1">
        <v>4.97</v>
      </c>
      <c r="I580" s="1">
        <v>28</v>
      </c>
      <c r="J580" s="1">
        <v>0</v>
      </c>
      <c r="K580" s="1">
        <v>26.94</v>
      </c>
      <c r="L580" s="3">
        <f t="shared" si="272"/>
        <v>0.96214285714285719</v>
      </c>
      <c r="M580" s="3">
        <f t="shared" si="273"/>
        <v>35.39</v>
      </c>
      <c r="N580" s="1">
        <v>3.3140000000000001</v>
      </c>
      <c r="O580" s="1">
        <v>8.8870000000000005</v>
      </c>
      <c r="P580">
        <f>M580/(Q580/6)</f>
        <v>94.373333333333335</v>
      </c>
      <c r="Q580">
        <f t="shared" ref="Q580:Q582" si="286">13.5/6</f>
        <v>2.25</v>
      </c>
      <c r="R580">
        <f t="shared" ref="R580:R582" si="287">45/6</f>
        <v>7.5</v>
      </c>
      <c r="S580" s="20">
        <f t="shared" si="261"/>
        <v>9.75</v>
      </c>
      <c r="T580" s="20">
        <f>Q580/R580</f>
        <v>0.3</v>
      </c>
    </row>
    <row r="581" spans="1:20" x14ac:dyDescent="0.25">
      <c r="A581" t="s">
        <v>434</v>
      </c>
      <c r="E581" s="1">
        <v>8.92</v>
      </c>
      <c r="F581" s="1">
        <v>3.29</v>
      </c>
      <c r="G581" s="1">
        <v>0.41</v>
      </c>
      <c r="H581" s="1">
        <v>5.22</v>
      </c>
      <c r="I581" s="1">
        <v>24</v>
      </c>
      <c r="J581" s="1">
        <v>0</v>
      </c>
      <c r="K581" s="1">
        <v>20.72</v>
      </c>
      <c r="L581" s="3">
        <f t="shared" si="272"/>
        <v>0.86333333333333329</v>
      </c>
      <c r="M581" s="3">
        <f t="shared" si="273"/>
        <v>29.64</v>
      </c>
      <c r="N581" s="1">
        <v>2.6890000000000001</v>
      </c>
      <c r="O581" s="1">
        <v>7.29</v>
      </c>
      <c r="P581">
        <f>M581/(Q581/6)</f>
        <v>79.040000000000006</v>
      </c>
      <c r="Q581">
        <f t="shared" si="286"/>
        <v>2.25</v>
      </c>
      <c r="R581">
        <f t="shared" si="287"/>
        <v>7.5</v>
      </c>
      <c r="S581" s="20">
        <f t="shared" si="261"/>
        <v>9.75</v>
      </c>
      <c r="T581" s="20">
        <f>Q581/R581</f>
        <v>0.3</v>
      </c>
    </row>
    <row r="582" spans="1:20" x14ac:dyDescent="0.25">
      <c r="A582" t="s">
        <v>435</v>
      </c>
      <c r="E582" s="1">
        <v>8.74</v>
      </c>
      <c r="F582" s="1">
        <v>3.14</v>
      </c>
      <c r="G582" s="1">
        <v>0.39</v>
      </c>
      <c r="H582" s="1">
        <v>5.22</v>
      </c>
      <c r="I582" s="1">
        <v>17</v>
      </c>
      <c r="J582" s="1">
        <v>0</v>
      </c>
      <c r="K582" s="1">
        <v>16.420000000000002</v>
      </c>
      <c r="L582" s="3">
        <f t="shared" si="272"/>
        <v>0.96588235294117653</v>
      </c>
      <c r="M582" s="3">
        <f t="shared" si="273"/>
        <v>25.160000000000004</v>
      </c>
      <c r="N582" s="1">
        <v>1.944</v>
      </c>
      <c r="O582" s="1">
        <v>5.4160000000000004</v>
      </c>
      <c r="P582">
        <f>M582/(Q582/6)</f>
        <v>67.093333333333348</v>
      </c>
      <c r="Q582">
        <f t="shared" si="286"/>
        <v>2.25</v>
      </c>
      <c r="R582">
        <f t="shared" si="287"/>
        <v>7.5</v>
      </c>
      <c r="S582" s="20">
        <f t="shared" si="261"/>
        <v>9.75</v>
      </c>
      <c r="T582" s="20">
        <f>Q582/R582</f>
        <v>0.3</v>
      </c>
    </row>
    <row r="583" spans="1:20" x14ac:dyDescent="0.25">
      <c r="L583" s="3"/>
      <c r="M583" s="3"/>
      <c r="P583" s="30"/>
      <c r="S583" s="20"/>
      <c r="T583" s="20"/>
    </row>
    <row r="584" spans="1:20" x14ac:dyDescent="0.25">
      <c r="L584" s="3"/>
      <c r="M584" s="3"/>
      <c r="P584" s="30"/>
      <c r="S584" s="20"/>
      <c r="T584" s="20"/>
    </row>
    <row r="585" spans="1:20" x14ac:dyDescent="0.25">
      <c r="A585" t="s">
        <v>436</v>
      </c>
      <c r="E585" s="1">
        <v>9.84</v>
      </c>
      <c r="F585" s="1">
        <v>4.54</v>
      </c>
      <c r="G585" s="1">
        <v>0.35</v>
      </c>
      <c r="H585" s="1">
        <v>4.96</v>
      </c>
      <c r="I585" s="1">
        <v>34</v>
      </c>
      <c r="J585" s="1">
        <v>0</v>
      </c>
      <c r="K585" s="1">
        <v>30.52</v>
      </c>
      <c r="L585" s="3">
        <v>0.9</v>
      </c>
      <c r="M585" s="3">
        <v>40.4</v>
      </c>
      <c r="N585" s="1">
        <v>3.4550000000000001</v>
      </c>
      <c r="O585" s="1">
        <v>7.4909999999999997</v>
      </c>
      <c r="P585" s="30">
        <f t="shared" ref="P585:P608" si="288">M585/(Q585/6)</f>
        <v>106.94117647058823</v>
      </c>
      <c r="Q585">
        <f>13.6/6</f>
        <v>2.2666666666666666</v>
      </c>
      <c r="R585">
        <f>66.8/6</f>
        <v>11.133333333333333</v>
      </c>
      <c r="S585" s="20">
        <f t="shared" ref="S585:S648" si="289">Q585+R585</f>
        <v>13.399999999999999</v>
      </c>
      <c r="T585" s="20">
        <f>Q585/R585</f>
        <v>0.20359281437125748</v>
      </c>
    </row>
    <row r="586" spans="1:20" x14ac:dyDescent="0.25">
      <c r="A586" t="s">
        <v>437</v>
      </c>
      <c r="E586" s="1">
        <v>9.1199999999999992</v>
      </c>
      <c r="F586" s="1">
        <v>4.49</v>
      </c>
      <c r="G586" s="1">
        <v>0.15</v>
      </c>
      <c r="H586" s="1">
        <v>4.47</v>
      </c>
      <c r="I586" s="1">
        <v>35</v>
      </c>
      <c r="J586" s="1">
        <v>0</v>
      </c>
      <c r="K586" s="1">
        <v>26.6</v>
      </c>
      <c r="L586" s="3">
        <v>0.8</v>
      </c>
      <c r="M586" s="3">
        <v>35.700000000000003</v>
      </c>
      <c r="N586" s="1">
        <v>3.8380000000000001</v>
      </c>
      <c r="O586" s="1">
        <v>7.7960000000000003</v>
      </c>
      <c r="P586" s="30">
        <f t="shared" si="288"/>
        <v>94.500000000000014</v>
      </c>
      <c r="Q586">
        <f t="shared" ref="Q586:Q587" si="290">13.6/6</f>
        <v>2.2666666666666666</v>
      </c>
      <c r="R586">
        <f t="shared" ref="R586:R587" si="291">66.8/6</f>
        <v>11.133333333333333</v>
      </c>
      <c r="S586" s="20">
        <f t="shared" si="289"/>
        <v>13.399999999999999</v>
      </c>
      <c r="T586" s="20">
        <f>Q586/R586</f>
        <v>0.20359281437125748</v>
      </c>
    </row>
    <row r="587" spans="1:20" x14ac:dyDescent="0.25">
      <c r="A587" t="s">
        <v>438</v>
      </c>
      <c r="E587" s="1">
        <v>9.09</v>
      </c>
      <c r="F587" s="1">
        <v>5.1100000000000003</v>
      </c>
      <c r="G587" s="1">
        <v>0.38</v>
      </c>
      <c r="H587" s="1">
        <v>3.61</v>
      </c>
      <c r="I587" s="1">
        <v>28</v>
      </c>
      <c r="J587" s="1">
        <v>0</v>
      </c>
      <c r="K587" s="1">
        <v>25.38</v>
      </c>
      <c r="L587" s="3">
        <v>0.9</v>
      </c>
      <c r="M587" s="3">
        <v>34.5</v>
      </c>
      <c r="N587" s="1">
        <v>3.0790000000000002</v>
      </c>
      <c r="O587" s="1">
        <v>5.4809999999999999</v>
      </c>
      <c r="P587" s="30">
        <f t="shared" si="288"/>
        <v>91.32352941176471</v>
      </c>
      <c r="Q587">
        <f t="shared" si="290"/>
        <v>2.2666666666666666</v>
      </c>
      <c r="R587">
        <f t="shared" si="291"/>
        <v>11.133333333333333</v>
      </c>
      <c r="S587" s="20">
        <f t="shared" si="289"/>
        <v>13.399999999999999</v>
      </c>
      <c r="T587" s="20">
        <f>Q587/R587</f>
        <v>0.20359281437125748</v>
      </c>
    </row>
    <row r="588" spans="1:20" x14ac:dyDescent="0.25">
      <c r="L588" s="3"/>
      <c r="M588" s="3"/>
      <c r="P588" s="30"/>
      <c r="S588" s="20"/>
      <c r="T588" s="20"/>
    </row>
    <row r="589" spans="1:20" x14ac:dyDescent="0.25">
      <c r="L589" s="3"/>
      <c r="M589" s="3"/>
      <c r="P589" s="30"/>
      <c r="S589" s="20"/>
      <c r="T589" s="20"/>
    </row>
    <row r="590" spans="1:20" x14ac:dyDescent="0.25">
      <c r="L590" s="3"/>
      <c r="M590" s="3"/>
      <c r="P590" s="30"/>
      <c r="S590" s="20"/>
      <c r="T590" s="20"/>
    </row>
    <row r="591" spans="1:20" x14ac:dyDescent="0.25">
      <c r="A591" t="s">
        <v>439</v>
      </c>
      <c r="E591" s="1">
        <v>8.0299999999999994</v>
      </c>
      <c r="F591" s="1">
        <v>4.18</v>
      </c>
      <c r="G591" s="1">
        <v>0.27</v>
      </c>
      <c r="H591" s="1">
        <v>3.58</v>
      </c>
      <c r="I591" s="1">
        <v>36</v>
      </c>
      <c r="J591" s="1">
        <v>0</v>
      </c>
      <c r="K591" s="1">
        <v>27.62</v>
      </c>
      <c r="L591" s="3">
        <v>0.8</v>
      </c>
      <c r="M591" s="3">
        <v>35.700000000000003</v>
      </c>
      <c r="N591" s="1">
        <v>4.4809999999999999</v>
      </c>
      <c r="O591" s="1">
        <v>8.6229999999999993</v>
      </c>
      <c r="P591" s="30">
        <f t="shared" si="288"/>
        <v>112.73684210526315</v>
      </c>
      <c r="Q591">
        <f>11.4/6</f>
        <v>1.9000000000000001</v>
      </c>
      <c r="R591">
        <f>28.9/6</f>
        <v>4.8166666666666664</v>
      </c>
      <c r="S591" s="20">
        <f t="shared" si="289"/>
        <v>6.7166666666666668</v>
      </c>
      <c r="T591" s="20">
        <f t="shared" ref="T591:T599" si="292">Q591/R591</f>
        <v>0.39446366782006925</v>
      </c>
    </row>
    <row r="592" spans="1:20" x14ac:dyDescent="0.25">
      <c r="A592" t="s">
        <v>440</v>
      </c>
      <c r="E592" s="1">
        <v>9.76</v>
      </c>
      <c r="F592" s="1">
        <v>4.6100000000000003</v>
      </c>
      <c r="G592" s="1">
        <v>0.45</v>
      </c>
      <c r="H592" s="1">
        <v>4.7</v>
      </c>
      <c r="I592" s="1">
        <v>32</v>
      </c>
      <c r="J592" s="1">
        <v>0</v>
      </c>
      <c r="K592" s="1">
        <v>23.71</v>
      </c>
      <c r="L592" s="3">
        <v>0.7</v>
      </c>
      <c r="M592" s="3">
        <v>33.5</v>
      </c>
      <c r="N592" s="1">
        <v>3.28</v>
      </c>
      <c r="O592" s="1">
        <v>6.9470000000000001</v>
      </c>
      <c r="P592" s="30">
        <f t="shared" si="288"/>
        <v>105.78947368421051</v>
      </c>
      <c r="Q592">
        <f t="shared" ref="Q592:Q596" si="293">11.4/6</f>
        <v>1.9000000000000001</v>
      </c>
      <c r="R592">
        <f t="shared" ref="R592:R596" si="294">28.9/6</f>
        <v>4.8166666666666664</v>
      </c>
      <c r="S592" s="20">
        <f t="shared" si="289"/>
        <v>6.7166666666666668</v>
      </c>
      <c r="T592" s="20">
        <f t="shared" si="292"/>
        <v>0.39446366782006925</v>
      </c>
    </row>
    <row r="593" spans="1:20" x14ac:dyDescent="0.25">
      <c r="A593" t="s">
        <v>441</v>
      </c>
      <c r="E593" s="1">
        <v>8.74</v>
      </c>
      <c r="F593" s="1">
        <v>3.96</v>
      </c>
      <c r="G593" s="1">
        <v>0.17</v>
      </c>
      <c r="H593" s="1">
        <v>4.5999999999999996</v>
      </c>
      <c r="I593" s="1">
        <v>22</v>
      </c>
      <c r="J593" s="1">
        <v>0</v>
      </c>
      <c r="K593" s="1">
        <v>10.94</v>
      </c>
      <c r="L593" s="3">
        <v>0.5</v>
      </c>
      <c r="M593" s="3">
        <v>19.7</v>
      </c>
      <c r="N593" s="1">
        <v>2.5179999999999998</v>
      </c>
      <c r="O593" s="1">
        <v>5.5519999999999996</v>
      </c>
      <c r="P593" s="30">
        <f t="shared" si="288"/>
        <v>62.210526315789465</v>
      </c>
      <c r="Q593">
        <f t="shared" si="293"/>
        <v>1.9000000000000001</v>
      </c>
      <c r="R593">
        <f t="shared" si="294"/>
        <v>4.8166666666666664</v>
      </c>
      <c r="S593" s="20">
        <f t="shared" si="289"/>
        <v>6.7166666666666668</v>
      </c>
      <c r="T593" s="20">
        <f t="shared" si="292"/>
        <v>0.39446366782006925</v>
      </c>
    </row>
    <row r="594" spans="1:20" x14ac:dyDescent="0.25">
      <c r="A594" t="s">
        <v>442</v>
      </c>
      <c r="E594" s="1">
        <v>7.83</v>
      </c>
      <c r="F594" s="1">
        <v>3.28</v>
      </c>
      <c r="G594" s="1">
        <v>0.45</v>
      </c>
      <c r="H594" s="1">
        <v>4.0999999999999996</v>
      </c>
      <c r="I594" s="1">
        <v>18</v>
      </c>
      <c r="J594" s="1">
        <v>0</v>
      </c>
      <c r="K594" s="1">
        <v>11.24</v>
      </c>
      <c r="L594" s="3">
        <v>0.6</v>
      </c>
      <c r="M594" s="3">
        <v>19.100000000000001</v>
      </c>
      <c r="N594" s="1">
        <v>2.2989999999999999</v>
      </c>
      <c r="O594" s="1">
        <v>5.4889999999999999</v>
      </c>
      <c r="P594" s="30">
        <f t="shared" si="288"/>
        <v>60.315789473684205</v>
      </c>
      <c r="Q594">
        <f t="shared" si="293"/>
        <v>1.9000000000000001</v>
      </c>
      <c r="R594">
        <f t="shared" si="294"/>
        <v>4.8166666666666664</v>
      </c>
      <c r="S594" s="20">
        <f t="shared" si="289"/>
        <v>6.7166666666666668</v>
      </c>
      <c r="T594" s="20">
        <f t="shared" si="292"/>
        <v>0.39446366782006925</v>
      </c>
    </row>
    <row r="595" spans="1:20" x14ac:dyDescent="0.25">
      <c r="A595" t="s">
        <v>443</v>
      </c>
      <c r="E595" s="1">
        <v>7.88</v>
      </c>
      <c r="F595" s="1">
        <v>3.23</v>
      </c>
      <c r="G595" s="1">
        <v>0.56999999999999995</v>
      </c>
      <c r="H595" s="1">
        <v>4.08</v>
      </c>
      <c r="I595" s="1">
        <v>23</v>
      </c>
      <c r="J595" s="1">
        <v>0</v>
      </c>
      <c r="K595" s="1">
        <v>11.41</v>
      </c>
      <c r="L595" s="3">
        <v>0.5</v>
      </c>
      <c r="M595" s="3">
        <v>19.3</v>
      </c>
      <c r="N595" s="1">
        <v>2.9180000000000001</v>
      </c>
      <c r="O595" s="1">
        <v>7.1130000000000004</v>
      </c>
      <c r="P595" s="30">
        <f t="shared" si="288"/>
        <v>60.947368421052623</v>
      </c>
      <c r="Q595">
        <f t="shared" si="293"/>
        <v>1.9000000000000001</v>
      </c>
      <c r="R595">
        <f t="shared" si="294"/>
        <v>4.8166666666666664</v>
      </c>
      <c r="S595" s="20">
        <f t="shared" si="289"/>
        <v>6.7166666666666668</v>
      </c>
      <c r="T595" s="20">
        <f t="shared" si="292"/>
        <v>0.39446366782006925</v>
      </c>
    </row>
    <row r="596" spans="1:20" x14ac:dyDescent="0.25">
      <c r="A596" t="s">
        <v>444</v>
      </c>
      <c r="E596" s="1">
        <v>7.6</v>
      </c>
      <c r="F596" s="1">
        <v>3.31</v>
      </c>
      <c r="G596" s="1">
        <v>0.62</v>
      </c>
      <c r="H596" s="1">
        <v>3.67</v>
      </c>
      <c r="I596" s="1">
        <v>25</v>
      </c>
      <c r="J596" s="1">
        <v>0</v>
      </c>
      <c r="K596" s="1">
        <v>14.9</v>
      </c>
      <c r="L596" s="3">
        <v>0.6</v>
      </c>
      <c r="M596" s="3">
        <v>22.5</v>
      </c>
      <c r="N596" s="1">
        <v>3.2890000000000001</v>
      </c>
      <c r="O596" s="1">
        <v>7.548</v>
      </c>
      <c r="P596" s="30">
        <f t="shared" si="288"/>
        <v>71.052631578947356</v>
      </c>
      <c r="Q596">
        <f t="shared" si="293"/>
        <v>1.9000000000000001</v>
      </c>
      <c r="R596">
        <f t="shared" si="294"/>
        <v>4.8166666666666664</v>
      </c>
      <c r="S596" s="20">
        <f t="shared" si="289"/>
        <v>6.7166666666666668</v>
      </c>
      <c r="T596" s="20">
        <f t="shared" si="292"/>
        <v>0.39446366782006925</v>
      </c>
    </row>
    <row r="597" spans="1:20" x14ac:dyDescent="0.25">
      <c r="A597" t="s">
        <v>445</v>
      </c>
      <c r="E597" s="1">
        <v>8.81</v>
      </c>
      <c r="F597" s="1">
        <v>4</v>
      </c>
      <c r="G597" s="1">
        <v>0.35</v>
      </c>
      <c r="H597" s="1">
        <v>4.46</v>
      </c>
      <c r="I597" s="1">
        <v>23</v>
      </c>
      <c r="J597" s="1">
        <v>0</v>
      </c>
      <c r="K597" s="1">
        <v>18.829999999999998</v>
      </c>
      <c r="L597" s="3">
        <v>0.8</v>
      </c>
      <c r="M597" s="3">
        <v>27.6</v>
      </c>
      <c r="N597" s="1">
        <v>2.61</v>
      </c>
      <c r="O597" s="1">
        <v>5.7469999999999999</v>
      </c>
      <c r="P597" s="30">
        <f t="shared" si="288"/>
        <v>93.735849056603769</v>
      </c>
      <c r="Q597">
        <f>10.6/6</f>
        <v>1.7666666666666666</v>
      </c>
      <c r="R597">
        <f>35.4/6</f>
        <v>5.8999999999999995</v>
      </c>
      <c r="S597" s="20">
        <f t="shared" si="289"/>
        <v>7.6666666666666661</v>
      </c>
      <c r="T597" s="20">
        <f t="shared" si="292"/>
        <v>0.29943502824858759</v>
      </c>
    </row>
    <row r="598" spans="1:20" x14ac:dyDescent="0.25">
      <c r="A598" t="s">
        <v>446</v>
      </c>
      <c r="E598" s="1">
        <v>9.42</v>
      </c>
      <c r="F598" s="1">
        <v>5.39</v>
      </c>
      <c r="G598" s="1">
        <v>0.37</v>
      </c>
      <c r="H598" s="1">
        <v>3.66</v>
      </c>
      <c r="I598" s="1">
        <v>44</v>
      </c>
      <c r="J598" s="1">
        <v>0</v>
      </c>
      <c r="K598" s="1">
        <v>36.450000000000003</v>
      </c>
      <c r="L598" s="3">
        <v>0.8</v>
      </c>
      <c r="M598" s="3">
        <v>45.9</v>
      </c>
      <c r="N598" s="1">
        <v>4.6719999999999997</v>
      </c>
      <c r="O598" s="1">
        <v>8.1669999999999998</v>
      </c>
      <c r="P598" s="30">
        <f t="shared" si="288"/>
        <v>155.88679245283018</v>
      </c>
      <c r="Q598">
        <f t="shared" ref="Q598:Q599" si="295">10.6/6</f>
        <v>1.7666666666666666</v>
      </c>
      <c r="R598">
        <f t="shared" ref="R598:R599" si="296">35.4/6</f>
        <v>5.8999999999999995</v>
      </c>
      <c r="S598" s="20">
        <f t="shared" si="289"/>
        <v>7.6666666666666661</v>
      </c>
      <c r="T598" s="20">
        <f t="shared" si="292"/>
        <v>0.29943502824858759</v>
      </c>
    </row>
    <row r="599" spans="1:20" x14ac:dyDescent="0.25">
      <c r="A599" t="s">
        <v>447</v>
      </c>
      <c r="E599" s="1">
        <v>9.0500000000000007</v>
      </c>
      <c r="F599" s="1">
        <v>4.2300000000000004</v>
      </c>
      <c r="G599" s="1">
        <v>0.71</v>
      </c>
      <c r="H599" s="1">
        <v>4.1100000000000003</v>
      </c>
      <c r="I599" s="1">
        <v>27</v>
      </c>
      <c r="J599" s="1">
        <v>0</v>
      </c>
      <c r="K599" s="1">
        <v>27.52</v>
      </c>
      <c r="L599" s="3">
        <v>1</v>
      </c>
      <c r="M599" s="3">
        <v>36.6</v>
      </c>
      <c r="N599" s="1">
        <v>2.984</v>
      </c>
      <c r="O599" s="1">
        <v>6.383</v>
      </c>
      <c r="P599" s="30">
        <f t="shared" si="288"/>
        <v>124.30188679245283</v>
      </c>
      <c r="Q599">
        <f t="shared" si="295"/>
        <v>1.7666666666666666</v>
      </c>
      <c r="R599">
        <f t="shared" si="296"/>
        <v>5.8999999999999995</v>
      </c>
      <c r="S599" s="20">
        <f t="shared" si="289"/>
        <v>7.6666666666666661</v>
      </c>
      <c r="T599" s="20">
        <f t="shared" si="292"/>
        <v>0.29943502824858759</v>
      </c>
    </row>
    <row r="600" spans="1:20" x14ac:dyDescent="0.25">
      <c r="L600" s="3"/>
      <c r="M600" s="3"/>
      <c r="P600" s="30"/>
      <c r="S600" s="20"/>
      <c r="T600" s="20"/>
    </row>
    <row r="601" spans="1:20" x14ac:dyDescent="0.25">
      <c r="L601" s="3"/>
      <c r="M601" s="3"/>
      <c r="P601" s="30"/>
      <c r="S601" s="20"/>
      <c r="T601" s="20"/>
    </row>
    <row r="602" spans="1:20" x14ac:dyDescent="0.25">
      <c r="L602" s="3"/>
      <c r="M602" s="3"/>
      <c r="P602" s="30"/>
      <c r="S602" s="20"/>
      <c r="T602" s="20"/>
    </row>
    <row r="603" spans="1:20" x14ac:dyDescent="0.25">
      <c r="A603" t="s">
        <v>448</v>
      </c>
      <c r="E603" s="1">
        <v>8.91</v>
      </c>
      <c r="F603" s="1">
        <v>2.5299999999999998</v>
      </c>
      <c r="G603" s="1">
        <v>0.9</v>
      </c>
      <c r="H603" s="1">
        <v>5.48</v>
      </c>
      <c r="I603" s="1">
        <v>23</v>
      </c>
      <c r="J603" s="1">
        <v>0</v>
      </c>
      <c r="K603" s="1">
        <v>12.29</v>
      </c>
      <c r="L603" s="3">
        <v>0.5</v>
      </c>
      <c r="M603" s="3">
        <v>21.2</v>
      </c>
      <c r="N603" s="1">
        <v>2.5830000000000002</v>
      </c>
      <c r="O603" s="1">
        <v>9.0890000000000004</v>
      </c>
      <c r="P603" s="30">
        <f t="shared" si="288"/>
        <v>93.073170731707322</v>
      </c>
      <c r="Q603">
        <f>8.2/6</f>
        <v>1.3666666666666665</v>
      </c>
      <c r="R603">
        <f>24.4/6</f>
        <v>4.0666666666666664</v>
      </c>
      <c r="S603" s="20">
        <f t="shared" si="289"/>
        <v>5.4333333333333327</v>
      </c>
      <c r="T603" s="20">
        <f t="shared" ref="T603:T613" si="297">Q603/R603</f>
        <v>0.33606557377049179</v>
      </c>
    </row>
    <row r="604" spans="1:20" x14ac:dyDescent="0.25">
      <c r="A604" t="s">
        <v>449</v>
      </c>
      <c r="E604" s="1">
        <v>8.18</v>
      </c>
      <c r="F604" s="1">
        <v>2.5299999999999998</v>
      </c>
      <c r="G604" s="1">
        <v>0.37</v>
      </c>
      <c r="H604" s="1">
        <v>5.27</v>
      </c>
      <c r="I604" s="1">
        <v>14</v>
      </c>
      <c r="J604" s="1">
        <v>0</v>
      </c>
      <c r="K604" s="1">
        <v>6.25</v>
      </c>
      <c r="L604" s="3">
        <v>0.4</v>
      </c>
      <c r="M604" s="3">
        <v>14.4</v>
      </c>
      <c r="N604" s="1">
        <v>1.712</v>
      </c>
      <c r="O604" s="1">
        <v>5.5229999999999997</v>
      </c>
      <c r="P604" s="30">
        <f t="shared" si="288"/>
        <v>63.219512195121965</v>
      </c>
      <c r="Q604">
        <f t="shared" ref="Q604:Q608" si="298">8.2/6</f>
        <v>1.3666666666666665</v>
      </c>
      <c r="R604">
        <f t="shared" ref="R604:R608" si="299">24.4/6</f>
        <v>4.0666666666666664</v>
      </c>
      <c r="S604" s="20">
        <f t="shared" si="289"/>
        <v>5.4333333333333327</v>
      </c>
      <c r="T604" s="20">
        <f t="shared" si="297"/>
        <v>0.33606557377049179</v>
      </c>
    </row>
    <row r="605" spans="1:20" x14ac:dyDescent="0.25">
      <c r="A605" t="s">
        <v>450</v>
      </c>
      <c r="E605" s="1">
        <v>8.1999999999999993</v>
      </c>
      <c r="F605" s="1">
        <v>2.37</v>
      </c>
      <c r="G605" s="1">
        <v>0.19</v>
      </c>
      <c r="H605" s="1">
        <v>5.64</v>
      </c>
      <c r="I605" s="1">
        <v>13</v>
      </c>
      <c r="J605" s="1">
        <v>0</v>
      </c>
      <c r="K605" s="1">
        <v>6.56</v>
      </c>
      <c r="L605" s="3">
        <v>0.5</v>
      </c>
      <c r="M605" s="3">
        <v>14.8</v>
      </c>
      <c r="N605" s="1">
        <v>1.5840000000000001</v>
      </c>
      <c r="O605" s="1">
        <v>5.4820000000000002</v>
      </c>
      <c r="P605" s="30">
        <f t="shared" si="288"/>
        <v>64.975609756097569</v>
      </c>
      <c r="Q605">
        <f t="shared" si="298"/>
        <v>1.3666666666666665</v>
      </c>
      <c r="R605">
        <f t="shared" si="299"/>
        <v>4.0666666666666664</v>
      </c>
      <c r="S605" s="20">
        <f t="shared" si="289"/>
        <v>5.4333333333333327</v>
      </c>
      <c r="T605" s="20">
        <f t="shared" si="297"/>
        <v>0.33606557377049179</v>
      </c>
    </row>
    <row r="606" spans="1:20" x14ac:dyDescent="0.25">
      <c r="A606" t="s">
        <v>451</v>
      </c>
      <c r="E606" s="1">
        <v>7.23</v>
      </c>
      <c r="F606" s="1">
        <v>2.46</v>
      </c>
      <c r="G606" s="1">
        <v>0.21</v>
      </c>
      <c r="H606" s="1">
        <v>4.5599999999999996</v>
      </c>
      <c r="I606" s="1">
        <v>23</v>
      </c>
      <c r="J606" s="1">
        <v>0</v>
      </c>
      <c r="K606" s="1">
        <v>10.29</v>
      </c>
      <c r="L606" s="3">
        <v>0.4</v>
      </c>
      <c r="M606" s="3">
        <v>17.5</v>
      </c>
      <c r="N606" s="1">
        <v>3.181</v>
      </c>
      <c r="O606" s="1">
        <v>9.3420000000000005</v>
      </c>
      <c r="P606" s="30">
        <f t="shared" si="288"/>
        <v>76.82926829268294</v>
      </c>
      <c r="Q606">
        <f t="shared" si="298"/>
        <v>1.3666666666666665</v>
      </c>
      <c r="R606">
        <f t="shared" si="299"/>
        <v>4.0666666666666664</v>
      </c>
      <c r="S606" s="20">
        <f t="shared" si="289"/>
        <v>5.4333333333333327</v>
      </c>
      <c r="T606" s="20">
        <f t="shared" si="297"/>
        <v>0.33606557377049179</v>
      </c>
    </row>
    <row r="607" spans="1:20" x14ac:dyDescent="0.25">
      <c r="A607" t="s">
        <v>452</v>
      </c>
      <c r="E607" s="1">
        <v>7.05</v>
      </c>
      <c r="F607" s="1">
        <v>2.41</v>
      </c>
      <c r="G607" s="1">
        <v>0.21</v>
      </c>
      <c r="H607" s="1">
        <v>4.43</v>
      </c>
      <c r="I607" s="1">
        <v>18</v>
      </c>
      <c r="J607" s="1">
        <v>0</v>
      </c>
      <c r="K607" s="1">
        <v>10.76</v>
      </c>
      <c r="L607" s="3">
        <v>0.6</v>
      </c>
      <c r="M607" s="3">
        <v>17.8</v>
      </c>
      <c r="N607" s="1">
        <v>2.5529999999999999</v>
      </c>
      <c r="O607" s="1">
        <v>7.476</v>
      </c>
      <c r="P607" s="30">
        <f t="shared" si="288"/>
        <v>78.146341463414643</v>
      </c>
      <c r="Q607">
        <f t="shared" si="298"/>
        <v>1.3666666666666665</v>
      </c>
      <c r="R607">
        <f t="shared" si="299"/>
        <v>4.0666666666666664</v>
      </c>
      <c r="S607" s="20">
        <f t="shared" si="289"/>
        <v>5.4333333333333327</v>
      </c>
      <c r="T607" s="20">
        <f t="shared" si="297"/>
        <v>0.33606557377049179</v>
      </c>
    </row>
    <row r="608" spans="1:20" x14ac:dyDescent="0.25">
      <c r="A608" t="s">
        <v>453</v>
      </c>
      <c r="E608" s="1">
        <v>7.11</v>
      </c>
      <c r="F608" s="1">
        <v>1.52</v>
      </c>
      <c r="G608" s="1">
        <v>0.51</v>
      </c>
      <c r="H608" s="1">
        <v>5.08</v>
      </c>
      <c r="I608" s="1">
        <v>15</v>
      </c>
      <c r="J608" s="1">
        <v>0</v>
      </c>
      <c r="K608" s="1">
        <v>8.73</v>
      </c>
      <c r="L608" s="3">
        <v>0.6</v>
      </c>
      <c r="M608" s="3">
        <v>15.8</v>
      </c>
      <c r="N608" s="1">
        <v>2.11</v>
      </c>
      <c r="O608" s="1">
        <v>9.8569999999999993</v>
      </c>
      <c r="P608" s="30">
        <f t="shared" si="288"/>
        <v>69.365853658536594</v>
      </c>
      <c r="Q608">
        <f t="shared" si="298"/>
        <v>1.3666666666666665</v>
      </c>
      <c r="R608">
        <f t="shared" si="299"/>
        <v>4.0666666666666664</v>
      </c>
      <c r="S608" s="20">
        <f t="shared" si="289"/>
        <v>5.4333333333333327</v>
      </c>
      <c r="T608" s="20">
        <f t="shared" si="297"/>
        <v>0.33606557377049179</v>
      </c>
    </row>
    <row r="609" spans="1:20" x14ac:dyDescent="0.25">
      <c r="A609" t="s">
        <v>454</v>
      </c>
      <c r="E609" s="1">
        <v>8.92</v>
      </c>
      <c r="F609" s="1">
        <v>2.72</v>
      </c>
      <c r="G609" s="1">
        <v>0.17</v>
      </c>
      <c r="H609" s="1">
        <v>6.03</v>
      </c>
      <c r="I609" s="1">
        <v>20</v>
      </c>
      <c r="J609" s="1">
        <v>0</v>
      </c>
      <c r="K609" s="1">
        <v>15.12</v>
      </c>
      <c r="L609" s="3">
        <f t="shared" si="272"/>
        <v>0.75600000000000001</v>
      </c>
      <c r="M609" s="3">
        <f t="shared" si="273"/>
        <v>24.04</v>
      </c>
      <c r="N609" s="1">
        <v>2.242</v>
      </c>
      <c r="O609" s="1">
        <v>7.3440000000000003</v>
      </c>
      <c r="P609">
        <f t="shared" ref="P609:P613" si="300">M609/(Q609/6)</f>
        <v>69.34615384615384</v>
      </c>
      <c r="Q609">
        <f>12.48/6</f>
        <v>2.08</v>
      </c>
      <c r="R609">
        <f>32.4/6</f>
        <v>5.3999999999999995</v>
      </c>
      <c r="S609" s="20">
        <f t="shared" si="289"/>
        <v>7.4799999999999995</v>
      </c>
      <c r="T609" s="20">
        <f t="shared" si="297"/>
        <v>0.38518518518518524</v>
      </c>
    </row>
    <row r="610" spans="1:20" x14ac:dyDescent="0.25">
      <c r="A610" t="s">
        <v>455</v>
      </c>
      <c r="E610" s="1">
        <v>8.83</v>
      </c>
      <c r="F610" s="1">
        <v>3.07</v>
      </c>
      <c r="G610" s="1">
        <v>0.46</v>
      </c>
      <c r="H610" s="1">
        <v>5.3</v>
      </c>
      <c r="I610" s="1">
        <v>29</v>
      </c>
      <c r="J610" s="1">
        <v>0</v>
      </c>
      <c r="K610" s="1">
        <v>12.82</v>
      </c>
      <c r="L610" s="3">
        <f t="shared" si="272"/>
        <v>0.4420689655172414</v>
      </c>
      <c r="M610" s="3">
        <f t="shared" si="273"/>
        <v>21.65</v>
      </c>
      <c r="N610" s="1">
        <v>3.2850000000000001</v>
      </c>
      <c r="O610" s="1">
        <v>9.4339999999999993</v>
      </c>
      <c r="P610">
        <f t="shared" si="300"/>
        <v>62.451923076923073</v>
      </c>
      <c r="Q610">
        <f t="shared" ref="Q610:Q613" si="301">12.48/6</f>
        <v>2.08</v>
      </c>
      <c r="R610">
        <f t="shared" ref="R610:R613" si="302">32.4/6</f>
        <v>5.3999999999999995</v>
      </c>
      <c r="S610" s="20">
        <f t="shared" si="289"/>
        <v>7.4799999999999995</v>
      </c>
      <c r="T610" s="20">
        <f t="shared" si="297"/>
        <v>0.38518518518518524</v>
      </c>
    </row>
    <row r="611" spans="1:20" x14ac:dyDescent="0.25">
      <c r="A611" t="s">
        <v>456</v>
      </c>
      <c r="E611" s="1">
        <v>9.4600000000000009</v>
      </c>
      <c r="F611" s="1">
        <v>4.42</v>
      </c>
      <c r="G611" s="1">
        <v>0.33</v>
      </c>
      <c r="H611" s="1">
        <v>4.7</v>
      </c>
      <c r="I611" s="1">
        <v>24</v>
      </c>
      <c r="J611" s="1">
        <v>0</v>
      </c>
      <c r="K611" s="1">
        <v>11.47</v>
      </c>
      <c r="L611" s="3">
        <f t="shared" si="272"/>
        <v>0.47791666666666671</v>
      </c>
      <c r="M611" s="3">
        <f t="shared" si="273"/>
        <v>20.93</v>
      </c>
      <c r="N611" s="1">
        <v>2.5379999999999998</v>
      </c>
      <c r="O611" s="1">
        <v>5.431</v>
      </c>
      <c r="P611">
        <f t="shared" si="300"/>
        <v>60.375</v>
      </c>
      <c r="Q611">
        <f t="shared" si="301"/>
        <v>2.08</v>
      </c>
      <c r="R611">
        <f t="shared" si="302"/>
        <v>5.3999999999999995</v>
      </c>
      <c r="S611" s="20">
        <f t="shared" si="289"/>
        <v>7.4799999999999995</v>
      </c>
      <c r="T611" s="20">
        <f t="shared" si="297"/>
        <v>0.38518518518518524</v>
      </c>
    </row>
    <row r="612" spans="1:20" x14ac:dyDescent="0.25">
      <c r="A612" t="s">
        <v>457</v>
      </c>
      <c r="E612" s="1">
        <v>8.69</v>
      </c>
      <c r="F612" s="1">
        <v>3.16</v>
      </c>
      <c r="G612" s="1">
        <v>0.28000000000000003</v>
      </c>
      <c r="H612" s="1">
        <v>5.25</v>
      </c>
      <c r="I612" s="1">
        <v>26</v>
      </c>
      <c r="J612" s="1">
        <v>0</v>
      </c>
      <c r="K612" s="1">
        <v>17.45</v>
      </c>
      <c r="L612" s="3">
        <f t="shared" si="272"/>
        <v>0.6711538461538461</v>
      </c>
      <c r="M612" s="3">
        <f t="shared" si="273"/>
        <v>26.14</v>
      </c>
      <c r="N612" s="1">
        <v>2.9910000000000001</v>
      </c>
      <c r="O612" s="1">
        <v>8.2189999999999994</v>
      </c>
      <c r="P612">
        <f t="shared" si="300"/>
        <v>75.403846153846146</v>
      </c>
      <c r="Q612">
        <f t="shared" si="301"/>
        <v>2.08</v>
      </c>
      <c r="R612">
        <f t="shared" si="302"/>
        <v>5.3999999999999995</v>
      </c>
      <c r="S612" s="20">
        <f t="shared" si="289"/>
        <v>7.4799999999999995</v>
      </c>
      <c r="T612" s="20">
        <f t="shared" si="297"/>
        <v>0.38518518518518524</v>
      </c>
    </row>
    <row r="613" spans="1:20" x14ac:dyDescent="0.25">
      <c r="A613" t="s">
        <v>458</v>
      </c>
      <c r="E613" s="1">
        <v>9.42</v>
      </c>
      <c r="F613" s="1">
        <v>4.43</v>
      </c>
      <c r="G613" s="1">
        <v>0.28000000000000003</v>
      </c>
      <c r="H613" s="1">
        <v>4.71</v>
      </c>
      <c r="I613" s="1">
        <v>39</v>
      </c>
      <c r="J613" s="1">
        <v>1</v>
      </c>
      <c r="K613" s="1">
        <v>26.31</v>
      </c>
      <c r="L613" s="3">
        <f t="shared" si="272"/>
        <v>0.67461538461538462</v>
      </c>
      <c r="M613" s="3">
        <f t="shared" si="273"/>
        <v>35.729999999999997</v>
      </c>
      <c r="N613" s="1">
        <v>4.1420000000000003</v>
      </c>
      <c r="O613" s="1">
        <v>8.8070000000000004</v>
      </c>
      <c r="P613">
        <f t="shared" si="300"/>
        <v>103.06730769230768</v>
      </c>
      <c r="Q613">
        <f t="shared" si="301"/>
        <v>2.08</v>
      </c>
      <c r="R613">
        <f t="shared" si="302"/>
        <v>5.3999999999999995</v>
      </c>
      <c r="S613" s="20">
        <f t="shared" si="289"/>
        <v>7.4799999999999995</v>
      </c>
      <c r="T613" s="20">
        <f t="shared" si="297"/>
        <v>0.38518518518518524</v>
      </c>
    </row>
    <row r="614" spans="1:20" x14ac:dyDescent="0.25">
      <c r="L614" s="3"/>
      <c r="M614" s="3"/>
      <c r="S614" s="20"/>
      <c r="T614" s="20"/>
    </row>
    <row r="615" spans="1:20" x14ac:dyDescent="0.25">
      <c r="A615" t="s">
        <v>459</v>
      </c>
      <c r="E615" s="1">
        <v>8.65</v>
      </c>
      <c r="F615" s="1">
        <v>3.8</v>
      </c>
      <c r="G615" s="1">
        <v>0.32</v>
      </c>
      <c r="H615" s="1">
        <v>4.53</v>
      </c>
      <c r="I615" s="1">
        <v>34</v>
      </c>
      <c r="J615" s="1">
        <v>0</v>
      </c>
      <c r="K615" s="1">
        <v>23.77</v>
      </c>
      <c r="L615" s="3">
        <f t="shared" si="272"/>
        <v>0.69911764705882351</v>
      </c>
      <c r="M615" s="3">
        <f t="shared" si="273"/>
        <v>32.42</v>
      </c>
      <c r="N615" s="1">
        <v>3.9319999999999999</v>
      </c>
      <c r="O615" s="1">
        <v>8.9380000000000006</v>
      </c>
      <c r="P615">
        <f>M615/(Q615/6)</f>
        <v>79.073170731707322</v>
      </c>
      <c r="Q615">
        <f>14.76/6</f>
        <v>2.46</v>
      </c>
      <c r="R615">
        <f>40.44/6</f>
        <v>6.7399999999999993</v>
      </c>
      <c r="S615" s="20">
        <f t="shared" si="289"/>
        <v>9.1999999999999993</v>
      </c>
      <c r="T615" s="20">
        <f>Q615/R615</f>
        <v>0.36498516320474783</v>
      </c>
    </row>
    <row r="616" spans="1:20" x14ac:dyDescent="0.25">
      <c r="A616" t="s">
        <v>460</v>
      </c>
      <c r="E616" s="1">
        <v>9.65</v>
      </c>
      <c r="F616" s="1">
        <v>4.1500000000000004</v>
      </c>
      <c r="G616" s="1">
        <v>0.16</v>
      </c>
      <c r="H616" s="1">
        <v>5.35</v>
      </c>
      <c r="I616" s="1">
        <v>40</v>
      </c>
      <c r="J616" s="1">
        <v>0</v>
      </c>
      <c r="K616" s="1">
        <v>22.31</v>
      </c>
      <c r="L616" s="3">
        <f t="shared" si="272"/>
        <v>0.55774999999999997</v>
      </c>
      <c r="M616" s="3">
        <f t="shared" si="273"/>
        <v>31.96</v>
      </c>
      <c r="N616" s="1">
        <v>4.1440000000000001</v>
      </c>
      <c r="O616" s="1">
        <v>9.65</v>
      </c>
      <c r="P616">
        <f>M616/(Q616/6)</f>
        <v>77.951219512195124</v>
      </c>
      <c r="Q616">
        <f t="shared" ref="Q616:Q619" si="303">14.76/6</f>
        <v>2.46</v>
      </c>
      <c r="R616">
        <f t="shared" ref="R616:R619" si="304">40.44/6</f>
        <v>6.7399999999999993</v>
      </c>
      <c r="S616" s="20">
        <f t="shared" si="289"/>
        <v>9.1999999999999993</v>
      </c>
      <c r="T616" s="20">
        <f>Q616/R616</f>
        <v>0.36498516320474783</v>
      </c>
    </row>
    <row r="617" spans="1:20" x14ac:dyDescent="0.25">
      <c r="A617" t="s">
        <v>461</v>
      </c>
      <c r="E617" s="1">
        <v>9.19</v>
      </c>
      <c r="F617" s="1">
        <v>3.66</v>
      </c>
      <c r="G617" s="1">
        <v>0.25</v>
      </c>
      <c r="H617" s="1">
        <v>5.28</v>
      </c>
      <c r="I617" s="1">
        <v>37</v>
      </c>
      <c r="J617" s="1">
        <v>0</v>
      </c>
      <c r="K617" s="1">
        <v>17.809999999999999</v>
      </c>
      <c r="L617" s="3">
        <f t="shared" si="272"/>
        <v>0.48135135135135132</v>
      </c>
      <c r="M617" s="3">
        <f t="shared" si="273"/>
        <v>27</v>
      </c>
      <c r="N617" s="1">
        <v>4.0270000000000001</v>
      </c>
      <c r="O617" s="1">
        <v>10.103999999999999</v>
      </c>
      <c r="P617">
        <f>M617/(Q617/6)</f>
        <v>65.853658536585371</v>
      </c>
      <c r="Q617">
        <f t="shared" si="303"/>
        <v>2.46</v>
      </c>
      <c r="R617">
        <f t="shared" si="304"/>
        <v>6.7399999999999993</v>
      </c>
      <c r="S617" s="20">
        <f t="shared" si="289"/>
        <v>9.1999999999999993</v>
      </c>
      <c r="T617" s="20">
        <f>Q617/R617</f>
        <v>0.36498516320474783</v>
      </c>
    </row>
    <row r="618" spans="1:20" x14ac:dyDescent="0.25">
      <c r="A618" t="s">
        <v>462</v>
      </c>
      <c r="E618" s="1">
        <v>7.35</v>
      </c>
      <c r="F618" s="1">
        <v>3.28</v>
      </c>
      <c r="G618" s="1">
        <v>0.55000000000000004</v>
      </c>
      <c r="H618" s="1">
        <v>3.53</v>
      </c>
      <c r="I618" s="1">
        <v>26</v>
      </c>
      <c r="J618" s="1">
        <v>0</v>
      </c>
      <c r="K618" s="1">
        <v>11.39</v>
      </c>
      <c r="L618" s="3">
        <f t="shared" si="272"/>
        <v>0.43807692307692309</v>
      </c>
      <c r="M618" s="3">
        <f t="shared" si="273"/>
        <v>18.740000000000002</v>
      </c>
      <c r="N618" s="1">
        <v>3.536</v>
      </c>
      <c r="O618" s="1">
        <v>7.9349999999999996</v>
      </c>
      <c r="P618">
        <f>M618/(Q618/6)</f>
        <v>45.707317073170742</v>
      </c>
      <c r="Q618">
        <f t="shared" si="303"/>
        <v>2.46</v>
      </c>
      <c r="R618">
        <f t="shared" si="304"/>
        <v>6.7399999999999993</v>
      </c>
      <c r="S618" s="20">
        <f t="shared" si="289"/>
        <v>9.1999999999999993</v>
      </c>
      <c r="T618" s="20">
        <f>Q618/R618</f>
        <v>0.36498516320474783</v>
      </c>
    </row>
    <row r="619" spans="1:20" x14ac:dyDescent="0.25">
      <c r="A619" t="s">
        <v>463</v>
      </c>
      <c r="E619" s="1">
        <v>9.51</v>
      </c>
      <c r="F619" s="1">
        <v>3.88</v>
      </c>
      <c r="G619" s="1">
        <v>0.43</v>
      </c>
      <c r="H619" s="1">
        <v>5.2</v>
      </c>
      <c r="I619" s="1">
        <v>35</v>
      </c>
      <c r="J619" s="1">
        <v>0</v>
      </c>
      <c r="K619" s="1">
        <v>20.57</v>
      </c>
      <c r="L619" s="3">
        <f t="shared" si="272"/>
        <v>0.58771428571428574</v>
      </c>
      <c r="M619" s="3">
        <f t="shared" si="273"/>
        <v>30.08</v>
      </c>
      <c r="N619" s="1">
        <v>3.681</v>
      </c>
      <c r="O619" s="1">
        <v>9.032</v>
      </c>
      <c r="P619">
        <f>M619/(Q619/6)</f>
        <v>73.365853658536579</v>
      </c>
      <c r="Q619">
        <f t="shared" si="303"/>
        <v>2.46</v>
      </c>
      <c r="R619">
        <f t="shared" si="304"/>
        <v>6.7399999999999993</v>
      </c>
      <c r="S619" s="20">
        <f t="shared" si="289"/>
        <v>9.1999999999999993</v>
      </c>
      <c r="T619" s="20">
        <f>Q619/R619</f>
        <v>0.36498516320474783</v>
      </c>
    </row>
    <row r="620" spans="1:20" x14ac:dyDescent="0.25">
      <c r="L620" s="3"/>
      <c r="M620" s="3"/>
      <c r="S620" s="20"/>
      <c r="T620" s="20"/>
    </row>
    <row r="621" spans="1:20" x14ac:dyDescent="0.25">
      <c r="A621" t="s">
        <v>464</v>
      </c>
      <c r="E621" s="1">
        <v>9.25</v>
      </c>
      <c r="F621" s="1">
        <v>3.62</v>
      </c>
      <c r="G621" s="1">
        <v>0.54</v>
      </c>
      <c r="H621" s="1">
        <v>5.09</v>
      </c>
      <c r="I621" s="1">
        <v>28</v>
      </c>
      <c r="J621" s="1">
        <v>0</v>
      </c>
      <c r="K621" s="1">
        <v>24.75</v>
      </c>
      <c r="L621" s="3">
        <f t="shared" si="272"/>
        <v>0.8839285714285714</v>
      </c>
      <c r="M621" s="3">
        <f t="shared" si="273"/>
        <v>34</v>
      </c>
      <c r="N621" s="1">
        <v>3.0259999999999998</v>
      </c>
      <c r="O621" s="1">
        <v>7.7409999999999997</v>
      </c>
      <c r="P621">
        <f t="shared" ref="P621:P631" si="305">M621/(Q621/6)</f>
        <v>100.32786885245903</v>
      </c>
      <c r="Q621">
        <f>12.2/6</f>
        <v>2.0333333333333332</v>
      </c>
      <c r="R621">
        <f>29.6/6</f>
        <v>4.9333333333333336</v>
      </c>
      <c r="S621" s="20">
        <f t="shared" si="289"/>
        <v>6.9666666666666668</v>
      </c>
      <c r="T621" s="20">
        <f t="shared" ref="T621:T630" si="306">Q621/R621</f>
        <v>0.41216216216216212</v>
      </c>
    </row>
    <row r="622" spans="1:20" x14ac:dyDescent="0.25">
      <c r="A622" t="s">
        <v>465</v>
      </c>
      <c r="E622" s="1">
        <v>8.83</v>
      </c>
      <c r="F622" s="1">
        <v>4.1900000000000004</v>
      </c>
      <c r="G622" s="1">
        <v>0.21</v>
      </c>
      <c r="H622" s="1">
        <v>4.42</v>
      </c>
      <c r="I622" s="1">
        <v>38</v>
      </c>
      <c r="J622" s="1">
        <v>0</v>
      </c>
      <c r="K622" s="1">
        <v>23.59</v>
      </c>
      <c r="L622" s="3">
        <f t="shared" si="272"/>
        <v>0.62078947368421056</v>
      </c>
      <c r="M622" s="3">
        <f t="shared" si="273"/>
        <v>32.42</v>
      </c>
      <c r="N622" s="1">
        <v>4.3049999999999997</v>
      </c>
      <c r="O622" s="1">
        <v>9.0679999999999996</v>
      </c>
      <c r="P622">
        <f t="shared" si="305"/>
        <v>95.665573770491818</v>
      </c>
      <c r="Q622">
        <f t="shared" ref="Q622:Q626" si="307">12.2/6</f>
        <v>2.0333333333333332</v>
      </c>
      <c r="R622">
        <f t="shared" ref="R622:R626" si="308">29.6/6</f>
        <v>4.9333333333333336</v>
      </c>
      <c r="S622" s="20">
        <f t="shared" si="289"/>
        <v>6.9666666666666668</v>
      </c>
      <c r="T622" s="20">
        <f t="shared" si="306"/>
        <v>0.41216216216216212</v>
      </c>
    </row>
    <row r="623" spans="1:20" x14ac:dyDescent="0.25">
      <c r="A623" t="s">
        <v>466</v>
      </c>
      <c r="E623" s="1">
        <v>8.3699999999999992</v>
      </c>
      <c r="F623" s="1">
        <v>3.56</v>
      </c>
      <c r="G623" s="1">
        <v>0.26</v>
      </c>
      <c r="H623" s="1">
        <v>4.54</v>
      </c>
      <c r="I623" s="1">
        <v>24</v>
      </c>
      <c r="J623" s="1">
        <v>0</v>
      </c>
      <c r="K623" s="1">
        <v>15.07</v>
      </c>
      <c r="L623" s="3">
        <f t="shared" si="272"/>
        <v>0.62791666666666668</v>
      </c>
      <c r="M623" s="3">
        <f t="shared" si="273"/>
        <v>23.439999999999998</v>
      </c>
      <c r="N623" s="1">
        <v>2.8690000000000002</v>
      </c>
      <c r="O623" s="1">
        <v>6.7329999999999997</v>
      </c>
      <c r="P623">
        <f t="shared" si="305"/>
        <v>69.167213114754105</v>
      </c>
      <c r="Q623">
        <f t="shared" si="307"/>
        <v>2.0333333333333332</v>
      </c>
      <c r="R623">
        <f t="shared" si="308"/>
        <v>4.9333333333333336</v>
      </c>
      <c r="S623" s="20">
        <f t="shared" si="289"/>
        <v>6.9666666666666668</v>
      </c>
      <c r="T623" s="20">
        <f t="shared" si="306"/>
        <v>0.41216216216216212</v>
      </c>
    </row>
    <row r="624" spans="1:20" x14ac:dyDescent="0.25">
      <c r="A624" t="s">
        <v>467</v>
      </c>
      <c r="E624" s="1">
        <v>9.17</v>
      </c>
      <c r="F624" s="1">
        <v>4.1500000000000004</v>
      </c>
      <c r="G624" s="1">
        <v>0.44</v>
      </c>
      <c r="H624" s="1">
        <v>4.58</v>
      </c>
      <c r="I624" s="1">
        <v>28</v>
      </c>
      <c r="J624" s="1">
        <v>0</v>
      </c>
      <c r="K624" s="1">
        <v>23.94</v>
      </c>
      <c r="L624" s="3">
        <f t="shared" si="272"/>
        <v>0.85500000000000009</v>
      </c>
      <c r="M624" s="3">
        <f t="shared" si="273"/>
        <v>33.11</v>
      </c>
      <c r="N624" s="1">
        <v>3.0529999999999999</v>
      </c>
      <c r="O624" s="1">
        <v>6.7460000000000004</v>
      </c>
      <c r="P624">
        <f t="shared" si="305"/>
        <v>97.701639344262304</v>
      </c>
      <c r="Q624">
        <f t="shared" si="307"/>
        <v>2.0333333333333332</v>
      </c>
      <c r="R624">
        <f t="shared" si="308"/>
        <v>4.9333333333333336</v>
      </c>
      <c r="S624" s="20">
        <f t="shared" si="289"/>
        <v>6.9666666666666668</v>
      </c>
      <c r="T624" s="20">
        <f t="shared" si="306"/>
        <v>0.41216216216216212</v>
      </c>
    </row>
    <row r="625" spans="1:20" x14ac:dyDescent="0.25">
      <c r="A625" t="s">
        <v>468</v>
      </c>
      <c r="E625" s="1">
        <v>8.4600000000000009</v>
      </c>
      <c r="F625" s="1">
        <v>5.01</v>
      </c>
      <c r="G625" s="1">
        <v>0.3</v>
      </c>
      <c r="H625" s="1">
        <v>3.16</v>
      </c>
      <c r="I625" s="1">
        <v>26</v>
      </c>
      <c r="J625" s="1">
        <v>0</v>
      </c>
      <c r="K625" s="1">
        <v>20.63</v>
      </c>
      <c r="L625" s="3">
        <f t="shared" si="272"/>
        <v>0.79346153846153844</v>
      </c>
      <c r="M625" s="3">
        <f t="shared" si="273"/>
        <v>29.09</v>
      </c>
      <c r="N625" s="1">
        <v>3.073</v>
      </c>
      <c r="O625" s="1">
        <v>5.194</v>
      </c>
      <c r="P625">
        <f t="shared" si="305"/>
        <v>85.839344262295086</v>
      </c>
      <c r="Q625">
        <f t="shared" si="307"/>
        <v>2.0333333333333332</v>
      </c>
      <c r="R625">
        <f t="shared" si="308"/>
        <v>4.9333333333333336</v>
      </c>
      <c r="S625" s="20">
        <f t="shared" si="289"/>
        <v>6.9666666666666668</v>
      </c>
      <c r="T625" s="20">
        <f t="shared" si="306"/>
        <v>0.41216216216216212</v>
      </c>
    </row>
    <row r="626" spans="1:20" x14ac:dyDescent="0.25">
      <c r="A626" t="s">
        <v>469</v>
      </c>
      <c r="E626" s="1">
        <v>8.84</v>
      </c>
      <c r="F626" s="1">
        <v>3.4</v>
      </c>
      <c r="G626" s="1">
        <v>0.5</v>
      </c>
      <c r="H626" s="1">
        <v>4.9400000000000004</v>
      </c>
      <c r="I626" s="1">
        <v>25</v>
      </c>
      <c r="J626" s="1">
        <v>0</v>
      </c>
      <c r="K626" s="1">
        <v>20.32</v>
      </c>
      <c r="L626" s="3">
        <f t="shared" ref="L626:L705" si="309">K626/I626</f>
        <v>0.81279999999999997</v>
      </c>
      <c r="M626" s="3">
        <f t="shared" ref="M626:M705" si="310">E626+K626</f>
        <v>29.16</v>
      </c>
      <c r="N626" s="1">
        <v>2.8290000000000002</v>
      </c>
      <c r="O626" s="1">
        <v>7.35</v>
      </c>
      <c r="P626">
        <f t="shared" si="305"/>
        <v>86.045901639344279</v>
      </c>
      <c r="Q626">
        <f t="shared" si="307"/>
        <v>2.0333333333333332</v>
      </c>
      <c r="R626">
        <f t="shared" si="308"/>
        <v>4.9333333333333336</v>
      </c>
      <c r="S626" s="20">
        <f t="shared" si="289"/>
        <v>6.9666666666666668</v>
      </c>
      <c r="T626" s="20">
        <f t="shared" si="306"/>
        <v>0.41216216216216212</v>
      </c>
    </row>
    <row r="627" spans="1:20" x14ac:dyDescent="0.25">
      <c r="A627" t="s">
        <v>470</v>
      </c>
      <c r="E627" s="1">
        <v>6.73</v>
      </c>
      <c r="F627" s="1">
        <v>3.3</v>
      </c>
      <c r="G627" s="1">
        <v>0.37</v>
      </c>
      <c r="H627" s="1">
        <v>3.06</v>
      </c>
      <c r="I627" s="1">
        <v>24</v>
      </c>
      <c r="J627" s="1">
        <v>0</v>
      </c>
      <c r="K627" s="1">
        <v>20.38</v>
      </c>
      <c r="L627" s="3">
        <f t="shared" si="309"/>
        <v>0.84916666666666663</v>
      </c>
      <c r="M627" s="3">
        <f t="shared" si="310"/>
        <v>27.11</v>
      </c>
      <c r="N627" s="1">
        <v>3.5680000000000001</v>
      </c>
      <c r="O627" s="1">
        <v>7.2750000000000004</v>
      </c>
      <c r="P627">
        <f t="shared" si="305"/>
        <v>87.451612903225808</v>
      </c>
      <c r="Q627">
        <f>11.16/6</f>
        <v>1.86</v>
      </c>
      <c r="R627">
        <f>39.24/6</f>
        <v>6.54</v>
      </c>
      <c r="S627" s="20">
        <f t="shared" si="289"/>
        <v>8.4</v>
      </c>
      <c r="T627" s="20">
        <f t="shared" si="306"/>
        <v>0.28440366972477066</v>
      </c>
    </row>
    <row r="628" spans="1:20" x14ac:dyDescent="0.25">
      <c r="A628" t="s">
        <v>471</v>
      </c>
      <c r="E628" s="1">
        <v>6.09</v>
      </c>
      <c r="F628" s="1">
        <v>3.26</v>
      </c>
      <c r="G628" s="1">
        <v>0.21</v>
      </c>
      <c r="H628" s="1">
        <v>2.61</v>
      </c>
      <c r="I628" s="1">
        <v>29</v>
      </c>
      <c r="J628" s="1">
        <v>0</v>
      </c>
      <c r="K628" s="1">
        <v>19.68</v>
      </c>
      <c r="L628" s="3">
        <f t="shared" si="309"/>
        <v>0.67862068965517242</v>
      </c>
      <c r="M628" s="3">
        <f t="shared" si="310"/>
        <v>25.77</v>
      </c>
      <c r="N628" s="1">
        <v>4.7640000000000002</v>
      </c>
      <c r="O628" s="1">
        <v>8.89</v>
      </c>
      <c r="P628">
        <f t="shared" si="305"/>
        <v>83.129032258064512</v>
      </c>
      <c r="Q628">
        <f t="shared" ref="Q628:Q631" si="311">11.16/6</f>
        <v>1.86</v>
      </c>
      <c r="R628">
        <f t="shared" ref="R628:R631" si="312">39.24/6</f>
        <v>6.54</v>
      </c>
      <c r="S628" s="20">
        <f t="shared" si="289"/>
        <v>8.4</v>
      </c>
      <c r="T628" s="20">
        <f t="shared" si="306"/>
        <v>0.28440366972477066</v>
      </c>
    </row>
    <row r="629" spans="1:20" x14ac:dyDescent="0.25">
      <c r="A629" t="s">
        <v>472</v>
      </c>
      <c r="E629" s="1">
        <v>8.76</v>
      </c>
      <c r="F629" s="1">
        <v>4.24</v>
      </c>
      <c r="G629" s="1">
        <v>0.44</v>
      </c>
      <c r="H629" s="1">
        <v>4.09</v>
      </c>
      <c r="I629" s="1">
        <v>25</v>
      </c>
      <c r="J629" s="1">
        <v>0</v>
      </c>
      <c r="K629" s="1">
        <v>11.78</v>
      </c>
      <c r="L629" s="3">
        <f t="shared" si="309"/>
        <v>0.47119999999999995</v>
      </c>
      <c r="M629" s="3">
        <f t="shared" si="310"/>
        <v>20.54</v>
      </c>
      <c r="N629" s="1">
        <v>2.8530000000000002</v>
      </c>
      <c r="O629" s="1">
        <v>5.9020000000000001</v>
      </c>
      <c r="P629">
        <f t="shared" si="305"/>
        <v>66.258064516129025</v>
      </c>
      <c r="Q629">
        <f t="shared" si="311"/>
        <v>1.86</v>
      </c>
      <c r="R629">
        <f t="shared" si="312"/>
        <v>6.54</v>
      </c>
      <c r="S629" s="20">
        <f t="shared" si="289"/>
        <v>8.4</v>
      </c>
      <c r="T629" s="20">
        <f t="shared" si="306"/>
        <v>0.28440366972477066</v>
      </c>
    </row>
    <row r="630" spans="1:20" x14ac:dyDescent="0.25">
      <c r="A630" t="s">
        <v>473</v>
      </c>
      <c r="E630" s="1">
        <v>9.48</v>
      </c>
      <c r="F630" s="1">
        <v>3.77</v>
      </c>
      <c r="G630" s="1">
        <v>0.38</v>
      </c>
      <c r="H630" s="1">
        <v>5.33</v>
      </c>
      <c r="I630" s="1">
        <v>26</v>
      </c>
      <c r="J630" s="1">
        <v>1</v>
      </c>
      <c r="K630" s="1">
        <v>14.95</v>
      </c>
      <c r="L630" s="3">
        <f t="shared" si="309"/>
        <v>0.57499999999999996</v>
      </c>
      <c r="M630" s="3">
        <f t="shared" si="310"/>
        <v>24.43</v>
      </c>
      <c r="N630" s="1">
        <v>2.7429999999999999</v>
      </c>
      <c r="O630" s="1">
        <v>6.9029999999999996</v>
      </c>
      <c r="P630">
        <f t="shared" si="305"/>
        <v>78.806451612903231</v>
      </c>
      <c r="Q630">
        <f t="shared" si="311"/>
        <v>1.86</v>
      </c>
      <c r="R630">
        <f t="shared" si="312"/>
        <v>6.54</v>
      </c>
      <c r="S630" s="20">
        <f t="shared" si="289"/>
        <v>8.4</v>
      </c>
      <c r="T630" s="20">
        <f t="shared" si="306"/>
        <v>0.28440366972477066</v>
      </c>
    </row>
    <row r="631" spans="1:20" x14ac:dyDescent="0.25">
      <c r="A631" t="s">
        <v>474</v>
      </c>
      <c r="E631" s="1">
        <v>7.82</v>
      </c>
      <c r="F631" s="1">
        <v>3.36</v>
      </c>
      <c r="G631" s="1">
        <v>0.54</v>
      </c>
      <c r="H631" s="1">
        <v>3.92</v>
      </c>
      <c r="I631" s="1">
        <v>23</v>
      </c>
      <c r="J631" s="1">
        <v>0</v>
      </c>
      <c r="K631" s="1">
        <v>16.239999999999998</v>
      </c>
      <c r="L631" s="3">
        <f t="shared" si="309"/>
        <v>0.70608695652173903</v>
      </c>
      <c r="M631" s="3">
        <f t="shared" si="310"/>
        <v>24.06</v>
      </c>
      <c r="N631" s="1">
        <v>2.9420000000000002</v>
      </c>
      <c r="O631" s="1">
        <v>6.8550000000000004</v>
      </c>
      <c r="P631">
        <f t="shared" si="305"/>
        <v>77.612903225806448</v>
      </c>
      <c r="Q631">
        <f t="shared" si="311"/>
        <v>1.86</v>
      </c>
      <c r="R631">
        <f t="shared" si="312"/>
        <v>6.54</v>
      </c>
      <c r="S631" s="20">
        <f t="shared" si="289"/>
        <v>8.4</v>
      </c>
      <c r="T631" s="20">
        <f>Q631/R631</f>
        <v>0.28440366972477066</v>
      </c>
    </row>
    <row r="632" spans="1:20" x14ac:dyDescent="0.25">
      <c r="L632" s="3"/>
      <c r="M632" s="3"/>
      <c r="S632" s="20"/>
      <c r="T632" s="20"/>
    </row>
    <row r="633" spans="1:20" x14ac:dyDescent="0.25">
      <c r="A633" t="s">
        <v>475</v>
      </c>
      <c r="E633" s="1">
        <v>8.84</v>
      </c>
      <c r="F633" s="1">
        <v>2.5099999999999998</v>
      </c>
      <c r="G633" s="1">
        <v>0.24</v>
      </c>
      <c r="H633" s="1">
        <v>6.09</v>
      </c>
      <c r="I633" s="1">
        <v>24</v>
      </c>
      <c r="J633" s="1">
        <v>0</v>
      </c>
      <c r="K633" s="1">
        <v>16.03</v>
      </c>
      <c r="L633" s="3">
        <f t="shared" si="309"/>
        <v>0.66791666666666671</v>
      </c>
      <c r="M633" s="3">
        <f t="shared" si="310"/>
        <v>24.87</v>
      </c>
      <c r="N633" s="1">
        <v>2.7149999999999999</v>
      </c>
      <c r="O633" s="1">
        <v>9.5790000000000006</v>
      </c>
      <c r="P633">
        <f>M633/(Q633/6)</f>
        <v>94.742857142857147</v>
      </c>
      <c r="Q633">
        <f>9.45/6</f>
        <v>1.575</v>
      </c>
      <c r="R633">
        <f>39.75/6</f>
        <v>6.625</v>
      </c>
      <c r="S633" s="20">
        <f t="shared" si="289"/>
        <v>8.1999999999999993</v>
      </c>
      <c r="T633" s="20">
        <f>Q633/R633</f>
        <v>0.23773584905660378</v>
      </c>
    </row>
    <row r="634" spans="1:20" x14ac:dyDescent="0.25">
      <c r="A634" t="s">
        <v>476</v>
      </c>
      <c r="E634" s="1">
        <v>8.83</v>
      </c>
      <c r="F634" s="1">
        <v>2.94</v>
      </c>
      <c r="G634" s="1">
        <v>0.23</v>
      </c>
      <c r="H634" s="1">
        <v>5.66</v>
      </c>
      <c r="I634" s="1">
        <v>30</v>
      </c>
      <c r="J634" s="1">
        <v>0</v>
      </c>
      <c r="K634" s="1">
        <v>18.309999999999999</v>
      </c>
      <c r="L634" s="3">
        <f t="shared" si="309"/>
        <v>0.61033333333333328</v>
      </c>
      <c r="M634" s="3">
        <f t="shared" si="310"/>
        <v>27.14</v>
      </c>
      <c r="N634" s="1">
        <v>3.3980000000000001</v>
      </c>
      <c r="O634" s="1">
        <v>10.218</v>
      </c>
      <c r="P634">
        <f>M634/(Q634/6)</f>
        <v>103.39047619047619</v>
      </c>
      <c r="Q634">
        <f t="shared" ref="Q634:Q636" si="313">9.45/6</f>
        <v>1.575</v>
      </c>
      <c r="R634">
        <f t="shared" ref="R634:R636" si="314">39.75/6</f>
        <v>6.625</v>
      </c>
      <c r="S634" s="20">
        <f t="shared" si="289"/>
        <v>8.1999999999999993</v>
      </c>
      <c r="T634" s="20">
        <f>Q634/R634</f>
        <v>0.23773584905660378</v>
      </c>
    </row>
    <row r="635" spans="1:20" x14ac:dyDescent="0.25">
      <c r="A635" t="s">
        <v>477</v>
      </c>
      <c r="E635" s="1">
        <v>8.2100000000000009</v>
      </c>
      <c r="F635" s="1">
        <v>2.91</v>
      </c>
      <c r="G635" s="1">
        <v>0.22</v>
      </c>
      <c r="H635" s="1">
        <v>5.08</v>
      </c>
      <c r="I635" s="1">
        <v>24</v>
      </c>
      <c r="J635" s="1">
        <v>0</v>
      </c>
      <c r="K635" s="1">
        <v>11.38</v>
      </c>
      <c r="L635" s="3">
        <f t="shared" si="309"/>
        <v>0.47416666666666668</v>
      </c>
      <c r="M635" s="3">
        <f t="shared" si="310"/>
        <v>19.590000000000003</v>
      </c>
      <c r="N635" s="1">
        <v>2.9239999999999999</v>
      </c>
      <c r="O635" s="1">
        <v>8.2550000000000008</v>
      </c>
      <c r="P635">
        <f>M635/(Q635/6)</f>
        <v>74.628571428571433</v>
      </c>
      <c r="Q635">
        <f t="shared" si="313"/>
        <v>1.575</v>
      </c>
      <c r="R635">
        <f t="shared" si="314"/>
        <v>6.625</v>
      </c>
      <c r="S635" s="20">
        <f t="shared" si="289"/>
        <v>8.1999999999999993</v>
      </c>
      <c r="T635" s="20">
        <f>Q635/R635</f>
        <v>0.23773584905660378</v>
      </c>
    </row>
    <row r="636" spans="1:20" x14ac:dyDescent="0.25">
      <c r="A636" t="s">
        <v>478</v>
      </c>
      <c r="E636" s="1">
        <v>8.5299999999999994</v>
      </c>
      <c r="F636" s="1">
        <v>2.5</v>
      </c>
      <c r="G636" s="1">
        <v>0.41</v>
      </c>
      <c r="H636" s="1">
        <v>5.61</v>
      </c>
      <c r="I636" s="1">
        <v>21</v>
      </c>
      <c r="J636" s="1">
        <v>0</v>
      </c>
      <c r="K636" s="1">
        <v>11.94</v>
      </c>
      <c r="L636" s="3">
        <f t="shared" si="309"/>
        <v>0.56857142857142851</v>
      </c>
      <c r="M636" s="3">
        <f t="shared" si="310"/>
        <v>20.47</v>
      </c>
      <c r="N636" s="1">
        <v>2.4620000000000002</v>
      </c>
      <c r="O636" s="1">
        <v>8.3840000000000003</v>
      </c>
      <c r="P636">
        <f>M636/(Q636/6)</f>
        <v>77.980952380952374</v>
      </c>
      <c r="Q636">
        <f t="shared" si="313"/>
        <v>1.575</v>
      </c>
      <c r="R636">
        <f t="shared" si="314"/>
        <v>6.625</v>
      </c>
      <c r="S636" s="20">
        <f t="shared" si="289"/>
        <v>8.1999999999999993</v>
      </c>
      <c r="T636" s="20">
        <f>Q636/R636</f>
        <v>0.23773584905660378</v>
      </c>
    </row>
    <row r="637" spans="1:20" x14ac:dyDescent="0.25">
      <c r="L637" s="3"/>
      <c r="M637" s="3"/>
      <c r="S637" s="20"/>
      <c r="T637" s="20"/>
    </row>
    <row r="638" spans="1:20" x14ac:dyDescent="0.25">
      <c r="L638" s="3"/>
      <c r="M638" s="3"/>
      <c r="S638" s="20"/>
      <c r="T638" s="20"/>
    </row>
    <row r="639" spans="1:20" x14ac:dyDescent="0.25">
      <c r="A639" t="s">
        <v>479</v>
      </c>
      <c r="E639" s="1">
        <v>7.74</v>
      </c>
      <c r="F639" s="1">
        <v>2.57</v>
      </c>
      <c r="G639" s="1">
        <v>0.32</v>
      </c>
      <c r="H639" s="1">
        <v>4.8499999999999996</v>
      </c>
      <c r="I639" s="1">
        <v>20</v>
      </c>
      <c r="J639" s="1">
        <v>0</v>
      </c>
      <c r="K639" s="1">
        <v>18.23</v>
      </c>
      <c r="L639" s="3">
        <f t="shared" si="309"/>
        <v>0.91149999999999998</v>
      </c>
      <c r="M639" s="3">
        <f t="shared" si="310"/>
        <v>25.97</v>
      </c>
      <c r="N639" s="1">
        <v>2.5840000000000001</v>
      </c>
      <c r="O639" s="1">
        <v>7.7910000000000004</v>
      </c>
      <c r="P639">
        <f t="shared" ref="P639:P648" si="315">M639/(Q639/6)</f>
        <v>98.412631578947355</v>
      </c>
      <c r="Q639">
        <f>9.5/6</f>
        <v>1.5833333333333333</v>
      </c>
      <c r="R639">
        <f>33.5/6</f>
        <v>5.583333333333333</v>
      </c>
      <c r="S639" s="20">
        <f t="shared" si="289"/>
        <v>7.1666666666666661</v>
      </c>
      <c r="T639" s="20">
        <f t="shared" ref="T639:T648" si="316">Q639/R639</f>
        <v>0.28358208955223879</v>
      </c>
    </row>
    <row r="640" spans="1:20" x14ac:dyDescent="0.25">
      <c r="A640" t="s">
        <v>480</v>
      </c>
      <c r="E640" s="1">
        <v>8.06</v>
      </c>
      <c r="F640" s="1">
        <v>2.61</v>
      </c>
      <c r="G640" s="1">
        <v>0.15</v>
      </c>
      <c r="H640" s="1">
        <v>5.31</v>
      </c>
      <c r="I640" s="1">
        <v>17</v>
      </c>
      <c r="J640" s="1">
        <v>0</v>
      </c>
      <c r="K640" s="1">
        <v>9.42</v>
      </c>
      <c r="L640" s="3">
        <f t="shared" si="309"/>
        <v>0.55411764705882349</v>
      </c>
      <c r="M640" s="3">
        <f t="shared" si="310"/>
        <v>17.48</v>
      </c>
      <c r="N640" s="1">
        <v>2.109</v>
      </c>
      <c r="O640" s="1">
        <v>6.5229999999999997</v>
      </c>
      <c r="P640">
        <f t="shared" si="315"/>
        <v>66.239999999999995</v>
      </c>
      <c r="Q640">
        <f t="shared" ref="Q640:Q644" si="317">9.5/6</f>
        <v>1.5833333333333333</v>
      </c>
      <c r="R640">
        <f t="shared" ref="R640:R644" si="318">33.5/6</f>
        <v>5.583333333333333</v>
      </c>
      <c r="S640" s="20">
        <f t="shared" si="289"/>
        <v>7.1666666666666661</v>
      </c>
      <c r="T640" s="20">
        <f t="shared" si="316"/>
        <v>0.28358208955223879</v>
      </c>
    </row>
    <row r="641" spans="1:20" x14ac:dyDescent="0.25">
      <c r="A641" t="s">
        <v>481</v>
      </c>
      <c r="E641" s="1">
        <v>8.26</v>
      </c>
      <c r="F641" s="1">
        <v>2.36</v>
      </c>
      <c r="G641" s="1">
        <v>0.32</v>
      </c>
      <c r="H641" s="1">
        <v>5.58</v>
      </c>
      <c r="I641" s="1">
        <v>17</v>
      </c>
      <c r="J641" s="1">
        <v>0</v>
      </c>
      <c r="K641" s="1">
        <v>11.66</v>
      </c>
      <c r="L641" s="3">
        <f t="shared" si="309"/>
        <v>0.6858823529411765</v>
      </c>
      <c r="M641" s="3">
        <f t="shared" si="310"/>
        <v>19.920000000000002</v>
      </c>
      <c r="N641" s="1">
        <v>2.0579999999999998</v>
      </c>
      <c r="O641" s="1">
        <v>7.21</v>
      </c>
      <c r="P641">
        <f t="shared" si="315"/>
        <v>75.486315789473693</v>
      </c>
      <c r="Q641">
        <f t="shared" si="317"/>
        <v>1.5833333333333333</v>
      </c>
      <c r="R641">
        <f t="shared" si="318"/>
        <v>5.583333333333333</v>
      </c>
      <c r="S641" s="20">
        <f t="shared" si="289"/>
        <v>7.1666666666666661</v>
      </c>
      <c r="T641" s="20">
        <f t="shared" si="316"/>
        <v>0.28358208955223879</v>
      </c>
    </row>
    <row r="642" spans="1:20" x14ac:dyDescent="0.25">
      <c r="A642" t="s">
        <v>482</v>
      </c>
      <c r="E642" s="1">
        <v>7.26</v>
      </c>
      <c r="F642" s="1">
        <v>1.93</v>
      </c>
      <c r="G642" s="1">
        <v>0.13</v>
      </c>
      <c r="H642" s="1">
        <v>5.2</v>
      </c>
      <c r="I642" s="1">
        <v>14</v>
      </c>
      <c r="J642" s="1">
        <v>0</v>
      </c>
      <c r="K642" s="1">
        <v>7.4</v>
      </c>
      <c r="L642" s="3">
        <f t="shared" si="309"/>
        <v>0.52857142857142858</v>
      </c>
      <c r="M642" s="3">
        <f t="shared" si="310"/>
        <v>14.66</v>
      </c>
      <c r="N642" s="1">
        <v>1.929</v>
      </c>
      <c r="O642" s="1">
        <v>7.2590000000000003</v>
      </c>
      <c r="P642">
        <f t="shared" si="315"/>
        <v>55.553684210526313</v>
      </c>
      <c r="Q642">
        <f t="shared" si="317"/>
        <v>1.5833333333333333</v>
      </c>
      <c r="R642">
        <f t="shared" si="318"/>
        <v>5.583333333333333</v>
      </c>
      <c r="S642" s="20">
        <f t="shared" si="289"/>
        <v>7.1666666666666661</v>
      </c>
      <c r="T642" s="20">
        <f t="shared" si="316"/>
        <v>0.28358208955223879</v>
      </c>
    </row>
    <row r="643" spans="1:20" x14ac:dyDescent="0.25">
      <c r="A643" t="s">
        <v>483</v>
      </c>
      <c r="E643" s="1">
        <v>7.6</v>
      </c>
      <c r="F643" s="1">
        <v>2.11</v>
      </c>
      <c r="G643" s="1">
        <v>0.21</v>
      </c>
      <c r="H643" s="1">
        <v>5.28</v>
      </c>
      <c r="I643" s="1">
        <v>15</v>
      </c>
      <c r="J643" s="1">
        <v>0</v>
      </c>
      <c r="K643" s="1">
        <v>10.5</v>
      </c>
      <c r="L643" s="3">
        <f t="shared" si="309"/>
        <v>0.7</v>
      </c>
      <c r="M643" s="3">
        <f t="shared" si="310"/>
        <v>18.100000000000001</v>
      </c>
      <c r="N643" s="1">
        <v>1.974</v>
      </c>
      <c r="O643" s="1">
        <v>7.1109999999999998</v>
      </c>
      <c r="P643">
        <f t="shared" si="315"/>
        <v>68.589473684210532</v>
      </c>
      <c r="Q643">
        <f t="shared" si="317"/>
        <v>1.5833333333333333</v>
      </c>
      <c r="R643">
        <f t="shared" si="318"/>
        <v>5.583333333333333</v>
      </c>
      <c r="S643" s="20">
        <f t="shared" si="289"/>
        <v>7.1666666666666661</v>
      </c>
      <c r="T643" s="20">
        <f t="shared" si="316"/>
        <v>0.28358208955223879</v>
      </c>
    </row>
    <row r="644" spans="1:20" x14ac:dyDescent="0.25">
      <c r="A644" t="s">
        <v>484</v>
      </c>
      <c r="E644" s="1">
        <v>9.1300000000000008</v>
      </c>
      <c r="F644" s="1">
        <v>2.76</v>
      </c>
      <c r="G644" s="1">
        <v>0.3</v>
      </c>
      <c r="H644" s="1">
        <v>6.07</v>
      </c>
      <c r="I644" s="1">
        <v>18</v>
      </c>
      <c r="J644" s="1">
        <v>0</v>
      </c>
      <c r="K644" s="1">
        <v>10.96</v>
      </c>
      <c r="L644" s="3">
        <f t="shared" si="309"/>
        <v>0.60888888888888892</v>
      </c>
      <c r="M644" s="3">
        <f t="shared" si="310"/>
        <v>20.090000000000003</v>
      </c>
      <c r="N644" s="1">
        <v>1.972</v>
      </c>
      <c r="O644" s="1">
        <v>6.5190000000000001</v>
      </c>
      <c r="P644">
        <f t="shared" si="315"/>
        <v>76.130526315789481</v>
      </c>
      <c r="Q644">
        <f t="shared" si="317"/>
        <v>1.5833333333333333</v>
      </c>
      <c r="R644">
        <f t="shared" si="318"/>
        <v>5.583333333333333</v>
      </c>
      <c r="S644" s="20">
        <f t="shared" si="289"/>
        <v>7.1666666666666661</v>
      </c>
      <c r="T644" s="20">
        <f t="shared" si="316"/>
        <v>0.28358208955223879</v>
      </c>
    </row>
    <row r="645" spans="1:20" x14ac:dyDescent="0.25">
      <c r="A645" t="s">
        <v>485</v>
      </c>
      <c r="E645" s="1">
        <v>9.42</v>
      </c>
      <c r="F645" s="1">
        <v>4.3899999999999997</v>
      </c>
      <c r="G645" s="1">
        <v>0.38</v>
      </c>
      <c r="H645" s="1">
        <v>4.66</v>
      </c>
      <c r="I645" s="1">
        <v>33</v>
      </c>
      <c r="J645" s="1">
        <v>0</v>
      </c>
      <c r="K645" s="1">
        <v>30.81</v>
      </c>
      <c r="L645" s="3">
        <f t="shared" si="309"/>
        <v>0.9336363636363636</v>
      </c>
      <c r="M645" s="3">
        <f t="shared" si="310"/>
        <v>40.229999999999997</v>
      </c>
      <c r="N645" s="1">
        <v>3.5009999999999999</v>
      </c>
      <c r="O645" s="1">
        <v>7.5220000000000002</v>
      </c>
      <c r="P645">
        <f t="shared" si="315"/>
        <v>96.551999999999992</v>
      </c>
      <c r="Q645">
        <f>15/6</f>
        <v>2.5</v>
      </c>
      <c r="R645">
        <f>35.7/6</f>
        <v>5.95</v>
      </c>
      <c r="S645" s="20">
        <f t="shared" si="289"/>
        <v>8.4499999999999993</v>
      </c>
      <c r="T645" s="20">
        <f t="shared" si="316"/>
        <v>0.42016806722689076</v>
      </c>
    </row>
    <row r="646" spans="1:20" x14ac:dyDescent="0.25">
      <c r="A646" t="s">
        <v>486</v>
      </c>
      <c r="E646" s="1">
        <v>9.4600000000000009</v>
      </c>
      <c r="F646" s="1">
        <v>4.96</v>
      </c>
      <c r="G646" s="1">
        <v>0.59</v>
      </c>
      <c r="H646" s="1">
        <v>3.91</v>
      </c>
      <c r="I646" s="1">
        <v>39</v>
      </c>
      <c r="J646" s="1">
        <v>1</v>
      </c>
      <c r="K646" s="1">
        <v>41.32</v>
      </c>
      <c r="L646" s="3">
        <f t="shared" si="309"/>
        <v>1.0594871794871794</v>
      </c>
      <c r="M646" s="3">
        <f t="shared" si="310"/>
        <v>50.78</v>
      </c>
      <c r="N646" s="1">
        <v>4.1239999999999997</v>
      </c>
      <c r="O646" s="1">
        <v>7.867</v>
      </c>
      <c r="P646">
        <f t="shared" si="315"/>
        <v>121.872</v>
      </c>
      <c r="Q646">
        <f t="shared" ref="Q646:Q648" si="319">15/6</f>
        <v>2.5</v>
      </c>
      <c r="R646">
        <f t="shared" ref="R646:R648" si="320">35.7/6</f>
        <v>5.95</v>
      </c>
      <c r="S646" s="20">
        <f t="shared" si="289"/>
        <v>8.4499999999999993</v>
      </c>
      <c r="T646" s="20">
        <f t="shared" si="316"/>
        <v>0.42016806722689076</v>
      </c>
    </row>
    <row r="647" spans="1:20" x14ac:dyDescent="0.25">
      <c r="A647" t="s">
        <v>487</v>
      </c>
      <c r="E647" s="1">
        <v>9.1199999999999992</v>
      </c>
      <c r="F647" s="1">
        <v>3.11</v>
      </c>
      <c r="G647" s="1">
        <v>0.7</v>
      </c>
      <c r="H647" s="1">
        <v>5.3</v>
      </c>
      <c r="I647" s="1">
        <v>19</v>
      </c>
      <c r="J647" s="1">
        <v>0</v>
      </c>
      <c r="K647" s="1">
        <v>12.59</v>
      </c>
      <c r="L647" s="3">
        <f t="shared" si="309"/>
        <v>0.66263157894736846</v>
      </c>
      <c r="M647" s="3">
        <f t="shared" si="310"/>
        <v>21.71</v>
      </c>
      <c r="N647" s="1">
        <v>2.0840000000000001</v>
      </c>
      <c r="O647" s="1">
        <v>6.1050000000000004</v>
      </c>
      <c r="P647">
        <f t="shared" si="315"/>
        <v>52.103999999999999</v>
      </c>
      <c r="Q647">
        <f t="shared" si="319"/>
        <v>2.5</v>
      </c>
      <c r="R647">
        <f t="shared" si="320"/>
        <v>5.95</v>
      </c>
      <c r="S647" s="20">
        <f t="shared" si="289"/>
        <v>8.4499999999999993</v>
      </c>
      <c r="T647" s="20">
        <f t="shared" si="316"/>
        <v>0.42016806722689076</v>
      </c>
    </row>
    <row r="648" spans="1:20" x14ac:dyDescent="0.25">
      <c r="A648" t="s">
        <v>488</v>
      </c>
      <c r="E648" s="1">
        <v>8.0500000000000007</v>
      </c>
      <c r="F648" s="1">
        <v>3.34</v>
      </c>
      <c r="G648" s="1">
        <v>0.34</v>
      </c>
      <c r="H648" s="1">
        <v>4.37</v>
      </c>
      <c r="I648" s="1">
        <v>21</v>
      </c>
      <c r="J648" s="1">
        <v>0</v>
      </c>
      <c r="K648" s="1">
        <v>25.98</v>
      </c>
      <c r="L648" s="3">
        <f t="shared" si="309"/>
        <v>1.2371428571428571</v>
      </c>
      <c r="M648" s="3">
        <f t="shared" si="310"/>
        <v>34.03</v>
      </c>
      <c r="N648" s="1">
        <v>2.61</v>
      </c>
      <c r="O648" s="1">
        <v>6.2850000000000001</v>
      </c>
      <c r="P648">
        <f t="shared" si="315"/>
        <v>81.671999999999997</v>
      </c>
      <c r="Q648">
        <f t="shared" si="319"/>
        <v>2.5</v>
      </c>
      <c r="R648">
        <f t="shared" si="320"/>
        <v>5.95</v>
      </c>
      <c r="S648" s="20">
        <f t="shared" si="289"/>
        <v>8.4499999999999993</v>
      </c>
      <c r="T648" s="20">
        <f t="shared" si="316"/>
        <v>0.42016806722689076</v>
      </c>
    </row>
    <row r="649" spans="1:20" x14ac:dyDescent="0.25">
      <c r="L649" s="3"/>
      <c r="M649" s="3"/>
      <c r="S649" s="20"/>
      <c r="T649" s="20"/>
    </row>
    <row r="650" spans="1:20" x14ac:dyDescent="0.25">
      <c r="L650" s="3"/>
      <c r="M650" s="3"/>
      <c r="S650" s="20"/>
      <c r="T650" s="20"/>
    </row>
    <row r="651" spans="1:20" x14ac:dyDescent="0.25">
      <c r="A651" t="s">
        <v>489</v>
      </c>
      <c r="E651" s="1">
        <v>6.92</v>
      </c>
      <c r="F651" s="1">
        <v>2.23</v>
      </c>
      <c r="G651" s="1">
        <v>0.4</v>
      </c>
      <c r="H651" s="1">
        <v>4.29</v>
      </c>
      <c r="I651" s="1">
        <v>21</v>
      </c>
      <c r="J651" s="1">
        <v>0</v>
      </c>
      <c r="K651" s="1">
        <v>10.67</v>
      </c>
      <c r="L651" s="3">
        <f t="shared" si="309"/>
        <v>0.50809523809523804</v>
      </c>
      <c r="M651" s="3">
        <f t="shared" si="310"/>
        <v>17.59</v>
      </c>
      <c r="N651" s="1">
        <v>3.0339999999999998</v>
      </c>
      <c r="O651" s="1">
        <v>9.4149999999999991</v>
      </c>
      <c r="P651">
        <f t="shared" ref="P651:P660" si="321">M651/(Q651/6)</f>
        <v>56.539285714285725</v>
      </c>
      <c r="Q651">
        <f>11.2/6</f>
        <v>1.8666666666666665</v>
      </c>
      <c r="R651">
        <f>24.8/6</f>
        <v>4.1333333333333337</v>
      </c>
      <c r="S651" s="20">
        <f t="shared" ref="S651:S712" si="322">Q651+R651</f>
        <v>6</v>
      </c>
      <c r="T651" s="20">
        <f t="shared" ref="T651:T660" si="323">Q651/R651</f>
        <v>0.45161290322580638</v>
      </c>
    </row>
    <row r="652" spans="1:20" x14ac:dyDescent="0.25">
      <c r="A652" t="s">
        <v>490</v>
      </c>
      <c r="E652" s="1">
        <v>8.18</v>
      </c>
      <c r="F652" s="1">
        <v>2.77</v>
      </c>
      <c r="G652" s="1">
        <v>0.22</v>
      </c>
      <c r="H652" s="1">
        <v>5.19</v>
      </c>
      <c r="I652" s="1">
        <v>27</v>
      </c>
      <c r="J652" s="1">
        <v>0</v>
      </c>
      <c r="K652" s="1">
        <v>19.79</v>
      </c>
      <c r="L652" s="3">
        <f t="shared" si="309"/>
        <v>0.73296296296296293</v>
      </c>
      <c r="M652" s="3">
        <f t="shared" si="310"/>
        <v>27.97</v>
      </c>
      <c r="N652" s="1">
        <v>3.2989999999999999</v>
      </c>
      <c r="O652" s="1">
        <v>9.7379999999999995</v>
      </c>
      <c r="P652">
        <f t="shared" si="321"/>
        <v>89.903571428571439</v>
      </c>
      <c r="Q652">
        <f t="shared" ref="Q652:Q656" si="324">11.2/6</f>
        <v>1.8666666666666665</v>
      </c>
      <c r="R652">
        <f t="shared" ref="R652:R656" si="325">24.8/6</f>
        <v>4.1333333333333337</v>
      </c>
      <c r="S652" s="20">
        <f t="shared" si="322"/>
        <v>6</v>
      </c>
      <c r="T652" s="20">
        <f t="shared" si="323"/>
        <v>0.45161290322580638</v>
      </c>
    </row>
    <row r="653" spans="1:20" x14ac:dyDescent="0.25">
      <c r="A653" t="s">
        <v>491</v>
      </c>
      <c r="E653" s="1">
        <v>7.44</v>
      </c>
      <c r="F653" s="1">
        <v>1.92</v>
      </c>
      <c r="G653" s="1">
        <v>0.45</v>
      </c>
      <c r="H653" s="1">
        <v>5.07</v>
      </c>
      <c r="I653" s="1">
        <v>16</v>
      </c>
      <c r="J653" s="1">
        <v>0</v>
      </c>
      <c r="K653" s="1">
        <v>7.27</v>
      </c>
      <c r="L653" s="3">
        <f t="shared" si="309"/>
        <v>0.45437499999999997</v>
      </c>
      <c r="M653" s="3">
        <f t="shared" si="310"/>
        <v>14.71</v>
      </c>
      <c r="N653" s="1">
        <v>2.15</v>
      </c>
      <c r="O653" s="1">
        <v>8.3460000000000001</v>
      </c>
      <c r="P653">
        <f t="shared" si="321"/>
        <v>47.282142857142865</v>
      </c>
      <c r="Q653">
        <f t="shared" si="324"/>
        <v>1.8666666666666665</v>
      </c>
      <c r="R653">
        <f t="shared" si="325"/>
        <v>4.1333333333333337</v>
      </c>
      <c r="S653" s="20">
        <f t="shared" si="322"/>
        <v>6</v>
      </c>
      <c r="T653" s="20">
        <f t="shared" si="323"/>
        <v>0.45161290322580638</v>
      </c>
    </row>
    <row r="654" spans="1:20" x14ac:dyDescent="0.25">
      <c r="A654" t="s">
        <v>492</v>
      </c>
      <c r="E654" s="1">
        <v>6.53</v>
      </c>
      <c r="F654" s="1">
        <v>2.0099999999999998</v>
      </c>
      <c r="G654" s="1">
        <v>0.78</v>
      </c>
      <c r="H654" s="1">
        <v>3.74</v>
      </c>
      <c r="I654" s="1">
        <v>14</v>
      </c>
      <c r="J654" s="1">
        <v>1</v>
      </c>
      <c r="K654" s="1">
        <v>7.92</v>
      </c>
      <c r="L654" s="3">
        <f t="shared" si="309"/>
        <v>0.56571428571428573</v>
      </c>
      <c r="M654" s="3">
        <f t="shared" si="310"/>
        <v>14.45</v>
      </c>
      <c r="N654" s="1">
        <v>2.145</v>
      </c>
      <c r="O654" s="1">
        <v>6.9640000000000004</v>
      </c>
      <c r="P654">
        <f t="shared" si="321"/>
        <v>46.446428571428577</v>
      </c>
      <c r="Q654">
        <f t="shared" si="324"/>
        <v>1.8666666666666665</v>
      </c>
      <c r="R654">
        <f t="shared" si="325"/>
        <v>4.1333333333333337</v>
      </c>
      <c r="S654" s="20">
        <f t="shared" si="322"/>
        <v>6</v>
      </c>
      <c r="T654" s="20">
        <f t="shared" si="323"/>
        <v>0.45161290322580638</v>
      </c>
    </row>
    <row r="655" spans="1:20" x14ac:dyDescent="0.25">
      <c r="A655" t="s">
        <v>493</v>
      </c>
      <c r="E655" s="1">
        <v>7.37</v>
      </c>
      <c r="F655" s="1">
        <v>2.5299999999999998</v>
      </c>
      <c r="G655" s="1">
        <v>0.47</v>
      </c>
      <c r="H655" s="1">
        <v>4.3600000000000003</v>
      </c>
      <c r="I655" s="1">
        <v>20</v>
      </c>
      <c r="J655" s="1">
        <v>0</v>
      </c>
      <c r="K655" s="1">
        <v>12.51</v>
      </c>
      <c r="L655" s="3">
        <f t="shared" si="309"/>
        <v>0.62549999999999994</v>
      </c>
      <c r="M655" s="3">
        <f t="shared" si="310"/>
        <v>19.88</v>
      </c>
      <c r="N655" s="1">
        <v>2.714</v>
      </c>
      <c r="O655" s="1">
        <v>7.9</v>
      </c>
      <c r="P655">
        <f t="shared" si="321"/>
        <v>63.900000000000006</v>
      </c>
      <c r="Q655">
        <f t="shared" si="324"/>
        <v>1.8666666666666665</v>
      </c>
      <c r="R655">
        <f t="shared" si="325"/>
        <v>4.1333333333333337</v>
      </c>
      <c r="S655" s="20">
        <f t="shared" si="322"/>
        <v>6</v>
      </c>
      <c r="T655" s="20">
        <f t="shared" si="323"/>
        <v>0.45161290322580638</v>
      </c>
    </row>
    <row r="656" spans="1:20" x14ac:dyDescent="0.25">
      <c r="A656" t="s">
        <v>494</v>
      </c>
      <c r="E656" s="1">
        <v>5.75</v>
      </c>
      <c r="F656" s="1">
        <v>1.86</v>
      </c>
      <c r="G656" s="1">
        <v>0.24</v>
      </c>
      <c r="H656" s="1">
        <v>3.65</v>
      </c>
      <c r="I656" s="1">
        <v>13</v>
      </c>
      <c r="J656" s="1">
        <v>0</v>
      </c>
      <c r="K656" s="1">
        <v>8.33</v>
      </c>
      <c r="L656" s="3">
        <f t="shared" si="309"/>
        <v>0.64076923076923076</v>
      </c>
      <c r="M656" s="3">
        <f t="shared" si="310"/>
        <v>14.08</v>
      </c>
      <c r="N656" s="1">
        <v>2.262</v>
      </c>
      <c r="O656" s="1">
        <v>6.9889999999999999</v>
      </c>
      <c r="P656">
        <f t="shared" si="321"/>
        <v>45.257142857142867</v>
      </c>
      <c r="Q656">
        <f t="shared" si="324"/>
        <v>1.8666666666666665</v>
      </c>
      <c r="R656">
        <f t="shared" si="325"/>
        <v>4.1333333333333337</v>
      </c>
      <c r="S656" s="20">
        <f t="shared" si="322"/>
        <v>6</v>
      </c>
      <c r="T656" s="20">
        <f t="shared" si="323"/>
        <v>0.45161290322580638</v>
      </c>
    </row>
    <row r="657" spans="1:20" x14ac:dyDescent="0.25">
      <c r="A657" t="s">
        <v>495</v>
      </c>
      <c r="E657" s="1">
        <v>7.76</v>
      </c>
      <c r="F657" s="1">
        <v>2.4900000000000002</v>
      </c>
      <c r="G657" s="1">
        <v>0.28000000000000003</v>
      </c>
      <c r="H657" s="1">
        <v>4.9800000000000004</v>
      </c>
      <c r="I657" s="1">
        <v>19</v>
      </c>
      <c r="J657" s="1">
        <v>0</v>
      </c>
      <c r="K657" s="1">
        <v>8.41</v>
      </c>
      <c r="L657" s="3">
        <f t="shared" si="309"/>
        <v>0.44263157894736843</v>
      </c>
      <c r="M657" s="3">
        <f t="shared" si="310"/>
        <v>16.170000000000002</v>
      </c>
      <c r="N657" s="1">
        <v>2.448</v>
      </c>
      <c r="O657" s="1">
        <v>7.6180000000000003</v>
      </c>
      <c r="P657">
        <f t="shared" si="321"/>
        <v>88.200000000000017</v>
      </c>
      <c r="Q657">
        <f>6.6/6</f>
        <v>1.0999999999999999</v>
      </c>
      <c r="R657">
        <f>25.05/6</f>
        <v>4.1749999999999998</v>
      </c>
      <c r="S657" s="20">
        <f t="shared" si="322"/>
        <v>5.2749999999999995</v>
      </c>
      <c r="T657" s="20">
        <f t="shared" si="323"/>
        <v>0.26347305389221554</v>
      </c>
    </row>
    <row r="658" spans="1:20" x14ac:dyDescent="0.25">
      <c r="A658" t="s">
        <v>496</v>
      </c>
      <c r="E658" s="1">
        <v>8.76</v>
      </c>
      <c r="F658" s="1">
        <v>3.18</v>
      </c>
      <c r="G658" s="1">
        <v>0.11</v>
      </c>
      <c r="H658" s="1">
        <v>5.48</v>
      </c>
      <c r="I658" s="1">
        <v>22</v>
      </c>
      <c r="J658" s="1">
        <v>0</v>
      </c>
      <c r="K658" s="1">
        <v>14.55</v>
      </c>
      <c r="L658" s="3">
        <f t="shared" si="309"/>
        <v>0.66136363636363638</v>
      </c>
      <c r="M658" s="3">
        <f t="shared" si="310"/>
        <v>23.310000000000002</v>
      </c>
      <c r="N658" s="1">
        <v>2.5110000000000001</v>
      </c>
      <c r="O658" s="1">
        <v>6.9189999999999996</v>
      </c>
      <c r="P658">
        <f t="shared" si="321"/>
        <v>127.14545454545457</v>
      </c>
      <c r="Q658">
        <f t="shared" ref="Q658:Q660" si="326">6.6/6</f>
        <v>1.0999999999999999</v>
      </c>
      <c r="R658">
        <f t="shared" ref="R658:R660" si="327">25.05/6</f>
        <v>4.1749999999999998</v>
      </c>
      <c r="S658" s="20">
        <f t="shared" si="322"/>
        <v>5.2749999999999995</v>
      </c>
      <c r="T658" s="20">
        <f t="shared" si="323"/>
        <v>0.26347305389221554</v>
      </c>
    </row>
    <row r="659" spans="1:20" x14ac:dyDescent="0.25">
      <c r="A659" t="s">
        <v>497</v>
      </c>
      <c r="E659" s="1">
        <v>7.26</v>
      </c>
      <c r="F659" s="1">
        <v>2.35</v>
      </c>
      <c r="G659" s="1">
        <v>0.15</v>
      </c>
      <c r="H659" s="1">
        <v>4.76</v>
      </c>
      <c r="I659" s="1">
        <v>20</v>
      </c>
      <c r="J659" s="1">
        <v>0</v>
      </c>
      <c r="K659" s="1">
        <v>10.84</v>
      </c>
      <c r="L659" s="3">
        <f t="shared" si="309"/>
        <v>0.54200000000000004</v>
      </c>
      <c r="M659" s="3">
        <f t="shared" si="310"/>
        <v>18.100000000000001</v>
      </c>
      <c r="N659" s="1">
        <v>2.7559999999999998</v>
      </c>
      <c r="O659" s="1">
        <v>8.5009999999999994</v>
      </c>
      <c r="P659">
        <f t="shared" si="321"/>
        <v>98.727272727272748</v>
      </c>
      <c r="Q659">
        <f t="shared" si="326"/>
        <v>1.0999999999999999</v>
      </c>
      <c r="R659">
        <f t="shared" si="327"/>
        <v>4.1749999999999998</v>
      </c>
      <c r="S659" s="20">
        <f t="shared" si="322"/>
        <v>5.2749999999999995</v>
      </c>
      <c r="T659" s="20">
        <f t="shared" si="323"/>
        <v>0.26347305389221554</v>
      </c>
    </row>
    <row r="660" spans="1:20" x14ac:dyDescent="0.25">
      <c r="A660" t="s">
        <v>498</v>
      </c>
      <c r="E660" s="1">
        <v>8.6199999999999992</v>
      </c>
      <c r="F660" s="1">
        <v>2.37</v>
      </c>
      <c r="G660" s="1">
        <v>0.28000000000000003</v>
      </c>
      <c r="H660" s="1">
        <v>5.98</v>
      </c>
      <c r="I660" s="1">
        <v>20</v>
      </c>
      <c r="J660" s="1">
        <v>0</v>
      </c>
      <c r="K660" s="1">
        <v>14.37</v>
      </c>
      <c r="L660" s="3">
        <f t="shared" si="309"/>
        <v>0.71849999999999992</v>
      </c>
      <c r="M660" s="3">
        <f t="shared" si="310"/>
        <v>22.99</v>
      </c>
      <c r="N660" s="1">
        <v>2.3210000000000002</v>
      </c>
      <c r="O660" s="1">
        <v>8.4550000000000001</v>
      </c>
      <c r="P660">
        <f t="shared" si="321"/>
        <v>125.4</v>
      </c>
      <c r="Q660">
        <f t="shared" si="326"/>
        <v>1.0999999999999999</v>
      </c>
      <c r="R660">
        <f t="shared" si="327"/>
        <v>4.1749999999999998</v>
      </c>
      <c r="S660" s="20">
        <f t="shared" si="322"/>
        <v>5.2749999999999995</v>
      </c>
      <c r="T660" s="20">
        <f t="shared" si="323"/>
        <v>0.26347305389221554</v>
      </c>
    </row>
    <row r="661" spans="1:20" x14ac:dyDescent="0.25">
      <c r="L661" s="3"/>
      <c r="M661" s="3"/>
      <c r="S661" s="20"/>
      <c r="T661" s="20"/>
    </row>
    <row r="662" spans="1:20" x14ac:dyDescent="0.25">
      <c r="L662" s="3"/>
      <c r="M662" s="3"/>
      <c r="S662" s="20"/>
      <c r="T662" s="20"/>
    </row>
    <row r="663" spans="1:20" x14ac:dyDescent="0.25">
      <c r="A663" t="s">
        <v>499</v>
      </c>
      <c r="E663" s="1">
        <v>5.22</v>
      </c>
      <c r="F663" s="1">
        <v>1.9</v>
      </c>
      <c r="G663" s="1">
        <v>0.53</v>
      </c>
      <c r="H663" s="1">
        <v>2.79</v>
      </c>
      <c r="I663" s="1">
        <v>13</v>
      </c>
      <c r="J663" s="1">
        <v>0</v>
      </c>
      <c r="K663" s="1">
        <v>19.21</v>
      </c>
      <c r="L663" s="3">
        <f t="shared" si="309"/>
        <v>1.4776923076923079</v>
      </c>
      <c r="M663" s="3">
        <f t="shared" si="310"/>
        <v>24.43</v>
      </c>
      <c r="N663" s="1">
        <v>2.4910000000000001</v>
      </c>
      <c r="O663" s="1">
        <v>6.8540000000000001</v>
      </c>
      <c r="P663">
        <f>M663/(Q663/6)</f>
        <v>64.430769230769229</v>
      </c>
      <c r="Q663">
        <f>13.65/6</f>
        <v>2.2749999999999999</v>
      </c>
      <c r="R663">
        <f>33.3/6</f>
        <v>5.55</v>
      </c>
      <c r="S663" s="20">
        <f t="shared" si="322"/>
        <v>7.8249999999999993</v>
      </c>
      <c r="T663" s="20">
        <f>Q663/R663</f>
        <v>0.40990990990990989</v>
      </c>
    </row>
    <row r="664" spans="1:20" x14ac:dyDescent="0.25">
      <c r="A664" t="s">
        <v>500</v>
      </c>
      <c r="E664" s="1">
        <v>5.98</v>
      </c>
      <c r="F664" s="1">
        <v>2.21</v>
      </c>
      <c r="G664" s="1">
        <v>0.33</v>
      </c>
      <c r="H664" s="1">
        <v>3.43</v>
      </c>
      <c r="I664" s="1">
        <v>18</v>
      </c>
      <c r="J664" s="1">
        <v>0</v>
      </c>
      <c r="K664" s="1">
        <v>24.99</v>
      </c>
      <c r="L664" s="3">
        <f t="shared" si="309"/>
        <v>1.3883333333333332</v>
      </c>
      <c r="M664" s="3">
        <f t="shared" si="310"/>
        <v>30.97</v>
      </c>
      <c r="N664" s="1">
        <v>3.0110000000000001</v>
      </c>
      <c r="O664" s="1">
        <v>8.141</v>
      </c>
      <c r="P664">
        <f>M664/(Q664/6)</f>
        <v>81.679120879120873</v>
      </c>
      <c r="Q664">
        <f t="shared" ref="Q664:Q666" si="328">13.65/6</f>
        <v>2.2749999999999999</v>
      </c>
      <c r="R664">
        <f t="shared" ref="R664:R666" si="329">33.3/6</f>
        <v>5.55</v>
      </c>
      <c r="S664" s="20">
        <f t="shared" si="322"/>
        <v>7.8249999999999993</v>
      </c>
      <c r="T664" s="20">
        <f>Q664/R664</f>
        <v>0.40990990990990989</v>
      </c>
    </row>
    <row r="665" spans="1:20" x14ac:dyDescent="0.25">
      <c r="A665" t="s">
        <v>501</v>
      </c>
      <c r="E665" s="1">
        <v>5.35</v>
      </c>
      <c r="F665" s="1">
        <v>2.4500000000000002</v>
      </c>
      <c r="G665" s="1">
        <v>0.31</v>
      </c>
      <c r="H665" s="1">
        <v>2.59</v>
      </c>
      <c r="I665" s="1">
        <v>22</v>
      </c>
      <c r="J665" s="1">
        <v>0</v>
      </c>
      <c r="K665" s="1">
        <v>26.43</v>
      </c>
      <c r="L665" s="3">
        <f t="shared" si="309"/>
        <v>1.2013636363636364</v>
      </c>
      <c r="M665" s="3">
        <f t="shared" si="310"/>
        <v>31.78</v>
      </c>
      <c r="N665" s="1">
        <v>4.1109999999999998</v>
      </c>
      <c r="O665" s="1">
        <v>8.98</v>
      </c>
      <c r="P665">
        <f>M665/(Q665/6)</f>
        <v>83.815384615384616</v>
      </c>
      <c r="Q665">
        <f t="shared" si="328"/>
        <v>2.2749999999999999</v>
      </c>
      <c r="R665">
        <f t="shared" si="329"/>
        <v>5.55</v>
      </c>
      <c r="S665" s="20">
        <f t="shared" si="322"/>
        <v>7.8249999999999993</v>
      </c>
      <c r="T665" s="20">
        <f>Q665/R665</f>
        <v>0.40990990990990989</v>
      </c>
    </row>
    <row r="666" spans="1:20" x14ac:dyDescent="0.25">
      <c r="A666" t="s">
        <v>502</v>
      </c>
      <c r="E666" s="1">
        <v>4.9000000000000004</v>
      </c>
      <c r="F666" s="1">
        <v>2.87</v>
      </c>
      <c r="G666" s="1">
        <v>0.37</v>
      </c>
      <c r="H666" s="1">
        <v>1.65</v>
      </c>
      <c r="I666" s="1">
        <v>18</v>
      </c>
      <c r="J666" s="1">
        <v>0</v>
      </c>
      <c r="K666" s="1">
        <v>33.53</v>
      </c>
      <c r="L666" s="3">
        <f t="shared" si="309"/>
        <v>1.8627777777777779</v>
      </c>
      <c r="M666" s="3">
        <f t="shared" si="310"/>
        <v>38.43</v>
      </c>
      <c r="N666" s="1">
        <v>3.6749999999999998</v>
      </c>
      <c r="O666" s="1">
        <v>6.2619999999999996</v>
      </c>
      <c r="P666">
        <f>M666/(Q666/6)</f>
        <v>101.35384615384616</v>
      </c>
      <c r="Q666">
        <f t="shared" si="328"/>
        <v>2.2749999999999999</v>
      </c>
      <c r="R666">
        <f t="shared" si="329"/>
        <v>5.55</v>
      </c>
      <c r="S666" s="20">
        <f t="shared" si="322"/>
        <v>7.8249999999999993</v>
      </c>
      <c r="T666" s="20">
        <f>Q666/R666</f>
        <v>0.40990990990990989</v>
      </c>
    </row>
    <row r="667" spans="1:20" x14ac:dyDescent="0.25">
      <c r="L667" s="3"/>
      <c r="M667" s="3"/>
      <c r="S667" s="20"/>
      <c r="T667" s="20"/>
    </row>
    <row r="668" spans="1:20" x14ac:dyDescent="0.25">
      <c r="L668" s="3"/>
      <c r="M668" s="3"/>
      <c r="S668" s="20"/>
      <c r="T668" s="20"/>
    </row>
    <row r="669" spans="1:20" x14ac:dyDescent="0.25">
      <c r="A669" t="s">
        <v>503</v>
      </c>
      <c r="E669" s="1">
        <v>10.029999999999999</v>
      </c>
      <c r="F669" s="1">
        <v>5.23</v>
      </c>
      <c r="G669" s="1">
        <v>0.14000000000000001</v>
      </c>
      <c r="H669" s="1">
        <v>4.6500000000000004</v>
      </c>
      <c r="I669" s="1">
        <v>39</v>
      </c>
      <c r="J669" s="1">
        <v>0</v>
      </c>
      <c r="K669" s="1">
        <v>31.74</v>
      </c>
      <c r="L669" s="3">
        <f t="shared" si="309"/>
        <v>0.81384615384615377</v>
      </c>
      <c r="M669" s="3">
        <f t="shared" si="310"/>
        <v>41.769999999999996</v>
      </c>
      <c r="N669" s="1">
        <v>3.89</v>
      </c>
      <c r="O669" s="1">
        <v>7.4580000000000002</v>
      </c>
      <c r="P669">
        <f>M669/(Q669/6)</f>
        <v>100.24799999999999</v>
      </c>
      <c r="Q669">
        <f>15/6</f>
        <v>2.5</v>
      </c>
      <c r="R669">
        <f>41.8/6</f>
        <v>6.9666666666666659</v>
      </c>
      <c r="S669" s="20">
        <f t="shared" si="322"/>
        <v>9.466666666666665</v>
      </c>
      <c r="T669" s="20">
        <f>Q669/R669</f>
        <v>0.35885167464114837</v>
      </c>
    </row>
    <row r="670" spans="1:20" x14ac:dyDescent="0.25">
      <c r="A670" t="s">
        <v>504</v>
      </c>
      <c r="E670" s="1">
        <v>10.14</v>
      </c>
      <c r="F670" s="1">
        <v>4.07</v>
      </c>
      <c r="G670" s="1">
        <v>0.18</v>
      </c>
      <c r="H670" s="1">
        <v>5.9</v>
      </c>
      <c r="I670" s="1">
        <v>32</v>
      </c>
      <c r="J670" s="1">
        <v>0</v>
      </c>
      <c r="K670" s="1">
        <v>22.49</v>
      </c>
      <c r="L670" s="3">
        <f t="shared" si="309"/>
        <v>0.70281249999999995</v>
      </c>
      <c r="M670" s="3">
        <f t="shared" si="310"/>
        <v>32.629999999999995</v>
      </c>
      <c r="N670" s="1">
        <v>3.1549999999999998</v>
      </c>
      <c r="O670" s="1">
        <v>7.8620000000000001</v>
      </c>
      <c r="P670">
        <f>M670/(Q670/6)</f>
        <v>78.311999999999983</v>
      </c>
      <c r="Q670">
        <f t="shared" ref="Q670:Q671" si="330">15/6</f>
        <v>2.5</v>
      </c>
      <c r="R670">
        <f t="shared" ref="R670:R671" si="331">41.8/6</f>
        <v>6.9666666666666659</v>
      </c>
      <c r="S670" s="20">
        <f t="shared" si="322"/>
        <v>9.466666666666665</v>
      </c>
      <c r="T670" s="20">
        <f>Q670/R670</f>
        <v>0.35885167464114837</v>
      </c>
    </row>
    <row r="671" spans="1:20" x14ac:dyDescent="0.25">
      <c r="A671" t="s">
        <v>505</v>
      </c>
      <c r="E671" s="1">
        <v>9.56</v>
      </c>
      <c r="F671" s="1">
        <v>4.42</v>
      </c>
      <c r="G671" s="1">
        <v>0.16</v>
      </c>
      <c r="H671" s="1">
        <v>4.9800000000000004</v>
      </c>
      <c r="I671" s="1">
        <v>34</v>
      </c>
      <c r="J671" s="1">
        <v>0</v>
      </c>
      <c r="K671" s="1">
        <v>22.08</v>
      </c>
      <c r="L671" s="3">
        <f t="shared" si="309"/>
        <v>0.64941176470588236</v>
      </c>
      <c r="M671" s="3">
        <f t="shared" si="310"/>
        <v>31.64</v>
      </c>
      <c r="N671" s="1">
        <v>3.5569999999999999</v>
      </c>
      <c r="O671" s="1">
        <v>7.694</v>
      </c>
      <c r="P671">
        <f>M671/(Q671/6)</f>
        <v>75.935999999999993</v>
      </c>
      <c r="Q671">
        <f t="shared" si="330"/>
        <v>2.5</v>
      </c>
      <c r="R671">
        <f t="shared" si="331"/>
        <v>6.9666666666666659</v>
      </c>
      <c r="S671" s="20">
        <f t="shared" si="322"/>
        <v>9.466666666666665</v>
      </c>
      <c r="T671" s="20">
        <f>Q671/R671</f>
        <v>0.35885167464114837</v>
      </c>
    </row>
    <row r="672" spans="1:20" x14ac:dyDescent="0.25">
      <c r="L672" s="3"/>
      <c r="M672" s="3"/>
      <c r="S672" s="20"/>
      <c r="T672" s="20"/>
    </row>
    <row r="673" spans="1:20" x14ac:dyDescent="0.25">
      <c r="L673" s="3"/>
      <c r="M673" s="3"/>
      <c r="S673" s="20"/>
      <c r="T673" s="20"/>
    </row>
    <row r="674" spans="1:20" x14ac:dyDescent="0.25">
      <c r="L674" s="3"/>
      <c r="M674" s="3"/>
      <c r="S674" s="20"/>
      <c r="T674" s="20"/>
    </row>
    <row r="675" spans="1:20" x14ac:dyDescent="0.25">
      <c r="A675" t="s">
        <v>506</v>
      </c>
      <c r="E675" s="1">
        <v>6.29</v>
      </c>
      <c r="F675" s="1">
        <v>2.4700000000000002</v>
      </c>
      <c r="G675" s="1">
        <v>0.28999999999999998</v>
      </c>
      <c r="H675" s="1">
        <v>3.53</v>
      </c>
      <c r="I675" s="1">
        <v>22</v>
      </c>
      <c r="J675" s="1">
        <v>0</v>
      </c>
      <c r="K675" s="1">
        <v>25.44</v>
      </c>
      <c r="L675" s="3">
        <f t="shared" si="309"/>
        <v>1.1563636363636365</v>
      </c>
      <c r="M675" s="3">
        <f t="shared" si="310"/>
        <v>31.73</v>
      </c>
      <c r="N675" s="1">
        <v>3.4980000000000002</v>
      </c>
      <c r="O675" s="1">
        <v>8.9060000000000006</v>
      </c>
      <c r="P675">
        <f t="shared" ref="P675:P684" si="332">M675/(Q675/6)</f>
        <v>92.868292682926807</v>
      </c>
      <c r="Q675">
        <f>12.3/6</f>
        <v>2.0500000000000003</v>
      </c>
      <c r="R675">
        <f>27.9/6</f>
        <v>4.6499999999999995</v>
      </c>
      <c r="S675" s="20">
        <f t="shared" si="322"/>
        <v>6.6999999999999993</v>
      </c>
      <c r="T675" s="20">
        <f t="shared" ref="T675:T684" si="333">Q675/R675</f>
        <v>0.44086021505376355</v>
      </c>
    </row>
    <row r="676" spans="1:20" x14ac:dyDescent="0.25">
      <c r="A676" t="s">
        <v>507</v>
      </c>
      <c r="E676" s="1">
        <v>8.8800000000000008</v>
      </c>
      <c r="F676" s="1">
        <v>3.17</v>
      </c>
      <c r="G676" s="1">
        <v>0.21</v>
      </c>
      <c r="H676" s="1">
        <v>5.49</v>
      </c>
      <c r="I676" s="1">
        <v>26</v>
      </c>
      <c r="J676" s="1">
        <v>0</v>
      </c>
      <c r="K676" s="1">
        <v>25.9</v>
      </c>
      <c r="L676" s="3">
        <f t="shared" si="309"/>
        <v>0.99615384615384606</v>
      </c>
      <c r="M676" s="3">
        <f t="shared" si="310"/>
        <v>34.78</v>
      </c>
      <c r="N676" s="1">
        <v>2.93</v>
      </c>
      <c r="O676" s="1">
        <v>8.2029999999999994</v>
      </c>
      <c r="P676">
        <f t="shared" si="332"/>
        <v>101.7951219512195</v>
      </c>
      <c r="Q676">
        <f t="shared" ref="Q676:Q680" si="334">12.3/6</f>
        <v>2.0500000000000003</v>
      </c>
      <c r="R676">
        <f t="shared" ref="R676:R680" si="335">27.9/6</f>
        <v>4.6499999999999995</v>
      </c>
      <c r="S676" s="20">
        <f t="shared" si="322"/>
        <v>6.6999999999999993</v>
      </c>
      <c r="T676" s="20">
        <f t="shared" si="333"/>
        <v>0.44086021505376355</v>
      </c>
    </row>
    <row r="677" spans="1:20" x14ac:dyDescent="0.25">
      <c r="A677" t="s">
        <v>508</v>
      </c>
      <c r="E677" s="1">
        <v>8.84</v>
      </c>
      <c r="F677" s="1">
        <v>3.37</v>
      </c>
      <c r="G677" s="1">
        <v>0.34</v>
      </c>
      <c r="H677" s="1">
        <v>5.14</v>
      </c>
      <c r="I677" s="1">
        <v>25</v>
      </c>
      <c r="J677" s="1">
        <v>0</v>
      </c>
      <c r="K677" s="1">
        <v>19.649999999999999</v>
      </c>
      <c r="L677" s="3">
        <f t="shared" si="309"/>
        <v>0.78599999999999992</v>
      </c>
      <c r="M677" s="3">
        <f t="shared" si="310"/>
        <v>28.49</v>
      </c>
      <c r="N677" s="1">
        <v>2.827</v>
      </c>
      <c r="O677" s="1">
        <v>7.4210000000000003</v>
      </c>
      <c r="P677">
        <f t="shared" si="332"/>
        <v>83.385365853658513</v>
      </c>
      <c r="Q677">
        <f t="shared" si="334"/>
        <v>2.0500000000000003</v>
      </c>
      <c r="R677">
        <f t="shared" si="335"/>
        <v>4.6499999999999995</v>
      </c>
      <c r="S677" s="20">
        <f t="shared" si="322"/>
        <v>6.6999999999999993</v>
      </c>
      <c r="T677" s="20">
        <f t="shared" si="333"/>
        <v>0.44086021505376355</v>
      </c>
    </row>
    <row r="678" spans="1:20" x14ac:dyDescent="0.25">
      <c r="A678" t="s">
        <v>509</v>
      </c>
      <c r="E678" s="1">
        <v>7.44</v>
      </c>
      <c r="F678" s="1">
        <v>2.48</v>
      </c>
      <c r="G678" s="1">
        <v>0.59</v>
      </c>
      <c r="H678" s="1">
        <v>4.37</v>
      </c>
      <c r="I678" s="1">
        <v>15</v>
      </c>
      <c r="J678" s="1">
        <v>0</v>
      </c>
      <c r="K678" s="1">
        <v>6.78</v>
      </c>
      <c r="L678" s="3">
        <f t="shared" si="309"/>
        <v>0.45200000000000001</v>
      </c>
      <c r="M678" s="3">
        <f t="shared" si="310"/>
        <v>14.22</v>
      </c>
      <c r="N678" s="1">
        <v>2.016</v>
      </c>
      <c r="O678" s="1">
        <v>6.0570000000000004</v>
      </c>
      <c r="P678">
        <f t="shared" si="332"/>
        <v>41.619512195121942</v>
      </c>
      <c r="Q678">
        <f t="shared" si="334"/>
        <v>2.0500000000000003</v>
      </c>
      <c r="R678">
        <f t="shared" si="335"/>
        <v>4.6499999999999995</v>
      </c>
      <c r="S678" s="20">
        <f t="shared" si="322"/>
        <v>6.6999999999999993</v>
      </c>
      <c r="T678" s="20">
        <f t="shared" si="333"/>
        <v>0.44086021505376355</v>
      </c>
    </row>
    <row r="679" spans="1:20" x14ac:dyDescent="0.25">
      <c r="A679" t="s">
        <v>510</v>
      </c>
      <c r="E679" s="1">
        <v>9.43</v>
      </c>
      <c r="F679" s="1">
        <v>2.57</v>
      </c>
      <c r="G679" s="1">
        <v>0.13</v>
      </c>
      <c r="H679" s="1">
        <v>6.72</v>
      </c>
      <c r="I679" s="1">
        <v>20</v>
      </c>
      <c r="J679" s="1">
        <v>0</v>
      </c>
      <c r="K679" s="1">
        <v>16.079999999999998</v>
      </c>
      <c r="L679" s="3">
        <f t="shared" si="309"/>
        <v>0.80399999999999994</v>
      </c>
      <c r="M679" s="3">
        <f t="shared" si="310"/>
        <v>25.509999999999998</v>
      </c>
      <c r="N679" s="1">
        <v>2.1219999999999999</v>
      </c>
      <c r="O679" s="1">
        <v>7.7770000000000001</v>
      </c>
      <c r="P679">
        <f t="shared" si="332"/>
        <v>74.663414634146321</v>
      </c>
      <c r="Q679">
        <f t="shared" si="334"/>
        <v>2.0500000000000003</v>
      </c>
      <c r="R679">
        <f t="shared" si="335"/>
        <v>4.6499999999999995</v>
      </c>
      <c r="S679" s="20">
        <f t="shared" si="322"/>
        <v>6.6999999999999993</v>
      </c>
      <c r="T679" s="20">
        <f t="shared" si="333"/>
        <v>0.44086021505376355</v>
      </c>
    </row>
    <row r="680" spans="1:20" x14ac:dyDescent="0.25">
      <c r="A680" t="s">
        <v>511</v>
      </c>
      <c r="E680" s="1">
        <v>10.06</v>
      </c>
      <c r="F680" s="1">
        <v>3.15</v>
      </c>
      <c r="G680" s="1">
        <v>0.55000000000000004</v>
      </c>
      <c r="H680" s="1">
        <v>6.36</v>
      </c>
      <c r="I680" s="1">
        <v>24</v>
      </c>
      <c r="J680" s="1">
        <v>0</v>
      </c>
      <c r="K680" s="1">
        <v>28.65</v>
      </c>
      <c r="L680" s="3">
        <f t="shared" si="309"/>
        <v>1.1937499999999999</v>
      </c>
      <c r="M680" s="3">
        <f t="shared" si="310"/>
        <v>38.71</v>
      </c>
      <c r="N680" s="1">
        <v>2.3860000000000001</v>
      </c>
      <c r="O680" s="1">
        <v>7.6189999999999998</v>
      </c>
      <c r="P680">
        <f t="shared" si="332"/>
        <v>113.29756097560974</v>
      </c>
      <c r="Q680">
        <f t="shared" si="334"/>
        <v>2.0500000000000003</v>
      </c>
      <c r="R680">
        <f t="shared" si="335"/>
        <v>4.6499999999999995</v>
      </c>
      <c r="S680" s="20">
        <f t="shared" si="322"/>
        <v>6.6999999999999993</v>
      </c>
      <c r="T680" s="20">
        <f t="shared" si="333"/>
        <v>0.44086021505376355</v>
      </c>
    </row>
    <row r="681" spans="1:20" x14ac:dyDescent="0.25">
      <c r="A681" t="s">
        <v>512</v>
      </c>
      <c r="E681" s="1">
        <v>8.76</v>
      </c>
      <c r="F681" s="1">
        <v>4.0599999999999996</v>
      </c>
      <c r="G681" s="1">
        <v>0.28999999999999998</v>
      </c>
      <c r="H681" s="1">
        <v>4.42</v>
      </c>
      <c r="I681" s="1">
        <v>35</v>
      </c>
      <c r="J681" s="1">
        <v>0</v>
      </c>
      <c r="K681" s="1">
        <v>24.88</v>
      </c>
      <c r="L681" s="3">
        <f t="shared" si="309"/>
        <v>0.71085714285714285</v>
      </c>
      <c r="M681" s="3">
        <f t="shared" si="310"/>
        <v>33.64</v>
      </c>
      <c r="N681" s="1">
        <v>3.9929999999999999</v>
      </c>
      <c r="O681" s="1">
        <v>8.6210000000000004</v>
      </c>
      <c r="P681">
        <f t="shared" si="332"/>
        <v>146.79272727272729</v>
      </c>
      <c r="Q681">
        <f>8.25/6</f>
        <v>1.375</v>
      </c>
      <c r="R681">
        <f>24.75/6</f>
        <v>4.125</v>
      </c>
      <c r="S681" s="20">
        <f t="shared" si="322"/>
        <v>5.5</v>
      </c>
      <c r="T681" s="20">
        <f t="shared" si="333"/>
        <v>0.33333333333333331</v>
      </c>
    </row>
    <row r="682" spans="1:20" x14ac:dyDescent="0.25">
      <c r="A682" t="s">
        <v>513</v>
      </c>
      <c r="E682" s="1">
        <v>8.0299999999999994</v>
      </c>
      <c r="F682" s="1">
        <v>2.94</v>
      </c>
      <c r="G682" s="1">
        <v>0.68</v>
      </c>
      <c r="H682" s="1">
        <v>4.42</v>
      </c>
      <c r="I682" s="1">
        <v>26</v>
      </c>
      <c r="J682" s="1">
        <v>0</v>
      </c>
      <c r="K682" s="1">
        <v>12.66</v>
      </c>
      <c r="L682" s="3">
        <f t="shared" si="309"/>
        <v>0.4869230769230769</v>
      </c>
      <c r="M682" s="3">
        <f t="shared" si="310"/>
        <v>20.689999999999998</v>
      </c>
      <c r="N682" s="1">
        <v>3.2360000000000002</v>
      </c>
      <c r="O682" s="1">
        <v>8.8580000000000005</v>
      </c>
      <c r="P682">
        <f t="shared" si="332"/>
        <v>90.283636363636361</v>
      </c>
      <c r="Q682">
        <f t="shared" ref="Q682:Q684" si="336">8.25/6</f>
        <v>1.375</v>
      </c>
      <c r="R682">
        <f t="shared" ref="R682:R684" si="337">24.75/6</f>
        <v>4.125</v>
      </c>
      <c r="S682" s="20">
        <f t="shared" si="322"/>
        <v>5.5</v>
      </c>
      <c r="T682" s="20">
        <f t="shared" si="333"/>
        <v>0.33333333333333331</v>
      </c>
    </row>
    <row r="683" spans="1:20" x14ac:dyDescent="0.25">
      <c r="A683" t="s">
        <v>514</v>
      </c>
      <c r="E683" s="1">
        <v>7.03</v>
      </c>
      <c r="F683" s="1">
        <v>3.1</v>
      </c>
      <c r="G683" s="1">
        <v>0.38</v>
      </c>
      <c r="H683" s="1">
        <v>3.55</v>
      </c>
      <c r="I683" s="1">
        <v>25</v>
      </c>
      <c r="J683" s="1">
        <v>0</v>
      </c>
      <c r="K683" s="1">
        <v>16.989999999999998</v>
      </c>
      <c r="L683" s="3">
        <f t="shared" si="309"/>
        <v>0.67959999999999998</v>
      </c>
      <c r="M683" s="3">
        <f t="shared" si="310"/>
        <v>24.02</v>
      </c>
      <c r="N683" s="1">
        <v>3.5579999999999998</v>
      </c>
      <c r="O683" s="1">
        <v>8.0709999999999997</v>
      </c>
      <c r="P683">
        <f t="shared" si="332"/>
        <v>104.81454545454545</v>
      </c>
      <c r="Q683">
        <f t="shared" si="336"/>
        <v>1.375</v>
      </c>
      <c r="R683">
        <f t="shared" si="337"/>
        <v>4.125</v>
      </c>
      <c r="S683" s="20">
        <f t="shared" si="322"/>
        <v>5.5</v>
      </c>
      <c r="T683" s="20">
        <f t="shared" si="333"/>
        <v>0.33333333333333331</v>
      </c>
    </row>
    <row r="684" spans="1:20" x14ac:dyDescent="0.25">
      <c r="A684" t="s">
        <v>515</v>
      </c>
      <c r="E684" s="1">
        <v>6.61</v>
      </c>
      <c r="F684" s="1">
        <v>2.66</v>
      </c>
      <c r="G684" s="1">
        <v>0.72</v>
      </c>
      <c r="H684" s="1">
        <v>3.23</v>
      </c>
      <c r="I684" s="1">
        <v>26</v>
      </c>
      <c r="J684" s="1">
        <v>0</v>
      </c>
      <c r="K684" s="1">
        <v>18.989999999999998</v>
      </c>
      <c r="L684" s="3">
        <f t="shared" si="309"/>
        <v>0.7303846153846153</v>
      </c>
      <c r="M684" s="3">
        <f t="shared" si="310"/>
        <v>25.599999999999998</v>
      </c>
      <c r="N684" s="1">
        <v>3.9319999999999999</v>
      </c>
      <c r="O684" s="1">
        <v>9.7729999999999997</v>
      </c>
      <c r="P684">
        <f t="shared" si="332"/>
        <v>111.7090909090909</v>
      </c>
      <c r="Q684">
        <f t="shared" si="336"/>
        <v>1.375</v>
      </c>
      <c r="R684">
        <f t="shared" si="337"/>
        <v>4.125</v>
      </c>
      <c r="S684" s="20">
        <f t="shared" si="322"/>
        <v>5.5</v>
      </c>
      <c r="T684" s="20">
        <f t="shared" si="333"/>
        <v>0.33333333333333331</v>
      </c>
    </row>
    <row r="685" spans="1:20" x14ac:dyDescent="0.25">
      <c r="L685" s="3"/>
      <c r="M685" s="3"/>
      <c r="S685" s="20"/>
      <c r="T685" s="20"/>
    </row>
    <row r="686" spans="1:20" x14ac:dyDescent="0.25">
      <c r="L686" s="3"/>
      <c r="M686" s="3"/>
      <c r="S686" s="20"/>
      <c r="T686" s="20"/>
    </row>
    <row r="687" spans="1:20" x14ac:dyDescent="0.25">
      <c r="A687" t="s">
        <v>516</v>
      </c>
      <c r="E687" s="1">
        <v>8.77</v>
      </c>
      <c r="F687" s="1">
        <v>4.05</v>
      </c>
      <c r="G687" s="1">
        <v>0.74</v>
      </c>
      <c r="H687" s="1">
        <v>3.98</v>
      </c>
      <c r="I687" s="1">
        <v>27</v>
      </c>
      <c r="J687" s="1">
        <v>0</v>
      </c>
      <c r="K687" s="1">
        <v>20.55</v>
      </c>
      <c r="L687" s="3">
        <f t="shared" si="309"/>
        <v>0.76111111111111118</v>
      </c>
      <c r="M687" s="3">
        <f t="shared" si="310"/>
        <v>29.32</v>
      </c>
      <c r="N687" s="1">
        <v>3.0790000000000002</v>
      </c>
      <c r="O687" s="1">
        <v>6.66</v>
      </c>
      <c r="P687">
        <f t="shared" ref="P687:P738" si="338">M687/(Q687/6)</f>
        <v>150.78857142857143</v>
      </c>
      <c r="Q687">
        <f>7/6</f>
        <v>1.1666666666666667</v>
      </c>
      <c r="R687">
        <f>37.1/6</f>
        <v>6.1833333333333336</v>
      </c>
      <c r="S687" s="20">
        <f t="shared" si="322"/>
        <v>7.3500000000000005</v>
      </c>
      <c r="T687" s="20">
        <f t="shared" ref="T687:T692" si="339">Q687/R687</f>
        <v>0.18867924528301888</v>
      </c>
    </row>
    <row r="688" spans="1:20" x14ac:dyDescent="0.25">
      <c r="A688" t="s">
        <v>517</v>
      </c>
      <c r="E688" s="1">
        <v>9.1999999999999993</v>
      </c>
      <c r="F688" s="1">
        <v>3.2</v>
      </c>
      <c r="G688" s="1">
        <v>0.63</v>
      </c>
      <c r="H688" s="1">
        <v>5.37</v>
      </c>
      <c r="I688" s="1">
        <v>22</v>
      </c>
      <c r="J688" s="1">
        <v>0</v>
      </c>
      <c r="K688" s="1">
        <v>14.51</v>
      </c>
      <c r="L688" s="3">
        <f t="shared" si="309"/>
        <v>0.65954545454545455</v>
      </c>
      <c r="M688" s="3">
        <f t="shared" si="310"/>
        <v>23.71</v>
      </c>
      <c r="N688" s="1">
        <v>2.3919999999999999</v>
      </c>
      <c r="O688" s="1">
        <v>6.8840000000000003</v>
      </c>
      <c r="P688">
        <f t="shared" si="338"/>
        <v>121.93714285714286</v>
      </c>
      <c r="Q688">
        <f t="shared" ref="Q688:Q692" si="340">7/6</f>
        <v>1.1666666666666667</v>
      </c>
      <c r="R688">
        <f t="shared" ref="R688:R692" si="341">37.1/6</f>
        <v>6.1833333333333336</v>
      </c>
      <c r="S688" s="20">
        <f t="shared" si="322"/>
        <v>7.3500000000000005</v>
      </c>
      <c r="T688" s="20">
        <f t="shared" si="339"/>
        <v>0.18867924528301888</v>
      </c>
    </row>
    <row r="689" spans="1:20" x14ac:dyDescent="0.25">
      <c r="A689" t="s">
        <v>518</v>
      </c>
      <c r="E689" s="1">
        <v>9.94</v>
      </c>
      <c r="F689" s="1">
        <v>3.47</v>
      </c>
      <c r="G689" s="1">
        <v>0.57999999999999996</v>
      </c>
      <c r="H689" s="1">
        <v>5.89</v>
      </c>
      <c r="I689" s="1">
        <v>24</v>
      </c>
      <c r="J689" s="1">
        <v>0</v>
      </c>
      <c r="K689" s="1">
        <v>13.9</v>
      </c>
      <c r="L689" s="3">
        <f t="shared" si="309"/>
        <v>0.57916666666666672</v>
      </c>
      <c r="M689" s="3">
        <f t="shared" si="310"/>
        <v>23.84</v>
      </c>
      <c r="N689" s="1">
        <v>2.415</v>
      </c>
      <c r="O689" s="1">
        <v>6.92</v>
      </c>
      <c r="P689">
        <f t="shared" si="338"/>
        <v>122.60571428571428</v>
      </c>
      <c r="Q689">
        <f t="shared" si="340"/>
        <v>1.1666666666666667</v>
      </c>
      <c r="R689">
        <f t="shared" si="341"/>
        <v>6.1833333333333336</v>
      </c>
      <c r="S689" s="20">
        <f t="shared" si="322"/>
        <v>7.3500000000000005</v>
      </c>
      <c r="T689" s="20">
        <f t="shared" si="339"/>
        <v>0.18867924528301888</v>
      </c>
    </row>
    <row r="690" spans="1:20" x14ac:dyDescent="0.25">
      <c r="A690" t="s">
        <v>519</v>
      </c>
      <c r="E690" s="1">
        <v>9.26</v>
      </c>
      <c r="F690" s="1">
        <v>4.37</v>
      </c>
      <c r="G690" s="1">
        <v>0.67</v>
      </c>
      <c r="H690" s="1">
        <v>4.22</v>
      </c>
      <c r="I690" s="1">
        <v>24</v>
      </c>
      <c r="J690" s="1">
        <v>0</v>
      </c>
      <c r="K690" s="1">
        <v>12.05</v>
      </c>
      <c r="L690" s="3">
        <f t="shared" si="309"/>
        <v>0.50208333333333333</v>
      </c>
      <c r="M690" s="3">
        <f t="shared" si="310"/>
        <v>21.310000000000002</v>
      </c>
      <c r="N690" s="1">
        <v>2.5910000000000002</v>
      </c>
      <c r="O690" s="1">
        <v>5.4889999999999999</v>
      </c>
      <c r="P690">
        <f t="shared" si="338"/>
        <v>109.59428571428572</v>
      </c>
      <c r="Q690">
        <f t="shared" si="340"/>
        <v>1.1666666666666667</v>
      </c>
      <c r="R690">
        <f t="shared" si="341"/>
        <v>6.1833333333333336</v>
      </c>
      <c r="S690" s="20">
        <f t="shared" si="322"/>
        <v>7.3500000000000005</v>
      </c>
      <c r="T690" s="20">
        <f t="shared" si="339"/>
        <v>0.18867924528301888</v>
      </c>
    </row>
    <row r="691" spans="1:20" x14ac:dyDescent="0.25">
      <c r="A691" t="s">
        <v>520</v>
      </c>
      <c r="E691" s="1">
        <v>8.84</v>
      </c>
      <c r="F691" s="1">
        <v>3.41</v>
      </c>
      <c r="G691" s="1">
        <v>0.26</v>
      </c>
      <c r="H691" s="1">
        <v>5.17</v>
      </c>
      <c r="I691" s="1">
        <v>28</v>
      </c>
      <c r="J691" s="1">
        <v>0</v>
      </c>
      <c r="K691" s="1">
        <v>20.47</v>
      </c>
      <c r="L691" s="3">
        <f t="shared" si="309"/>
        <v>0.73107142857142848</v>
      </c>
      <c r="M691" s="3">
        <f t="shared" si="310"/>
        <v>29.31</v>
      </c>
      <c r="N691" s="1">
        <v>3.1680000000000001</v>
      </c>
      <c r="O691" s="1">
        <v>8.2230000000000008</v>
      </c>
      <c r="P691">
        <f t="shared" si="338"/>
        <v>150.73714285714286</v>
      </c>
      <c r="Q691">
        <f t="shared" si="340"/>
        <v>1.1666666666666667</v>
      </c>
      <c r="R691">
        <f t="shared" si="341"/>
        <v>6.1833333333333336</v>
      </c>
      <c r="S691" s="20">
        <f t="shared" si="322"/>
        <v>7.3500000000000005</v>
      </c>
      <c r="T691" s="20">
        <f t="shared" si="339"/>
        <v>0.18867924528301888</v>
      </c>
    </row>
    <row r="692" spans="1:20" x14ac:dyDescent="0.25">
      <c r="A692" t="s">
        <v>521</v>
      </c>
      <c r="E692" s="1">
        <v>8.08</v>
      </c>
      <c r="F692" s="1">
        <v>3.16</v>
      </c>
      <c r="G692" s="1">
        <v>0.26</v>
      </c>
      <c r="H692" s="1">
        <v>4.6500000000000004</v>
      </c>
      <c r="I692" s="1">
        <v>24</v>
      </c>
      <c r="J692" s="1">
        <v>0</v>
      </c>
      <c r="K692" s="1">
        <v>13.9</v>
      </c>
      <c r="L692" s="3">
        <f t="shared" si="309"/>
        <v>0.57916666666666672</v>
      </c>
      <c r="M692" s="3">
        <f t="shared" si="310"/>
        <v>21.98</v>
      </c>
      <c r="N692" s="1">
        <v>2.9710000000000001</v>
      </c>
      <c r="O692" s="1">
        <v>7.5979999999999999</v>
      </c>
      <c r="P692">
        <f t="shared" si="338"/>
        <v>113.04</v>
      </c>
      <c r="Q692">
        <f t="shared" si="340"/>
        <v>1.1666666666666667</v>
      </c>
      <c r="R692">
        <f t="shared" si="341"/>
        <v>6.1833333333333336</v>
      </c>
      <c r="S692" s="20">
        <f t="shared" si="322"/>
        <v>7.3500000000000005</v>
      </c>
      <c r="T692" s="20">
        <f t="shared" si="339"/>
        <v>0.18867924528301888</v>
      </c>
    </row>
    <row r="693" spans="1:20" s="4" customFormat="1" x14ac:dyDescent="0.25">
      <c r="A693" s="4" t="s">
        <v>522</v>
      </c>
      <c r="B693" s="5" t="s">
        <v>1706</v>
      </c>
      <c r="C693" s="5"/>
      <c r="D693" s="5"/>
      <c r="E693" s="5">
        <v>8.15</v>
      </c>
      <c r="F693" s="5">
        <v>3.8</v>
      </c>
      <c r="G693" s="5">
        <v>0.59</v>
      </c>
      <c r="H693" s="5">
        <v>3.75</v>
      </c>
      <c r="I693" s="5">
        <v>27</v>
      </c>
      <c r="J693" s="5">
        <v>3</v>
      </c>
      <c r="K693" s="5">
        <v>11.36</v>
      </c>
      <c r="L693" s="6">
        <f t="shared" si="309"/>
        <v>0.42074074074074069</v>
      </c>
      <c r="M693" s="6">
        <f t="shared" si="310"/>
        <v>19.509999999999998</v>
      </c>
      <c r="N693" s="5">
        <v>3.3140000000000001</v>
      </c>
      <c r="O693" s="5">
        <v>7.0990000000000002</v>
      </c>
      <c r="P693" s="31">
        <f t="shared" si="338"/>
        <v>49.184873949579824</v>
      </c>
      <c r="Q693" s="4">
        <f>14.28/6</f>
        <v>2.38</v>
      </c>
      <c r="R693" s="4">
        <f>58.08/6</f>
        <v>9.68</v>
      </c>
      <c r="S693" s="20">
        <f t="shared" si="322"/>
        <v>12.059999999999999</v>
      </c>
      <c r="T693" s="22">
        <f t="shared" ref="T693:T744" si="342">Q693/R693</f>
        <v>0.24586776859504131</v>
      </c>
    </row>
    <row r="694" spans="1:20" x14ac:dyDescent="0.25">
      <c r="A694" t="s">
        <v>523</v>
      </c>
      <c r="E694" s="1">
        <v>8.43</v>
      </c>
      <c r="F694" s="1">
        <v>3.47</v>
      </c>
      <c r="G694" s="1">
        <v>0.33</v>
      </c>
      <c r="H694" s="1">
        <v>4.62</v>
      </c>
      <c r="I694" s="1">
        <v>31</v>
      </c>
      <c r="J694" s="1">
        <v>6</v>
      </c>
      <c r="K694" s="1">
        <v>8.56</v>
      </c>
      <c r="L694" s="3">
        <f t="shared" si="309"/>
        <v>0.27612903225806451</v>
      </c>
      <c r="M694" s="3">
        <f t="shared" si="310"/>
        <v>16.990000000000002</v>
      </c>
      <c r="N694" s="1">
        <v>3.6779999999999999</v>
      </c>
      <c r="O694" s="1">
        <v>8.93</v>
      </c>
      <c r="P694" s="30">
        <f t="shared" si="338"/>
        <v>42.831932773109251</v>
      </c>
      <c r="Q694" s="10">
        <f t="shared" ref="Q694:Q697" si="343">14.28/6</f>
        <v>2.38</v>
      </c>
      <c r="R694" s="10">
        <f t="shared" ref="R694:R697" si="344">58.08/6</f>
        <v>9.68</v>
      </c>
      <c r="S694" s="20">
        <f t="shared" si="322"/>
        <v>12.059999999999999</v>
      </c>
      <c r="T694" s="20">
        <f t="shared" si="342"/>
        <v>0.24586776859504131</v>
      </c>
    </row>
    <row r="695" spans="1:20" x14ac:dyDescent="0.25">
      <c r="A695" t="s">
        <v>524</v>
      </c>
      <c r="E695" s="1">
        <v>7.93</v>
      </c>
      <c r="F695" s="1">
        <v>3.68</v>
      </c>
      <c r="G695" s="1">
        <v>0.33</v>
      </c>
      <c r="H695" s="1">
        <v>3.92</v>
      </c>
      <c r="I695" s="1">
        <v>33</v>
      </c>
      <c r="J695" s="1">
        <v>3</v>
      </c>
      <c r="K695" s="1">
        <v>8.85</v>
      </c>
      <c r="L695" s="3">
        <f t="shared" si="309"/>
        <v>0.26818181818181819</v>
      </c>
      <c r="M695" s="3">
        <f t="shared" si="310"/>
        <v>16.78</v>
      </c>
      <c r="N695" s="1">
        <v>4.1630000000000003</v>
      </c>
      <c r="O695" s="1">
        <v>8.9610000000000003</v>
      </c>
      <c r="P695" s="30">
        <f t="shared" si="338"/>
        <v>42.302521008403367</v>
      </c>
      <c r="Q695" s="10">
        <f t="shared" si="343"/>
        <v>2.38</v>
      </c>
      <c r="R695" s="10">
        <f t="shared" si="344"/>
        <v>9.68</v>
      </c>
      <c r="S695" s="20">
        <f t="shared" si="322"/>
        <v>12.059999999999999</v>
      </c>
      <c r="T695" s="20">
        <f t="shared" si="342"/>
        <v>0.24586776859504131</v>
      </c>
    </row>
    <row r="696" spans="1:20" x14ac:dyDescent="0.25">
      <c r="A696" t="s">
        <v>525</v>
      </c>
      <c r="E696" s="1">
        <v>8.1300000000000008</v>
      </c>
      <c r="F696" s="1">
        <v>3.69</v>
      </c>
      <c r="G696" s="1">
        <v>0.43</v>
      </c>
      <c r="H696" s="1">
        <v>4.01</v>
      </c>
      <c r="I696" s="1">
        <v>29</v>
      </c>
      <c r="J696" s="1">
        <v>1</v>
      </c>
      <c r="K696" s="1">
        <v>8.3000000000000007</v>
      </c>
      <c r="L696" s="3">
        <f t="shared" si="309"/>
        <v>0.28620689655172415</v>
      </c>
      <c r="M696" s="3">
        <f t="shared" si="310"/>
        <v>16.43</v>
      </c>
      <c r="N696" s="1">
        <v>3.5649999999999999</v>
      </c>
      <c r="O696" s="1">
        <v>7.851</v>
      </c>
      <c r="P696" s="30">
        <f t="shared" si="338"/>
        <v>41.420168067226889</v>
      </c>
      <c r="Q696" s="10">
        <f t="shared" si="343"/>
        <v>2.38</v>
      </c>
      <c r="R696" s="10">
        <f t="shared" si="344"/>
        <v>9.68</v>
      </c>
      <c r="S696" s="20">
        <f t="shared" si="322"/>
        <v>12.059999999999999</v>
      </c>
      <c r="T696" s="20">
        <f t="shared" si="342"/>
        <v>0.24586776859504131</v>
      </c>
    </row>
    <row r="697" spans="1:20" x14ac:dyDescent="0.25">
      <c r="A697" t="s">
        <v>526</v>
      </c>
      <c r="E697" s="1">
        <v>7.72</v>
      </c>
      <c r="F697" s="1">
        <v>3.5</v>
      </c>
      <c r="G697" s="1">
        <v>0.79</v>
      </c>
      <c r="H697" s="1">
        <v>3.43</v>
      </c>
      <c r="I697" s="1">
        <v>40</v>
      </c>
      <c r="J697" s="1">
        <v>0</v>
      </c>
      <c r="K697" s="1">
        <v>11.6</v>
      </c>
      <c r="L697" s="3">
        <f t="shared" si="309"/>
        <v>0.28999999999999998</v>
      </c>
      <c r="M697" s="3">
        <f t="shared" si="310"/>
        <v>19.32</v>
      </c>
      <c r="N697" s="1">
        <v>5.18</v>
      </c>
      <c r="O697" s="1">
        <v>11.422000000000001</v>
      </c>
      <c r="P697" s="30">
        <f t="shared" si="338"/>
        <v>48.705882352941174</v>
      </c>
      <c r="Q697" s="10">
        <f t="shared" si="343"/>
        <v>2.38</v>
      </c>
      <c r="R697" s="10">
        <f t="shared" si="344"/>
        <v>9.68</v>
      </c>
      <c r="S697" s="20">
        <f t="shared" si="322"/>
        <v>12.059999999999999</v>
      </c>
      <c r="T697" s="20">
        <f t="shared" si="342"/>
        <v>0.24586776859504131</v>
      </c>
    </row>
    <row r="698" spans="1:20" x14ac:dyDescent="0.25">
      <c r="L698" s="3"/>
      <c r="M698" s="3"/>
      <c r="P698" s="30"/>
      <c r="Q698" s="10"/>
      <c r="R698" s="10"/>
      <c r="S698" s="20"/>
      <c r="T698" s="20"/>
    </row>
    <row r="699" spans="1:20" x14ac:dyDescent="0.25">
      <c r="A699" t="s">
        <v>527</v>
      </c>
      <c r="E699" s="1">
        <v>7.73</v>
      </c>
      <c r="F699" s="1">
        <v>2.11</v>
      </c>
      <c r="G699" s="1">
        <v>0.39</v>
      </c>
      <c r="H699" s="1">
        <v>5.23</v>
      </c>
      <c r="I699" s="1">
        <v>16</v>
      </c>
      <c r="J699" s="1">
        <v>1</v>
      </c>
      <c r="K699" s="1">
        <v>5.35</v>
      </c>
      <c r="L699" s="3">
        <f t="shared" si="309"/>
        <v>0.33437499999999998</v>
      </c>
      <c r="M699" s="3">
        <f t="shared" si="310"/>
        <v>13.08</v>
      </c>
      <c r="N699" s="1">
        <v>2.069</v>
      </c>
      <c r="O699" s="1">
        <v>7.5970000000000004</v>
      </c>
      <c r="P699" s="30">
        <f t="shared" si="338"/>
        <v>44.590909090909093</v>
      </c>
      <c r="Q699" s="10">
        <f>10.56/6</f>
        <v>1.76</v>
      </c>
      <c r="R699" s="10">
        <f>40.56/6</f>
        <v>6.7600000000000007</v>
      </c>
      <c r="S699" s="20">
        <f t="shared" si="322"/>
        <v>8.5200000000000014</v>
      </c>
      <c r="T699" s="20">
        <f t="shared" si="342"/>
        <v>0.26035502958579881</v>
      </c>
    </row>
    <row r="700" spans="1:20" x14ac:dyDescent="0.25">
      <c r="A700" t="s">
        <v>528</v>
      </c>
      <c r="E700" s="1">
        <v>6.97</v>
      </c>
      <c r="F700" s="1">
        <v>1.62</v>
      </c>
      <c r="G700" s="1">
        <v>0.95</v>
      </c>
      <c r="H700" s="1">
        <v>4.4000000000000004</v>
      </c>
      <c r="I700" s="1">
        <v>19</v>
      </c>
      <c r="J700" s="1">
        <v>0</v>
      </c>
      <c r="K700" s="1">
        <v>6.76</v>
      </c>
      <c r="L700" s="3">
        <f t="shared" si="309"/>
        <v>0.35578947368421049</v>
      </c>
      <c r="M700" s="3">
        <f t="shared" si="310"/>
        <v>13.73</v>
      </c>
      <c r="N700" s="1">
        <v>2.726</v>
      </c>
      <c r="O700" s="1">
        <v>11.739000000000001</v>
      </c>
      <c r="P700" s="30">
        <f t="shared" si="338"/>
        <v>46.80681818181818</v>
      </c>
      <c r="Q700" s="10">
        <f t="shared" ref="Q700:Q703" si="345">10.56/6</f>
        <v>1.76</v>
      </c>
      <c r="R700" s="33">
        <f t="shared" ref="R700:R703" si="346">40.56/6</f>
        <v>6.7600000000000007</v>
      </c>
      <c r="S700" s="20">
        <f t="shared" si="322"/>
        <v>8.5200000000000014</v>
      </c>
      <c r="T700" s="20">
        <f t="shared" si="342"/>
        <v>0.26035502958579881</v>
      </c>
    </row>
    <row r="701" spans="1:20" x14ac:dyDescent="0.25">
      <c r="A701" t="s">
        <v>529</v>
      </c>
      <c r="E701" s="1">
        <v>7.25</v>
      </c>
      <c r="F701" s="1">
        <v>2.4300000000000002</v>
      </c>
      <c r="G701" s="1">
        <v>0.51</v>
      </c>
      <c r="H701" s="1">
        <v>4.3099999999999996</v>
      </c>
      <c r="I701" s="1">
        <v>19</v>
      </c>
      <c r="J701" s="1">
        <v>1</v>
      </c>
      <c r="K701" s="1">
        <v>6.69</v>
      </c>
      <c r="L701" s="3">
        <f t="shared" si="309"/>
        <v>0.35210526315789475</v>
      </c>
      <c r="M701" s="3">
        <f t="shared" si="310"/>
        <v>13.940000000000001</v>
      </c>
      <c r="N701" s="1">
        <v>2.62</v>
      </c>
      <c r="O701" s="1">
        <v>7.8109999999999999</v>
      </c>
      <c r="P701" s="30">
        <f t="shared" si="338"/>
        <v>47.522727272727273</v>
      </c>
      <c r="Q701" s="10">
        <f t="shared" si="345"/>
        <v>1.76</v>
      </c>
      <c r="R701" s="33">
        <f t="shared" si="346"/>
        <v>6.7600000000000007</v>
      </c>
      <c r="S701" s="20">
        <f t="shared" si="322"/>
        <v>8.5200000000000014</v>
      </c>
      <c r="T701" s="20">
        <f t="shared" si="342"/>
        <v>0.26035502958579881</v>
      </c>
    </row>
    <row r="702" spans="1:20" x14ac:dyDescent="0.25">
      <c r="A702" t="s">
        <v>530</v>
      </c>
      <c r="E702" s="1">
        <v>7.69</v>
      </c>
      <c r="F702" s="1">
        <v>2.5299999999999998</v>
      </c>
      <c r="G702" s="1">
        <v>0.26</v>
      </c>
      <c r="H702" s="1">
        <v>4.91</v>
      </c>
      <c r="I702" s="1">
        <v>19</v>
      </c>
      <c r="J702" s="1">
        <v>2</v>
      </c>
      <c r="K702" s="1">
        <v>5.41</v>
      </c>
      <c r="L702" s="3">
        <f t="shared" si="309"/>
        <v>0.28473684210526318</v>
      </c>
      <c r="M702" s="3">
        <f t="shared" si="310"/>
        <v>13.100000000000001</v>
      </c>
      <c r="N702" s="1">
        <v>2.4700000000000002</v>
      </c>
      <c r="O702" s="1">
        <v>7.524</v>
      </c>
      <c r="P702" s="30">
        <f t="shared" si="338"/>
        <v>44.659090909090914</v>
      </c>
      <c r="Q702" s="10">
        <f t="shared" si="345"/>
        <v>1.76</v>
      </c>
      <c r="R702" s="33">
        <f t="shared" si="346"/>
        <v>6.7600000000000007</v>
      </c>
      <c r="S702" s="20">
        <f t="shared" si="322"/>
        <v>8.5200000000000014</v>
      </c>
      <c r="T702" s="20">
        <f t="shared" si="342"/>
        <v>0.26035502958579881</v>
      </c>
    </row>
    <row r="703" spans="1:20" x14ac:dyDescent="0.25">
      <c r="A703" t="s">
        <v>531</v>
      </c>
      <c r="E703" s="1">
        <v>8.34</v>
      </c>
      <c r="F703" s="1">
        <v>3.13</v>
      </c>
      <c r="G703" s="1">
        <v>0.32</v>
      </c>
      <c r="H703" s="1">
        <v>4.8899999999999997</v>
      </c>
      <c r="I703" s="1">
        <v>26</v>
      </c>
      <c r="J703" s="1">
        <v>1</v>
      </c>
      <c r="K703" s="1">
        <v>6.85</v>
      </c>
      <c r="L703" s="3">
        <f t="shared" si="309"/>
        <v>0.26346153846153847</v>
      </c>
      <c r="M703" s="3">
        <f t="shared" si="310"/>
        <v>15.19</v>
      </c>
      <c r="N703" s="1">
        <v>3.117</v>
      </c>
      <c r="O703" s="1">
        <v>8.3179999999999996</v>
      </c>
      <c r="P703" s="30">
        <f t="shared" si="338"/>
        <v>51.784090909090907</v>
      </c>
      <c r="Q703" s="10">
        <f t="shared" si="345"/>
        <v>1.76</v>
      </c>
      <c r="R703" s="33">
        <f t="shared" si="346"/>
        <v>6.7600000000000007</v>
      </c>
      <c r="S703" s="20">
        <f t="shared" si="322"/>
        <v>8.5200000000000014</v>
      </c>
      <c r="T703" s="20">
        <f t="shared" si="342"/>
        <v>0.26035502958579881</v>
      </c>
    </row>
    <row r="704" spans="1:20" x14ac:dyDescent="0.25">
      <c r="L704" s="3"/>
      <c r="M704" s="3"/>
      <c r="P704" s="30"/>
      <c r="Q704" s="10"/>
      <c r="R704" s="10"/>
      <c r="S704" s="20"/>
      <c r="T704" s="20"/>
    </row>
    <row r="705" spans="1:20" x14ac:dyDescent="0.25">
      <c r="A705" t="s">
        <v>532</v>
      </c>
      <c r="E705" s="1">
        <v>5.99</v>
      </c>
      <c r="F705" s="1">
        <v>2.99</v>
      </c>
      <c r="G705" s="1">
        <v>0.83</v>
      </c>
      <c r="H705" s="1">
        <v>2.17</v>
      </c>
      <c r="I705" s="1">
        <v>20</v>
      </c>
      <c r="J705" s="1">
        <v>0</v>
      </c>
      <c r="K705" s="1">
        <v>15.47</v>
      </c>
      <c r="L705" s="3">
        <f t="shared" si="309"/>
        <v>0.77350000000000008</v>
      </c>
      <c r="M705" s="3">
        <f t="shared" si="310"/>
        <v>21.46</v>
      </c>
      <c r="N705" s="1">
        <v>3.3380000000000001</v>
      </c>
      <c r="O705" s="1">
        <v>6.6870000000000003</v>
      </c>
      <c r="P705" s="30">
        <f t="shared" si="338"/>
        <v>107.30000000000001</v>
      </c>
      <c r="Q705">
        <f>7.2/6</f>
        <v>1.2</v>
      </c>
      <c r="R705">
        <f>30.1/6</f>
        <v>5.0166666666666666</v>
      </c>
      <c r="S705" s="20">
        <f t="shared" si="322"/>
        <v>6.2166666666666668</v>
      </c>
      <c r="T705" s="20">
        <f t="shared" si="342"/>
        <v>0.23920265780730895</v>
      </c>
    </row>
    <row r="706" spans="1:20" x14ac:dyDescent="0.25">
      <c r="A706" t="s">
        <v>533</v>
      </c>
      <c r="E706" s="1">
        <v>8.64</v>
      </c>
      <c r="F706" s="1">
        <v>4.71</v>
      </c>
      <c r="G706" s="1">
        <v>0.13</v>
      </c>
      <c r="H706" s="1">
        <v>3.8</v>
      </c>
      <c r="I706" s="1">
        <v>22</v>
      </c>
      <c r="J706" s="1">
        <v>1</v>
      </c>
      <c r="K706" s="1">
        <v>6.68</v>
      </c>
      <c r="L706" s="3">
        <f t="shared" ref="L706:L790" si="347">K706/I706</f>
        <v>0.30363636363636365</v>
      </c>
      <c r="M706" s="3">
        <f t="shared" ref="M706:M790" si="348">E706+K706</f>
        <v>15.32</v>
      </c>
      <c r="N706" s="1">
        <v>2.5459999999999998</v>
      </c>
      <c r="O706" s="1">
        <v>4.67</v>
      </c>
      <c r="P706" s="30">
        <f t="shared" si="338"/>
        <v>76.600000000000009</v>
      </c>
      <c r="Q706">
        <f t="shared" ref="Q706:Q710" si="349">7.2/6</f>
        <v>1.2</v>
      </c>
      <c r="R706">
        <f t="shared" ref="R706:R710" si="350">30.1/6</f>
        <v>5.0166666666666666</v>
      </c>
      <c r="S706" s="20">
        <f t="shared" si="322"/>
        <v>6.2166666666666668</v>
      </c>
      <c r="T706" s="20">
        <f t="shared" si="342"/>
        <v>0.23920265780730895</v>
      </c>
    </row>
    <row r="707" spans="1:20" x14ac:dyDescent="0.25">
      <c r="A707" t="s">
        <v>534</v>
      </c>
      <c r="E707" s="1">
        <v>7.99</v>
      </c>
      <c r="F707" s="1">
        <v>4.33</v>
      </c>
      <c r="G707" s="1">
        <v>0.88</v>
      </c>
      <c r="H707" s="1">
        <v>2.79</v>
      </c>
      <c r="I707" s="1">
        <v>19</v>
      </c>
      <c r="J707" s="1">
        <v>2</v>
      </c>
      <c r="K707" s="1">
        <v>5.14</v>
      </c>
      <c r="L707" s="3">
        <f t="shared" si="347"/>
        <v>0.27052631578947367</v>
      </c>
      <c r="M707" s="3">
        <f t="shared" si="348"/>
        <v>13.129999999999999</v>
      </c>
      <c r="N707" s="1">
        <v>2.3769999999999998</v>
      </c>
      <c r="O707" s="1">
        <v>4.3899999999999997</v>
      </c>
      <c r="P707" s="30">
        <f t="shared" si="338"/>
        <v>65.650000000000006</v>
      </c>
      <c r="Q707">
        <f t="shared" si="349"/>
        <v>1.2</v>
      </c>
      <c r="R707">
        <f t="shared" si="350"/>
        <v>5.0166666666666666</v>
      </c>
      <c r="S707" s="20">
        <f t="shared" si="322"/>
        <v>6.2166666666666668</v>
      </c>
      <c r="T707" s="20">
        <f t="shared" si="342"/>
        <v>0.23920265780730895</v>
      </c>
    </row>
    <row r="708" spans="1:20" x14ac:dyDescent="0.25">
      <c r="A708" t="s">
        <v>535</v>
      </c>
      <c r="E708" s="1">
        <v>8.57</v>
      </c>
      <c r="F708" s="1">
        <v>4.6100000000000003</v>
      </c>
      <c r="G708" s="1">
        <v>0.23</v>
      </c>
      <c r="H708" s="1">
        <v>3.73</v>
      </c>
      <c r="I708" s="1">
        <v>26</v>
      </c>
      <c r="J708" s="1">
        <v>0</v>
      </c>
      <c r="K708" s="1">
        <v>11.13</v>
      </c>
      <c r="L708" s="3">
        <f t="shared" si="347"/>
        <v>0.42807692307692313</v>
      </c>
      <c r="M708" s="3">
        <f t="shared" si="348"/>
        <v>19.700000000000003</v>
      </c>
      <c r="N708" s="1">
        <v>3.0350000000000001</v>
      </c>
      <c r="O708" s="1">
        <v>5.64</v>
      </c>
      <c r="P708" s="30">
        <f t="shared" si="338"/>
        <v>98.500000000000028</v>
      </c>
      <c r="Q708">
        <f t="shared" si="349"/>
        <v>1.2</v>
      </c>
      <c r="R708">
        <f t="shared" si="350"/>
        <v>5.0166666666666666</v>
      </c>
      <c r="S708" s="20">
        <f t="shared" si="322"/>
        <v>6.2166666666666668</v>
      </c>
      <c r="T708" s="20">
        <f t="shared" si="342"/>
        <v>0.23920265780730895</v>
      </c>
    </row>
    <row r="709" spans="1:20" x14ac:dyDescent="0.25">
      <c r="A709" t="s">
        <v>536</v>
      </c>
      <c r="E709" s="1">
        <v>7.85</v>
      </c>
      <c r="F709" s="1">
        <v>4.78</v>
      </c>
      <c r="G709" s="1">
        <v>0.19</v>
      </c>
      <c r="H709" s="1">
        <v>2.88</v>
      </c>
      <c r="I709" s="1">
        <v>23</v>
      </c>
      <c r="J709" s="1">
        <v>0</v>
      </c>
      <c r="K709" s="1">
        <v>7.82</v>
      </c>
      <c r="L709" s="3">
        <f t="shared" si="347"/>
        <v>0.34</v>
      </c>
      <c r="M709" s="3">
        <f t="shared" si="348"/>
        <v>15.67</v>
      </c>
      <c r="N709" s="1">
        <v>2.931</v>
      </c>
      <c r="O709" s="1">
        <v>4.8159999999999998</v>
      </c>
      <c r="P709" s="30">
        <f t="shared" si="338"/>
        <v>78.350000000000009</v>
      </c>
      <c r="Q709">
        <f t="shared" si="349"/>
        <v>1.2</v>
      </c>
      <c r="R709">
        <f t="shared" si="350"/>
        <v>5.0166666666666666</v>
      </c>
      <c r="S709" s="20">
        <f t="shared" si="322"/>
        <v>6.2166666666666668</v>
      </c>
      <c r="T709" s="20">
        <f t="shared" si="342"/>
        <v>0.23920265780730895</v>
      </c>
    </row>
    <row r="710" spans="1:20" x14ac:dyDescent="0.25">
      <c r="A710" t="s">
        <v>537</v>
      </c>
      <c r="E710" s="1">
        <v>6.95</v>
      </c>
      <c r="F710" s="1">
        <v>4.5599999999999996</v>
      </c>
      <c r="G710" s="1">
        <v>0.16</v>
      </c>
      <c r="H710" s="1">
        <v>2.2200000000000002</v>
      </c>
      <c r="I710" s="1">
        <v>16</v>
      </c>
      <c r="J710" s="1">
        <v>2</v>
      </c>
      <c r="K710" s="1">
        <v>3.18</v>
      </c>
      <c r="L710" s="3">
        <f t="shared" si="347"/>
        <v>0.19875000000000001</v>
      </c>
      <c r="M710" s="3">
        <f t="shared" si="348"/>
        <v>10.130000000000001</v>
      </c>
      <c r="N710" s="1">
        <v>2.3029999999999999</v>
      </c>
      <c r="O710" s="1">
        <v>3.508</v>
      </c>
      <c r="P710" s="30">
        <f t="shared" si="338"/>
        <v>50.650000000000006</v>
      </c>
      <c r="Q710">
        <f t="shared" si="349"/>
        <v>1.2</v>
      </c>
      <c r="R710">
        <f t="shared" si="350"/>
        <v>5.0166666666666666</v>
      </c>
      <c r="S710" s="20">
        <f t="shared" si="322"/>
        <v>6.2166666666666668</v>
      </c>
      <c r="T710" s="20">
        <f t="shared" si="342"/>
        <v>0.23920265780730895</v>
      </c>
    </row>
    <row r="711" spans="1:20" x14ac:dyDescent="0.25">
      <c r="A711" t="s">
        <v>538</v>
      </c>
      <c r="E711" s="1">
        <v>4.8</v>
      </c>
      <c r="F711" s="1">
        <v>3.53</v>
      </c>
      <c r="G711" s="1">
        <v>0.45</v>
      </c>
      <c r="H711" s="1">
        <v>0.83</v>
      </c>
      <c r="I711" s="1">
        <v>28</v>
      </c>
      <c r="J711" s="1">
        <v>0</v>
      </c>
      <c r="K711" s="1">
        <v>25.24</v>
      </c>
      <c r="L711" s="3">
        <f t="shared" si="347"/>
        <v>0.90142857142857136</v>
      </c>
      <c r="M711" s="3">
        <f t="shared" si="348"/>
        <v>30.04</v>
      </c>
      <c r="N711" s="1">
        <v>5.8289999999999997</v>
      </c>
      <c r="O711" s="1">
        <v>7.9340000000000002</v>
      </c>
      <c r="P711" s="30">
        <f t="shared" si="338"/>
        <v>115.04680851063829</v>
      </c>
      <c r="Q711">
        <f>9.4/6</f>
        <v>1.5666666666666667</v>
      </c>
      <c r="R711">
        <f>46.2/6</f>
        <v>7.7</v>
      </c>
      <c r="S711" s="20">
        <f t="shared" si="322"/>
        <v>9.2666666666666675</v>
      </c>
      <c r="T711" s="20">
        <f t="shared" si="342"/>
        <v>0.20346320346320346</v>
      </c>
    </row>
    <row r="712" spans="1:20" x14ac:dyDescent="0.25">
      <c r="A712" t="s">
        <v>539</v>
      </c>
      <c r="E712" s="1">
        <v>8.81</v>
      </c>
      <c r="F712" s="1">
        <v>3.97</v>
      </c>
      <c r="G712" s="1">
        <v>0.75</v>
      </c>
      <c r="H712" s="1">
        <v>4.09</v>
      </c>
      <c r="I712" s="1">
        <v>30</v>
      </c>
      <c r="J712" s="1">
        <v>0</v>
      </c>
      <c r="K712" s="1">
        <v>20.53</v>
      </c>
      <c r="L712" s="3">
        <f t="shared" si="347"/>
        <v>0.68433333333333335</v>
      </c>
      <c r="M712" s="3">
        <f t="shared" si="348"/>
        <v>29.340000000000003</v>
      </c>
      <c r="N712" s="1">
        <v>3.4039999999999999</v>
      </c>
      <c r="O712" s="1">
        <v>7.548</v>
      </c>
      <c r="P712" s="30">
        <f t="shared" si="338"/>
        <v>112.36595744680852</v>
      </c>
      <c r="Q712">
        <f t="shared" ref="Q712:Q714" si="351">9.4/6</f>
        <v>1.5666666666666667</v>
      </c>
      <c r="R712">
        <f t="shared" ref="R712:R714" si="352">46.2/6</f>
        <v>7.7</v>
      </c>
      <c r="S712" s="20">
        <f t="shared" si="322"/>
        <v>9.2666666666666675</v>
      </c>
      <c r="T712" s="20">
        <f t="shared" si="342"/>
        <v>0.20346320346320346</v>
      </c>
    </row>
    <row r="713" spans="1:20" x14ac:dyDescent="0.25">
      <c r="A713" t="s">
        <v>540</v>
      </c>
      <c r="E713" s="1">
        <v>9.0500000000000007</v>
      </c>
      <c r="F713" s="1">
        <v>3.67</v>
      </c>
      <c r="G713" s="1">
        <v>0.14000000000000001</v>
      </c>
      <c r="H713" s="1">
        <v>5.24</v>
      </c>
      <c r="I713" s="1">
        <v>22</v>
      </c>
      <c r="J713" s="1">
        <v>0</v>
      </c>
      <c r="K713" s="1">
        <v>9.93</v>
      </c>
      <c r="L713" s="3">
        <f t="shared" si="347"/>
        <v>0.45136363636363636</v>
      </c>
      <c r="M713" s="3">
        <f t="shared" si="348"/>
        <v>18.98</v>
      </c>
      <c r="N713" s="1">
        <v>2.4300000000000002</v>
      </c>
      <c r="O713" s="1">
        <v>5.9909999999999997</v>
      </c>
      <c r="P713" s="30">
        <f t="shared" si="338"/>
        <v>72.689361702127655</v>
      </c>
      <c r="Q713">
        <f t="shared" si="351"/>
        <v>1.5666666666666667</v>
      </c>
      <c r="R713">
        <f t="shared" si="352"/>
        <v>7.7</v>
      </c>
      <c r="S713" s="20">
        <f t="shared" ref="S713:S774" si="353">Q713+R713</f>
        <v>9.2666666666666675</v>
      </c>
      <c r="T713" s="20">
        <f t="shared" si="342"/>
        <v>0.20346320346320346</v>
      </c>
    </row>
    <row r="714" spans="1:20" x14ac:dyDescent="0.25">
      <c r="A714" t="s">
        <v>541</v>
      </c>
      <c r="E714" s="1">
        <v>8.5500000000000007</v>
      </c>
      <c r="F714" s="1">
        <v>2.98</v>
      </c>
      <c r="G714" s="1">
        <v>0.7</v>
      </c>
      <c r="H714" s="1">
        <v>4.8600000000000003</v>
      </c>
      <c r="I714" s="1">
        <v>23</v>
      </c>
      <c r="J714" s="1">
        <v>0</v>
      </c>
      <c r="K714" s="1">
        <v>9.5399999999999991</v>
      </c>
      <c r="L714" s="3">
        <f t="shared" si="347"/>
        <v>0.41478260869565214</v>
      </c>
      <c r="M714" s="3">
        <f t="shared" si="348"/>
        <v>18.09</v>
      </c>
      <c r="N714" s="1">
        <v>2.6920000000000002</v>
      </c>
      <c r="O714" s="1">
        <v>7.7160000000000002</v>
      </c>
      <c r="P714" s="30">
        <f t="shared" si="338"/>
        <v>69.280851063829786</v>
      </c>
      <c r="Q714">
        <f t="shared" si="351"/>
        <v>1.5666666666666667</v>
      </c>
      <c r="R714">
        <f t="shared" si="352"/>
        <v>7.7</v>
      </c>
      <c r="S714" s="20">
        <f t="shared" si="353"/>
        <v>9.2666666666666675</v>
      </c>
      <c r="T714" s="20">
        <f t="shared" si="342"/>
        <v>0.20346320346320346</v>
      </c>
    </row>
    <row r="715" spans="1:20" x14ac:dyDescent="0.25">
      <c r="L715" s="3"/>
      <c r="M715" s="3"/>
      <c r="P715" s="30"/>
      <c r="S715" s="20"/>
      <c r="T715" s="20"/>
    </row>
    <row r="716" spans="1:20" x14ac:dyDescent="0.25">
      <c r="L716" s="3"/>
      <c r="M716" s="3"/>
      <c r="P716" s="30"/>
      <c r="S716" s="20"/>
      <c r="T716" s="20"/>
    </row>
    <row r="717" spans="1:20" x14ac:dyDescent="0.25">
      <c r="A717" t="s">
        <v>542</v>
      </c>
      <c r="E717" s="1">
        <v>6.95</v>
      </c>
      <c r="F717" s="1">
        <v>2.69</v>
      </c>
      <c r="G717" s="1">
        <v>0.35</v>
      </c>
      <c r="H717" s="1">
        <v>3.92</v>
      </c>
      <c r="I717" s="1">
        <v>16</v>
      </c>
      <c r="J717" s="1">
        <v>1</v>
      </c>
      <c r="K717" s="1">
        <v>7.87</v>
      </c>
      <c r="L717" s="3">
        <f t="shared" si="347"/>
        <v>0.49187500000000001</v>
      </c>
      <c r="M717" s="3">
        <f t="shared" si="348"/>
        <v>14.82</v>
      </c>
      <c r="N717" s="1">
        <v>2.3010000000000002</v>
      </c>
      <c r="O717" s="1">
        <v>5.9580000000000002</v>
      </c>
      <c r="P717" s="30">
        <f t="shared" si="338"/>
        <v>21.340799999999998</v>
      </c>
      <c r="Q717">
        <f>25/6</f>
        <v>4.166666666666667</v>
      </c>
      <c r="R717">
        <f>44/6</f>
        <v>7.333333333333333</v>
      </c>
      <c r="S717" s="20">
        <f t="shared" si="353"/>
        <v>11.5</v>
      </c>
      <c r="T717" s="20">
        <f t="shared" si="342"/>
        <v>0.56818181818181823</v>
      </c>
    </row>
    <row r="718" spans="1:20" x14ac:dyDescent="0.25">
      <c r="A718" t="s">
        <v>543</v>
      </c>
      <c r="E718" s="1">
        <v>6.2</v>
      </c>
      <c r="F718" s="1">
        <v>3.47</v>
      </c>
      <c r="G718" s="1">
        <v>0.48</v>
      </c>
      <c r="H718" s="1">
        <v>2.25</v>
      </c>
      <c r="I718" s="1">
        <v>12</v>
      </c>
      <c r="J718" s="1">
        <v>2</v>
      </c>
      <c r="K718" s="1">
        <v>5.31</v>
      </c>
      <c r="L718" s="3">
        <f t="shared" si="347"/>
        <v>0.44249999999999995</v>
      </c>
      <c r="M718" s="3">
        <f t="shared" si="348"/>
        <v>11.51</v>
      </c>
      <c r="N718" s="1">
        <v>1.9370000000000001</v>
      </c>
      <c r="O718" s="1">
        <v>3.4569999999999999</v>
      </c>
      <c r="P718" s="30">
        <f t="shared" si="338"/>
        <v>16.574399999999997</v>
      </c>
      <c r="Q718">
        <f t="shared" ref="Q718:Q722" si="354">25/6</f>
        <v>4.166666666666667</v>
      </c>
      <c r="R718">
        <f t="shared" ref="R718:R722" si="355">44/6</f>
        <v>7.333333333333333</v>
      </c>
      <c r="S718" s="20">
        <f t="shared" si="353"/>
        <v>11.5</v>
      </c>
      <c r="T718" s="20">
        <f t="shared" si="342"/>
        <v>0.56818181818181823</v>
      </c>
    </row>
    <row r="719" spans="1:20" x14ac:dyDescent="0.25">
      <c r="A719" t="s">
        <v>544</v>
      </c>
      <c r="E719" s="1">
        <v>9.08</v>
      </c>
      <c r="F719" s="1">
        <v>3.1</v>
      </c>
      <c r="G719" s="1">
        <v>1.62</v>
      </c>
      <c r="H719" s="1">
        <v>4.3600000000000003</v>
      </c>
      <c r="I719" s="1">
        <v>18</v>
      </c>
      <c r="J719" s="1">
        <v>1</v>
      </c>
      <c r="K719" s="1">
        <v>8.16</v>
      </c>
      <c r="L719" s="3">
        <f t="shared" si="347"/>
        <v>0.45333333333333337</v>
      </c>
      <c r="M719" s="3">
        <f t="shared" si="348"/>
        <v>17.240000000000002</v>
      </c>
      <c r="N719" s="1">
        <v>1.982</v>
      </c>
      <c r="O719" s="1">
        <v>5.8040000000000003</v>
      </c>
      <c r="P719" s="30">
        <f t="shared" si="338"/>
        <v>24.825600000000001</v>
      </c>
      <c r="Q719">
        <f t="shared" si="354"/>
        <v>4.166666666666667</v>
      </c>
      <c r="R719">
        <f t="shared" si="355"/>
        <v>7.333333333333333</v>
      </c>
      <c r="S719" s="20">
        <f t="shared" si="353"/>
        <v>11.5</v>
      </c>
      <c r="T719" s="20">
        <f t="shared" si="342"/>
        <v>0.56818181818181823</v>
      </c>
    </row>
    <row r="720" spans="1:20" x14ac:dyDescent="0.25">
      <c r="A720" t="s">
        <v>545</v>
      </c>
      <c r="E720" s="1">
        <v>8.43</v>
      </c>
      <c r="F720" s="1">
        <v>2.65</v>
      </c>
      <c r="G720" s="1">
        <v>0.63</v>
      </c>
      <c r="H720" s="1">
        <v>5.15</v>
      </c>
      <c r="I720" s="1">
        <v>18</v>
      </c>
      <c r="J720" s="1">
        <v>0</v>
      </c>
      <c r="K720" s="1">
        <v>13.22</v>
      </c>
      <c r="L720" s="3">
        <f t="shared" si="347"/>
        <v>0.73444444444444446</v>
      </c>
      <c r="M720" s="3">
        <f t="shared" si="348"/>
        <v>21.65</v>
      </c>
      <c r="N720" s="1">
        <v>2.1360000000000001</v>
      </c>
      <c r="O720" s="1">
        <v>6.7919999999999998</v>
      </c>
      <c r="P720" s="30">
        <f t="shared" si="338"/>
        <v>31.175999999999995</v>
      </c>
      <c r="Q720">
        <f t="shared" si="354"/>
        <v>4.166666666666667</v>
      </c>
      <c r="R720">
        <f t="shared" si="355"/>
        <v>7.333333333333333</v>
      </c>
      <c r="S720" s="20">
        <f t="shared" si="353"/>
        <v>11.5</v>
      </c>
      <c r="T720" s="20">
        <f t="shared" si="342"/>
        <v>0.56818181818181823</v>
      </c>
    </row>
    <row r="721" spans="1:20" x14ac:dyDescent="0.25">
      <c r="A721" t="s">
        <v>546</v>
      </c>
      <c r="E721" s="1">
        <v>7.58</v>
      </c>
      <c r="F721" s="1">
        <v>2.69</v>
      </c>
      <c r="G721" s="1">
        <v>0.33</v>
      </c>
      <c r="H721" s="1">
        <v>4.5599999999999996</v>
      </c>
      <c r="I721" s="1">
        <v>16</v>
      </c>
      <c r="J721" s="1">
        <v>0</v>
      </c>
      <c r="K721" s="1">
        <v>9.2100000000000009</v>
      </c>
      <c r="L721" s="3">
        <f t="shared" si="347"/>
        <v>0.57562500000000005</v>
      </c>
      <c r="M721" s="3">
        <f t="shared" si="348"/>
        <v>16.79</v>
      </c>
      <c r="N721" s="1">
        <v>2.11</v>
      </c>
      <c r="O721" s="1">
        <v>5.944</v>
      </c>
      <c r="P721" s="30">
        <f t="shared" si="338"/>
        <v>24.177599999999995</v>
      </c>
      <c r="Q721">
        <f t="shared" si="354"/>
        <v>4.166666666666667</v>
      </c>
      <c r="R721">
        <f t="shared" si="355"/>
        <v>7.333333333333333</v>
      </c>
      <c r="S721" s="20">
        <f t="shared" si="353"/>
        <v>11.5</v>
      </c>
      <c r="T721" s="20">
        <f t="shared" si="342"/>
        <v>0.56818181818181823</v>
      </c>
    </row>
    <row r="722" spans="1:20" x14ac:dyDescent="0.25">
      <c r="A722" t="s">
        <v>547</v>
      </c>
      <c r="E722" s="1">
        <v>7.92</v>
      </c>
      <c r="F722" s="1">
        <v>3.44</v>
      </c>
      <c r="G722" s="1">
        <v>0.43</v>
      </c>
      <c r="H722" s="1">
        <v>4.05</v>
      </c>
      <c r="I722" s="1">
        <v>19</v>
      </c>
      <c r="J722" s="1">
        <v>1</v>
      </c>
      <c r="K722" s="1">
        <v>8.86</v>
      </c>
      <c r="L722" s="3">
        <f t="shared" si="347"/>
        <v>0.46631578947368418</v>
      </c>
      <c r="M722" s="3">
        <f t="shared" si="348"/>
        <v>16.78</v>
      </c>
      <c r="N722" s="1">
        <v>2.3980000000000001</v>
      </c>
      <c r="O722" s="1">
        <v>5.53</v>
      </c>
      <c r="P722" s="30">
        <f t="shared" si="338"/>
        <v>24.1632</v>
      </c>
      <c r="Q722">
        <f t="shared" si="354"/>
        <v>4.166666666666667</v>
      </c>
      <c r="R722">
        <f t="shared" si="355"/>
        <v>7.333333333333333</v>
      </c>
      <c r="S722" s="20">
        <f t="shared" si="353"/>
        <v>11.5</v>
      </c>
      <c r="T722" s="20">
        <f t="shared" si="342"/>
        <v>0.56818181818181823</v>
      </c>
    </row>
    <row r="723" spans="1:20" x14ac:dyDescent="0.25">
      <c r="A723" t="s">
        <v>548</v>
      </c>
      <c r="E723" s="1">
        <v>6.46</v>
      </c>
      <c r="F723" s="1">
        <v>1.79</v>
      </c>
      <c r="G723" s="1">
        <v>0.96</v>
      </c>
      <c r="H723" s="1">
        <v>3.71</v>
      </c>
      <c r="I723" s="1">
        <v>18</v>
      </c>
      <c r="J723" s="1">
        <v>1</v>
      </c>
      <c r="K723" s="1">
        <v>3.84</v>
      </c>
      <c r="L723" s="3">
        <f t="shared" si="347"/>
        <v>0.21333333333333332</v>
      </c>
      <c r="M723" s="3">
        <f t="shared" si="348"/>
        <v>10.3</v>
      </c>
      <c r="N723" s="1">
        <v>2.786</v>
      </c>
      <c r="O723" s="1">
        <v>10.067</v>
      </c>
      <c r="P723" s="30">
        <f t="shared" si="338"/>
        <v>48.470588235294116</v>
      </c>
      <c r="Q723">
        <f>7.65/6</f>
        <v>1.2750000000000001</v>
      </c>
      <c r="R723">
        <f>26.1/6</f>
        <v>4.3500000000000005</v>
      </c>
      <c r="S723" s="20">
        <f t="shared" si="353"/>
        <v>5.6250000000000009</v>
      </c>
      <c r="T723" s="20">
        <f t="shared" si="342"/>
        <v>0.29310344827586204</v>
      </c>
    </row>
    <row r="724" spans="1:20" x14ac:dyDescent="0.25">
      <c r="A724" t="s">
        <v>549</v>
      </c>
      <c r="E724" s="1">
        <v>7.28</v>
      </c>
      <c r="F724" s="1">
        <v>2.33</v>
      </c>
      <c r="G724" s="1">
        <v>0.78</v>
      </c>
      <c r="H724" s="1">
        <v>4.17</v>
      </c>
      <c r="I724" s="1">
        <v>13</v>
      </c>
      <c r="J724" s="1">
        <v>4</v>
      </c>
      <c r="K724" s="1">
        <v>3.13</v>
      </c>
      <c r="L724" s="3">
        <f t="shared" si="347"/>
        <v>0.24076923076923076</v>
      </c>
      <c r="M724" s="3">
        <f t="shared" si="348"/>
        <v>10.41</v>
      </c>
      <c r="N724" s="1">
        <v>1.7849999999999999</v>
      </c>
      <c r="O724" s="1">
        <v>5.5720000000000001</v>
      </c>
      <c r="P724" s="30">
        <f t="shared" si="338"/>
        <v>48.988235294117644</v>
      </c>
      <c r="Q724">
        <f t="shared" ref="Q724:Q726" si="356">7.65/6</f>
        <v>1.2750000000000001</v>
      </c>
      <c r="R724">
        <f t="shared" ref="R724:R726" si="357">26.1/6</f>
        <v>4.3500000000000005</v>
      </c>
      <c r="S724" s="20">
        <f t="shared" si="353"/>
        <v>5.6250000000000009</v>
      </c>
      <c r="T724" s="20">
        <f t="shared" si="342"/>
        <v>0.29310344827586204</v>
      </c>
    </row>
    <row r="725" spans="1:20" x14ac:dyDescent="0.25">
      <c r="A725" t="s">
        <v>550</v>
      </c>
      <c r="E725" s="1">
        <v>6.34</v>
      </c>
      <c r="F725" s="1">
        <v>1.75</v>
      </c>
      <c r="G725" s="1">
        <v>1.07</v>
      </c>
      <c r="H725" s="1">
        <v>3.53</v>
      </c>
      <c r="I725" s="1">
        <v>10</v>
      </c>
      <c r="J725" s="1">
        <v>2</v>
      </c>
      <c r="K725" s="1">
        <v>2.6</v>
      </c>
      <c r="L725" s="3">
        <f t="shared" si="347"/>
        <v>0.26</v>
      </c>
      <c r="M725" s="3">
        <f t="shared" si="348"/>
        <v>8.94</v>
      </c>
      <c r="N725" s="1">
        <v>1.577</v>
      </c>
      <c r="O725" s="1">
        <v>5.7160000000000002</v>
      </c>
      <c r="P725" s="30">
        <f t="shared" si="338"/>
        <v>42.07058823529411</v>
      </c>
      <c r="Q725">
        <f t="shared" si="356"/>
        <v>1.2750000000000001</v>
      </c>
      <c r="R725">
        <f t="shared" si="357"/>
        <v>4.3500000000000005</v>
      </c>
      <c r="S725" s="20">
        <f t="shared" si="353"/>
        <v>5.6250000000000009</v>
      </c>
      <c r="T725" s="20">
        <f t="shared" si="342"/>
        <v>0.29310344827586204</v>
      </c>
    </row>
    <row r="726" spans="1:20" x14ac:dyDescent="0.25">
      <c r="A726" t="s">
        <v>551</v>
      </c>
      <c r="E726" s="1">
        <v>7.08</v>
      </c>
      <c r="F726" s="1">
        <v>3.03</v>
      </c>
      <c r="G726" s="1">
        <v>0.51</v>
      </c>
      <c r="H726" s="1">
        <v>3.54</v>
      </c>
      <c r="I726" s="1">
        <v>20</v>
      </c>
      <c r="J726" s="1">
        <v>0</v>
      </c>
      <c r="K726" s="1">
        <v>7.11</v>
      </c>
      <c r="L726" s="3">
        <f t="shared" si="347"/>
        <v>0.35550000000000004</v>
      </c>
      <c r="M726" s="3">
        <f t="shared" si="348"/>
        <v>14.190000000000001</v>
      </c>
      <c r="N726" s="1">
        <v>2.8250000000000002</v>
      </c>
      <c r="O726" s="1">
        <v>6.5910000000000002</v>
      </c>
      <c r="P726" s="30">
        <f t="shared" si="338"/>
        <v>66.776470588235298</v>
      </c>
      <c r="Q726">
        <f t="shared" si="356"/>
        <v>1.2750000000000001</v>
      </c>
      <c r="R726">
        <f t="shared" si="357"/>
        <v>4.3500000000000005</v>
      </c>
      <c r="S726" s="20">
        <f t="shared" si="353"/>
        <v>5.6250000000000009</v>
      </c>
      <c r="T726" s="20">
        <f t="shared" si="342"/>
        <v>0.29310344827586204</v>
      </c>
    </row>
    <row r="727" spans="1:20" x14ac:dyDescent="0.25">
      <c r="L727" s="3"/>
      <c r="M727" s="3"/>
      <c r="P727" s="30"/>
      <c r="S727" s="20"/>
      <c r="T727" s="20"/>
    </row>
    <row r="728" spans="1:20" x14ac:dyDescent="0.25">
      <c r="L728" s="3"/>
      <c r="M728" s="3"/>
      <c r="P728" s="30"/>
      <c r="S728" s="20"/>
      <c r="T728" s="20"/>
    </row>
    <row r="729" spans="1:20" x14ac:dyDescent="0.25">
      <c r="A729" t="s">
        <v>552</v>
      </c>
      <c r="E729" s="1">
        <v>7.04</v>
      </c>
      <c r="F729" s="1">
        <v>2.2799999999999998</v>
      </c>
      <c r="G729" s="1">
        <v>0.62</v>
      </c>
      <c r="H729" s="1">
        <v>4.13</v>
      </c>
      <c r="I729" s="1">
        <v>23</v>
      </c>
      <c r="J729" s="1">
        <v>0</v>
      </c>
      <c r="K729" s="1">
        <v>6.92</v>
      </c>
      <c r="L729" s="3">
        <f t="shared" si="347"/>
        <v>0.30086956521739128</v>
      </c>
      <c r="M729" s="3">
        <f t="shared" si="348"/>
        <v>13.96</v>
      </c>
      <c r="N729" s="1">
        <v>3.2690000000000001</v>
      </c>
      <c r="O729" s="1">
        <v>10.071999999999999</v>
      </c>
      <c r="P729" s="30">
        <f t="shared" si="338"/>
        <v>35.642553191489363</v>
      </c>
      <c r="Q729">
        <f>14.1/6</f>
        <v>2.35</v>
      </c>
      <c r="R729">
        <f>44.25/6</f>
        <v>7.375</v>
      </c>
      <c r="S729" s="20">
        <f t="shared" si="353"/>
        <v>9.7249999999999996</v>
      </c>
      <c r="T729" s="20">
        <f t="shared" si="342"/>
        <v>0.3186440677966102</v>
      </c>
    </row>
    <row r="730" spans="1:20" x14ac:dyDescent="0.25">
      <c r="A730" t="s">
        <v>553</v>
      </c>
      <c r="E730" s="1">
        <v>6.86</v>
      </c>
      <c r="F730" s="1">
        <v>1.49</v>
      </c>
      <c r="G730" s="1">
        <v>0.95</v>
      </c>
      <c r="H730" s="1">
        <v>4.42</v>
      </c>
      <c r="I730" s="1">
        <v>9</v>
      </c>
      <c r="J730" s="1">
        <v>3</v>
      </c>
      <c r="K730" s="1">
        <v>2.8</v>
      </c>
      <c r="L730" s="3">
        <f t="shared" si="347"/>
        <v>0.31111111111111112</v>
      </c>
      <c r="M730" s="3">
        <f t="shared" si="348"/>
        <v>9.66</v>
      </c>
      <c r="N730" s="1">
        <v>1.3120000000000001</v>
      </c>
      <c r="O730" s="1">
        <v>6.056</v>
      </c>
      <c r="P730" s="30">
        <f t="shared" si="338"/>
        <v>24.663829787234043</v>
      </c>
      <c r="Q730">
        <f t="shared" ref="Q730:Q732" si="358">14.1/6</f>
        <v>2.35</v>
      </c>
      <c r="R730">
        <f t="shared" ref="R730:R732" si="359">44.25/6</f>
        <v>7.375</v>
      </c>
      <c r="S730" s="20">
        <f t="shared" si="353"/>
        <v>9.7249999999999996</v>
      </c>
      <c r="T730" s="20">
        <f t="shared" si="342"/>
        <v>0.3186440677966102</v>
      </c>
    </row>
    <row r="731" spans="1:20" x14ac:dyDescent="0.25">
      <c r="A731" t="s">
        <v>554</v>
      </c>
      <c r="E731" s="1">
        <v>5.98</v>
      </c>
      <c r="F731" s="1">
        <v>2.1800000000000002</v>
      </c>
      <c r="G731" s="1">
        <v>0.28000000000000003</v>
      </c>
      <c r="H731" s="1">
        <v>3.51</v>
      </c>
      <c r="I731" s="1">
        <v>13</v>
      </c>
      <c r="J731" s="1">
        <v>3</v>
      </c>
      <c r="K731" s="1">
        <v>3.75</v>
      </c>
      <c r="L731" s="3">
        <f t="shared" si="347"/>
        <v>0.28846153846153844</v>
      </c>
      <c r="M731" s="3">
        <f t="shared" si="348"/>
        <v>9.73</v>
      </c>
      <c r="N731" s="1">
        <v>2.1760000000000002</v>
      </c>
      <c r="O731" s="1">
        <v>5.96</v>
      </c>
      <c r="P731" s="30">
        <f t="shared" si="338"/>
        <v>24.842553191489362</v>
      </c>
      <c r="Q731">
        <f t="shared" si="358"/>
        <v>2.35</v>
      </c>
      <c r="R731">
        <f t="shared" si="359"/>
        <v>7.375</v>
      </c>
      <c r="S731" s="20">
        <f t="shared" si="353"/>
        <v>9.7249999999999996</v>
      </c>
      <c r="T731" s="20">
        <f t="shared" si="342"/>
        <v>0.3186440677966102</v>
      </c>
    </row>
    <row r="732" spans="1:20" x14ac:dyDescent="0.25">
      <c r="A732" t="s">
        <v>555</v>
      </c>
      <c r="E732" s="1">
        <v>6.74</v>
      </c>
      <c r="F732" s="1">
        <v>1.4</v>
      </c>
      <c r="G732" s="1">
        <v>0.47</v>
      </c>
      <c r="H732" s="1">
        <v>4.88</v>
      </c>
      <c r="I732" s="1">
        <v>9</v>
      </c>
      <c r="J732" s="1">
        <v>3</v>
      </c>
      <c r="K732" s="1">
        <v>2.4700000000000002</v>
      </c>
      <c r="L732" s="3">
        <f t="shared" si="347"/>
        <v>0.27444444444444449</v>
      </c>
      <c r="M732" s="3">
        <f t="shared" si="348"/>
        <v>9.2100000000000009</v>
      </c>
      <c r="N732" s="1">
        <v>1.3340000000000001</v>
      </c>
      <c r="O732" s="1">
        <v>6.4470000000000001</v>
      </c>
      <c r="P732" s="30">
        <f t="shared" si="338"/>
        <v>23.514893617021279</v>
      </c>
      <c r="Q732">
        <f t="shared" si="358"/>
        <v>2.35</v>
      </c>
      <c r="R732">
        <f t="shared" si="359"/>
        <v>7.375</v>
      </c>
      <c r="S732" s="20">
        <f t="shared" si="353"/>
        <v>9.7249999999999996</v>
      </c>
      <c r="T732" s="20">
        <f t="shared" si="342"/>
        <v>0.3186440677966102</v>
      </c>
    </row>
    <row r="733" spans="1:20" x14ac:dyDescent="0.25">
      <c r="L733" s="3"/>
      <c r="M733" s="3"/>
      <c r="P733" s="30"/>
      <c r="S733" s="20"/>
      <c r="T733" s="20"/>
    </row>
    <row r="734" spans="1:20" x14ac:dyDescent="0.25">
      <c r="L734" s="3"/>
      <c r="M734" s="3"/>
      <c r="P734" s="30"/>
      <c r="S734" s="20"/>
      <c r="T734" s="20"/>
    </row>
    <row r="735" spans="1:20" x14ac:dyDescent="0.25">
      <c r="A735" t="s">
        <v>556</v>
      </c>
      <c r="E735" s="1">
        <v>8.9499999999999993</v>
      </c>
      <c r="F735" s="1">
        <v>3.8</v>
      </c>
      <c r="G735" s="1">
        <v>0.71</v>
      </c>
      <c r="H735" s="1">
        <v>4.4400000000000004</v>
      </c>
      <c r="I735" s="1">
        <v>19</v>
      </c>
      <c r="J735" s="1">
        <v>2</v>
      </c>
      <c r="K735" s="1">
        <v>6.84</v>
      </c>
      <c r="L735" s="3">
        <f t="shared" si="347"/>
        <v>0.36</v>
      </c>
      <c r="M735" s="3">
        <f t="shared" si="348"/>
        <v>15.79</v>
      </c>
      <c r="N735" s="1">
        <v>2.1230000000000002</v>
      </c>
      <c r="O735" s="1">
        <v>4.9960000000000004</v>
      </c>
      <c r="P735" s="30">
        <f t="shared" si="338"/>
        <v>49.86315789473683</v>
      </c>
      <c r="Q735">
        <f>11.4/6</f>
        <v>1.9000000000000001</v>
      </c>
      <c r="R735">
        <f>35.55/6</f>
        <v>5.9249999999999998</v>
      </c>
      <c r="S735" s="20">
        <f t="shared" si="353"/>
        <v>7.8250000000000002</v>
      </c>
      <c r="T735" s="20">
        <f t="shared" si="342"/>
        <v>0.32067510548523209</v>
      </c>
    </row>
    <row r="736" spans="1:20" x14ac:dyDescent="0.25">
      <c r="A736" t="s">
        <v>557</v>
      </c>
      <c r="E736" s="1">
        <v>9.0299999999999994</v>
      </c>
      <c r="F736" s="1">
        <v>4.75</v>
      </c>
      <c r="G736" s="1">
        <v>0.59</v>
      </c>
      <c r="H736" s="1">
        <v>3.69</v>
      </c>
      <c r="I736" s="1">
        <v>21</v>
      </c>
      <c r="J736" s="1">
        <v>1</v>
      </c>
      <c r="K736" s="1">
        <v>6.77</v>
      </c>
      <c r="L736" s="3">
        <f t="shared" si="347"/>
        <v>0.32238095238095238</v>
      </c>
      <c r="M736" s="3">
        <f t="shared" si="348"/>
        <v>15.799999999999999</v>
      </c>
      <c r="N736" s="1">
        <v>2.3260000000000001</v>
      </c>
      <c r="O736" s="1">
        <v>4.4240000000000004</v>
      </c>
      <c r="P736" s="30">
        <f t="shared" si="338"/>
        <v>49.894736842105253</v>
      </c>
      <c r="Q736">
        <f t="shared" ref="Q736:Q738" si="360">11.4/6</f>
        <v>1.9000000000000001</v>
      </c>
      <c r="R736">
        <f t="shared" ref="R736:R738" si="361">35.55/6</f>
        <v>5.9249999999999998</v>
      </c>
      <c r="S736" s="20">
        <f t="shared" si="353"/>
        <v>7.8250000000000002</v>
      </c>
      <c r="T736" s="20">
        <f t="shared" si="342"/>
        <v>0.32067510548523209</v>
      </c>
    </row>
    <row r="737" spans="1:20" x14ac:dyDescent="0.25">
      <c r="A737" t="s">
        <v>558</v>
      </c>
      <c r="E737" s="1">
        <v>8.67</v>
      </c>
      <c r="F737" s="1">
        <v>4.57</v>
      </c>
      <c r="G737" s="1">
        <v>0.38</v>
      </c>
      <c r="H737" s="1">
        <v>3.72</v>
      </c>
      <c r="I737" s="1">
        <v>26</v>
      </c>
      <c r="J737" s="1">
        <v>1</v>
      </c>
      <c r="K737" s="1">
        <v>8.31</v>
      </c>
      <c r="L737" s="3">
        <f t="shared" si="347"/>
        <v>0.31961538461538463</v>
      </c>
      <c r="M737" s="3">
        <f t="shared" si="348"/>
        <v>16.98</v>
      </c>
      <c r="N737" s="1">
        <v>2.9980000000000002</v>
      </c>
      <c r="O737" s="1">
        <v>5.6909999999999998</v>
      </c>
      <c r="P737" s="30">
        <f t="shared" si="338"/>
        <v>53.621052631578941</v>
      </c>
      <c r="Q737">
        <f t="shared" si="360"/>
        <v>1.9000000000000001</v>
      </c>
      <c r="R737">
        <f t="shared" si="361"/>
        <v>5.9249999999999998</v>
      </c>
      <c r="S737" s="20">
        <f t="shared" si="353"/>
        <v>7.8250000000000002</v>
      </c>
      <c r="T737" s="20">
        <f t="shared" si="342"/>
        <v>0.32067510548523209</v>
      </c>
    </row>
    <row r="738" spans="1:20" x14ac:dyDescent="0.25">
      <c r="A738" t="s">
        <v>559</v>
      </c>
      <c r="E738" s="1">
        <v>8.5500000000000007</v>
      </c>
      <c r="F738" s="1">
        <v>3.41</v>
      </c>
      <c r="G738" s="1">
        <v>0.48</v>
      </c>
      <c r="H738" s="1">
        <v>4.66</v>
      </c>
      <c r="I738" s="1">
        <v>10</v>
      </c>
      <c r="J738" s="1">
        <v>0</v>
      </c>
      <c r="K738" s="1">
        <v>5.18</v>
      </c>
      <c r="L738" s="3">
        <f t="shared" si="347"/>
        <v>0.51800000000000002</v>
      </c>
      <c r="M738" s="3">
        <f t="shared" si="348"/>
        <v>13.73</v>
      </c>
      <c r="N738" s="1">
        <v>1.17</v>
      </c>
      <c r="O738" s="1">
        <v>2.9350000000000001</v>
      </c>
      <c r="P738" s="30">
        <f t="shared" si="338"/>
        <v>43.357894736842098</v>
      </c>
      <c r="Q738">
        <f t="shared" si="360"/>
        <v>1.9000000000000001</v>
      </c>
      <c r="R738">
        <f t="shared" si="361"/>
        <v>5.9249999999999998</v>
      </c>
      <c r="S738" s="20">
        <f t="shared" si="353"/>
        <v>7.8250000000000002</v>
      </c>
      <c r="T738" s="20">
        <f t="shared" si="342"/>
        <v>0.32067510548523209</v>
      </c>
    </row>
    <row r="739" spans="1:20" x14ac:dyDescent="0.25">
      <c r="L739" s="3"/>
      <c r="M739" s="3"/>
      <c r="P739" s="30"/>
      <c r="S739" s="20"/>
      <c r="T739" s="20"/>
    </row>
    <row r="740" spans="1:20" x14ac:dyDescent="0.25">
      <c r="L740" s="3"/>
      <c r="M740" s="3"/>
      <c r="P740" s="30"/>
      <c r="S740" s="20"/>
      <c r="T740" s="20"/>
    </row>
    <row r="741" spans="1:20" x14ac:dyDescent="0.25">
      <c r="A741" t="s">
        <v>560</v>
      </c>
      <c r="E741" s="1">
        <v>5.67</v>
      </c>
      <c r="F741" s="1">
        <v>2.37</v>
      </c>
      <c r="G741" s="1">
        <v>0.21</v>
      </c>
      <c r="H741" s="1">
        <v>3.08</v>
      </c>
      <c r="I741" s="1">
        <v>18</v>
      </c>
      <c r="J741" s="1">
        <v>0</v>
      </c>
      <c r="K741" s="1">
        <v>16.059999999999999</v>
      </c>
      <c r="L741" s="3">
        <f t="shared" si="347"/>
        <v>0.89222222222222214</v>
      </c>
      <c r="M741" s="3">
        <f t="shared" si="348"/>
        <v>21.729999999999997</v>
      </c>
      <c r="N741" s="1">
        <v>3.1760000000000002</v>
      </c>
      <c r="O741" s="1">
        <v>7.5789999999999997</v>
      </c>
      <c r="P741" s="30">
        <f>M741/(Q741/6)</f>
        <v>62.085714285714268</v>
      </c>
      <c r="Q741">
        <f>12.6/6</f>
        <v>2.1</v>
      </c>
      <c r="R741">
        <f>42.12/6</f>
        <v>7.02</v>
      </c>
      <c r="S741" s="20">
        <f t="shared" si="353"/>
        <v>9.1199999999999992</v>
      </c>
      <c r="T741" s="20">
        <f t="shared" si="342"/>
        <v>0.29914529914529919</v>
      </c>
    </row>
    <row r="742" spans="1:20" x14ac:dyDescent="0.25">
      <c r="A742" t="s">
        <v>561</v>
      </c>
      <c r="E742" s="1">
        <v>4.8</v>
      </c>
      <c r="F742" s="1">
        <v>2.81</v>
      </c>
      <c r="G742" s="1">
        <v>0.2</v>
      </c>
      <c r="H742" s="1">
        <v>1.78</v>
      </c>
      <c r="I742" s="1">
        <v>19</v>
      </c>
      <c r="J742" s="1">
        <v>0</v>
      </c>
      <c r="K742" s="1">
        <v>10.57</v>
      </c>
      <c r="L742" s="3">
        <f t="shared" si="347"/>
        <v>0.55631578947368421</v>
      </c>
      <c r="M742" s="3">
        <f t="shared" si="348"/>
        <v>15.370000000000001</v>
      </c>
      <c r="N742" s="1">
        <v>3.9609999999999999</v>
      </c>
      <c r="O742" s="1">
        <v>6.76</v>
      </c>
      <c r="P742" s="30">
        <f t="shared" ref="P742:P805" si="362">M742/(Q742/6)</f>
        <v>43.914285714285711</v>
      </c>
      <c r="Q742">
        <f t="shared" ref="Q742:Q745" si="363">12.6/6</f>
        <v>2.1</v>
      </c>
      <c r="R742" s="30">
        <f t="shared" ref="R742:R745" si="364">42.12/6</f>
        <v>7.02</v>
      </c>
      <c r="S742" s="20">
        <f t="shared" si="353"/>
        <v>9.1199999999999992</v>
      </c>
      <c r="T742" s="20">
        <f t="shared" si="342"/>
        <v>0.29914529914529919</v>
      </c>
    </row>
    <row r="743" spans="1:20" x14ac:dyDescent="0.25">
      <c r="A743" t="s">
        <v>562</v>
      </c>
      <c r="E743" s="1">
        <v>8.7200000000000006</v>
      </c>
      <c r="F743" s="1">
        <v>2.62</v>
      </c>
      <c r="G743" s="1">
        <v>0.32</v>
      </c>
      <c r="H743" s="1">
        <v>5.78</v>
      </c>
      <c r="I743" s="1">
        <v>21</v>
      </c>
      <c r="J743" s="1">
        <v>0</v>
      </c>
      <c r="K743" s="1">
        <v>16.28</v>
      </c>
      <c r="L743" s="3">
        <f t="shared" si="347"/>
        <v>0.77523809523809528</v>
      </c>
      <c r="M743" s="3">
        <f t="shared" si="348"/>
        <v>25</v>
      </c>
      <c r="N743" s="1">
        <v>2.4089999999999998</v>
      </c>
      <c r="O743" s="1">
        <v>8.016</v>
      </c>
      <c r="P743" s="30">
        <f t="shared" si="362"/>
        <v>71.428571428571416</v>
      </c>
      <c r="Q743">
        <f t="shared" si="363"/>
        <v>2.1</v>
      </c>
      <c r="R743" s="30">
        <f t="shared" si="364"/>
        <v>7.02</v>
      </c>
      <c r="S743" s="20">
        <f t="shared" si="353"/>
        <v>9.1199999999999992</v>
      </c>
      <c r="T743" s="20">
        <f t="shared" si="342"/>
        <v>0.29914529914529919</v>
      </c>
    </row>
    <row r="744" spans="1:20" x14ac:dyDescent="0.25">
      <c r="A744" t="s">
        <v>563</v>
      </c>
      <c r="E744" s="1">
        <v>5.66</v>
      </c>
      <c r="F744" s="1">
        <v>3</v>
      </c>
      <c r="G744" s="1">
        <v>0.21</v>
      </c>
      <c r="H744" s="1">
        <v>2.44</v>
      </c>
      <c r="I744" s="1">
        <v>24</v>
      </c>
      <c r="J744" s="1">
        <v>0</v>
      </c>
      <c r="K744" s="1">
        <v>19.510000000000002</v>
      </c>
      <c r="L744" s="3">
        <f t="shared" si="347"/>
        <v>0.81291666666666673</v>
      </c>
      <c r="M744" s="3">
        <f t="shared" si="348"/>
        <v>25.17</v>
      </c>
      <c r="N744" s="1">
        <v>4.242</v>
      </c>
      <c r="O744" s="1">
        <v>8.0009999999999994</v>
      </c>
      <c r="P744" s="30">
        <f t="shared" si="362"/>
        <v>71.914285714285711</v>
      </c>
      <c r="Q744">
        <f t="shared" si="363"/>
        <v>2.1</v>
      </c>
      <c r="R744" s="30">
        <f t="shared" si="364"/>
        <v>7.02</v>
      </c>
      <c r="S744" s="20">
        <f t="shared" si="353"/>
        <v>9.1199999999999992</v>
      </c>
      <c r="T744" s="20">
        <f t="shared" si="342"/>
        <v>0.29914529914529919</v>
      </c>
    </row>
    <row r="745" spans="1:20" x14ac:dyDescent="0.25">
      <c r="A745" t="s">
        <v>564</v>
      </c>
      <c r="E745" s="1">
        <v>4.2300000000000004</v>
      </c>
      <c r="F745" s="1">
        <v>3.71</v>
      </c>
      <c r="G745" s="1">
        <v>0.27</v>
      </c>
      <c r="H745" s="1">
        <v>0.25</v>
      </c>
      <c r="I745" s="1">
        <v>28</v>
      </c>
      <c r="J745" s="1">
        <v>0</v>
      </c>
      <c r="K745" s="1">
        <v>28.16</v>
      </c>
      <c r="L745" s="3">
        <f t="shared" si="347"/>
        <v>1.0057142857142858</v>
      </c>
      <c r="M745" s="3">
        <f t="shared" si="348"/>
        <v>32.39</v>
      </c>
      <c r="N745" s="1">
        <v>6.6269999999999998</v>
      </c>
      <c r="O745" s="1">
        <v>7.54</v>
      </c>
      <c r="P745" s="30">
        <f t="shared" si="362"/>
        <v>92.54285714285713</v>
      </c>
      <c r="Q745">
        <f t="shared" si="363"/>
        <v>2.1</v>
      </c>
      <c r="R745" s="30">
        <f t="shared" si="364"/>
        <v>7.02</v>
      </c>
      <c r="S745" s="20">
        <f t="shared" si="353"/>
        <v>9.1199999999999992</v>
      </c>
      <c r="T745" s="20">
        <f>Q741/R741</f>
        <v>0.29914529914529919</v>
      </c>
    </row>
    <row r="746" spans="1:20" x14ac:dyDescent="0.25">
      <c r="L746" s="3"/>
      <c r="M746" s="3"/>
      <c r="P746" s="30"/>
      <c r="S746" s="20"/>
      <c r="T746" s="20"/>
    </row>
    <row r="747" spans="1:20" x14ac:dyDescent="0.25">
      <c r="A747" t="s">
        <v>565</v>
      </c>
      <c r="E747" s="1">
        <v>5.53</v>
      </c>
      <c r="F747" s="1">
        <v>2.12</v>
      </c>
      <c r="G747" s="1">
        <v>0.23</v>
      </c>
      <c r="H747" s="1">
        <v>3.18</v>
      </c>
      <c r="I747" s="1">
        <v>19</v>
      </c>
      <c r="J747" s="1">
        <v>0</v>
      </c>
      <c r="K747" s="1">
        <v>12.24</v>
      </c>
      <c r="L747" s="3">
        <f t="shared" si="347"/>
        <v>0.64421052631578946</v>
      </c>
      <c r="M747" s="3">
        <f t="shared" si="348"/>
        <v>17.77</v>
      </c>
      <c r="N747" s="1">
        <v>3.4369999999999998</v>
      </c>
      <c r="O747" s="1">
        <v>8.9629999999999992</v>
      </c>
      <c r="P747" s="30">
        <f t="shared" si="362"/>
        <v>65.612307692307695</v>
      </c>
      <c r="Q747">
        <f>9.75/6</f>
        <v>1.625</v>
      </c>
      <c r="R747">
        <f>36/6</f>
        <v>6</v>
      </c>
      <c r="S747" s="20">
        <f t="shared" si="353"/>
        <v>7.625</v>
      </c>
      <c r="T747" s="20">
        <f>Q742/R742</f>
        <v>0.29914529914529919</v>
      </c>
    </row>
    <row r="748" spans="1:20" x14ac:dyDescent="0.25">
      <c r="A748" t="s">
        <v>566</v>
      </c>
      <c r="E748" s="1">
        <v>9.24</v>
      </c>
      <c r="F748" s="1">
        <v>4.57</v>
      </c>
      <c r="G748" s="1">
        <v>0.51</v>
      </c>
      <c r="H748" s="1">
        <v>4.17</v>
      </c>
      <c r="I748" s="1">
        <v>28</v>
      </c>
      <c r="J748" s="1">
        <v>1</v>
      </c>
      <c r="K748" s="1">
        <v>10.130000000000001</v>
      </c>
      <c r="L748" s="3">
        <f t="shared" si="347"/>
        <v>0.36178571428571432</v>
      </c>
      <c r="M748" s="3">
        <f t="shared" si="348"/>
        <v>19.37</v>
      </c>
      <c r="N748" s="1">
        <v>3.0289999999999999</v>
      </c>
      <c r="O748" s="1">
        <v>6.133</v>
      </c>
      <c r="P748" s="30">
        <f t="shared" si="362"/>
        <v>71.52000000000001</v>
      </c>
      <c r="Q748">
        <f t="shared" ref="Q748:Q750" si="365">9.75/6</f>
        <v>1.625</v>
      </c>
      <c r="R748">
        <f t="shared" ref="R748:R750" si="366">36/6</f>
        <v>6</v>
      </c>
      <c r="S748" s="20">
        <f t="shared" si="353"/>
        <v>7.625</v>
      </c>
      <c r="T748" s="20">
        <f>Q743/R743</f>
        <v>0.29914529914529919</v>
      </c>
    </row>
    <row r="749" spans="1:20" x14ac:dyDescent="0.25">
      <c r="A749" t="s">
        <v>567</v>
      </c>
      <c r="E749" s="1">
        <v>8.98</v>
      </c>
      <c r="F749" s="1">
        <v>1.59</v>
      </c>
      <c r="G749" s="1">
        <v>1.8</v>
      </c>
      <c r="H749" s="1">
        <v>5.6</v>
      </c>
      <c r="I749" s="1">
        <v>18</v>
      </c>
      <c r="J749" s="1">
        <v>0</v>
      </c>
      <c r="K749" s="1">
        <v>6.3</v>
      </c>
      <c r="L749" s="3">
        <f t="shared" si="347"/>
        <v>0.35</v>
      </c>
      <c r="M749" s="3">
        <f t="shared" si="348"/>
        <v>15.280000000000001</v>
      </c>
      <c r="N749" s="1">
        <v>2.004</v>
      </c>
      <c r="O749" s="1">
        <v>11.355</v>
      </c>
      <c r="P749" s="30">
        <f t="shared" si="362"/>
        <v>56.41846153846155</v>
      </c>
      <c r="Q749">
        <f t="shared" si="365"/>
        <v>1.625</v>
      </c>
      <c r="R749">
        <f t="shared" si="366"/>
        <v>6</v>
      </c>
      <c r="S749" s="20">
        <f t="shared" si="353"/>
        <v>7.625</v>
      </c>
      <c r="T749" s="20">
        <f>Q744/R744</f>
        <v>0.29914529914529919</v>
      </c>
    </row>
    <row r="750" spans="1:20" x14ac:dyDescent="0.25">
      <c r="A750" t="s">
        <v>568</v>
      </c>
      <c r="E750" s="1">
        <v>8.07</v>
      </c>
      <c r="F750" s="1">
        <v>2.97</v>
      </c>
      <c r="G750" s="1">
        <v>1.65</v>
      </c>
      <c r="H750" s="1">
        <v>3.44</v>
      </c>
      <c r="I750" s="1">
        <v>21</v>
      </c>
      <c r="J750" s="1">
        <v>0</v>
      </c>
      <c r="K750" s="1">
        <v>7.6</v>
      </c>
      <c r="L750" s="3">
        <f t="shared" si="347"/>
        <v>0.3619047619047619</v>
      </c>
      <c r="M750" s="3">
        <f t="shared" si="348"/>
        <v>15.67</v>
      </c>
      <c r="N750" s="1">
        <v>2.6030000000000002</v>
      </c>
      <c r="O750" s="1">
        <v>7.0640000000000001</v>
      </c>
      <c r="P750" s="30">
        <f t="shared" si="362"/>
        <v>57.85846153846154</v>
      </c>
      <c r="Q750">
        <f t="shared" si="365"/>
        <v>1.625</v>
      </c>
      <c r="R750">
        <f t="shared" si="366"/>
        <v>6</v>
      </c>
      <c r="S750" s="20">
        <f t="shared" si="353"/>
        <v>7.625</v>
      </c>
      <c r="T750" s="20">
        <f>Q745/R745</f>
        <v>0.29914529914529919</v>
      </c>
    </row>
    <row r="751" spans="1:20" x14ac:dyDescent="0.25">
      <c r="L751" s="3"/>
      <c r="M751" s="3"/>
      <c r="P751" s="30"/>
      <c r="S751" s="20"/>
      <c r="T751" s="20"/>
    </row>
    <row r="752" spans="1:20" x14ac:dyDescent="0.25">
      <c r="L752" s="3"/>
      <c r="M752" s="3"/>
      <c r="P752" s="30"/>
      <c r="S752" s="20"/>
      <c r="T752" s="20"/>
    </row>
    <row r="753" spans="1:20" x14ac:dyDescent="0.25">
      <c r="A753" t="s">
        <v>569</v>
      </c>
      <c r="E753" s="1">
        <v>8.6300000000000008</v>
      </c>
      <c r="F753" s="1">
        <v>2.94</v>
      </c>
      <c r="G753" s="1">
        <v>0.49</v>
      </c>
      <c r="H753" s="1">
        <v>5.2</v>
      </c>
      <c r="I753" s="1">
        <v>14</v>
      </c>
      <c r="J753" s="1">
        <v>0</v>
      </c>
      <c r="K753" s="1">
        <v>5.16</v>
      </c>
      <c r="L753" s="3">
        <f t="shared" si="347"/>
        <v>0.36857142857142861</v>
      </c>
      <c r="M753" s="3">
        <f t="shared" si="348"/>
        <v>13.790000000000001</v>
      </c>
      <c r="N753" s="1">
        <v>1.6220000000000001</v>
      </c>
      <c r="O753" s="1">
        <v>4.758</v>
      </c>
      <c r="P753" s="30">
        <f>M753/(Q753/6)</f>
        <v>34.475000000000009</v>
      </c>
      <c r="Q753">
        <f>14.4/6</f>
        <v>2.4</v>
      </c>
      <c r="R753">
        <f>47.6/6</f>
        <v>7.9333333333333336</v>
      </c>
      <c r="S753" s="20">
        <f>Q753+R753</f>
        <v>10.333333333333334</v>
      </c>
      <c r="T753" s="20">
        <f>Q753/R753</f>
        <v>0.30252100840336132</v>
      </c>
    </row>
    <row r="754" spans="1:20" x14ac:dyDescent="0.25">
      <c r="A754" t="s">
        <v>570</v>
      </c>
      <c r="E754" s="1">
        <v>9.2200000000000006</v>
      </c>
      <c r="F754" s="1">
        <v>3.28</v>
      </c>
      <c r="G754" s="1">
        <v>0.26</v>
      </c>
      <c r="H754" s="1">
        <v>5.67</v>
      </c>
      <c r="I754" s="1">
        <v>18</v>
      </c>
      <c r="J754" s="1">
        <v>0</v>
      </c>
      <c r="K754" s="1">
        <v>8.5</v>
      </c>
      <c r="L754" s="3">
        <f t="shared" si="347"/>
        <v>0.47222222222222221</v>
      </c>
      <c r="M754" s="3">
        <f t="shared" si="348"/>
        <v>17.72</v>
      </c>
      <c r="N754" s="1">
        <v>1.9530000000000001</v>
      </c>
      <c r="O754" s="1">
        <v>5.4850000000000003</v>
      </c>
      <c r="P754" s="30">
        <f>M754/(Q754/6)</f>
        <v>44.300000000000004</v>
      </c>
      <c r="Q754">
        <f t="shared" ref="Q754:Q755" si="367">14.4/6</f>
        <v>2.4</v>
      </c>
      <c r="R754">
        <f t="shared" ref="R754:R755" si="368">47.6/6</f>
        <v>7.9333333333333336</v>
      </c>
      <c r="S754" s="20">
        <f t="shared" si="353"/>
        <v>10.333333333333334</v>
      </c>
      <c r="T754" s="20">
        <f>Q754/R754</f>
        <v>0.30252100840336132</v>
      </c>
    </row>
    <row r="755" spans="1:20" x14ac:dyDescent="0.25">
      <c r="A755" t="s">
        <v>571</v>
      </c>
      <c r="E755" s="1">
        <v>7.37</v>
      </c>
      <c r="F755" s="1">
        <v>4.07</v>
      </c>
      <c r="G755" s="1">
        <v>0.96</v>
      </c>
      <c r="H755" s="1">
        <v>2.34</v>
      </c>
      <c r="I755" s="1">
        <v>13</v>
      </c>
      <c r="J755" s="1">
        <v>1</v>
      </c>
      <c r="K755" s="1">
        <v>4.82</v>
      </c>
      <c r="L755" s="3">
        <f t="shared" si="347"/>
        <v>0.3707692307692308</v>
      </c>
      <c r="M755" s="3">
        <f t="shared" si="348"/>
        <v>12.190000000000001</v>
      </c>
      <c r="N755" s="1">
        <v>1.764</v>
      </c>
      <c r="O755" s="1">
        <v>3.1909999999999998</v>
      </c>
      <c r="P755" s="30">
        <f>M755/(Q755/6)</f>
        <v>30.475000000000005</v>
      </c>
      <c r="Q755">
        <f t="shared" si="367"/>
        <v>2.4</v>
      </c>
      <c r="R755">
        <f t="shared" si="368"/>
        <v>7.9333333333333336</v>
      </c>
      <c r="S755" s="20">
        <f t="shared" si="353"/>
        <v>10.333333333333334</v>
      </c>
      <c r="T755" s="20">
        <f t="shared" ref="T755" si="369">Q755/R755</f>
        <v>0.30252100840336132</v>
      </c>
    </row>
    <row r="756" spans="1:20" x14ac:dyDescent="0.25">
      <c r="L756" s="3"/>
      <c r="M756" s="3"/>
      <c r="P756" s="30"/>
      <c r="S756" s="20"/>
      <c r="T756" s="20"/>
    </row>
    <row r="757" spans="1:20" x14ac:dyDescent="0.25">
      <c r="L757" s="3"/>
      <c r="M757" s="3"/>
      <c r="P757" s="30"/>
      <c r="S757" s="20"/>
      <c r="T757" s="20"/>
    </row>
    <row r="758" spans="1:20" x14ac:dyDescent="0.25">
      <c r="L758" s="3"/>
      <c r="M758" s="3"/>
      <c r="P758" s="30"/>
      <c r="S758" s="20"/>
      <c r="T758" s="20"/>
    </row>
    <row r="759" spans="1:20" x14ac:dyDescent="0.25">
      <c r="A759" t="s">
        <v>572</v>
      </c>
      <c r="E759" s="1">
        <v>7.87</v>
      </c>
      <c r="F759" s="1">
        <v>3.49</v>
      </c>
      <c r="G759" s="1">
        <v>0.75</v>
      </c>
      <c r="H759" s="1">
        <v>3.63</v>
      </c>
      <c r="I759" s="1">
        <v>30</v>
      </c>
      <c r="J759" s="1">
        <v>0</v>
      </c>
      <c r="K759" s="1">
        <v>12.85</v>
      </c>
      <c r="L759" s="3">
        <f t="shared" si="347"/>
        <v>0.42833333333333334</v>
      </c>
      <c r="M759" s="3">
        <f t="shared" si="348"/>
        <v>20.72</v>
      </c>
      <c r="N759" s="1">
        <v>3.8119999999999998</v>
      </c>
      <c r="O759" s="1">
        <v>8.5920000000000005</v>
      </c>
      <c r="P759" s="30">
        <f>M759/(Q759/6)</f>
        <v>67.565217391304344</v>
      </c>
      <c r="Q759">
        <f>11.04/6</f>
        <v>1.8399999999999999</v>
      </c>
      <c r="R759">
        <f>46.32/6</f>
        <v>7.72</v>
      </c>
      <c r="S759" s="20">
        <f>Q759+R759</f>
        <v>9.5599999999999987</v>
      </c>
      <c r="T759" s="20">
        <f>Q759/R759</f>
        <v>0.23834196891191708</v>
      </c>
    </row>
    <row r="760" spans="1:20" x14ac:dyDescent="0.25">
      <c r="A760" t="s">
        <v>573</v>
      </c>
      <c r="E760" s="1">
        <v>7.62</v>
      </c>
      <c r="F760" s="1">
        <v>3.46</v>
      </c>
      <c r="G760" s="1">
        <v>0.97</v>
      </c>
      <c r="H760" s="1">
        <v>3.19</v>
      </c>
      <c r="I760" s="1">
        <v>26</v>
      </c>
      <c r="J760" s="1">
        <v>1</v>
      </c>
      <c r="K760" s="1">
        <v>9.2899999999999991</v>
      </c>
      <c r="L760" s="3">
        <f t="shared" si="347"/>
        <v>0.35730769230769227</v>
      </c>
      <c r="M760" s="3">
        <f t="shared" si="348"/>
        <v>16.91</v>
      </c>
      <c r="N760" s="1">
        <v>3.41</v>
      </c>
      <c r="O760" s="1">
        <v>7.5220000000000002</v>
      </c>
      <c r="P760" s="30">
        <f>M760/(Q760/6)</f>
        <v>55.141304347826093</v>
      </c>
      <c r="Q760">
        <f t="shared" ref="Q760:Q763" si="370">11.04/6</f>
        <v>1.8399999999999999</v>
      </c>
      <c r="R760">
        <f t="shared" ref="R760:R763" si="371">46.32/6</f>
        <v>7.72</v>
      </c>
      <c r="S760" s="20">
        <f t="shared" si="353"/>
        <v>9.5599999999999987</v>
      </c>
      <c r="T760" s="20">
        <f>Q760/R760</f>
        <v>0.23834196891191708</v>
      </c>
    </row>
    <row r="761" spans="1:20" x14ac:dyDescent="0.25">
      <c r="A761" t="s">
        <v>574</v>
      </c>
      <c r="E761" s="1">
        <v>8.81</v>
      </c>
      <c r="F761" s="1">
        <v>4.4800000000000004</v>
      </c>
      <c r="G761" s="1">
        <v>0.84</v>
      </c>
      <c r="H761" s="1">
        <v>3.48</v>
      </c>
      <c r="I761" s="1">
        <v>25</v>
      </c>
      <c r="J761" s="1">
        <v>1</v>
      </c>
      <c r="K761" s="1">
        <v>9.66</v>
      </c>
      <c r="L761" s="3">
        <f t="shared" si="347"/>
        <v>0.38640000000000002</v>
      </c>
      <c r="M761" s="3">
        <f t="shared" si="348"/>
        <v>18.47</v>
      </c>
      <c r="N761" s="1">
        <v>2.8380000000000001</v>
      </c>
      <c r="O761" s="1">
        <v>5.5750000000000002</v>
      </c>
      <c r="P761" s="30">
        <f>M761/(Q761/6)</f>
        <v>60.228260869565219</v>
      </c>
      <c r="Q761">
        <f t="shared" si="370"/>
        <v>1.8399999999999999</v>
      </c>
      <c r="R761">
        <f t="shared" si="371"/>
        <v>7.72</v>
      </c>
      <c r="S761" s="20">
        <f>Q761+R761</f>
        <v>9.5599999999999987</v>
      </c>
      <c r="T761" s="20">
        <f t="shared" ref="T761:T769" si="372">Q761/R761</f>
        <v>0.23834196891191708</v>
      </c>
    </row>
    <row r="762" spans="1:20" x14ac:dyDescent="0.25">
      <c r="A762" t="s">
        <v>575</v>
      </c>
      <c r="E762" s="1">
        <v>8.73</v>
      </c>
      <c r="F762" s="1">
        <v>3.32</v>
      </c>
      <c r="G762" s="1">
        <v>0.38</v>
      </c>
      <c r="H762" s="1">
        <v>5.03</v>
      </c>
      <c r="I762" s="1">
        <v>23</v>
      </c>
      <c r="J762" s="1">
        <v>1</v>
      </c>
      <c r="K762" s="1">
        <v>9.5500000000000007</v>
      </c>
      <c r="L762" s="3">
        <f t="shared" si="347"/>
        <v>0.41521739130434787</v>
      </c>
      <c r="M762" s="3">
        <f t="shared" si="348"/>
        <v>18.28</v>
      </c>
      <c r="N762" s="1">
        <v>2.6339999999999999</v>
      </c>
      <c r="O762" s="1">
        <v>6.9189999999999996</v>
      </c>
      <c r="P762" s="30">
        <f>M762/(Q762/6)</f>
        <v>59.608695652173921</v>
      </c>
      <c r="Q762">
        <f t="shared" si="370"/>
        <v>1.8399999999999999</v>
      </c>
      <c r="R762">
        <f t="shared" si="371"/>
        <v>7.72</v>
      </c>
      <c r="S762" s="20">
        <f t="shared" si="353"/>
        <v>9.5599999999999987</v>
      </c>
      <c r="T762" s="20">
        <f t="shared" si="372"/>
        <v>0.23834196891191708</v>
      </c>
    </row>
    <row r="763" spans="1:20" x14ac:dyDescent="0.25">
      <c r="A763" t="s">
        <v>576</v>
      </c>
      <c r="E763" s="1">
        <v>4.6500000000000004</v>
      </c>
      <c r="F763" s="1">
        <v>3.77</v>
      </c>
      <c r="G763" s="1">
        <v>0.34</v>
      </c>
      <c r="H763" s="1">
        <v>0.54</v>
      </c>
      <c r="I763" s="1">
        <v>26</v>
      </c>
      <c r="J763" s="1">
        <v>0</v>
      </c>
      <c r="K763" s="1">
        <v>14.53</v>
      </c>
      <c r="L763" s="3">
        <f t="shared" si="347"/>
        <v>0.55884615384615377</v>
      </c>
      <c r="M763" s="3">
        <f t="shared" si="348"/>
        <v>19.18</v>
      </c>
      <c r="N763" s="1">
        <v>5.5869999999999997</v>
      </c>
      <c r="O763" s="1">
        <v>6.8959999999999999</v>
      </c>
      <c r="P763" s="30">
        <f t="shared" si="362"/>
        <v>62.54347826086957</v>
      </c>
      <c r="Q763">
        <f t="shared" si="370"/>
        <v>1.8399999999999999</v>
      </c>
      <c r="R763">
        <f t="shared" si="371"/>
        <v>7.72</v>
      </c>
      <c r="S763" s="20">
        <f t="shared" si="353"/>
        <v>9.5599999999999987</v>
      </c>
      <c r="T763" s="20">
        <f t="shared" si="372"/>
        <v>0.23834196891191708</v>
      </c>
    </row>
    <row r="764" spans="1:20" x14ac:dyDescent="0.25">
      <c r="L764" s="3"/>
      <c r="M764" s="3"/>
      <c r="P764" s="30"/>
      <c r="S764" s="20"/>
      <c r="T764" s="20"/>
    </row>
    <row r="765" spans="1:20" x14ac:dyDescent="0.25">
      <c r="A765" t="s">
        <v>577</v>
      </c>
      <c r="E765" s="1">
        <v>9.0500000000000007</v>
      </c>
      <c r="F765" s="1">
        <v>3.25</v>
      </c>
      <c r="G765" s="1">
        <v>0.39</v>
      </c>
      <c r="H765" s="1">
        <v>5.41</v>
      </c>
      <c r="I765" s="1">
        <v>23</v>
      </c>
      <c r="J765" s="1">
        <v>0</v>
      </c>
      <c r="K765" s="1">
        <v>16.18</v>
      </c>
      <c r="L765" s="3">
        <f t="shared" si="347"/>
        <v>0.70347826086956522</v>
      </c>
      <c r="M765" s="3">
        <f t="shared" si="348"/>
        <v>25.23</v>
      </c>
      <c r="N765" s="1">
        <v>2.54</v>
      </c>
      <c r="O765" s="1">
        <v>7.0789999999999997</v>
      </c>
      <c r="P765" s="30">
        <f t="shared" si="362"/>
        <v>72.778846153846146</v>
      </c>
      <c r="Q765">
        <f>12.48/6</f>
        <v>2.08</v>
      </c>
      <c r="R765">
        <f>58.92/6</f>
        <v>9.82</v>
      </c>
      <c r="S765" s="20">
        <f t="shared" si="353"/>
        <v>11.9</v>
      </c>
      <c r="T765" s="20">
        <f t="shared" si="372"/>
        <v>0.21181262729124237</v>
      </c>
    </row>
    <row r="766" spans="1:20" x14ac:dyDescent="0.25">
      <c r="A766" t="s">
        <v>578</v>
      </c>
      <c r="E766" s="1">
        <v>9.73</v>
      </c>
      <c r="F766" s="1">
        <v>3.87</v>
      </c>
      <c r="G766" s="1">
        <v>0.45</v>
      </c>
      <c r="H766" s="1">
        <v>5.41</v>
      </c>
      <c r="I766" s="1">
        <v>26</v>
      </c>
      <c r="J766" s="1">
        <v>0</v>
      </c>
      <c r="K766" s="1">
        <v>15.68</v>
      </c>
      <c r="L766" s="3">
        <f t="shared" si="347"/>
        <v>0.60307692307692307</v>
      </c>
      <c r="M766" s="3">
        <f t="shared" si="348"/>
        <v>25.41</v>
      </c>
      <c r="N766" s="1">
        <v>2.673</v>
      </c>
      <c r="O766" s="1">
        <v>6.72</v>
      </c>
      <c r="P766" s="30">
        <f t="shared" si="362"/>
        <v>73.29807692307692</v>
      </c>
      <c r="Q766">
        <f t="shared" ref="Q766:Q769" si="373">12.48/6</f>
        <v>2.08</v>
      </c>
      <c r="R766">
        <f t="shared" ref="R766:R769" si="374">58.92/6</f>
        <v>9.82</v>
      </c>
      <c r="S766" s="20">
        <f t="shared" si="353"/>
        <v>11.9</v>
      </c>
      <c r="T766" s="20">
        <f t="shared" si="372"/>
        <v>0.21181262729124237</v>
      </c>
    </row>
    <row r="767" spans="1:20" x14ac:dyDescent="0.25">
      <c r="A767" t="s">
        <v>579</v>
      </c>
      <c r="E767" s="1">
        <v>7.98</v>
      </c>
      <c r="F767" s="1">
        <v>3.14</v>
      </c>
      <c r="G767" s="1">
        <v>0.18</v>
      </c>
      <c r="H767" s="1">
        <v>4.67</v>
      </c>
      <c r="I767" s="1">
        <v>26</v>
      </c>
      <c r="J767" s="1">
        <v>0</v>
      </c>
      <c r="K767" s="1">
        <v>22.88</v>
      </c>
      <c r="L767" s="3">
        <f t="shared" si="347"/>
        <v>0.88</v>
      </c>
      <c r="M767" s="3">
        <f t="shared" si="348"/>
        <v>30.86</v>
      </c>
      <c r="N767" s="1">
        <v>3.2570000000000001</v>
      </c>
      <c r="O767" s="1">
        <v>8.2799999999999994</v>
      </c>
      <c r="P767" s="30">
        <f t="shared" si="362"/>
        <v>89.019230769230759</v>
      </c>
      <c r="Q767">
        <f t="shared" si="373"/>
        <v>2.08</v>
      </c>
      <c r="R767">
        <f t="shared" si="374"/>
        <v>9.82</v>
      </c>
      <c r="S767" s="20">
        <f t="shared" si="353"/>
        <v>11.9</v>
      </c>
      <c r="T767" s="20">
        <f t="shared" si="372"/>
        <v>0.21181262729124237</v>
      </c>
    </row>
    <row r="768" spans="1:20" x14ac:dyDescent="0.25">
      <c r="A768" t="s">
        <v>580</v>
      </c>
      <c r="E768" s="1">
        <v>7.96</v>
      </c>
      <c r="F768" s="1">
        <v>2.27</v>
      </c>
      <c r="G768" s="1">
        <v>0.66</v>
      </c>
      <c r="H768" s="1">
        <v>5.03</v>
      </c>
      <c r="I768" s="1">
        <v>14</v>
      </c>
      <c r="J768" s="1">
        <v>0</v>
      </c>
      <c r="K768" s="1">
        <v>10.51</v>
      </c>
      <c r="L768" s="3">
        <f t="shared" si="347"/>
        <v>0.75071428571428567</v>
      </c>
      <c r="M768" s="3">
        <f t="shared" si="348"/>
        <v>18.47</v>
      </c>
      <c r="N768" s="1">
        <v>1.758</v>
      </c>
      <c r="O768" s="1">
        <v>6.1630000000000003</v>
      </c>
      <c r="P768" s="30">
        <f t="shared" si="362"/>
        <v>53.278846153846146</v>
      </c>
      <c r="Q768">
        <f t="shared" si="373"/>
        <v>2.08</v>
      </c>
      <c r="R768">
        <f t="shared" si="374"/>
        <v>9.82</v>
      </c>
      <c r="S768" s="20">
        <f t="shared" si="353"/>
        <v>11.9</v>
      </c>
      <c r="T768" s="20">
        <f t="shared" si="372"/>
        <v>0.21181262729124237</v>
      </c>
    </row>
    <row r="769" spans="1:20" x14ac:dyDescent="0.25">
      <c r="A769" t="s">
        <v>581</v>
      </c>
      <c r="E769" s="1">
        <v>8.09</v>
      </c>
      <c r="F769" s="1">
        <v>2.75</v>
      </c>
      <c r="G769" s="1">
        <v>0.12</v>
      </c>
      <c r="H769" s="1">
        <v>5.23</v>
      </c>
      <c r="I769" s="1">
        <v>11</v>
      </c>
      <c r="J769" s="1">
        <v>0</v>
      </c>
      <c r="K769" s="1">
        <v>5.89</v>
      </c>
      <c r="L769" s="3">
        <f t="shared" si="347"/>
        <v>0.53545454545454541</v>
      </c>
      <c r="M769" s="3">
        <f t="shared" si="348"/>
        <v>13.98</v>
      </c>
      <c r="N769" s="1">
        <v>1.359</v>
      </c>
      <c r="O769" s="1">
        <v>4.0049999999999999</v>
      </c>
      <c r="P769" s="30">
        <f t="shared" si="362"/>
        <v>40.32692307692308</v>
      </c>
      <c r="Q769">
        <f t="shared" si="373"/>
        <v>2.08</v>
      </c>
      <c r="R769">
        <f t="shared" si="374"/>
        <v>9.82</v>
      </c>
      <c r="S769" s="20">
        <f t="shared" si="353"/>
        <v>11.9</v>
      </c>
      <c r="T769" s="20">
        <f t="shared" si="372"/>
        <v>0.21181262729124237</v>
      </c>
    </row>
    <row r="770" spans="1:20" x14ac:dyDescent="0.25">
      <c r="L770" s="3"/>
      <c r="M770" s="3"/>
      <c r="P770" s="30"/>
      <c r="S770" s="20"/>
      <c r="T770" s="20"/>
    </row>
    <row r="771" spans="1:20" x14ac:dyDescent="0.25">
      <c r="A771" t="s">
        <v>582</v>
      </c>
      <c r="E771" s="1">
        <v>8.8800000000000008</v>
      </c>
      <c r="F771" s="1">
        <v>2.99</v>
      </c>
      <c r="G771" s="1">
        <v>1</v>
      </c>
      <c r="H771" s="1">
        <v>4.8899999999999997</v>
      </c>
      <c r="I771" s="1">
        <v>25</v>
      </c>
      <c r="J771" s="1">
        <v>0</v>
      </c>
      <c r="K771" s="1">
        <v>15.16</v>
      </c>
      <c r="L771" s="3">
        <f t="shared" si="347"/>
        <v>0.60640000000000005</v>
      </c>
      <c r="M771" s="3">
        <f t="shared" si="348"/>
        <v>24.04</v>
      </c>
      <c r="N771" s="1">
        <v>2.8149999999999999</v>
      </c>
      <c r="O771" s="1">
        <v>8.3580000000000005</v>
      </c>
      <c r="P771" s="30">
        <f t="shared" si="362"/>
        <v>60.73263157894737</v>
      </c>
      <c r="Q771">
        <f>14.25/6</f>
        <v>2.375</v>
      </c>
      <c r="R771">
        <f>57.9/6</f>
        <v>9.65</v>
      </c>
      <c r="S771" s="20">
        <f t="shared" si="353"/>
        <v>12.025</v>
      </c>
      <c r="T771" s="20">
        <f>Q771/R771</f>
        <v>0.24611398963730569</v>
      </c>
    </row>
    <row r="772" spans="1:20" x14ac:dyDescent="0.25">
      <c r="A772" t="s">
        <v>583</v>
      </c>
      <c r="E772" s="1">
        <v>8.67</v>
      </c>
      <c r="F772" s="1">
        <v>3.43</v>
      </c>
      <c r="G772" s="1">
        <v>0.73</v>
      </c>
      <c r="H772" s="1">
        <v>4.5199999999999996</v>
      </c>
      <c r="I772" s="1">
        <v>25</v>
      </c>
      <c r="J772" s="1">
        <v>0</v>
      </c>
      <c r="K772" s="1">
        <v>19.27</v>
      </c>
      <c r="L772" s="3">
        <f t="shared" si="347"/>
        <v>0.77079999999999993</v>
      </c>
      <c r="M772" s="3">
        <f t="shared" si="348"/>
        <v>27.939999999999998</v>
      </c>
      <c r="N772" s="1">
        <v>2.883</v>
      </c>
      <c r="O772" s="1">
        <v>7.2939999999999996</v>
      </c>
      <c r="P772" s="30">
        <f t="shared" si="362"/>
        <v>70.58526315789473</v>
      </c>
      <c r="Q772">
        <f t="shared" ref="Q772:Q774" si="375">14.25/6</f>
        <v>2.375</v>
      </c>
      <c r="R772">
        <f t="shared" ref="R772:R774" si="376">57.9/6</f>
        <v>9.65</v>
      </c>
      <c r="S772" s="20">
        <f t="shared" si="353"/>
        <v>12.025</v>
      </c>
      <c r="T772" s="20">
        <f t="shared" ref="T772:T835" si="377">Q772/R772</f>
        <v>0.24611398963730569</v>
      </c>
    </row>
    <row r="773" spans="1:20" x14ac:dyDescent="0.25">
      <c r="A773" t="s">
        <v>584</v>
      </c>
      <c r="E773" s="1">
        <v>4.62</v>
      </c>
      <c r="F773" s="1">
        <v>3.09</v>
      </c>
      <c r="G773" s="1">
        <v>0.36</v>
      </c>
      <c r="H773" s="1">
        <v>1.17</v>
      </c>
      <c r="I773" s="1">
        <v>28</v>
      </c>
      <c r="J773" s="1">
        <v>0</v>
      </c>
      <c r="K773" s="1">
        <v>28.25</v>
      </c>
      <c r="L773" s="3">
        <f t="shared" si="347"/>
        <v>1.0089285714285714</v>
      </c>
      <c r="M773" s="3">
        <f t="shared" si="348"/>
        <v>32.869999999999997</v>
      </c>
      <c r="N773" s="1">
        <v>6.0629999999999997</v>
      </c>
      <c r="O773" s="1">
        <v>9.0559999999999992</v>
      </c>
      <c r="P773" s="30">
        <f t="shared" si="362"/>
        <v>83.039999999999992</v>
      </c>
      <c r="Q773">
        <f t="shared" si="375"/>
        <v>2.375</v>
      </c>
      <c r="R773">
        <f t="shared" si="376"/>
        <v>9.65</v>
      </c>
      <c r="S773" s="20">
        <f t="shared" si="353"/>
        <v>12.025</v>
      </c>
      <c r="T773" s="20">
        <f t="shared" si="377"/>
        <v>0.24611398963730569</v>
      </c>
    </row>
    <row r="774" spans="1:20" x14ac:dyDescent="0.25">
      <c r="A774" t="s">
        <v>585</v>
      </c>
      <c r="E774" s="1">
        <v>4.76</v>
      </c>
      <c r="F774" s="1">
        <v>3.44</v>
      </c>
      <c r="G774" s="1">
        <v>0.1</v>
      </c>
      <c r="H774" s="1">
        <v>1.22</v>
      </c>
      <c r="I774" s="1">
        <v>18</v>
      </c>
      <c r="J774" s="1">
        <v>0</v>
      </c>
      <c r="K774" s="1">
        <v>11.41</v>
      </c>
      <c r="L774" s="3">
        <f t="shared" si="347"/>
        <v>0.63388888888888895</v>
      </c>
      <c r="M774" s="3">
        <f t="shared" si="348"/>
        <v>16.170000000000002</v>
      </c>
      <c r="N774" s="1">
        <v>3.7850000000000001</v>
      </c>
      <c r="O774" s="1">
        <v>5.2270000000000003</v>
      </c>
      <c r="P774" s="30">
        <f t="shared" si="362"/>
        <v>40.85052631578948</v>
      </c>
      <c r="Q774">
        <f t="shared" si="375"/>
        <v>2.375</v>
      </c>
      <c r="R774">
        <f t="shared" si="376"/>
        <v>9.65</v>
      </c>
      <c r="S774" s="20">
        <f t="shared" si="353"/>
        <v>12.025</v>
      </c>
      <c r="T774" s="20">
        <f t="shared" si="377"/>
        <v>0.24611398963730569</v>
      </c>
    </row>
    <row r="775" spans="1:20" x14ac:dyDescent="0.25">
      <c r="L775" s="3"/>
      <c r="M775" s="3"/>
      <c r="P775" s="30"/>
      <c r="S775" s="20"/>
      <c r="T775" s="20"/>
    </row>
    <row r="776" spans="1:20" x14ac:dyDescent="0.25">
      <c r="L776" s="3"/>
      <c r="M776" s="3"/>
      <c r="P776" s="30"/>
      <c r="S776" s="20"/>
      <c r="T776" s="20"/>
    </row>
    <row r="777" spans="1:20" x14ac:dyDescent="0.25">
      <c r="A777" t="s">
        <v>586</v>
      </c>
      <c r="E777" s="1">
        <v>6.66</v>
      </c>
      <c r="F777" s="1">
        <v>2.21</v>
      </c>
      <c r="G777" s="1">
        <v>0.66</v>
      </c>
      <c r="H777" s="1">
        <v>3.8</v>
      </c>
      <c r="I777" s="1">
        <v>16</v>
      </c>
      <c r="J777" s="1">
        <v>3</v>
      </c>
      <c r="K777" s="1">
        <v>3.8</v>
      </c>
      <c r="L777" s="3">
        <f t="shared" si="347"/>
        <v>0.23749999999999999</v>
      </c>
      <c r="M777" s="3">
        <f t="shared" si="348"/>
        <v>10.46</v>
      </c>
      <c r="N777" s="1">
        <v>2.4009999999999998</v>
      </c>
      <c r="O777" s="1">
        <v>7.2510000000000003</v>
      </c>
      <c r="P777" s="30">
        <f t="shared" si="362"/>
        <v>44.197183098591552</v>
      </c>
      <c r="Q777">
        <f>8.52/6</f>
        <v>1.42</v>
      </c>
      <c r="R777">
        <f>39.72/6</f>
        <v>6.62</v>
      </c>
      <c r="S777" s="20">
        <f t="shared" ref="S777:S840" si="378">Q777+R777</f>
        <v>8.0399999999999991</v>
      </c>
      <c r="T777" s="20">
        <f t="shared" si="377"/>
        <v>0.21450151057401812</v>
      </c>
    </row>
    <row r="778" spans="1:20" x14ac:dyDescent="0.25">
      <c r="A778" t="s">
        <v>587</v>
      </c>
      <c r="E778" s="1">
        <v>7.42</v>
      </c>
      <c r="F778" s="1">
        <v>2.59</v>
      </c>
      <c r="G778" s="1">
        <v>0.57999999999999996</v>
      </c>
      <c r="H778" s="1">
        <v>4.25</v>
      </c>
      <c r="I778" s="1">
        <v>17</v>
      </c>
      <c r="J778" s="1">
        <v>1</v>
      </c>
      <c r="K778" s="1">
        <v>6.44</v>
      </c>
      <c r="L778" s="3">
        <f t="shared" si="347"/>
        <v>0.37882352941176473</v>
      </c>
      <c r="M778" s="3">
        <f t="shared" si="348"/>
        <v>13.86</v>
      </c>
      <c r="N778" s="1">
        <v>2.29</v>
      </c>
      <c r="O778" s="1">
        <v>6.5570000000000004</v>
      </c>
      <c r="P778" s="30">
        <f t="shared" si="362"/>
        <v>58.563380281690137</v>
      </c>
      <c r="Q778">
        <f t="shared" ref="Q778:Q781" si="379">8.52/6</f>
        <v>1.42</v>
      </c>
      <c r="R778">
        <f t="shared" ref="R778:R781" si="380">39.72/6</f>
        <v>6.62</v>
      </c>
      <c r="S778" s="20">
        <f t="shared" si="378"/>
        <v>8.0399999999999991</v>
      </c>
      <c r="T778" s="20">
        <f t="shared" si="377"/>
        <v>0.21450151057401812</v>
      </c>
    </row>
    <row r="779" spans="1:20" x14ac:dyDescent="0.25">
      <c r="A779" t="s">
        <v>588</v>
      </c>
      <c r="E779" s="1">
        <v>8.09</v>
      </c>
      <c r="F779" s="1">
        <v>3.41</v>
      </c>
      <c r="G779" s="1">
        <v>0.23</v>
      </c>
      <c r="H779" s="1">
        <v>4.46</v>
      </c>
      <c r="I779" s="1">
        <v>23</v>
      </c>
      <c r="J779" s="1">
        <v>0</v>
      </c>
      <c r="K779" s="1">
        <v>7.18</v>
      </c>
      <c r="L779" s="3">
        <f t="shared" si="347"/>
        <v>0.31217391304347825</v>
      </c>
      <c r="M779" s="3">
        <f t="shared" si="348"/>
        <v>15.27</v>
      </c>
      <c r="N779" s="1">
        <v>2.8420000000000001</v>
      </c>
      <c r="O779" s="1">
        <v>6.75</v>
      </c>
      <c r="P779" s="30">
        <f t="shared" si="362"/>
        <v>64.521126760563376</v>
      </c>
      <c r="Q779">
        <f t="shared" si="379"/>
        <v>1.42</v>
      </c>
      <c r="R779">
        <f t="shared" si="380"/>
        <v>6.62</v>
      </c>
      <c r="S779" s="20">
        <f t="shared" si="378"/>
        <v>8.0399999999999991</v>
      </c>
      <c r="T779" s="20">
        <f t="shared" si="377"/>
        <v>0.21450151057401812</v>
      </c>
    </row>
    <row r="780" spans="1:20" x14ac:dyDescent="0.25">
      <c r="A780" t="s">
        <v>589</v>
      </c>
      <c r="E780" s="1">
        <v>8.1999999999999993</v>
      </c>
      <c r="F780" s="1">
        <v>3.31</v>
      </c>
      <c r="G780" s="1">
        <v>0.43</v>
      </c>
      <c r="H780" s="1">
        <v>4.46</v>
      </c>
      <c r="I780" s="1">
        <v>17</v>
      </c>
      <c r="J780" s="1">
        <v>0</v>
      </c>
      <c r="K780" s="1">
        <v>7</v>
      </c>
      <c r="L780" s="3">
        <f t="shared" si="347"/>
        <v>0.41176470588235292</v>
      </c>
      <c r="M780" s="3">
        <f t="shared" si="348"/>
        <v>15.2</v>
      </c>
      <c r="N780" s="1">
        <v>2.073</v>
      </c>
      <c r="O780" s="1">
        <v>5.141</v>
      </c>
      <c r="P780" s="30">
        <f t="shared" si="362"/>
        <v>64.225352112676049</v>
      </c>
      <c r="Q780">
        <f t="shared" si="379"/>
        <v>1.42</v>
      </c>
      <c r="R780">
        <f t="shared" si="380"/>
        <v>6.62</v>
      </c>
      <c r="S780" s="20">
        <f t="shared" si="378"/>
        <v>8.0399999999999991</v>
      </c>
      <c r="T780" s="20">
        <f t="shared" si="377"/>
        <v>0.21450151057401812</v>
      </c>
    </row>
    <row r="781" spans="1:20" x14ac:dyDescent="0.25">
      <c r="A781" t="s">
        <v>590</v>
      </c>
      <c r="E781" s="1">
        <v>7.53</v>
      </c>
      <c r="F781" s="1">
        <v>3.01</v>
      </c>
      <c r="G781" s="1">
        <v>0.34</v>
      </c>
      <c r="H781" s="1">
        <v>4.17</v>
      </c>
      <c r="I781" s="1">
        <v>19</v>
      </c>
      <c r="J781" s="1">
        <v>0</v>
      </c>
      <c r="K781" s="1">
        <v>8.51</v>
      </c>
      <c r="L781" s="3">
        <f t="shared" si="347"/>
        <v>0.44789473684210523</v>
      </c>
      <c r="M781" s="3">
        <f t="shared" si="348"/>
        <v>16.04</v>
      </c>
      <c r="N781" s="1">
        <v>2.5249999999999999</v>
      </c>
      <c r="O781" s="1">
        <v>6.3120000000000003</v>
      </c>
      <c r="P781" s="30">
        <f t="shared" si="362"/>
        <v>67.774647887323937</v>
      </c>
      <c r="Q781">
        <f t="shared" si="379"/>
        <v>1.42</v>
      </c>
      <c r="R781">
        <f t="shared" si="380"/>
        <v>6.62</v>
      </c>
      <c r="S781" s="20">
        <f t="shared" si="378"/>
        <v>8.0399999999999991</v>
      </c>
      <c r="T781" s="20">
        <f t="shared" si="377"/>
        <v>0.21450151057401812</v>
      </c>
    </row>
    <row r="782" spans="1:20" x14ac:dyDescent="0.25">
      <c r="L782" s="3"/>
      <c r="M782" s="3"/>
      <c r="P782" s="30"/>
      <c r="S782" s="20"/>
      <c r="T782" s="20"/>
    </row>
    <row r="783" spans="1:20" x14ac:dyDescent="0.25">
      <c r="A783" t="s">
        <v>591</v>
      </c>
      <c r="E783" s="1">
        <v>7.55</v>
      </c>
      <c r="F783" s="1">
        <v>2.65</v>
      </c>
      <c r="G783" s="1">
        <v>1.17</v>
      </c>
      <c r="H783" s="1">
        <v>3.72</v>
      </c>
      <c r="I783" s="1">
        <v>11</v>
      </c>
      <c r="J783" s="1">
        <v>3</v>
      </c>
      <c r="K783" s="1">
        <v>3.49</v>
      </c>
      <c r="L783" s="3">
        <f t="shared" si="347"/>
        <v>0.31727272727272732</v>
      </c>
      <c r="M783" s="3">
        <f t="shared" si="348"/>
        <v>11.04</v>
      </c>
      <c r="N783" s="1">
        <v>1.458</v>
      </c>
      <c r="O783" s="1">
        <v>4.1479999999999997</v>
      </c>
      <c r="P783" s="30">
        <f t="shared" si="362"/>
        <v>62.099999999999994</v>
      </c>
      <c r="Q783">
        <f>6.4/6</f>
        <v>1.0666666666666667</v>
      </c>
      <c r="R783">
        <f>33/6</f>
        <v>5.5</v>
      </c>
      <c r="S783" s="20">
        <f t="shared" si="378"/>
        <v>6.5666666666666664</v>
      </c>
      <c r="T783" s="20">
        <f t="shared" si="377"/>
        <v>0.19393939393939394</v>
      </c>
    </row>
    <row r="784" spans="1:20" x14ac:dyDescent="0.25">
      <c r="A784" t="s">
        <v>592</v>
      </c>
      <c r="E784" s="1">
        <v>7.53</v>
      </c>
      <c r="F784" s="1">
        <v>2.63</v>
      </c>
      <c r="G784" s="1">
        <v>0.55000000000000004</v>
      </c>
      <c r="H784" s="1">
        <v>4.34</v>
      </c>
      <c r="I784" s="1">
        <v>17</v>
      </c>
      <c r="J784" s="1">
        <v>0</v>
      </c>
      <c r="K784" s="1">
        <v>5.76</v>
      </c>
      <c r="L784" s="3">
        <f t="shared" si="347"/>
        <v>0.33882352941176469</v>
      </c>
      <c r="M784" s="3">
        <f t="shared" si="348"/>
        <v>13.29</v>
      </c>
      <c r="N784" s="1">
        <v>2.2589999999999999</v>
      </c>
      <c r="O784" s="1">
        <v>6.4649999999999999</v>
      </c>
      <c r="P784" s="30">
        <f t="shared" si="362"/>
        <v>74.756249999999994</v>
      </c>
      <c r="Q784">
        <f t="shared" ref="Q784:Q785" si="381">6.4/6</f>
        <v>1.0666666666666667</v>
      </c>
      <c r="R784">
        <f t="shared" ref="R784:R785" si="382">33/6</f>
        <v>5.5</v>
      </c>
      <c r="S784" s="20">
        <f t="shared" si="378"/>
        <v>6.5666666666666664</v>
      </c>
      <c r="T784" s="20">
        <f t="shared" si="377"/>
        <v>0.19393939393939394</v>
      </c>
    </row>
    <row r="785" spans="1:20" x14ac:dyDescent="0.25">
      <c r="A785" t="s">
        <v>593</v>
      </c>
      <c r="E785" s="1">
        <v>8.6300000000000008</v>
      </c>
      <c r="F785" s="1">
        <v>3.1</v>
      </c>
      <c r="G785" s="1">
        <v>1.18</v>
      </c>
      <c r="H785" s="1">
        <v>4.3499999999999996</v>
      </c>
      <c r="I785" s="1">
        <v>20</v>
      </c>
      <c r="J785" s="1">
        <v>0</v>
      </c>
      <c r="K785" s="1">
        <v>6.21</v>
      </c>
      <c r="L785" s="3">
        <f t="shared" si="347"/>
        <v>0.3105</v>
      </c>
      <c r="M785" s="3">
        <f t="shared" si="348"/>
        <v>14.84</v>
      </c>
      <c r="N785" s="1">
        <v>2.3180000000000001</v>
      </c>
      <c r="O785" s="1">
        <v>6.4550000000000001</v>
      </c>
      <c r="P785" s="30">
        <f t="shared" si="362"/>
        <v>83.474999999999994</v>
      </c>
      <c r="Q785">
        <f t="shared" si="381"/>
        <v>1.0666666666666667</v>
      </c>
      <c r="R785">
        <f t="shared" si="382"/>
        <v>5.5</v>
      </c>
      <c r="S785" s="20">
        <f t="shared" si="378"/>
        <v>6.5666666666666664</v>
      </c>
      <c r="T785" s="20">
        <f t="shared" si="377"/>
        <v>0.19393939393939394</v>
      </c>
    </row>
    <row r="786" spans="1:20" x14ac:dyDescent="0.25">
      <c r="L786" s="3"/>
      <c r="M786" s="3"/>
      <c r="P786" s="30"/>
      <c r="S786" s="20"/>
      <c r="T786" s="20"/>
    </row>
    <row r="787" spans="1:20" x14ac:dyDescent="0.25">
      <c r="L787" s="3"/>
      <c r="M787" s="3"/>
      <c r="P787" s="30"/>
      <c r="S787" s="20"/>
      <c r="T787" s="20"/>
    </row>
    <row r="788" spans="1:20" x14ac:dyDescent="0.25">
      <c r="A788" t="s">
        <v>594</v>
      </c>
      <c r="E788" s="1">
        <v>6.97</v>
      </c>
      <c r="F788" s="1">
        <v>2.27</v>
      </c>
      <c r="G788" s="1">
        <v>0.15</v>
      </c>
      <c r="H788" s="1">
        <v>4.55</v>
      </c>
      <c r="I788" s="1">
        <v>19</v>
      </c>
      <c r="J788" s="1">
        <v>0</v>
      </c>
      <c r="K788" s="1">
        <v>7.16</v>
      </c>
      <c r="L788" s="3">
        <f t="shared" si="347"/>
        <v>0.37684210526315792</v>
      </c>
      <c r="M788" s="3">
        <f t="shared" si="348"/>
        <v>14.129999999999999</v>
      </c>
      <c r="N788" s="1">
        <v>2.7269999999999999</v>
      </c>
      <c r="O788" s="1">
        <v>8.3859999999999992</v>
      </c>
      <c r="P788" s="30">
        <f t="shared" si="362"/>
        <v>75.696428571428569</v>
      </c>
      <c r="Q788">
        <f>6.72/6</f>
        <v>1.1199999999999999</v>
      </c>
      <c r="R788">
        <f>40.56/6</f>
        <v>6.7600000000000007</v>
      </c>
      <c r="S788" s="20">
        <f t="shared" si="378"/>
        <v>7.8800000000000008</v>
      </c>
      <c r="T788" s="20">
        <f t="shared" si="377"/>
        <v>0.16568047337278102</v>
      </c>
    </row>
    <row r="789" spans="1:20" x14ac:dyDescent="0.25">
      <c r="A789" t="s">
        <v>595</v>
      </c>
      <c r="E789" s="1">
        <v>8.67</v>
      </c>
      <c r="F789" s="1">
        <v>3.02</v>
      </c>
      <c r="G789" s="1">
        <v>0.23</v>
      </c>
      <c r="H789" s="1">
        <v>5.42</v>
      </c>
      <c r="I789" s="1">
        <v>22</v>
      </c>
      <c r="J789" s="1">
        <v>0</v>
      </c>
      <c r="K789" s="1">
        <v>7.82</v>
      </c>
      <c r="L789" s="3">
        <f t="shared" si="347"/>
        <v>0.35545454545454547</v>
      </c>
      <c r="M789" s="3">
        <f t="shared" si="348"/>
        <v>16.490000000000002</v>
      </c>
      <c r="N789" s="1">
        <v>2.5369999999999999</v>
      </c>
      <c r="O789" s="1">
        <v>7.2939999999999996</v>
      </c>
      <c r="P789" s="30">
        <f t="shared" si="362"/>
        <v>88.339285714285737</v>
      </c>
      <c r="Q789">
        <f t="shared" ref="Q789:Q792" si="383">6.72/6</f>
        <v>1.1199999999999999</v>
      </c>
      <c r="R789">
        <f t="shared" ref="R789:R792" si="384">40.56/6</f>
        <v>6.7600000000000007</v>
      </c>
      <c r="S789" s="20">
        <f t="shared" si="378"/>
        <v>7.8800000000000008</v>
      </c>
      <c r="T789" s="20">
        <f t="shared" si="377"/>
        <v>0.16568047337278102</v>
      </c>
    </row>
    <row r="790" spans="1:20" x14ac:dyDescent="0.25">
      <c r="A790" t="s">
        <v>596</v>
      </c>
      <c r="E790" s="1">
        <v>8.49</v>
      </c>
      <c r="F790" s="1">
        <v>2.4700000000000002</v>
      </c>
      <c r="G790" s="1">
        <v>0.47</v>
      </c>
      <c r="H790" s="1">
        <v>5.55</v>
      </c>
      <c r="I790" s="1">
        <v>23</v>
      </c>
      <c r="J790" s="1">
        <v>0</v>
      </c>
      <c r="K790" s="1">
        <v>9.74</v>
      </c>
      <c r="L790" s="3">
        <f t="shared" si="347"/>
        <v>0.42347826086956525</v>
      </c>
      <c r="M790" s="3">
        <f t="shared" si="348"/>
        <v>18.23</v>
      </c>
      <c r="N790" s="1">
        <v>2.71</v>
      </c>
      <c r="O790" s="1">
        <v>9.3260000000000005</v>
      </c>
      <c r="P790" s="30">
        <f t="shared" si="362"/>
        <v>97.660714285714292</v>
      </c>
      <c r="Q790">
        <f t="shared" si="383"/>
        <v>1.1199999999999999</v>
      </c>
      <c r="R790">
        <f t="shared" si="384"/>
        <v>6.7600000000000007</v>
      </c>
      <c r="S790" s="20">
        <f t="shared" si="378"/>
        <v>7.8800000000000008</v>
      </c>
      <c r="T790" s="20">
        <f t="shared" si="377"/>
        <v>0.16568047337278102</v>
      </c>
    </row>
    <row r="791" spans="1:20" x14ac:dyDescent="0.25">
      <c r="A791" t="s">
        <v>597</v>
      </c>
      <c r="E791" s="1">
        <v>8.3699999999999992</v>
      </c>
      <c r="F791" s="1">
        <v>2.79</v>
      </c>
      <c r="G791" s="1">
        <v>0.21</v>
      </c>
      <c r="H791" s="1">
        <v>5.37</v>
      </c>
      <c r="I791" s="1">
        <v>21</v>
      </c>
      <c r="J791" s="1">
        <v>0</v>
      </c>
      <c r="K791" s="1">
        <v>8.33</v>
      </c>
      <c r="L791" s="3">
        <f t="shared" ref="L791:L864" si="385">K791/I791</f>
        <v>0.39666666666666667</v>
      </c>
      <c r="M791" s="3">
        <f t="shared" ref="M791:M864" si="386">E791+K791</f>
        <v>16.7</v>
      </c>
      <c r="N791" s="1">
        <v>2.5099999999999998</v>
      </c>
      <c r="O791" s="1">
        <v>7.5289999999999999</v>
      </c>
      <c r="P791" s="30">
        <f t="shared" si="362"/>
        <v>89.464285714285722</v>
      </c>
      <c r="Q791">
        <f t="shared" si="383"/>
        <v>1.1199999999999999</v>
      </c>
      <c r="R791">
        <f t="shared" si="384"/>
        <v>6.7600000000000007</v>
      </c>
      <c r="S791" s="20">
        <f t="shared" si="378"/>
        <v>7.8800000000000008</v>
      </c>
      <c r="T791" s="20">
        <f t="shared" si="377"/>
        <v>0.16568047337278102</v>
      </c>
    </row>
    <row r="792" spans="1:20" x14ac:dyDescent="0.25">
      <c r="A792" t="s">
        <v>598</v>
      </c>
      <c r="E792" s="1">
        <v>8.32</v>
      </c>
      <c r="F792" s="1">
        <v>2.4900000000000002</v>
      </c>
      <c r="G792" s="1">
        <v>0.72</v>
      </c>
      <c r="H792" s="1">
        <v>5.1100000000000003</v>
      </c>
      <c r="I792" s="1">
        <v>22</v>
      </c>
      <c r="J792" s="1">
        <v>0</v>
      </c>
      <c r="K792" s="1">
        <v>6.48</v>
      </c>
      <c r="L792" s="3">
        <f t="shared" si="385"/>
        <v>0.29454545454545455</v>
      </c>
      <c r="M792" s="3">
        <f t="shared" si="386"/>
        <v>14.8</v>
      </c>
      <c r="N792" s="1">
        <v>2.6429999999999998</v>
      </c>
      <c r="O792" s="1">
        <v>8.8209999999999997</v>
      </c>
      <c r="P792" s="30">
        <f t="shared" si="362"/>
        <v>79.285714285714292</v>
      </c>
      <c r="Q792">
        <f t="shared" si="383"/>
        <v>1.1199999999999999</v>
      </c>
      <c r="R792">
        <f t="shared" si="384"/>
        <v>6.7600000000000007</v>
      </c>
      <c r="S792" s="20">
        <f t="shared" si="378"/>
        <v>7.8800000000000008</v>
      </c>
      <c r="T792" s="20">
        <f t="shared" si="377"/>
        <v>0.16568047337278102</v>
      </c>
    </row>
    <row r="793" spans="1:20" x14ac:dyDescent="0.25">
      <c r="L793" s="3"/>
      <c r="M793" s="3"/>
      <c r="P793" s="30"/>
      <c r="S793" s="20"/>
      <c r="T793" s="20"/>
    </row>
    <row r="794" spans="1:20" x14ac:dyDescent="0.25">
      <c r="A794" t="s">
        <v>599</v>
      </c>
      <c r="E794" s="1">
        <v>8.24</v>
      </c>
      <c r="F794" s="1">
        <v>3.64</v>
      </c>
      <c r="G794" s="1">
        <v>0.67</v>
      </c>
      <c r="H794" s="1">
        <v>3.93</v>
      </c>
      <c r="I794" s="1">
        <v>25</v>
      </c>
      <c r="J794" s="1">
        <v>0</v>
      </c>
      <c r="K794" s="1">
        <v>10.64</v>
      </c>
      <c r="L794" s="3">
        <f t="shared" si="385"/>
        <v>0.42560000000000003</v>
      </c>
      <c r="M794" s="3">
        <f t="shared" si="386"/>
        <v>18.880000000000003</v>
      </c>
      <c r="N794" s="1">
        <v>3.0339999999999998</v>
      </c>
      <c r="O794" s="1">
        <v>6.8620000000000001</v>
      </c>
      <c r="P794" s="30">
        <f t="shared" si="362"/>
        <v>66.635294117647064</v>
      </c>
      <c r="Q794">
        <f>10.2/6</f>
        <v>1.7</v>
      </c>
      <c r="R794">
        <f>41.28/6</f>
        <v>6.88</v>
      </c>
      <c r="S794" s="20">
        <f t="shared" si="378"/>
        <v>8.58</v>
      </c>
      <c r="T794" s="20">
        <f t="shared" si="377"/>
        <v>0.24709302325581395</v>
      </c>
    </row>
    <row r="795" spans="1:20" x14ac:dyDescent="0.25">
      <c r="A795" t="s">
        <v>600</v>
      </c>
      <c r="E795" s="1">
        <v>7.6</v>
      </c>
      <c r="F795" s="1">
        <v>3.13</v>
      </c>
      <c r="G795" s="1">
        <v>0</v>
      </c>
      <c r="H795" s="1">
        <v>4.47</v>
      </c>
      <c r="I795" s="1">
        <v>17</v>
      </c>
      <c r="J795" s="1">
        <v>0</v>
      </c>
      <c r="K795" s="1">
        <v>7.44</v>
      </c>
      <c r="L795" s="3">
        <f t="shared" si="385"/>
        <v>0.43764705882352944</v>
      </c>
      <c r="M795" s="3">
        <f t="shared" si="386"/>
        <v>15.04</v>
      </c>
      <c r="N795" s="1">
        <v>2.2360000000000002</v>
      </c>
      <c r="O795" s="1">
        <v>5.4379999999999997</v>
      </c>
      <c r="P795" s="30">
        <f t="shared" si="362"/>
        <v>53.082352941176467</v>
      </c>
      <c r="Q795">
        <f t="shared" ref="Q795:Q798" si="387">10.2/6</f>
        <v>1.7</v>
      </c>
      <c r="R795">
        <f t="shared" ref="R795:R798" si="388">41.28/6</f>
        <v>6.88</v>
      </c>
      <c r="S795" s="20">
        <f t="shared" si="378"/>
        <v>8.58</v>
      </c>
      <c r="T795" s="20">
        <f t="shared" si="377"/>
        <v>0.24709302325581395</v>
      </c>
    </row>
    <row r="796" spans="1:20" x14ac:dyDescent="0.25">
      <c r="A796" t="s">
        <v>601</v>
      </c>
      <c r="E796" s="1">
        <v>8.65</v>
      </c>
      <c r="F796" s="1">
        <v>3.41</v>
      </c>
      <c r="G796" s="1">
        <v>0.04</v>
      </c>
      <c r="H796" s="1">
        <v>5.2</v>
      </c>
      <c r="I796" s="1">
        <v>21</v>
      </c>
      <c r="J796" s="1">
        <v>0</v>
      </c>
      <c r="K796" s="1">
        <v>8.6999999999999993</v>
      </c>
      <c r="L796" s="3">
        <f t="shared" si="385"/>
        <v>0.41428571428571426</v>
      </c>
      <c r="M796" s="3">
        <f t="shared" si="386"/>
        <v>17.350000000000001</v>
      </c>
      <c r="N796" s="1">
        <v>2.427</v>
      </c>
      <c r="O796" s="1">
        <v>6.1550000000000002</v>
      </c>
      <c r="P796" s="30">
        <f t="shared" si="362"/>
        <v>61.235294117647065</v>
      </c>
      <c r="Q796">
        <f t="shared" si="387"/>
        <v>1.7</v>
      </c>
      <c r="R796">
        <f t="shared" si="388"/>
        <v>6.88</v>
      </c>
      <c r="S796" s="20">
        <f t="shared" si="378"/>
        <v>8.58</v>
      </c>
      <c r="T796" s="20">
        <f t="shared" si="377"/>
        <v>0.24709302325581395</v>
      </c>
    </row>
    <row r="797" spans="1:20" x14ac:dyDescent="0.25">
      <c r="A797" t="s">
        <v>602</v>
      </c>
      <c r="E797" s="1">
        <v>7.67</v>
      </c>
      <c r="F797" s="1">
        <v>3.57</v>
      </c>
      <c r="G797" s="1">
        <v>0.35</v>
      </c>
      <c r="H797" s="1">
        <v>3.74</v>
      </c>
      <c r="I797" s="1">
        <v>29</v>
      </c>
      <c r="J797" s="1">
        <v>0</v>
      </c>
      <c r="K797" s="1">
        <v>15.24</v>
      </c>
      <c r="L797" s="3">
        <f t="shared" si="385"/>
        <v>0.52551724137931033</v>
      </c>
      <c r="M797" s="3">
        <f t="shared" si="386"/>
        <v>22.91</v>
      </c>
      <c r="N797" s="1">
        <v>3.782</v>
      </c>
      <c r="O797" s="1">
        <v>8.1199999999999992</v>
      </c>
      <c r="P797" s="30">
        <f t="shared" si="362"/>
        <v>80.858823529411765</v>
      </c>
      <c r="Q797">
        <f t="shared" si="387"/>
        <v>1.7</v>
      </c>
      <c r="R797">
        <f t="shared" si="388"/>
        <v>6.88</v>
      </c>
      <c r="S797" s="20">
        <f t="shared" si="378"/>
        <v>8.58</v>
      </c>
      <c r="T797" s="20">
        <f t="shared" si="377"/>
        <v>0.24709302325581395</v>
      </c>
    </row>
    <row r="798" spans="1:20" x14ac:dyDescent="0.25">
      <c r="A798" t="s">
        <v>603</v>
      </c>
      <c r="E798" s="1">
        <v>9.1199999999999992</v>
      </c>
      <c r="F798" s="1">
        <v>4.7300000000000004</v>
      </c>
      <c r="G798" s="1">
        <v>0.13</v>
      </c>
      <c r="H798" s="1">
        <v>4.26</v>
      </c>
      <c r="I798" s="1">
        <v>34</v>
      </c>
      <c r="J798" s="1">
        <v>1</v>
      </c>
      <c r="K798" s="1">
        <v>22.71</v>
      </c>
      <c r="L798" s="3">
        <f t="shared" si="385"/>
        <v>0.66794117647058826</v>
      </c>
      <c r="M798" s="3">
        <f t="shared" si="386"/>
        <v>31.83</v>
      </c>
      <c r="N798" s="1">
        <v>3.7290000000000001</v>
      </c>
      <c r="O798" s="1">
        <v>7.194</v>
      </c>
      <c r="P798" s="30">
        <f t="shared" si="362"/>
        <v>112.34117647058824</v>
      </c>
      <c r="Q798">
        <f t="shared" si="387"/>
        <v>1.7</v>
      </c>
      <c r="R798">
        <f t="shared" si="388"/>
        <v>6.88</v>
      </c>
      <c r="S798" s="20">
        <f t="shared" si="378"/>
        <v>8.58</v>
      </c>
      <c r="T798" s="20">
        <f t="shared" si="377"/>
        <v>0.24709302325581395</v>
      </c>
    </row>
    <row r="799" spans="1:20" x14ac:dyDescent="0.25">
      <c r="L799" s="3"/>
      <c r="M799" s="3"/>
      <c r="P799" s="30"/>
      <c r="S799" s="20"/>
      <c r="T799" s="20"/>
    </row>
    <row r="800" spans="1:20" x14ac:dyDescent="0.25">
      <c r="A800" t="s">
        <v>604</v>
      </c>
      <c r="E800" s="1">
        <v>10.029999999999999</v>
      </c>
      <c r="F800" s="1">
        <v>2.29</v>
      </c>
      <c r="G800" s="1">
        <v>0.7</v>
      </c>
      <c r="H800" s="1">
        <v>7.03</v>
      </c>
      <c r="I800" s="1">
        <v>22</v>
      </c>
      <c r="J800" s="1">
        <v>2</v>
      </c>
      <c r="K800" s="1">
        <v>11.66</v>
      </c>
      <c r="L800" s="3">
        <f t="shared" si="385"/>
        <v>0.53</v>
      </c>
      <c r="M800" s="3">
        <f t="shared" si="386"/>
        <v>21.689999999999998</v>
      </c>
      <c r="N800" s="1">
        <v>2.1930000000000001</v>
      </c>
      <c r="O800" s="1">
        <v>9.5920000000000005</v>
      </c>
      <c r="P800" s="30">
        <f t="shared" si="362"/>
        <v>81.337499999999991</v>
      </c>
      <c r="Q800">
        <f>9.6/6</f>
        <v>1.5999999999999999</v>
      </c>
      <c r="R800">
        <f>39.1/6</f>
        <v>6.5166666666666666</v>
      </c>
      <c r="S800" s="20">
        <f t="shared" si="378"/>
        <v>8.1166666666666671</v>
      </c>
      <c r="T800" s="20">
        <f t="shared" si="377"/>
        <v>0.24552429667519179</v>
      </c>
    </row>
    <row r="801" spans="1:20" x14ac:dyDescent="0.25">
      <c r="A801" t="s">
        <v>605</v>
      </c>
      <c r="E801" s="1">
        <v>8.94</v>
      </c>
      <c r="F801" s="1">
        <v>2.12</v>
      </c>
      <c r="G801" s="1">
        <v>1.36</v>
      </c>
      <c r="H801" s="1">
        <v>5.45</v>
      </c>
      <c r="I801" s="1">
        <v>20</v>
      </c>
      <c r="J801" s="1">
        <v>1</v>
      </c>
      <c r="K801" s="1">
        <v>6.55</v>
      </c>
      <c r="L801" s="3">
        <f t="shared" si="385"/>
        <v>0.32750000000000001</v>
      </c>
      <c r="M801" s="3">
        <f t="shared" si="386"/>
        <v>15.489999999999998</v>
      </c>
      <c r="N801" s="1">
        <v>2.238</v>
      </c>
      <c r="O801" s="1">
        <v>9.4359999999999999</v>
      </c>
      <c r="P801" s="30">
        <f t="shared" si="362"/>
        <v>58.087499999999991</v>
      </c>
      <c r="Q801">
        <f t="shared" ref="Q801:Q805" si="389">9.6/6</f>
        <v>1.5999999999999999</v>
      </c>
      <c r="R801">
        <f t="shared" ref="R801:R805" si="390">39.1/6</f>
        <v>6.5166666666666666</v>
      </c>
      <c r="S801" s="20">
        <f t="shared" si="378"/>
        <v>8.1166666666666671</v>
      </c>
      <c r="T801" s="20">
        <f t="shared" si="377"/>
        <v>0.24552429667519179</v>
      </c>
    </row>
    <row r="802" spans="1:20" x14ac:dyDescent="0.25">
      <c r="A802" t="s">
        <v>606</v>
      </c>
      <c r="E802" s="1">
        <v>7.12</v>
      </c>
      <c r="F802" s="1">
        <v>1.1299999999999999</v>
      </c>
      <c r="G802" s="1">
        <v>1.08</v>
      </c>
      <c r="H802" s="1">
        <v>4.9000000000000004</v>
      </c>
      <c r="I802" s="1">
        <v>10</v>
      </c>
      <c r="J802" s="1">
        <v>0</v>
      </c>
      <c r="K802" s="1">
        <v>3.55</v>
      </c>
      <c r="L802" s="3">
        <f t="shared" si="385"/>
        <v>0.35499999999999998</v>
      </c>
      <c r="M802" s="3">
        <f t="shared" si="386"/>
        <v>10.67</v>
      </c>
      <c r="N802" s="1">
        <v>1.405</v>
      </c>
      <c r="O802" s="1">
        <v>8.8339999999999996</v>
      </c>
      <c r="P802" s="30">
        <f t="shared" si="362"/>
        <v>40.012500000000003</v>
      </c>
      <c r="Q802">
        <f t="shared" si="389"/>
        <v>1.5999999999999999</v>
      </c>
      <c r="R802">
        <f t="shared" si="390"/>
        <v>6.5166666666666666</v>
      </c>
      <c r="S802" s="20">
        <f t="shared" si="378"/>
        <v>8.1166666666666671</v>
      </c>
      <c r="T802" s="20">
        <f t="shared" si="377"/>
        <v>0.24552429667519179</v>
      </c>
    </row>
    <row r="803" spans="1:20" x14ac:dyDescent="0.25">
      <c r="A803" t="s">
        <v>607</v>
      </c>
      <c r="E803" s="1">
        <v>7.67</v>
      </c>
      <c r="F803" s="1">
        <v>1.86</v>
      </c>
      <c r="G803" s="1">
        <v>0.62</v>
      </c>
      <c r="H803" s="1">
        <v>5.2</v>
      </c>
      <c r="I803" s="1">
        <v>16</v>
      </c>
      <c r="J803" s="1">
        <v>0</v>
      </c>
      <c r="K803" s="1">
        <v>7.53</v>
      </c>
      <c r="L803" s="3">
        <f t="shared" si="385"/>
        <v>0.47062500000000002</v>
      </c>
      <c r="M803" s="3">
        <f t="shared" si="386"/>
        <v>15.2</v>
      </c>
      <c r="N803" s="1">
        <v>2.085</v>
      </c>
      <c r="O803" s="1">
        <v>8.61</v>
      </c>
      <c r="P803" s="30">
        <f t="shared" si="362"/>
        <v>57</v>
      </c>
      <c r="Q803">
        <f t="shared" si="389"/>
        <v>1.5999999999999999</v>
      </c>
      <c r="R803">
        <f t="shared" si="390"/>
        <v>6.5166666666666666</v>
      </c>
      <c r="S803" s="20">
        <f t="shared" si="378"/>
        <v>8.1166666666666671</v>
      </c>
      <c r="T803" s="20">
        <f t="shared" si="377"/>
        <v>0.24552429667519179</v>
      </c>
    </row>
    <row r="804" spans="1:20" x14ac:dyDescent="0.25">
      <c r="A804" t="s">
        <v>608</v>
      </c>
      <c r="E804" s="1">
        <v>7.34</v>
      </c>
      <c r="F804" s="1">
        <v>1.92</v>
      </c>
      <c r="G804" s="1">
        <v>0.34</v>
      </c>
      <c r="H804" s="1">
        <v>5.07</v>
      </c>
      <c r="I804" s="1">
        <v>12</v>
      </c>
      <c r="J804" s="1">
        <v>1</v>
      </c>
      <c r="K804" s="1">
        <v>5.96</v>
      </c>
      <c r="L804" s="3">
        <f t="shared" si="385"/>
        <v>0.49666666666666665</v>
      </c>
      <c r="M804" s="3">
        <f t="shared" si="386"/>
        <v>13.3</v>
      </c>
      <c r="N804" s="1">
        <v>1.6359999999999999</v>
      </c>
      <c r="O804" s="1">
        <v>6.2469999999999999</v>
      </c>
      <c r="P804" s="30">
        <f t="shared" si="362"/>
        <v>49.875</v>
      </c>
      <c r="Q804">
        <f t="shared" si="389"/>
        <v>1.5999999999999999</v>
      </c>
      <c r="R804">
        <f t="shared" si="390"/>
        <v>6.5166666666666666</v>
      </c>
      <c r="S804" s="20">
        <f t="shared" si="378"/>
        <v>8.1166666666666671</v>
      </c>
      <c r="T804" s="20">
        <f t="shared" si="377"/>
        <v>0.24552429667519179</v>
      </c>
    </row>
    <row r="805" spans="1:20" x14ac:dyDescent="0.25">
      <c r="A805" t="s">
        <v>609</v>
      </c>
      <c r="E805" s="1">
        <v>8.16</v>
      </c>
      <c r="F805" s="1">
        <v>2.08</v>
      </c>
      <c r="G805" s="1">
        <v>0.56999999999999995</v>
      </c>
      <c r="H805" s="1">
        <v>5.5</v>
      </c>
      <c r="I805" s="1">
        <v>13</v>
      </c>
      <c r="J805" s="1">
        <v>0</v>
      </c>
      <c r="K805" s="1">
        <v>6.38</v>
      </c>
      <c r="L805" s="3">
        <f t="shared" si="385"/>
        <v>0.49076923076923074</v>
      </c>
      <c r="M805" s="3">
        <f t="shared" si="386"/>
        <v>14.54</v>
      </c>
      <c r="N805" s="1">
        <v>1.5940000000000001</v>
      </c>
      <c r="O805" s="1">
        <v>6.2460000000000004</v>
      </c>
      <c r="P805" s="30">
        <f t="shared" si="362"/>
        <v>54.524999999999999</v>
      </c>
      <c r="Q805">
        <f t="shared" si="389"/>
        <v>1.5999999999999999</v>
      </c>
      <c r="R805">
        <f t="shared" si="390"/>
        <v>6.5166666666666666</v>
      </c>
      <c r="S805" s="20">
        <f t="shared" si="378"/>
        <v>8.1166666666666671</v>
      </c>
      <c r="T805" s="20">
        <f t="shared" si="377"/>
        <v>0.24552429667519179</v>
      </c>
    </row>
    <row r="806" spans="1:20" x14ac:dyDescent="0.25">
      <c r="A806" t="s">
        <v>610</v>
      </c>
      <c r="E806" s="1">
        <v>8.85</v>
      </c>
      <c r="F806" s="1">
        <v>3.62</v>
      </c>
      <c r="G806" s="1">
        <v>0.49</v>
      </c>
      <c r="H806" s="1">
        <v>4.74</v>
      </c>
      <c r="I806" s="1">
        <v>23</v>
      </c>
      <c r="J806" s="1">
        <v>0</v>
      </c>
      <c r="K806" s="1">
        <v>14.56</v>
      </c>
      <c r="L806" s="3">
        <f t="shared" si="385"/>
        <v>0.6330434782608696</v>
      </c>
      <c r="M806" s="3">
        <f t="shared" si="386"/>
        <v>23.41</v>
      </c>
      <c r="N806" s="1">
        <v>2.5979999999999999</v>
      </c>
      <c r="O806" s="1">
        <v>6.3479999999999999</v>
      </c>
      <c r="P806" s="30">
        <f t="shared" ref="P806:P869" si="391">M806/(Q806/6)</f>
        <v>74.580530973451317</v>
      </c>
      <c r="Q806">
        <f>11.3/6</f>
        <v>1.8833333333333335</v>
      </c>
      <c r="R806">
        <f>48.3/6</f>
        <v>8.0499999999999989</v>
      </c>
      <c r="S806" s="20">
        <f t="shared" si="378"/>
        <v>9.9333333333333318</v>
      </c>
      <c r="T806" s="20">
        <f t="shared" si="377"/>
        <v>0.23395445134575574</v>
      </c>
    </row>
    <row r="807" spans="1:20" x14ac:dyDescent="0.25">
      <c r="A807" t="s">
        <v>611</v>
      </c>
      <c r="E807" s="1">
        <v>8.61</v>
      </c>
      <c r="F807" s="1">
        <v>4.4800000000000004</v>
      </c>
      <c r="G807" s="1">
        <v>0.56999999999999995</v>
      </c>
      <c r="H807" s="1">
        <v>3.56</v>
      </c>
      <c r="I807" s="1">
        <v>18</v>
      </c>
      <c r="J807" s="1">
        <v>2</v>
      </c>
      <c r="K807" s="1">
        <v>6.73</v>
      </c>
      <c r="L807" s="3">
        <f t="shared" si="385"/>
        <v>0.37388888888888894</v>
      </c>
      <c r="M807" s="3">
        <f t="shared" si="386"/>
        <v>15.34</v>
      </c>
      <c r="N807" s="1">
        <v>2.09</v>
      </c>
      <c r="O807" s="1">
        <v>4.0140000000000002</v>
      </c>
      <c r="P807" s="30">
        <f t="shared" si="391"/>
        <v>48.870796460176983</v>
      </c>
      <c r="Q807">
        <f t="shared" ref="Q807:Q811" si="392">11.3/6</f>
        <v>1.8833333333333335</v>
      </c>
      <c r="R807">
        <f t="shared" ref="R807:R811" si="393">48.3/6</f>
        <v>8.0499999999999989</v>
      </c>
      <c r="S807" s="20">
        <f t="shared" si="378"/>
        <v>9.9333333333333318</v>
      </c>
      <c r="T807" s="20">
        <f t="shared" si="377"/>
        <v>0.23395445134575574</v>
      </c>
    </row>
    <row r="808" spans="1:20" x14ac:dyDescent="0.25">
      <c r="A808" t="s">
        <v>612</v>
      </c>
      <c r="E808" s="1">
        <v>7.4</v>
      </c>
      <c r="F808" s="1">
        <v>2.1</v>
      </c>
      <c r="G808" s="1">
        <v>0.82</v>
      </c>
      <c r="H808" s="1">
        <v>4.49</v>
      </c>
      <c r="I808" s="1">
        <v>14</v>
      </c>
      <c r="J808" s="1">
        <v>1</v>
      </c>
      <c r="K808" s="1">
        <v>4.4400000000000004</v>
      </c>
      <c r="L808" s="3">
        <f t="shared" si="385"/>
        <v>0.31714285714285717</v>
      </c>
      <c r="M808" s="3">
        <f t="shared" si="386"/>
        <v>11.84</v>
      </c>
      <c r="N808" s="1">
        <v>1.891</v>
      </c>
      <c r="O808" s="1">
        <v>6.6710000000000003</v>
      </c>
      <c r="P808" s="30">
        <f t="shared" si="391"/>
        <v>37.720353982300878</v>
      </c>
      <c r="Q808">
        <f t="shared" si="392"/>
        <v>1.8833333333333335</v>
      </c>
      <c r="R808">
        <f t="shared" si="393"/>
        <v>8.0499999999999989</v>
      </c>
      <c r="S808" s="20">
        <f t="shared" si="378"/>
        <v>9.9333333333333318</v>
      </c>
      <c r="T808" s="20">
        <f t="shared" si="377"/>
        <v>0.23395445134575574</v>
      </c>
    </row>
    <row r="809" spans="1:20" x14ac:dyDescent="0.25">
      <c r="A809" t="s">
        <v>613</v>
      </c>
      <c r="E809" s="1">
        <v>8.9</v>
      </c>
      <c r="F809" s="1">
        <v>3.75</v>
      </c>
      <c r="G809" s="1">
        <v>0.23</v>
      </c>
      <c r="H809" s="1">
        <v>4.92</v>
      </c>
      <c r="I809" s="1">
        <v>27</v>
      </c>
      <c r="J809" s="1">
        <v>1</v>
      </c>
      <c r="K809" s="1">
        <v>10.98</v>
      </c>
      <c r="L809" s="3">
        <f t="shared" si="385"/>
        <v>0.40666666666666668</v>
      </c>
      <c r="M809" s="3">
        <f t="shared" si="386"/>
        <v>19.880000000000003</v>
      </c>
      <c r="N809" s="1">
        <v>3.032</v>
      </c>
      <c r="O809" s="1">
        <v>7.2030000000000003</v>
      </c>
      <c r="P809" s="30">
        <f t="shared" si="391"/>
        <v>63.334513274336281</v>
      </c>
      <c r="Q809">
        <f t="shared" si="392"/>
        <v>1.8833333333333335</v>
      </c>
      <c r="R809">
        <f t="shared" si="393"/>
        <v>8.0499999999999989</v>
      </c>
      <c r="S809" s="20">
        <f t="shared" si="378"/>
        <v>9.9333333333333318</v>
      </c>
      <c r="T809" s="20">
        <f t="shared" si="377"/>
        <v>0.23395445134575574</v>
      </c>
    </row>
    <row r="810" spans="1:20" x14ac:dyDescent="0.25">
      <c r="A810" t="s">
        <v>614</v>
      </c>
      <c r="E810" s="1">
        <v>8.66</v>
      </c>
      <c r="F810" s="1">
        <v>4.47</v>
      </c>
      <c r="G810" s="1">
        <v>0.6</v>
      </c>
      <c r="H810" s="1">
        <v>3.58</v>
      </c>
      <c r="I810" s="1">
        <v>30</v>
      </c>
      <c r="J810" s="1">
        <v>0</v>
      </c>
      <c r="K810" s="1">
        <v>10.99</v>
      </c>
      <c r="L810" s="3">
        <f t="shared" si="385"/>
        <v>0.36633333333333334</v>
      </c>
      <c r="M810" s="3">
        <f t="shared" si="386"/>
        <v>19.649999999999999</v>
      </c>
      <c r="N810" s="1">
        <v>3.4649999999999999</v>
      </c>
      <c r="O810" s="1">
        <v>6.7089999999999996</v>
      </c>
      <c r="P810" s="30">
        <f t="shared" si="391"/>
        <v>62.601769911504412</v>
      </c>
      <c r="Q810">
        <f t="shared" si="392"/>
        <v>1.8833333333333335</v>
      </c>
      <c r="R810">
        <f t="shared" si="393"/>
        <v>8.0499999999999989</v>
      </c>
      <c r="S810" s="20">
        <f t="shared" si="378"/>
        <v>9.9333333333333318</v>
      </c>
      <c r="T810" s="20">
        <f t="shared" si="377"/>
        <v>0.23395445134575574</v>
      </c>
    </row>
    <row r="811" spans="1:20" x14ac:dyDescent="0.25">
      <c r="A811" t="s">
        <v>615</v>
      </c>
      <c r="E811" s="1">
        <v>9.0399999999999991</v>
      </c>
      <c r="F811" s="1">
        <v>4.26</v>
      </c>
      <c r="G811" s="1">
        <v>0.28000000000000003</v>
      </c>
      <c r="H811" s="1">
        <v>4.5</v>
      </c>
      <c r="I811" s="1">
        <v>27</v>
      </c>
      <c r="J811" s="1">
        <v>2</v>
      </c>
      <c r="K811" s="1">
        <v>12.75</v>
      </c>
      <c r="L811" s="3">
        <f t="shared" si="385"/>
        <v>0.47222222222222221</v>
      </c>
      <c r="M811" s="3">
        <f t="shared" si="386"/>
        <v>21.79</v>
      </c>
      <c r="N811" s="1">
        <v>2.9860000000000002</v>
      </c>
      <c r="O811" s="1">
        <v>6.3310000000000004</v>
      </c>
      <c r="P811" s="30">
        <f t="shared" si="391"/>
        <v>69.419469026548654</v>
      </c>
      <c r="Q811">
        <f t="shared" si="392"/>
        <v>1.8833333333333335</v>
      </c>
      <c r="R811">
        <f t="shared" si="393"/>
        <v>8.0499999999999989</v>
      </c>
      <c r="S811" s="20">
        <f t="shared" si="378"/>
        <v>9.9333333333333318</v>
      </c>
      <c r="T811" s="20">
        <f t="shared" si="377"/>
        <v>0.23395445134575574</v>
      </c>
    </row>
    <row r="812" spans="1:20" x14ac:dyDescent="0.25">
      <c r="A812" t="s">
        <v>616</v>
      </c>
      <c r="E812" s="1">
        <v>6.55</v>
      </c>
      <c r="F812" s="1">
        <v>2.0699999999999998</v>
      </c>
      <c r="G812" s="1">
        <v>0.32</v>
      </c>
      <c r="H812" s="1">
        <v>4.17</v>
      </c>
      <c r="I812" s="1">
        <v>16</v>
      </c>
      <c r="J812" s="1">
        <v>0</v>
      </c>
      <c r="K812" s="1">
        <v>10.24</v>
      </c>
      <c r="L812" s="3">
        <f t="shared" si="385"/>
        <v>0.64</v>
      </c>
      <c r="M812" s="3">
        <f t="shared" si="386"/>
        <v>16.79</v>
      </c>
      <c r="N812" s="1">
        <v>2.4420000000000002</v>
      </c>
      <c r="O812" s="1">
        <v>7.7389999999999999</v>
      </c>
      <c r="P812" s="30">
        <f t="shared" si="391"/>
        <v>47.407058823529404</v>
      </c>
      <c r="Q812">
        <f>12.75/6</f>
        <v>2.125</v>
      </c>
      <c r="R812">
        <f>44.7/6</f>
        <v>7.45</v>
      </c>
      <c r="S812" s="20">
        <f t="shared" si="378"/>
        <v>9.5749999999999993</v>
      </c>
      <c r="T812" s="20">
        <f t="shared" si="377"/>
        <v>0.28523489932885904</v>
      </c>
    </row>
    <row r="813" spans="1:20" x14ac:dyDescent="0.25">
      <c r="A813" t="s">
        <v>617</v>
      </c>
      <c r="E813" s="1">
        <v>8.42</v>
      </c>
      <c r="F813" s="1">
        <v>3.44</v>
      </c>
      <c r="G813" s="1">
        <v>0.35</v>
      </c>
      <c r="H813" s="1">
        <v>4.63</v>
      </c>
      <c r="I813" s="1">
        <v>18</v>
      </c>
      <c r="J813" s="1">
        <v>1</v>
      </c>
      <c r="K813" s="1">
        <v>6.94</v>
      </c>
      <c r="L813" s="3">
        <f t="shared" si="385"/>
        <v>0.3855555555555556</v>
      </c>
      <c r="M813" s="3">
        <f t="shared" si="386"/>
        <v>15.36</v>
      </c>
      <c r="N813" s="1">
        <v>2.137</v>
      </c>
      <c r="O813" s="1">
        <v>5.2329999999999997</v>
      </c>
      <c r="P813" s="30">
        <f t="shared" si="391"/>
        <v>43.36941176470588</v>
      </c>
      <c r="Q813">
        <f t="shared" ref="Q813:Q815" si="394">12.75/6</f>
        <v>2.125</v>
      </c>
      <c r="R813">
        <f t="shared" ref="R813:R815" si="395">44.7/6</f>
        <v>7.45</v>
      </c>
      <c r="S813" s="20">
        <f t="shared" si="378"/>
        <v>9.5749999999999993</v>
      </c>
      <c r="T813" s="20">
        <f t="shared" si="377"/>
        <v>0.28523489932885904</v>
      </c>
    </row>
    <row r="814" spans="1:20" x14ac:dyDescent="0.25">
      <c r="A814" t="s">
        <v>618</v>
      </c>
      <c r="E814" s="1">
        <v>7.91</v>
      </c>
      <c r="F814" s="1">
        <v>2.74</v>
      </c>
      <c r="G814" s="1">
        <v>0.13</v>
      </c>
      <c r="H814" s="1">
        <v>5.05</v>
      </c>
      <c r="I814" s="1">
        <v>19</v>
      </c>
      <c r="J814" s="1">
        <v>0</v>
      </c>
      <c r="K814" s="1">
        <v>8.49</v>
      </c>
      <c r="L814" s="3">
        <f t="shared" si="385"/>
        <v>0.44684210526315793</v>
      </c>
      <c r="M814" s="3">
        <f t="shared" si="386"/>
        <v>16.399999999999999</v>
      </c>
      <c r="N814" s="1">
        <v>2.4009999999999998</v>
      </c>
      <c r="O814" s="1">
        <v>6.9349999999999996</v>
      </c>
      <c r="P814" s="30">
        <f t="shared" si="391"/>
        <v>46.305882352941168</v>
      </c>
      <c r="Q814">
        <f t="shared" si="394"/>
        <v>2.125</v>
      </c>
      <c r="R814">
        <f t="shared" si="395"/>
        <v>7.45</v>
      </c>
      <c r="S814" s="20">
        <f t="shared" si="378"/>
        <v>9.5749999999999993</v>
      </c>
      <c r="T814" s="20">
        <f t="shared" si="377"/>
        <v>0.28523489932885904</v>
      </c>
    </row>
    <row r="815" spans="1:20" x14ac:dyDescent="0.25">
      <c r="A815" t="s">
        <v>619</v>
      </c>
      <c r="E815" s="1">
        <v>8.16</v>
      </c>
      <c r="F815" s="1">
        <v>3.02</v>
      </c>
      <c r="G815" s="1">
        <v>0.17</v>
      </c>
      <c r="H815" s="1">
        <v>4.96</v>
      </c>
      <c r="I815" s="1">
        <v>21</v>
      </c>
      <c r="J815" s="1">
        <v>1</v>
      </c>
      <c r="K815" s="1">
        <v>8.6</v>
      </c>
      <c r="L815" s="3">
        <f t="shared" si="385"/>
        <v>0.40952380952380951</v>
      </c>
      <c r="M815" s="3">
        <f t="shared" si="386"/>
        <v>16.759999999999998</v>
      </c>
      <c r="N815" s="1">
        <v>2.5750000000000002</v>
      </c>
      <c r="O815" s="1">
        <v>6.9450000000000003</v>
      </c>
      <c r="P815" s="30">
        <f t="shared" si="391"/>
        <v>47.322352941176462</v>
      </c>
      <c r="Q815">
        <f t="shared" si="394"/>
        <v>2.125</v>
      </c>
      <c r="R815">
        <f t="shared" si="395"/>
        <v>7.45</v>
      </c>
      <c r="S815" s="20">
        <f t="shared" si="378"/>
        <v>9.5749999999999993</v>
      </c>
      <c r="T815" s="20">
        <f t="shared" si="377"/>
        <v>0.28523489932885904</v>
      </c>
    </row>
    <row r="816" spans="1:20" x14ac:dyDescent="0.25">
      <c r="L816" s="3"/>
      <c r="M816" s="3"/>
      <c r="P816" s="30"/>
      <c r="S816" s="20"/>
      <c r="T816" s="20"/>
    </row>
    <row r="817" spans="1:20" x14ac:dyDescent="0.25">
      <c r="L817" s="3"/>
      <c r="M817" s="3"/>
      <c r="P817" s="30"/>
      <c r="S817" s="20"/>
      <c r="T817" s="20"/>
    </row>
    <row r="818" spans="1:20" x14ac:dyDescent="0.25">
      <c r="A818" t="s">
        <v>620</v>
      </c>
      <c r="E818" s="1">
        <v>8.4499999999999993</v>
      </c>
      <c r="F818" s="1">
        <v>2.84</v>
      </c>
      <c r="G818" s="1">
        <v>0.44</v>
      </c>
      <c r="H818" s="1">
        <v>5.17</v>
      </c>
      <c r="I818" s="1">
        <v>23</v>
      </c>
      <c r="J818" s="1">
        <v>0</v>
      </c>
      <c r="K818" s="1">
        <v>13.33</v>
      </c>
      <c r="L818" s="3">
        <f t="shared" si="385"/>
        <v>0.5795652173913044</v>
      </c>
      <c r="M818" s="3">
        <f t="shared" si="386"/>
        <v>21.78</v>
      </c>
      <c r="N818" s="1">
        <v>2.7229999999999999</v>
      </c>
      <c r="O818" s="1">
        <v>8.1050000000000004</v>
      </c>
      <c r="P818" s="30">
        <f t="shared" si="391"/>
        <v>91.705263157894734</v>
      </c>
      <c r="Q818">
        <f>8.55/6</f>
        <v>1.425</v>
      </c>
      <c r="R818">
        <f>40.2/6</f>
        <v>6.7</v>
      </c>
      <c r="S818" s="20">
        <f t="shared" si="378"/>
        <v>8.125</v>
      </c>
      <c r="T818" s="20">
        <f t="shared" si="377"/>
        <v>0.21268656716417911</v>
      </c>
    </row>
    <row r="819" spans="1:20" x14ac:dyDescent="0.25">
      <c r="A819" t="s">
        <v>621</v>
      </c>
      <c r="E819" s="1">
        <v>9</v>
      </c>
      <c r="F819" s="1">
        <v>3.05</v>
      </c>
      <c r="G819" s="1">
        <v>0.23</v>
      </c>
      <c r="H819" s="1">
        <v>5.71</v>
      </c>
      <c r="I819" s="1">
        <v>22</v>
      </c>
      <c r="J819" s="1">
        <v>0</v>
      </c>
      <c r="K819" s="1">
        <v>11.08</v>
      </c>
      <c r="L819" s="3">
        <f t="shared" si="385"/>
        <v>0.50363636363636366</v>
      </c>
      <c r="M819" s="3">
        <f t="shared" si="386"/>
        <v>20.079999999999998</v>
      </c>
      <c r="N819" s="1">
        <v>2.4460000000000002</v>
      </c>
      <c r="O819" s="1">
        <v>7.2009999999999996</v>
      </c>
      <c r="P819" s="30">
        <f t="shared" si="391"/>
        <v>84.547368421052624</v>
      </c>
      <c r="Q819">
        <f t="shared" ref="Q819:Q821" si="396">8.55/6</f>
        <v>1.425</v>
      </c>
      <c r="R819">
        <f t="shared" ref="R819:R821" si="397">40.2/6</f>
        <v>6.7</v>
      </c>
      <c r="S819" s="20">
        <f t="shared" si="378"/>
        <v>8.125</v>
      </c>
      <c r="T819" s="20">
        <f t="shared" si="377"/>
        <v>0.21268656716417911</v>
      </c>
    </row>
    <row r="820" spans="1:20" x14ac:dyDescent="0.25">
      <c r="A820" t="s">
        <v>622</v>
      </c>
      <c r="E820" s="1">
        <v>8.9499999999999993</v>
      </c>
      <c r="F820" s="1">
        <v>3.88</v>
      </c>
      <c r="G820" s="1">
        <v>0.37</v>
      </c>
      <c r="H820" s="1">
        <v>4.7</v>
      </c>
      <c r="I820" s="1">
        <v>27</v>
      </c>
      <c r="J820" s="1">
        <v>0</v>
      </c>
      <c r="K820" s="1">
        <v>11.06</v>
      </c>
      <c r="L820" s="3">
        <f t="shared" si="385"/>
        <v>0.40962962962962962</v>
      </c>
      <c r="M820" s="3">
        <f t="shared" si="386"/>
        <v>20.009999999999998</v>
      </c>
      <c r="N820" s="1">
        <v>3.0169999999999999</v>
      </c>
      <c r="O820" s="1">
        <v>6.968</v>
      </c>
      <c r="P820" s="30">
        <f t="shared" si="391"/>
        <v>84.252631578947359</v>
      </c>
      <c r="Q820">
        <f t="shared" si="396"/>
        <v>1.425</v>
      </c>
      <c r="R820">
        <f t="shared" si="397"/>
        <v>6.7</v>
      </c>
      <c r="S820" s="20">
        <f t="shared" si="378"/>
        <v>8.125</v>
      </c>
      <c r="T820" s="20">
        <f t="shared" si="377"/>
        <v>0.21268656716417911</v>
      </c>
    </row>
    <row r="821" spans="1:20" x14ac:dyDescent="0.25">
      <c r="A821" t="s">
        <v>623</v>
      </c>
      <c r="E821" s="1">
        <v>7.41</v>
      </c>
      <c r="F821" s="1">
        <v>2.97</v>
      </c>
      <c r="G821" s="1">
        <v>0.15</v>
      </c>
      <c r="H821" s="1">
        <v>4.3</v>
      </c>
      <c r="I821" s="1">
        <v>17</v>
      </c>
      <c r="J821" s="1">
        <v>0</v>
      </c>
      <c r="K821" s="1">
        <v>6.74</v>
      </c>
      <c r="L821" s="3">
        <f t="shared" si="385"/>
        <v>0.39647058823529413</v>
      </c>
      <c r="M821" s="3">
        <f t="shared" si="386"/>
        <v>14.15</v>
      </c>
      <c r="N821" s="1">
        <v>2.2930000000000001</v>
      </c>
      <c r="O821" s="1">
        <v>5.7309999999999999</v>
      </c>
      <c r="P821" s="30">
        <f t="shared" si="391"/>
        <v>59.578947368421048</v>
      </c>
      <c r="Q821">
        <f t="shared" si="396"/>
        <v>1.425</v>
      </c>
      <c r="R821">
        <f t="shared" si="397"/>
        <v>6.7</v>
      </c>
      <c r="S821" s="20">
        <f t="shared" si="378"/>
        <v>8.125</v>
      </c>
      <c r="T821" s="20">
        <f t="shared" si="377"/>
        <v>0.21268656716417911</v>
      </c>
    </row>
    <row r="822" spans="1:20" x14ac:dyDescent="0.25">
      <c r="L822" s="3"/>
      <c r="M822" s="3"/>
      <c r="P822" s="30"/>
      <c r="S822" s="20"/>
      <c r="T822" s="20"/>
    </row>
    <row r="823" spans="1:20" x14ac:dyDescent="0.25">
      <c r="L823" s="3"/>
      <c r="M823" s="3"/>
      <c r="P823" s="30"/>
      <c r="S823" s="20"/>
      <c r="T823" s="20"/>
    </row>
    <row r="824" spans="1:20" x14ac:dyDescent="0.25">
      <c r="A824" t="s">
        <v>624</v>
      </c>
      <c r="E824" s="1">
        <v>5.66</v>
      </c>
      <c r="F824" s="1">
        <v>2.0299999999999998</v>
      </c>
      <c r="G824" s="1">
        <v>0.56000000000000005</v>
      </c>
      <c r="H824" s="1">
        <v>3.06</v>
      </c>
      <c r="I824" s="1">
        <v>15</v>
      </c>
      <c r="J824" s="1">
        <v>0</v>
      </c>
      <c r="K824" s="1">
        <v>6.4</v>
      </c>
      <c r="L824" s="3">
        <f t="shared" si="385"/>
        <v>0.42666666666666669</v>
      </c>
      <c r="M824" s="3">
        <f t="shared" si="386"/>
        <v>12.06</v>
      </c>
      <c r="N824" s="1">
        <v>2.6520000000000001</v>
      </c>
      <c r="O824" s="1">
        <v>7.3819999999999997</v>
      </c>
      <c r="P824" s="30">
        <f t="shared" si="391"/>
        <v>50.25</v>
      </c>
      <c r="Q824">
        <f>8.64/6</f>
        <v>1.4400000000000002</v>
      </c>
      <c r="R824">
        <f>27.6/6</f>
        <v>4.6000000000000005</v>
      </c>
      <c r="S824" s="20">
        <f t="shared" si="378"/>
        <v>6.0400000000000009</v>
      </c>
      <c r="T824" s="20">
        <f t="shared" si="377"/>
        <v>0.31304347826086959</v>
      </c>
    </row>
    <row r="825" spans="1:20" x14ac:dyDescent="0.25">
      <c r="A825" t="s">
        <v>625</v>
      </c>
      <c r="E825" s="1">
        <v>6.53</v>
      </c>
      <c r="F825" s="1">
        <v>1.91</v>
      </c>
      <c r="G825" s="1">
        <v>0.79</v>
      </c>
      <c r="H825" s="1">
        <v>3.83</v>
      </c>
      <c r="I825" s="1">
        <v>13</v>
      </c>
      <c r="J825" s="1">
        <v>0</v>
      </c>
      <c r="K825" s="1">
        <v>4.91</v>
      </c>
      <c r="L825" s="3">
        <f t="shared" si="385"/>
        <v>0.37769230769230772</v>
      </c>
      <c r="M825" s="3">
        <f t="shared" si="386"/>
        <v>11.440000000000001</v>
      </c>
      <c r="N825" s="1">
        <v>1.9910000000000001</v>
      </c>
      <c r="O825" s="1">
        <v>6.8070000000000004</v>
      </c>
      <c r="P825" s="30">
        <f t="shared" si="391"/>
        <v>47.666666666666671</v>
      </c>
      <c r="Q825">
        <f t="shared" ref="Q825:Q828" si="398">8.64/6</f>
        <v>1.4400000000000002</v>
      </c>
      <c r="R825">
        <f t="shared" ref="R825:R828" si="399">27.6/6</f>
        <v>4.6000000000000005</v>
      </c>
      <c r="S825" s="20">
        <f t="shared" si="378"/>
        <v>6.0400000000000009</v>
      </c>
      <c r="T825" s="20">
        <f t="shared" si="377"/>
        <v>0.31304347826086959</v>
      </c>
    </row>
    <row r="826" spans="1:20" x14ac:dyDescent="0.25">
      <c r="A826" t="s">
        <v>626</v>
      </c>
      <c r="E826" s="1">
        <v>8</v>
      </c>
      <c r="F826" s="1">
        <v>2.33</v>
      </c>
      <c r="G826" s="1">
        <v>0.61</v>
      </c>
      <c r="H826" s="1">
        <v>5.0599999999999996</v>
      </c>
      <c r="I826" s="1">
        <v>16</v>
      </c>
      <c r="J826" s="1">
        <v>1</v>
      </c>
      <c r="K826" s="1">
        <v>7.99</v>
      </c>
      <c r="L826" s="3">
        <f t="shared" si="385"/>
        <v>0.49937500000000001</v>
      </c>
      <c r="M826" s="3">
        <f t="shared" si="386"/>
        <v>15.99</v>
      </c>
      <c r="N826" s="1">
        <v>2</v>
      </c>
      <c r="O826" s="1">
        <v>6.8529999999999998</v>
      </c>
      <c r="P826" s="30">
        <f t="shared" si="391"/>
        <v>66.625</v>
      </c>
      <c r="Q826">
        <f t="shared" si="398"/>
        <v>1.4400000000000002</v>
      </c>
      <c r="R826">
        <f t="shared" si="399"/>
        <v>4.6000000000000005</v>
      </c>
      <c r="S826" s="20">
        <f t="shared" si="378"/>
        <v>6.0400000000000009</v>
      </c>
      <c r="T826" s="20">
        <f t="shared" si="377"/>
        <v>0.31304347826086959</v>
      </c>
    </row>
    <row r="827" spans="1:20" x14ac:dyDescent="0.25">
      <c r="A827" t="s">
        <v>627</v>
      </c>
      <c r="E827" s="1">
        <v>7.95</v>
      </c>
      <c r="F827" s="1">
        <v>2.54</v>
      </c>
      <c r="G827" s="1">
        <v>0.81</v>
      </c>
      <c r="H827" s="1">
        <v>4.6100000000000003</v>
      </c>
      <c r="I827" s="1">
        <v>14</v>
      </c>
      <c r="J827" s="1">
        <v>0</v>
      </c>
      <c r="K827" s="1">
        <v>7.93</v>
      </c>
      <c r="L827" s="3">
        <f t="shared" si="385"/>
        <v>0.56642857142857139</v>
      </c>
      <c r="M827" s="3">
        <f t="shared" si="386"/>
        <v>15.879999999999999</v>
      </c>
      <c r="N827" s="1">
        <v>1.76</v>
      </c>
      <c r="O827" s="1">
        <v>5.5119999999999996</v>
      </c>
      <c r="P827" s="30">
        <f t="shared" si="391"/>
        <v>66.166666666666657</v>
      </c>
      <c r="Q827">
        <f t="shared" si="398"/>
        <v>1.4400000000000002</v>
      </c>
      <c r="R827">
        <f t="shared" si="399"/>
        <v>4.6000000000000005</v>
      </c>
      <c r="S827" s="20">
        <f t="shared" si="378"/>
        <v>6.0400000000000009</v>
      </c>
      <c r="T827" s="20">
        <f t="shared" si="377"/>
        <v>0.31304347826086959</v>
      </c>
    </row>
    <row r="828" spans="1:20" x14ac:dyDescent="0.25">
      <c r="A828" t="s">
        <v>628</v>
      </c>
      <c r="E828" s="1">
        <v>8.44</v>
      </c>
      <c r="F828" s="1">
        <v>3.8</v>
      </c>
      <c r="G828" s="1">
        <v>0.42</v>
      </c>
      <c r="H828" s="1">
        <v>4.22</v>
      </c>
      <c r="I828" s="1">
        <v>31</v>
      </c>
      <c r="J828" s="1">
        <v>0</v>
      </c>
      <c r="K828" s="1">
        <v>14.52</v>
      </c>
      <c r="L828" s="3">
        <f t="shared" si="385"/>
        <v>0.46838709677419355</v>
      </c>
      <c r="M828" s="3">
        <f t="shared" si="386"/>
        <v>22.96</v>
      </c>
      <c r="N828" s="1">
        <v>3.6739999999999999</v>
      </c>
      <c r="O828" s="1">
        <v>8.1630000000000003</v>
      </c>
      <c r="P828" s="30">
        <f t="shared" si="391"/>
        <v>95.666666666666657</v>
      </c>
      <c r="Q828">
        <f t="shared" si="398"/>
        <v>1.4400000000000002</v>
      </c>
      <c r="R828">
        <f t="shared" si="399"/>
        <v>4.6000000000000005</v>
      </c>
      <c r="S828" s="20">
        <f t="shared" si="378"/>
        <v>6.0400000000000009</v>
      </c>
      <c r="T828" s="20">
        <f t="shared" si="377"/>
        <v>0.31304347826086959</v>
      </c>
    </row>
    <row r="829" spans="1:20" x14ac:dyDescent="0.25">
      <c r="L829" s="3"/>
      <c r="M829" s="3"/>
      <c r="P829" s="30"/>
      <c r="S829" s="20"/>
      <c r="T829" s="20"/>
    </row>
    <row r="830" spans="1:20" x14ac:dyDescent="0.25">
      <c r="A830" t="s">
        <v>629</v>
      </c>
      <c r="E830" s="1">
        <v>7.88</v>
      </c>
      <c r="F830" s="1">
        <v>3.66</v>
      </c>
      <c r="G830" s="1">
        <v>0.28000000000000003</v>
      </c>
      <c r="H830" s="1">
        <v>3.95</v>
      </c>
      <c r="I830" s="1">
        <v>25</v>
      </c>
      <c r="J830" s="1">
        <v>6</v>
      </c>
      <c r="K830" s="1">
        <v>6.6</v>
      </c>
      <c r="L830" s="3">
        <f t="shared" si="385"/>
        <v>0.26400000000000001</v>
      </c>
      <c r="M830" s="3">
        <f t="shared" si="386"/>
        <v>14.48</v>
      </c>
      <c r="N830" s="1">
        <v>3.1709999999999998</v>
      </c>
      <c r="O830" s="1">
        <v>6.8390000000000004</v>
      </c>
      <c r="P830" s="30">
        <f t="shared" si="391"/>
        <v>72.400000000000006</v>
      </c>
      <c r="Q830">
        <f>7.2/6</f>
        <v>1.2</v>
      </c>
      <c r="R830">
        <f>49.6/6</f>
        <v>8.2666666666666675</v>
      </c>
      <c r="S830" s="20">
        <f t="shared" si="378"/>
        <v>9.4666666666666668</v>
      </c>
      <c r="T830" s="20">
        <f>Q830/R830</f>
        <v>0.14516129032258063</v>
      </c>
    </row>
    <row r="831" spans="1:20" x14ac:dyDescent="0.25">
      <c r="A831" t="s">
        <v>630</v>
      </c>
      <c r="E831" s="1">
        <v>9.33</v>
      </c>
      <c r="F831" s="1">
        <v>5.61</v>
      </c>
      <c r="G831" s="1">
        <v>0.37</v>
      </c>
      <c r="H831" s="1">
        <v>3.35</v>
      </c>
      <c r="I831" s="1">
        <v>40</v>
      </c>
      <c r="J831" s="1">
        <v>0</v>
      </c>
      <c r="K831" s="1">
        <v>30.81</v>
      </c>
      <c r="L831" s="3">
        <f t="shared" si="385"/>
        <v>0.77024999999999999</v>
      </c>
      <c r="M831" s="3">
        <f t="shared" si="386"/>
        <v>40.14</v>
      </c>
      <c r="N831" s="1">
        <v>4.2850000000000001</v>
      </c>
      <c r="O831" s="1">
        <v>7.1260000000000003</v>
      </c>
      <c r="P831" s="30">
        <f t="shared" si="391"/>
        <v>200.70000000000002</v>
      </c>
      <c r="Q831">
        <f t="shared" ref="Q831:Q835" si="400">7.2/6</f>
        <v>1.2</v>
      </c>
      <c r="R831">
        <f t="shared" ref="R831:R835" si="401">49.6/6</f>
        <v>8.2666666666666675</v>
      </c>
      <c r="S831" s="20">
        <f t="shared" si="378"/>
        <v>9.4666666666666668</v>
      </c>
      <c r="T831" s="20">
        <f t="shared" si="377"/>
        <v>0.14516129032258063</v>
      </c>
    </row>
    <row r="832" spans="1:20" x14ac:dyDescent="0.25">
      <c r="A832" t="s">
        <v>631</v>
      </c>
      <c r="E832" s="1">
        <v>9.32</v>
      </c>
      <c r="F832" s="1">
        <v>4.74</v>
      </c>
      <c r="G832" s="1">
        <v>0.35</v>
      </c>
      <c r="H832" s="1">
        <v>4.2300000000000004</v>
      </c>
      <c r="I832" s="1">
        <v>35</v>
      </c>
      <c r="J832" s="1">
        <v>1</v>
      </c>
      <c r="K832" s="1">
        <v>17.190000000000001</v>
      </c>
      <c r="L832" s="3">
        <f t="shared" si="385"/>
        <v>0.49114285714285716</v>
      </c>
      <c r="M832" s="3">
        <f t="shared" si="386"/>
        <v>26.51</v>
      </c>
      <c r="N832" s="1">
        <v>3.7549999999999999</v>
      </c>
      <c r="O832" s="1">
        <v>7.391</v>
      </c>
      <c r="P832" s="30">
        <f t="shared" si="391"/>
        <v>132.55000000000001</v>
      </c>
      <c r="Q832">
        <f t="shared" si="400"/>
        <v>1.2</v>
      </c>
      <c r="R832">
        <f t="shared" si="401"/>
        <v>8.2666666666666675</v>
      </c>
      <c r="S832" s="20">
        <f t="shared" si="378"/>
        <v>9.4666666666666668</v>
      </c>
      <c r="T832" s="20">
        <f t="shared" si="377"/>
        <v>0.14516129032258063</v>
      </c>
    </row>
    <row r="833" spans="1:20" x14ac:dyDescent="0.25">
      <c r="A833" t="s">
        <v>632</v>
      </c>
      <c r="E833" s="1">
        <v>9.08</v>
      </c>
      <c r="F833" s="1">
        <v>6.19</v>
      </c>
      <c r="G833" s="1">
        <v>0.23</v>
      </c>
      <c r="H833" s="1">
        <v>2.65</v>
      </c>
      <c r="I833" s="1">
        <v>45</v>
      </c>
      <c r="J833" s="1">
        <v>0</v>
      </c>
      <c r="K833" s="1">
        <v>42.41</v>
      </c>
      <c r="L833" s="3">
        <f t="shared" si="385"/>
        <v>0.94244444444444442</v>
      </c>
      <c r="M833" s="3">
        <f t="shared" si="386"/>
        <v>51.489999999999995</v>
      </c>
      <c r="N833" s="1">
        <v>4.9580000000000002</v>
      </c>
      <c r="O833" s="1">
        <v>7.2649999999999997</v>
      </c>
      <c r="P833" s="30">
        <f t="shared" si="391"/>
        <v>257.45</v>
      </c>
      <c r="Q833">
        <f t="shared" si="400"/>
        <v>1.2</v>
      </c>
      <c r="R833">
        <f t="shared" si="401"/>
        <v>8.2666666666666675</v>
      </c>
      <c r="S833" s="20">
        <f t="shared" si="378"/>
        <v>9.4666666666666668</v>
      </c>
      <c r="T833" s="20">
        <f t="shared" si="377"/>
        <v>0.14516129032258063</v>
      </c>
    </row>
    <row r="834" spans="1:20" x14ac:dyDescent="0.25">
      <c r="A834" t="s">
        <v>633</v>
      </c>
      <c r="E834" s="1">
        <v>7.41</v>
      </c>
      <c r="F834" s="1">
        <v>2.87</v>
      </c>
      <c r="G834" s="1">
        <v>1.28</v>
      </c>
      <c r="H834" s="1">
        <v>3.25</v>
      </c>
      <c r="I834" s="1">
        <v>11</v>
      </c>
      <c r="J834" s="1">
        <v>0</v>
      </c>
      <c r="K834" s="1">
        <v>3.5</v>
      </c>
      <c r="L834" s="3">
        <f t="shared" si="385"/>
        <v>0.31818181818181818</v>
      </c>
      <c r="M834" s="3">
        <f t="shared" si="386"/>
        <v>10.91</v>
      </c>
      <c r="N834" s="1">
        <v>1.4850000000000001</v>
      </c>
      <c r="O834" s="1">
        <v>3.8330000000000002</v>
      </c>
      <c r="P834" s="30">
        <f t="shared" si="391"/>
        <v>54.550000000000004</v>
      </c>
      <c r="Q834">
        <f t="shared" si="400"/>
        <v>1.2</v>
      </c>
      <c r="R834">
        <f t="shared" si="401"/>
        <v>8.2666666666666675</v>
      </c>
      <c r="S834" s="20">
        <f t="shared" si="378"/>
        <v>9.4666666666666668</v>
      </c>
      <c r="T834" s="20">
        <f t="shared" si="377"/>
        <v>0.14516129032258063</v>
      </c>
    </row>
    <row r="835" spans="1:20" x14ac:dyDescent="0.25">
      <c r="A835" t="s">
        <v>634</v>
      </c>
      <c r="E835" s="1">
        <v>7.04</v>
      </c>
      <c r="F835" s="1">
        <v>3.71</v>
      </c>
      <c r="G835" s="1">
        <v>0.98</v>
      </c>
      <c r="H835" s="1">
        <v>2.35</v>
      </c>
      <c r="I835" s="1">
        <v>19</v>
      </c>
      <c r="J835" s="1">
        <v>0</v>
      </c>
      <c r="K835" s="1">
        <v>12.51</v>
      </c>
      <c r="L835" s="3">
        <f t="shared" si="385"/>
        <v>0.65842105263157891</v>
      </c>
      <c r="M835" s="3">
        <f t="shared" si="386"/>
        <v>19.55</v>
      </c>
      <c r="N835" s="1">
        <v>2.6989999999999998</v>
      </c>
      <c r="O835" s="1">
        <v>5.1230000000000002</v>
      </c>
      <c r="P835" s="30">
        <f t="shared" si="391"/>
        <v>97.750000000000014</v>
      </c>
      <c r="Q835">
        <f t="shared" si="400"/>
        <v>1.2</v>
      </c>
      <c r="R835">
        <f t="shared" si="401"/>
        <v>8.2666666666666675</v>
      </c>
      <c r="S835" s="20">
        <f t="shared" si="378"/>
        <v>9.4666666666666668</v>
      </c>
      <c r="T835" s="20">
        <f t="shared" si="377"/>
        <v>0.14516129032258063</v>
      </c>
    </row>
    <row r="836" spans="1:20" x14ac:dyDescent="0.25">
      <c r="A836" t="s">
        <v>635</v>
      </c>
      <c r="E836" s="1">
        <v>8.06</v>
      </c>
      <c r="F836" s="1">
        <v>2.81</v>
      </c>
      <c r="G836" s="1">
        <v>0.91</v>
      </c>
      <c r="H836" s="1">
        <v>4.34</v>
      </c>
      <c r="I836" s="1">
        <v>17</v>
      </c>
      <c r="J836" s="1">
        <v>0</v>
      </c>
      <c r="K836" s="1">
        <v>8.18</v>
      </c>
      <c r="L836" s="3">
        <f t="shared" si="385"/>
        <v>0.48117647058823526</v>
      </c>
      <c r="M836" s="3">
        <f t="shared" si="386"/>
        <v>16.240000000000002</v>
      </c>
      <c r="N836" s="1">
        <v>2.11</v>
      </c>
      <c r="O836" s="1">
        <v>6.0579999999999998</v>
      </c>
      <c r="P836" s="30">
        <f t="shared" si="391"/>
        <v>43.115044247787608</v>
      </c>
      <c r="Q836">
        <f>13.56/6</f>
        <v>2.2600000000000002</v>
      </c>
      <c r="R836">
        <f>59.4/6</f>
        <v>9.9</v>
      </c>
      <c r="S836" s="20">
        <f t="shared" si="378"/>
        <v>12.16</v>
      </c>
      <c r="T836" s="20">
        <f t="shared" ref="T836:T884" si="402">Q836/R836</f>
        <v>0.22828282828282831</v>
      </c>
    </row>
    <row r="837" spans="1:20" x14ac:dyDescent="0.25">
      <c r="A837" t="s">
        <v>636</v>
      </c>
      <c r="E837" s="1">
        <v>8.7899999999999991</v>
      </c>
      <c r="F837" s="1">
        <v>3.6</v>
      </c>
      <c r="G837" s="1">
        <v>0.3</v>
      </c>
      <c r="H837" s="1">
        <v>4.88</v>
      </c>
      <c r="I837" s="1">
        <v>20</v>
      </c>
      <c r="J837" s="1">
        <v>1</v>
      </c>
      <c r="K837" s="1">
        <v>9.07</v>
      </c>
      <c r="L837" s="3">
        <f t="shared" si="385"/>
        <v>0.45350000000000001</v>
      </c>
      <c r="M837" s="3">
        <f t="shared" si="386"/>
        <v>17.86</v>
      </c>
      <c r="N837" s="1">
        <v>2.2770000000000001</v>
      </c>
      <c r="O837" s="1">
        <v>5.5490000000000004</v>
      </c>
      <c r="P837" s="30">
        <f t="shared" si="391"/>
        <v>47.415929203539818</v>
      </c>
      <c r="Q837">
        <f t="shared" ref="Q837:Q840" si="403">13.56/6</f>
        <v>2.2600000000000002</v>
      </c>
      <c r="R837">
        <f t="shared" ref="R837:R840" si="404">59.4/6</f>
        <v>9.9</v>
      </c>
      <c r="S837" s="20">
        <f t="shared" si="378"/>
        <v>12.16</v>
      </c>
      <c r="T837" s="20">
        <f t="shared" si="402"/>
        <v>0.22828282828282831</v>
      </c>
    </row>
    <row r="838" spans="1:20" x14ac:dyDescent="0.25">
      <c r="A838" t="s">
        <v>637</v>
      </c>
      <c r="E838" s="1">
        <v>9.0299999999999994</v>
      </c>
      <c r="F838" s="1">
        <v>2.65</v>
      </c>
      <c r="G838" s="1">
        <v>0.98</v>
      </c>
      <c r="H838" s="1">
        <v>5.4</v>
      </c>
      <c r="I838" s="1">
        <v>21</v>
      </c>
      <c r="J838" s="1">
        <v>0</v>
      </c>
      <c r="K838" s="1">
        <v>14.03</v>
      </c>
      <c r="L838" s="3">
        <f t="shared" si="385"/>
        <v>0.66809523809523808</v>
      </c>
      <c r="M838" s="3">
        <f t="shared" si="386"/>
        <v>23.06</v>
      </c>
      <c r="N838" s="1">
        <v>2.3260000000000001</v>
      </c>
      <c r="O838" s="1">
        <v>7.9290000000000003</v>
      </c>
      <c r="P838" s="30">
        <f t="shared" si="391"/>
        <v>61.221238938053091</v>
      </c>
      <c r="Q838">
        <f t="shared" si="403"/>
        <v>2.2600000000000002</v>
      </c>
      <c r="R838">
        <f t="shared" si="404"/>
        <v>9.9</v>
      </c>
      <c r="S838" s="20">
        <f t="shared" si="378"/>
        <v>12.16</v>
      </c>
      <c r="T838" s="20">
        <f t="shared" si="402"/>
        <v>0.22828282828282831</v>
      </c>
    </row>
    <row r="839" spans="1:20" x14ac:dyDescent="0.25">
      <c r="A839" t="s">
        <v>638</v>
      </c>
      <c r="E839" s="1">
        <v>8.64</v>
      </c>
      <c r="F839" s="1">
        <v>2.84</v>
      </c>
      <c r="G839" s="1">
        <v>0.42</v>
      </c>
      <c r="H839" s="1">
        <v>5.37</v>
      </c>
      <c r="I839" s="1">
        <v>18</v>
      </c>
      <c r="J839" s="1">
        <v>0</v>
      </c>
      <c r="K839" s="1">
        <v>9.93</v>
      </c>
      <c r="L839" s="3">
        <f t="shared" si="385"/>
        <v>0.55166666666666664</v>
      </c>
      <c r="M839" s="3">
        <f t="shared" si="386"/>
        <v>18.57</v>
      </c>
      <c r="N839" s="1">
        <v>2.0830000000000002</v>
      </c>
      <c r="O839" s="1">
        <v>6.327</v>
      </c>
      <c r="P839" s="30">
        <f t="shared" si="391"/>
        <v>49.30088495575221</v>
      </c>
      <c r="Q839">
        <f t="shared" si="403"/>
        <v>2.2600000000000002</v>
      </c>
      <c r="R839">
        <f t="shared" si="404"/>
        <v>9.9</v>
      </c>
      <c r="S839" s="20">
        <f t="shared" si="378"/>
        <v>12.16</v>
      </c>
      <c r="T839" s="20">
        <f t="shared" si="402"/>
        <v>0.22828282828282831</v>
      </c>
    </row>
    <row r="840" spans="1:20" x14ac:dyDescent="0.25">
      <c r="A840" t="s">
        <v>639</v>
      </c>
      <c r="E840" s="1">
        <v>8.6199999999999992</v>
      </c>
      <c r="F840" s="1">
        <v>4.3099999999999996</v>
      </c>
      <c r="G840" s="1">
        <v>0.54</v>
      </c>
      <c r="H840" s="1">
        <v>3.76</v>
      </c>
      <c r="I840" s="1">
        <v>27</v>
      </c>
      <c r="J840" s="1">
        <v>0</v>
      </c>
      <c r="K840" s="1">
        <v>13.95</v>
      </c>
      <c r="L840" s="3">
        <f t="shared" si="385"/>
        <v>0.51666666666666661</v>
      </c>
      <c r="M840" s="3">
        <f t="shared" si="386"/>
        <v>22.57</v>
      </c>
      <c r="N840" s="1">
        <v>3.133</v>
      </c>
      <c r="O840" s="1">
        <v>6.2590000000000003</v>
      </c>
      <c r="P840" s="30">
        <f t="shared" si="391"/>
        <v>59.920353982300881</v>
      </c>
      <c r="Q840">
        <f t="shared" si="403"/>
        <v>2.2600000000000002</v>
      </c>
      <c r="R840">
        <f t="shared" si="404"/>
        <v>9.9</v>
      </c>
      <c r="S840" s="20">
        <f t="shared" si="378"/>
        <v>12.16</v>
      </c>
      <c r="T840" s="20">
        <f t="shared" si="402"/>
        <v>0.22828282828282831</v>
      </c>
    </row>
    <row r="841" spans="1:20" x14ac:dyDescent="0.25">
      <c r="L841" s="3"/>
      <c r="M841" s="3"/>
      <c r="P841" s="30"/>
      <c r="S841" s="20"/>
      <c r="T841" s="20"/>
    </row>
    <row r="842" spans="1:20" x14ac:dyDescent="0.25">
      <c r="A842" t="s">
        <v>640</v>
      </c>
      <c r="E842" s="1">
        <v>8.73</v>
      </c>
      <c r="F842" s="1">
        <v>4.5599999999999996</v>
      </c>
      <c r="G842" s="1">
        <v>0.28999999999999998</v>
      </c>
      <c r="H842" s="1">
        <v>3.88</v>
      </c>
      <c r="I842" s="1">
        <v>33</v>
      </c>
      <c r="J842" s="1">
        <v>0</v>
      </c>
      <c r="K842" s="1">
        <v>16.82</v>
      </c>
      <c r="L842" s="3">
        <f t="shared" si="385"/>
        <v>0.50969696969696976</v>
      </c>
      <c r="M842" s="3">
        <f t="shared" si="386"/>
        <v>25.55</v>
      </c>
      <c r="N842" s="1">
        <v>3.7789999999999999</v>
      </c>
      <c r="O842" s="1">
        <v>7.2389999999999999</v>
      </c>
      <c r="P842" s="30">
        <f t="shared" si="391"/>
        <v>58.215189873417721</v>
      </c>
      <c r="Q842">
        <f>15.8/6</f>
        <v>2.6333333333333333</v>
      </c>
      <c r="R842">
        <f>55.8/6</f>
        <v>9.2999999999999989</v>
      </c>
      <c r="S842" s="20">
        <f t="shared" ref="S842:S904" si="405">Q842+R842</f>
        <v>11.933333333333332</v>
      </c>
      <c r="T842" s="20">
        <f>Q842/R842</f>
        <v>0.28315412186379929</v>
      </c>
    </row>
    <row r="843" spans="1:20" x14ac:dyDescent="0.25">
      <c r="A843" t="s">
        <v>641</v>
      </c>
      <c r="E843" s="1">
        <v>8.0500000000000007</v>
      </c>
      <c r="F843" s="1">
        <v>2.82</v>
      </c>
      <c r="G843" s="1">
        <v>0.26</v>
      </c>
      <c r="H843" s="1">
        <v>4.97</v>
      </c>
      <c r="I843" s="1">
        <v>19</v>
      </c>
      <c r="J843" s="1">
        <v>0</v>
      </c>
      <c r="K843" s="1">
        <v>10.52</v>
      </c>
      <c r="L843" s="3">
        <f t="shared" si="385"/>
        <v>0.55368421052631578</v>
      </c>
      <c r="M843" s="3">
        <f t="shared" si="386"/>
        <v>18.57</v>
      </c>
      <c r="N843" s="1">
        <v>2.36</v>
      </c>
      <c r="O843" s="1">
        <v>6.7359999999999998</v>
      </c>
      <c r="P843" s="30">
        <f t="shared" si="391"/>
        <v>42.311392405063295</v>
      </c>
      <c r="Q843">
        <f t="shared" ref="Q843:Q847" si="406">15.8/6</f>
        <v>2.6333333333333333</v>
      </c>
      <c r="R843">
        <f t="shared" ref="R843:R847" si="407">55.8/6</f>
        <v>9.2999999999999989</v>
      </c>
      <c r="S843" s="20">
        <f t="shared" si="405"/>
        <v>11.933333333333332</v>
      </c>
      <c r="T843" s="20">
        <f t="shared" si="402"/>
        <v>0.28315412186379929</v>
      </c>
    </row>
    <row r="844" spans="1:20" x14ac:dyDescent="0.25">
      <c r="A844" t="s">
        <v>642</v>
      </c>
      <c r="E844" s="1">
        <v>9.2100000000000009</v>
      </c>
      <c r="F844" s="1">
        <v>2.4300000000000002</v>
      </c>
      <c r="G844" s="1">
        <v>0.92</v>
      </c>
      <c r="H844" s="1">
        <v>5.86</v>
      </c>
      <c r="I844" s="1">
        <v>21</v>
      </c>
      <c r="J844" s="1">
        <v>0</v>
      </c>
      <c r="K844" s="1">
        <v>13.46</v>
      </c>
      <c r="L844" s="3">
        <f t="shared" si="385"/>
        <v>0.64095238095238094</v>
      </c>
      <c r="M844" s="3">
        <f t="shared" si="386"/>
        <v>22.67</v>
      </c>
      <c r="N844" s="1">
        <v>2.2810000000000001</v>
      </c>
      <c r="O844" s="1">
        <v>8.641</v>
      </c>
      <c r="P844" s="30">
        <f t="shared" si="391"/>
        <v>51.653164556962032</v>
      </c>
      <c r="Q844">
        <f t="shared" si="406"/>
        <v>2.6333333333333333</v>
      </c>
      <c r="R844">
        <f t="shared" si="407"/>
        <v>9.2999999999999989</v>
      </c>
      <c r="S844" s="20">
        <f t="shared" si="405"/>
        <v>11.933333333333332</v>
      </c>
      <c r="T844" s="20">
        <f t="shared" si="402"/>
        <v>0.28315412186379929</v>
      </c>
    </row>
    <row r="845" spans="1:20" x14ac:dyDescent="0.25">
      <c r="A845" t="s">
        <v>643</v>
      </c>
      <c r="E845" s="1">
        <v>8.24</v>
      </c>
      <c r="F845" s="1">
        <v>2.97</v>
      </c>
      <c r="G845" s="1">
        <v>1.05</v>
      </c>
      <c r="H845" s="1">
        <v>4.22</v>
      </c>
      <c r="I845" s="1">
        <v>28</v>
      </c>
      <c r="J845" s="1">
        <v>0</v>
      </c>
      <c r="K845" s="1">
        <v>22.08</v>
      </c>
      <c r="L845" s="3">
        <f t="shared" si="385"/>
        <v>0.78857142857142848</v>
      </c>
      <c r="M845" s="3">
        <f t="shared" si="386"/>
        <v>30.32</v>
      </c>
      <c r="N845" s="1">
        <v>3.399</v>
      </c>
      <c r="O845" s="1">
        <v>9.4190000000000005</v>
      </c>
      <c r="P845" s="30">
        <f t="shared" si="391"/>
        <v>69.083544303797467</v>
      </c>
      <c r="Q845">
        <f t="shared" si="406"/>
        <v>2.6333333333333333</v>
      </c>
      <c r="R845">
        <f t="shared" si="407"/>
        <v>9.2999999999999989</v>
      </c>
      <c r="S845" s="20">
        <f t="shared" si="405"/>
        <v>11.933333333333332</v>
      </c>
      <c r="T845" s="20">
        <f t="shared" si="402"/>
        <v>0.28315412186379929</v>
      </c>
    </row>
    <row r="846" spans="1:20" x14ac:dyDescent="0.25">
      <c r="A846" t="s">
        <v>644</v>
      </c>
      <c r="E846" s="1">
        <v>7.86</v>
      </c>
      <c r="F846" s="1">
        <v>4.5599999999999996</v>
      </c>
      <c r="G846" s="1">
        <v>0.34</v>
      </c>
      <c r="H846" s="1">
        <v>2.96</v>
      </c>
      <c r="I846" s="1">
        <v>37</v>
      </c>
      <c r="J846" s="1">
        <v>0</v>
      </c>
      <c r="K846" s="1">
        <v>33.869999999999997</v>
      </c>
      <c r="L846" s="3">
        <f t="shared" si="385"/>
        <v>0.91540540540540538</v>
      </c>
      <c r="M846" s="3">
        <f t="shared" si="386"/>
        <v>41.73</v>
      </c>
      <c r="N846" s="1">
        <v>4.7069999999999999</v>
      </c>
      <c r="O846" s="1">
        <v>8.11</v>
      </c>
      <c r="P846" s="30">
        <f t="shared" si="391"/>
        <v>95.081012658227849</v>
      </c>
      <c r="Q846">
        <f t="shared" si="406"/>
        <v>2.6333333333333333</v>
      </c>
      <c r="R846">
        <f t="shared" si="407"/>
        <v>9.2999999999999989</v>
      </c>
      <c r="S846" s="20">
        <f t="shared" si="405"/>
        <v>11.933333333333332</v>
      </c>
      <c r="T846" s="20">
        <f t="shared" si="402"/>
        <v>0.28315412186379929</v>
      </c>
    </row>
    <row r="847" spans="1:20" x14ac:dyDescent="0.25">
      <c r="A847" t="s">
        <v>645</v>
      </c>
      <c r="E847" s="1">
        <v>9.64</v>
      </c>
      <c r="F847" s="1">
        <v>4.96</v>
      </c>
      <c r="G847" s="1">
        <v>0.91</v>
      </c>
      <c r="H847" s="1">
        <v>3.78</v>
      </c>
      <c r="I847" s="1">
        <v>38</v>
      </c>
      <c r="J847" s="1">
        <v>0</v>
      </c>
      <c r="K847" s="1">
        <v>21.79</v>
      </c>
      <c r="L847" s="3">
        <f t="shared" si="385"/>
        <v>0.57342105263157894</v>
      </c>
      <c r="M847" s="3">
        <f t="shared" si="386"/>
        <v>31.43</v>
      </c>
      <c r="N847" s="1">
        <v>3.94</v>
      </c>
      <c r="O847" s="1">
        <v>7.6550000000000002</v>
      </c>
      <c r="P847" s="30">
        <f t="shared" si="391"/>
        <v>71.612658227848101</v>
      </c>
      <c r="Q847">
        <f t="shared" si="406"/>
        <v>2.6333333333333333</v>
      </c>
      <c r="R847">
        <f t="shared" si="407"/>
        <v>9.2999999999999989</v>
      </c>
      <c r="S847" s="20">
        <f t="shared" si="405"/>
        <v>11.933333333333332</v>
      </c>
      <c r="T847" s="20">
        <f t="shared" si="402"/>
        <v>0.28315412186379929</v>
      </c>
    </row>
    <row r="848" spans="1:20" x14ac:dyDescent="0.25">
      <c r="A848" t="s">
        <v>646</v>
      </c>
      <c r="E848" s="1">
        <v>8.39</v>
      </c>
      <c r="F848" s="1">
        <v>2.48</v>
      </c>
      <c r="G848" s="1">
        <v>1.1200000000000001</v>
      </c>
      <c r="H848" s="1">
        <v>4.78</v>
      </c>
      <c r="I848" s="1">
        <v>21</v>
      </c>
      <c r="J848" s="1">
        <v>0</v>
      </c>
      <c r="K848" s="1">
        <v>9.42</v>
      </c>
      <c r="L848" s="3">
        <f t="shared" si="385"/>
        <v>0.44857142857142857</v>
      </c>
      <c r="M848" s="3">
        <f t="shared" si="386"/>
        <v>17.810000000000002</v>
      </c>
      <c r="N848" s="1">
        <v>2.504</v>
      </c>
      <c r="O848" s="1">
        <v>8.4710000000000001</v>
      </c>
      <c r="P848" s="30">
        <f t="shared" si="391"/>
        <v>54.106329113924055</v>
      </c>
      <c r="Q848">
        <f>11.85/6</f>
        <v>1.9749999999999999</v>
      </c>
      <c r="R848">
        <f>41.4/6</f>
        <v>6.8999999999999995</v>
      </c>
      <c r="S848" s="20">
        <f t="shared" si="405"/>
        <v>8.875</v>
      </c>
      <c r="T848" s="20">
        <f t="shared" si="402"/>
        <v>0.28623188405797101</v>
      </c>
    </row>
    <row r="849" spans="1:20" x14ac:dyDescent="0.25">
      <c r="A849" t="s">
        <v>647</v>
      </c>
      <c r="E849" s="1">
        <v>8.07</v>
      </c>
      <c r="F849" s="1">
        <v>2.81</v>
      </c>
      <c r="G849" s="1">
        <v>1.37</v>
      </c>
      <c r="H849" s="1">
        <v>3.89</v>
      </c>
      <c r="I849" s="1">
        <v>21</v>
      </c>
      <c r="J849" s="1">
        <v>0</v>
      </c>
      <c r="K849" s="1">
        <v>9.82</v>
      </c>
      <c r="L849" s="3">
        <f t="shared" si="385"/>
        <v>0.46761904761904766</v>
      </c>
      <c r="M849" s="3">
        <f t="shared" si="386"/>
        <v>17.89</v>
      </c>
      <c r="N849" s="1">
        <v>2.6019999999999999</v>
      </c>
      <c r="O849" s="1">
        <v>7.4729999999999999</v>
      </c>
      <c r="P849" s="30">
        <f t="shared" si="391"/>
        <v>54.3493670886076</v>
      </c>
      <c r="Q849">
        <f t="shared" ref="Q849:Q851" si="408">11.85/6</f>
        <v>1.9749999999999999</v>
      </c>
      <c r="R849">
        <f t="shared" ref="R849:R851" si="409">41.4/6</f>
        <v>6.8999999999999995</v>
      </c>
      <c r="S849" s="20">
        <f t="shared" si="405"/>
        <v>8.875</v>
      </c>
      <c r="T849" s="20">
        <f t="shared" si="402"/>
        <v>0.28623188405797101</v>
      </c>
    </row>
    <row r="850" spans="1:20" x14ac:dyDescent="0.25">
      <c r="A850" t="s">
        <v>648</v>
      </c>
      <c r="E850" s="1">
        <v>5.09</v>
      </c>
      <c r="F850" s="1">
        <v>1.89</v>
      </c>
      <c r="G850" s="1">
        <v>1.02</v>
      </c>
      <c r="H850" s="1">
        <v>2.1800000000000002</v>
      </c>
      <c r="I850" s="1">
        <v>22</v>
      </c>
      <c r="J850" s="1">
        <v>0</v>
      </c>
      <c r="K850" s="1">
        <v>14.3</v>
      </c>
      <c r="L850" s="3">
        <f t="shared" si="385"/>
        <v>0.65</v>
      </c>
      <c r="M850" s="3">
        <f t="shared" si="386"/>
        <v>19.39</v>
      </c>
      <c r="N850" s="1">
        <v>4.3179999999999996</v>
      </c>
      <c r="O850" s="1">
        <v>11.632999999999999</v>
      </c>
      <c r="P850" s="30">
        <f t="shared" si="391"/>
        <v>58.906329113924052</v>
      </c>
      <c r="Q850">
        <f t="shared" si="408"/>
        <v>1.9749999999999999</v>
      </c>
      <c r="R850">
        <f t="shared" si="409"/>
        <v>6.8999999999999995</v>
      </c>
      <c r="S850" s="20">
        <f t="shared" si="405"/>
        <v>8.875</v>
      </c>
      <c r="T850" s="20">
        <f t="shared" si="402"/>
        <v>0.28623188405797101</v>
      </c>
    </row>
    <row r="851" spans="1:20" x14ac:dyDescent="0.25">
      <c r="A851" t="s">
        <v>649</v>
      </c>
      <c r="E851" s="1">
        <v>4.68</v>
      </c>
      <c r="F851" s="1">
        <v>3.33</v>
      </c>
      <c r="G851" s="1">
        <v>0.44</v>
      </c>
      <c r="H851" s="1">
        <v>0.92</v>
      </c>
      <c r="I851" s="1">
        <v>27</v>
      </c>
      <c r="J851" s="1">
        <v>0</v>
      </c>
      <c r="K851" s="1">
        <v>26.13</v>
      </c>
      <c r="L851" s="3">
        <f t="shared" si="385"/>
        <v>0.96777777777777774</v>
      </c>
      <c r="M851" s="3">
        <f t="shared" si="386"/>
        <v>30.81</v>
      </c>
      <c r="N851" s="1">
        <v>5.7679999999999998</v>
      </c>
      <c r="O851" s="1">
        <v>8.1199999999999992</v>
      </c>
      <c r="P851" s="30">
        <f t="shared" si="391"/>
        <v>93.6</v>
      </c>
      <c r="Q851">
        <f t="shared" si="408"/>
        <v>1.9749999999999999</v>
      </c>
      <c r="R851">
        <f t="shared" si="409"/>
        <v>6.8999999999999995</v>
      </c>
      <c r="S851" s="20">
        <f t="shared" si="405"/>
        <v>8.875</v>
      </c>
      <c r="T851" s="20">
        <f t="shared" si="402"/>
        <v>0.28623188405797101</v>
      </c>
    </row>
    <row r="852" spans="1:20" x14ac:dyDescent="0.25">
      <c r="L852" s="3"/>
      <c r="M852" s="3"/>
      <c r="P852" s="30"/>
      <c r="S852" s="20"/>
      <c r="T852" s="20"/>
    </row>
    <row r="853" spans="1:20" x14ac:dyDescent="0.25">
      <c r="L853" s="3"/>
      <c r="M853" s="3"/>
      <c r="P853" s="30"/>
      <c r="S853" s="20"/>
      <c r="T853" s="20"/>
    </row>
    <row r="854" spans="1:20" x14ac:dyDescent="0.25">
      <c r="A854" t="s">
        <v>650</v>
      </c>
      <c r="E854" s="1">
        <v>8.17</v>
      </c>
      <c r="F854" s="1">
        <v>3.22</v>
      </c>
      <c r="G854" s="1">
        <v>0.4</v>
      </c>
      <c r="H854" s="1">
        <v>4.55</v>
      </c>
      <c r="I854" s="1">
        <v>24</v>
      </c>
      <c r="J854" s="1">
        <v>0</v>
      </c>
      <c r="K854" s="1">
        <v>8.43</v>
      </c>
      <c r="L854" s="3">
        <f t="shared" si="385"/>
        <v>0.35125000000000001</v>
      </c>
      <c r="M854" s="3">
        <f t="shared" si="386"/>
        <v>16.600000000000001</v>
      </c>
      <c r="N854" s="1">
        <v>2.9369999999999998</v>
      </c>
      <c r="O854" s="1">
        <v>7.4429999999999996</v>
      </c>
      <c r="P854" s="30">
        <f t="shared" si="391"/>
        <v>74.700000000000017</v>
      </c>
      <c r="Q854">
        <f>8/6</f>
        <v>1.3333333333333333</v>
      </c>
      <c r="R854">
        <f>34.7/6</f>
        <v>5.7833333333333341</v>
      </c>
      <c r="S854" s="20">
        <f t="shared" si="405"/>
        <v>7.1166666666666671</v>
      </c>
      <c r="T854" s="20">
        <f t="shared" si="402"/>
        <v>0.23054755043227662</v>
      </c>
    </row>
    <row r="855" spans="1:20" x14ac:dyDescent="0.25">
      <c r="A855" t="s">
        <v>651</v>
      </c>
      <c r="E855" s="1">
        <v>5.95</v>
      </c>
      <c r="F855" s="1">
        <v>2.44</v>
      </c>
      <c r="G855" s="1">
        <v>0.63</v>
      </c>
      <c r="H855" s="1">
        <v>2.88</v>
      </c>
      <c r="I855" s="1">
        <v>17</v>
      </c>
      <c r="J855" s="1">
        <v>0</v>
      </c>
      <c r="K855" s="1">
        <v>9.08</v>
      </c>
      <c r="L855" s="3">
        <f t="shared" si="385"/>
        <v>0.53411764705882359</v>
      </c>
      <c r="M855" s="3">
        <f t="shared" si="386"/>
        <v>15.030000000000001</v>
      </c>
      <c r="N855" s="1">
        <v>2.8580000000000001</v>
      </c>
      <c r="O855" s="1">
        <v>6.968</v>
      </c>
      <c r="P855" s="30">
        <f t="shared" si="391"/>
        <v>67.635000000000005</v>
      </c>
      <c r="Q855">
        <f t="shared" ref="Q855:Q859" si="410">8/6</f>
        <v>1.3333333333333333</v>
      </c>
      <c r="R855">
        <f t="shared" ref="R855:R859" si="411">34.7/6</f>
        <v>5.7833333333333341</v>
      </c>
      <c r="S855" s="20">
        <f t="shared" si="405"/>
        <v>7.1166666666666671</v>
      </c>
      <c r="T855" s="20">
        <f t="shared" si="402"/>
        <v>0.23054755043227662</v>
      </c>
    </row>
    <row r="856" spans="1:20" x14ac:dyDescent="0.25">
      <c r="A856" t="s">
        <v>652</v>
      </c>
      <c r="E856" s="1">
        <v>8.67</v>
      </c>
      <c r="F856" s="1">
        <v>2.91</v>
      </c>
      <c r="G856" s="1">
        <v>1.19</v>
      </c>
      <c r="H856" s="1">
        <v>4.57</v>
      </c>
      <c r="I856" s="1">
        <v>21</v>
      </c>
      <c r="J856" s="1">
        <v>0</v>
      </c>
      <c r="K856" s="1">
        <v>9.89</v>
      </c>
      <c r="L856" s="3">
        <f t="shared" si="385"/>
        <v>0.47095238095238096</v>
      </c>
      <c r="M856" s="3">
        <f t="shared" si="386"/>
        <v>18.560000000000002</v>
      </c>
      <c r="N856" s="1">
        <v>2.4239999999999999</v>
      </c>
      <c r="O856" s="1">
        <v>7.2240000000000002</v>
      </c>
      <c r="P856" s="30">
        <f t="shared" si="391"/>
        <v>83.52000000000001</v>
      </c>
      <c r="Q856">
        <f t="shared" si="410"/>
        <v>1.3333333333333333</v>
      </c>
      <c r="R856">
        <f t="shared" si="411"/>
        <v>5.7833333333333341</v>
      </c>
      <c r="S856" s="20">
        <f t="shared" si="405"/>
        <v>7.1166666666666671</v>
      </c>
      <c r="T856" s="20">
        <f t="shared" si="402"/>
        <v>0.23054755043227662</v>
      </c>
    </row>
    <row r="857" spans="1:20" x14ac:dyDescent="0.25">
      <c r="A857" t="s">
        <v>653</v>
      </c>
      <c r="E857" s="1">
        <v>6.1</v>
      </c>
      <c r="F857" s="1">
        <v>2.46</v>
      </c>
      <c r="G857" s="1">
        <v>0.41</v>
      </c>
      <c r="H857" s="1">
        <v>3.23</v>
      </c>
      <c r="I857" s="1">
        <v>14</v>
      </c>
      <c r="J857" s="1">
        <v>0</v>
      </c>
      <c r="K857" s="1">
        <v>7.41</v>
      </c>
      <c r="L857" s="3">
        <f t="shared" si="385"/>
        <v>0.52928571428571425</v>
      </c>
      <c r="M857" s="3">
        <f t="shared" si="386"/>
        <v>13.51</v>
      </c>
      <c r="N857" s="1">
        <v>2.2930000000000001</v>
      </c>
      <c r="O857" s="1">
        <v>5.6859999999999999</v>
      </c>
      <c r="P857" s="30">
        <f t="shared" si="391"/>
        <v>60.795000000000002</v>
      </c>
      <c r="Q857">
        <f t="shared" si="410"/>
        <v>1.3333333333333333</v>
      </c>
      <c r="R857">
        <f t="shared" si="411"/>
        <v>5.7833333333333341</v>
      </c>
      <c r="S857" s="20">
        <f t="shared" si="405"/>
        <v>7.1166666666666671</v>
      </c>
      <c r="T857" s="20">
        <f t="shared" si="402"/>
        <v>0.23054755043227662</v>
      </c>
    </row>
    <row r="858" spans="1:20" x14ac:dyDescent="0.25">
      <c r="A858" t="s">
        <v>654</v>
      </c>
      <c r="E858" s="1">
        <v>7.83</v>
      </c>
      <c r="F858" s="1">
        <v>3.27</v>
      </c>
      <c r="G858" s="1">
        <v>0.41</v>
      </c>
      <c r="H858" s="1">
        <v>4.1500000000000004</v>
      </c>
      <c r="I858" s="1">
        <v>25</v>
      </c>
      <c r="J858" s="1">
        <v>0</v>
      </c>
      <c r="K858" s="1">
        <v>7.55</v>
      </c>
      <c r="L858" s="3">
        <f t="shared" si="385"/>
        <v>0.30199999999999999</v>
      </c>
      <c r="M858" s="3">
        <f t="shared" si="386"/>
        <v>15.379999999999999</v>
      </c>
      <c r="N858" s="1">
        <v>3.1949999999999998</v>
      </c>
      <c r="O858" s="1">
        <v>7.6440000000000001</v>
      </c>
      <c r="P858" s="30">
        <f t="shared" si="391"/>
        <v>69.209999999999994</v>
      </c>
      <c r="Q858">
        <f t="shared" si="410"/>
        <v>1.3333333333333333</v>
      </c>
      <c r="R858">
        <f t="shared" si="411"/>
        <v>5.7833333333333341</v>
      </c>
      <c r="S858" s="20">
        <f t="shared" si="405"/>
        <v>7.1166666666666671</v>
      </c>
      <c r="T858" s="20">
        <f t="shared" si="402"/>
        <v>0.23054755043227662</v>
      </c>
    </row>
    <row r="859" spans="1:20" x14ac:dyDescent="0.25">
      <c r="A859" t="s">
        <v>655</v>
      </c>
      <c r="E859" s="1">
        <v>8.3699999999999992</v>
      </c>
      <c r="F859" s="1">
        <v>3.12</v>
      </c>
      <c r="G859" s="1">
        <v>0.72</v>
      </c>
      <c r="H859" s="1">
        <v>4.53</v>
      </c>
      <c r="I859" s="1">
        <v>25</v>
      </c>
      <c r="J859" s="1">
        <v>0</v>
      </c>
      <c r="K859" s="1">
        <v>13.3</v>
      </c>
      <c r="L859" s="3">
        <f t="shared" si="385"/>
        <v>0.53200000000000003</v>
      </c>
      <c r="M859" s="3">
        <f t="shared" si="386"/>
        <v>21.67</v>
      </c>
      <c r="N859" s="1">
        <v>2.988</v>
      </c>
      <c r="O859" s="1">
        <v>8.0069999999999997</v>
      </c>
      <c r="P859" s="30">
        <f t="shared" si="391"/>
        <v>97.515000000000015</v>
      </c>
      <c r="Q859">
        <f t="shared" si="410"/>
        <v>1.3333333333333333</v>
      </c>
      <c r="R859">
        <f t="shared" si="411"/>
        <v>5.7833333333333341</v>
      </c>
      <c r="S859" s="20">
        <f t="shared" si="405"/>
        <v>7.1166666666666671</v>
      </c>
      <c r="T859" s="20">
        <f t="shared" si="402"/>
        <v>0.23054755043227662</v>
      </c>
    </row>
    <row r="860" spans="1:20" x14ac:dyDescent="0.25">
      <c r="A860" t="s">
        <v>656</v>
      </c>
      <c r="E860" s="1">
        <v>7.33</v>
      </c>
      <c r="F860" s="1">
        <v>2.81</v>
      </c>
      <c r="G860" s="1">
        <v>0.51</v>
      </c>
      <c r="H860" s="1">
        <v>4.01</v>
      </c>
      <c r="I860" s="1">
        <v>23</v>
      </c>
      <c r="J860" s="1">
        <v>0</v>
      </c>
      <c r="K860" s="1">
        <v>9.68</v>
      </c>
      <c r="L860" s="3">
        <f t="shared" si="385"/>
        <v>0.42086956521739127</v>
      </c>
      <c r="M860" s="3">
        <f t="shared" si="386"/>
        <v>17.009999999999998</v>
      </c>
      <c r="N860" s="1">
        <v>3.14</v>
      </c>
      <c r="O860" s="1">
        <v>8.1950000000000003</v>
      </c>
      <c r="P860" s="30">
        <f t="shared" si="391"/>
        <v>45.359999999999992</v>
      </c>
      <c r="Q860">
        <f>13.5/6</f>
        <v>2.25</v>
      </c>
      <c r="R860">
        <f>54/6</f>
        <v>9</v>
      </c>
      <c r="S860" s="20">
        <f t="shared" si="405"/>
        <v>11.25</v>
      </c>
      <c r="T860" s="20">
        <f t="shared" si="402"/>
        <v>0.25</v>
      </c>
    </row>
    <row r="861" spans="1:20" x14ac:dyDescent="0.25">
      <c r="A861" t="s">
        <v>657</v>
      </c>
      <c r="E861" s="1">
        <v>7.73</v>
      </c>
      <c r="F861" s="1">
        <v>3.2</v>
      </c>
      <c r="G861" s="1">
        <v>0.23</v>
      </c>
      <c r="H861" s="1">
        <v>4.3</v>
      </c>
      <c r="I861" s="1">
        <v>15</v>
      </c>
      <c r="J861" s="1">
        <v>0</v>
      </c>
      <c r="K861" s="1">
        <v>7.7</v>
      </c>
      <c r="L861" s="3">
        <f t="shared" si="385"/>
        <v>0.51333333333333331</v>
      </c>
      <c r="M861" s="3">
        <f t="shared" si="386"/>
        <v>15.43</v>
      </c>
      <c r="N861" s="1">
        <v>1.9410000000000001</v>
      </c>
      <c r="O861" s="1">
        <v>4.6840000000000002</v>
      </c>
      <c r="P861" s="30">
        <f t="shared" si="391"/>
        <v>41.146666666666668</v>
      </c>
      <c r="Q861">
        <f t="shared" ref="Q861:Q864" si="412">13.5/6</f>
        <v>2.25</v>
      </c>
      <c r="R861">
        <f t="shared" ref="R861:R864" si="413">54/6</f>
        <v>9</v>
      </c>
      <c r="S861" s="20">
        <f t="shared" si="405"/>
        <v>11.25</v>
      </c>
      <c r="T861" s="20">
        <f t="shared" si="402"/>
        <v>0.25</v>
      </c>
    </row>
    <row r="862" spans="1:20" x14ac:dyDescent="0.25">
      <c r="A862" t="s">
        <v>658</v>
      </c>
      <c r="E862" s="1">
        <v>8.31</v>
      </c>
      <c r="F862" s="1">
        <v>3.88</v>
      </c>
      <c r="G862" s="1">
        <v>0.64</v>
      </c>
      <c r="H862" s="1">
        <v>3.79</v>
      </c>
      <c r="I862" s="1">
        <v>24</v>
      </c>
      <c r="J862" s="1">
        <v>0</v>
      </c>
      <c r="K862" s="1">
        <v>13.2</v>
      </c>
      <c r="L862" s="3">
        <f t="shared" si="385"/>
        <v>0.54999999999999993</v>
      </c>
      <c r="M862" s="3">
        <f t="shared" si="386"/>
        <v>21.509999999999998</v>
      </c>
      <c r="N862" s="1">
        <v>2.8879999999999999</v>
      </c>
      <c r="O862" s="1">
        <v>6.1920000000000002</v>
      </c>
      <c r="P862" s="30">
        <f t="shared" si="391"/>
        <v>57.359999999999992</v>
      </c>
      <c r="Q862">
        <f t="shared" si="412"/>
        <v>2.25</v>
      </c>
      <c r="R862">
        <f t="shared" si="413"/>
        <v>9</v>
      </c>
      <c r="S862" s="20">
        <f t="shared" si="405"/>
        <v>11.25</v>
      </c>
      <c r="T862" s="20">
        <f t="shared" si="402"/>
        <v>0.25</v>
      </c>
    </row>
    <row r="863" spans="1:20" x14ac:dyDescent="0.25">
      <c r="A863" t="s">
        <v>659</v>
      </c>
      <c r="E863" s="1">
        <v>8.11</v>
      </c>
      <c r="F863" s="1">
        <v>3.44</v>
      </c>
      <c r="G863" s="1">
        <v>0.31</v>
      </c>
      <c r="H863" s="1">
        <v>4.3600000000000003</v>
      </c>
      <c r="I863" s="1">
        <v>25</v>
      </c>
      <c r="J863" s="1">
        <v>0</v>
      </c>
      <c r="K863" s="1">
        <v>11.4</v>
      </c>
      <c r="L863" s="3">
        <f t="shared" si="385"/>
        <v>0.45600000000000002</v>
      </c>
      <c r="M863" s="3">
        <f t="shared" si="386"/>
        <v>19.509999999999998</v>
      </c>
      <c r="N863" s="1">
        <v>3.0830000000000002</v>
      </c>
      <c r="O863" s="1">
        <v>7.2750000000000004</v>
      </c>
      <c r="P863" s="30">
        <f t="shared" si="391"/>
        <v>52.026666666666664</v>
      </c>
      <c r="Q863">
        <f t="shared" si="412"/>
        <v>2.25</v>
      </c>
      <c r="R863">
        <f t="shared" si="413"/>
        <v>9</v>
      </c>
      <c r="S863" s="20">
        <f t="shared" si="405"/>
        <v>11.25</v>
      </c>
      <c r="T863" s="20">
        <f t="shared" si="402"/>
        <v>0.25</v>
      </c>
    </row>
    <row r="864" spans="1:20" x14ac:dyDescent="0.25">
      <c r="A864" t="s">
        <v>660</v>
      </c>
      <c r="E864" s="1">
        <v>8.83</v>
      </c>
      <c r="F864" s="1">
        <v>5.15</v>
      </c>
      <c r="G864" s="1">
        <v>0.27</v>
      </c>
      <c r="H864" s="1">
        <v>3.41</v>
      </c>
      <c r="I864" s="1">
        <v>35</v>
      </c>
      <c r="J864" s="1">
        <v>1</v>
      </c>
      <c r="K864" s="1">
        <v>19.02</v>
      </c>
      <c r="L864" s="3">
        <f t="shared" si="385"/>
        <v>0.54342857142857137</v>
      </c>
      <c r="M864" s="3">
        <f t="shared" si="386"/>
        <v>27.85</v>
      </c>
      <c r="N864" s="1">
        <v>3.9620000000000002</v>
      </c>
      <c r="O864" s="1">
        <v>6.7910000000000004</v>
      </c>
      <c r="P864" s="30">
        <f t="shared" si="391"/>
        <v>74.266666666666666</v>
      </c>
      <c r="Q864">
        <f t="shared" si="412"/>
        <v>2.25</v>
      </c>
      <c r="R864">
        <f t="shared" si="413"/>
        <v>9</v>
      </c>
      <c r="S864" s="20">
        <f t="shared" si="405"/>
        <v>11.25</v>
      </c>
      <c r="T864" s="20">
        <f t="shared" si="402"/>
        <v>0.25</v>
      </c>
    </row>
    <row r="865" spans="1:20" x14ac:dyDescent="0.25">
      <c r="L865" s="3"/>
      <c r="M865" s="3"/>
      <c r="P865" s="30"/>
      <c r="S865" s="20"/>
      <c r="T865" s="20"/>
    </row>
    <row r="866" spans="1:20" s="4" customFormat="1" x14ac:dyDescent="0.25">
      <c r="A866" s="4" t="s">
        <v>661</v>
      </c>
      <c r="B866" s="5" t="s">
        <v>1707</v>
      </c>
      <c r="C866" s="5"/>
      <c r="D866" s="5"/>
      <c r="E866" s="5">
        <v>3.43</v>
      </c>
      <c r="F866" s="5">
        <v>1.17</v>
      </c>
      <c r="G866" s="5">
        <v>0.85</v>
      </c>
      <c r="H866" s="5">
        <v>1.41</v>
      </c>
      <c r="I866" s="5">
        <v>12</v>
      </c>
      <c r="J866" s="5">
        <v>0</v>
      </c>
      <c r="K866" s="5">
        <v>5.4</v>
      </c>
      <c r="L866" s="6">
        <f t="shared" ref="L866:L941" si="414">K866/I866</f>
        <v>0.45</v>
      </c>
      <c r="M866" s="6">
        <f t="shared" ref="M866:M941" si="415">E866+K866</f>
        <v>8.83</v>
      </c>
      <c r="N866" s="5">
        <v>3.5019999999999998</v>
      </c>
      <c r="O866" s="5">
        <v>10.282</v>
      </c>
      <c r="P866" s="31">
        <f>M866/(Q866/6)</f>
        <v>46.473684210526322</v>
      </c>
      <c r="Q866" s="4">
        <f>6.84/6</f>
        <v>1.1399999999999999</v>
      </c>
      <c r="R866" s="4">
        <f>42/6</f>
        <v>7</v>
      </c>
      <c r="S866" s="22">
        <f t="shared" si="405"/>
        <v>8.14</v>
      </c>
      <c r="T866" s="22">
        <f t="shared" si="402"/>
        <v>0.16285714285714284</v>
      </c>
    </row>
    <row r="867" spans="1:20" x14ac:dyDescent="0.25">
      <c r="A867" t="s">
        <v>662</v>
      </c>
      <c r="E867" s="1">
        <v>2.96</v>
      </c>
      <c r="F867" s="1">
        <v>1</v>
      </c>
      <c r="G867" s="1">
        <v>0.32</v>
      </c>
      <c r="H867" s="1">
        <v>1.64</v>
      </c>
      <c r="I867" s="1">
        <v>7</v>
      </c>
      <c r="J867" s="1">
        <v>0</v>
      </c>
      <c r="K867" s="1">
        <v>2.16</v>
      </c>
      <c r="L867" s="3">
        <f t="shared" si="414"/>
        <v>0.30857142857142861</v>
      </c>
      <c r="M867" s="3">
        <f t="shared" si="415"/>
        <v>5.12</v>
      </c>
      <c r="N867" s="1">
        <v>2.3639999999999999</v>
      </c>
      <c r="O867" s="1">
        <v>7.0149999999999997</v>
      </c>
      <c r="P867" s="30">
        <f t="shared" si="391"/>
        <v>26.947368421052637</v>
      </c>
      <c r="Q867" s="10">
        <f t="shared" ref="Q867:Q870" si="416">6.84/6</f>
        <v>1.1399999999999999</v>
      </c>
      <c r="R867" s="10">
        <f t="shared" ref="R867:R870" si="417">42/6</f>
        <v>7</v>
      </c>
      <c r="S867" s="20">
        <f t="shared" si="405"/>
        <v>8.14</v>
      </c>
      <c r="T867" s="20">
        <f t="shared" si="402"/>
        <v>0.16285714285714284</v>
      </c>
    </row>
    <row r="868" spans="1:20" x14ac:dyDescent="0.25">
      <c r="A868" t="s">
        <v>663</v>
      </c>
      <c r="E868" s="1">
        <v>3.93</v>
      </c>
      <c r="F868" s="1">
        <v>2.44</v>
      </c>
      <c r="G868" s="1">
        <v>0.42</v>
      </c>
      <c r="H868" s="1">
        <v>1.08</v>
      </c>
      <c r="I868" s="1">
        <v>15</v>
      </c>
      <c r="J868" s="1">
        <v>1</v>
      </c>
      <c r="K868" s="1">
        <v>4.84</v>
      </c>
      <c r="L868" s="3">
        <f t="shared" si="414"/>
        <v>0.32266666666666666</v>
      </c>
      <c r="M868" s="3">
        <f t="shared" si="415"/>
        <v>8.77</v>
      </c>
      <c r="N868" s="1">
        <v>3.8130000000000002</v>
      </c>
      <c r="O868" s="1">
        <v>6.157</v>
      </c>
      <c r="P868" s="30">
        <f t="shared" si="391"/>
        <v>46.15789473684211</v>
      </c>
      <c r="Q868" s="10">
        <f t="shared" si="416"/>
        <v>1.1399999999999999</v>
      </c>
      <c r="R868" s="10">
        <f t="shared" si="417"/>
        <v>7</v>
      </c>
      <c r="S868" s="20">
        <f t="shared" si="405"/>
        <v>8.14</v>
      </c>
      <c r="T868" s="20">
        <f t="shared" si="402"/>
        <v>0.16285714285714284</v>
      </c>
    </row>
    <row r="869" spans="1:20" x14ac:dyDescent="0.25">
      <c r="A869" t="s">
        <v>664</v>
      </c>
      <c r="E869" s="1">
        <v>3.94</v>
      </c>
      <c r="F869" s="1">
        <v>2.83</v>
      </c>
      <c r="G869" s="1">
        <v>0.32</v>
      </c>
      <c r="H869" s="1">
        <v>0.79</v>
      </c>
      <c r="I869" s="1">
        <v>22</v>
      </c>
      <c r="J869" s="1">
        <v>0</v>
      </c>
      <c r="K869" s="1">
        <v>7.45</v>
      </c>
      <c r="L869" s="3">
        <f t="shared" si="414"/>
        <v>0.33863636363636362</v>
      </c>
      <c r="M869" s="3">
        <f t="shared" si="415"/>
        <v>11.39</v>
      </c>
      <c r="N869" s="1">
        <v>5.5890000000000004</v>
      </c>
      <c r="O869" s="1">
        <v>7.7869999999999999</v>
      </c>
      <c r="P869" s="30">
        <f t="shared" si="391"/>
        <v>59.947368421052644</v>
      </c>
      <c r="Q869" s="10">
        <f t="shared" si="416"/>
        <v>1.1399999999999999</v>
      </c>
      <c r="R869" s="10">
        <f t="shared" si="417"/>
        <v>7</v>
      </c>
      <c r="S869" s="20">
        <f t="shared" si="405"/>
        <v>8.14</v>
      </c>
      <c r="T869" s="20">
        <f t="shared" si="402"/>
        <v>0.16285714285714284</v>
      </c>
    </row>
    <row r="870" spans="1:20" x14ac:dyDescent="0.25">
      <c r="A870" t="s">
        <v>665</v>
      </c>
      <c r="E870" s="1">
        <v>3.83</v>
      </c>
      <c r="F870" s="1">
        <v>1.98</v>
      </c>
      <c r="G870" s="1">
        <v>0.25</v>
      </c>
      <c r="H870" s="1">
        <v>1.6</v>
      </c>
      <c r="I870" s="1">
        <v>12</v>
      </c>
      <c r="J870" s="1">
        <v>3</v>
      </c>
      <c r="K870" s="1">
        <v>4.83</v>
      </c>
      <c r="L870" s="3">
        <f t="shared" si="414"/>
        <v>0.40250000000000002</v>
      </c>
      <c r="M870" s="3">
        <f t="shared" si="415"/>
        <v>8.66</v>
      </c>
      <c r="N870" s="1">
        <v>3.133</v>
      </c>
      <c r="O870" s="1">
        <v>6.0529999999999999</v>
      </c>
      <c r="P870" s="30">
        <f t="shared" ref="P870:P933" si="418">M870/(Q870/6)</f>
        <v>45.578947368421062</v>
      </c>
      <c r="Q870" s="10">
        <f t="shared" si="416"/>
        <v>1.1399999999999999</v>
      </c>
      <c r="R870" s="10">
        <f t="shared" si="417"/>
        <v>7</v>
      </c>
      <c r="S870" s="20">
        <f t="shared" si="405"/>
        <v>8.14</v>
      </c>
      <c r="T870" s="20">
        <f t="shared" si="402"/>
        <v>0.16285714285714284</v>
      </c>
    </row>
    <row r="871" spans="1:20" x14ac:dyDescent="0.25">
      <c r="L871" s="3"/>
      <c r="M871" s="3"/>
      <c r="P871" s="30"/>
      <c r="S871" s="20"/>
      <c r="T871" s="20"/>
    </row>
    <row r="872" spans="1:20" x14ac:dyDescent="0.25">
      <c r="A872" t="s">
        <v>666</v>
      </c>
      <c r="E872" s="1">
        <v>7.81</v>
      </c>
      <c r="F872" s="1">
        <v>2.52</v>
      </c>
      <c r="G872" s="1">
        <v>0.1</v>
      </c>
      <c r="H872" s="1">
        <v>5.19</v>
      </c>
      <c r="I872" s="1">
        <v>13</v>
      </c>
      <c r="J872" s="1">
        <v>0</v>
      </c>
      <c r="K872" s="1">
        <v>4.62</v>
      </c>
      <c r="L872" s="3">
        <f t="shared" si="414"/>
        <v>0.35538461538461541</v>
      </c>
      <c r="M872" s="3">
        <f t="shared" si="415"/>
        <v>12.43</v>
      </c>
      <c r="N872" s="1">
        <v>1.665</v>
      </c>
      <c r="O872" s="1">
        <v>5.1580000000000004</v>
      </c>
      <c r="P872" s="30">
        <f t="shared" si="418"/>
        <v>57.369230769230768</v>
      </c>
      <c r="Q872">
        <f>7.8/6</f>
        <v>1.3</v>
      </c>
      <c r="R872">
        <f>28.65/6</f>
        <v>4.7749999999999995</v>
      </c>
      <c r="S872" s="20">
        <f t="shared" si="405"/>
        <v>6.0749999999999993</v>
      </c>
      <c r="T872" s="20">
        <f t="shared" si="402"/>
        <v>0.27225130890052363</v>
      </c>
    </row>
    <row r="873" spans="1:20" x14ac:dyDescent="0.25">
      <c r="A873" t="s">
        <v>667</v>
      </c>
      <c r="E873" s="1">
        <v>6.18</v>
      </c>
      <c r="F873" s="1">
        <v>1.89</v>
      </c>
      <c r="G873" s="1">
        <v>0.16</v>
      </c>
      <c r="H873" s="1">
        <v>4.13</v>
      </c>
      <c r="I873" s="1">
        <v>11</v>
      </c>
      <c r="J873" s="1">
        <v>0</v>
      </c>
      <c r="K873" s="1">
        <v>3.85</v>
      </c>
      <c r="L873" s="3">
        <f t="shared" si="414"/>
        <v>0.35000000000000003</v>
      </c>
      <c r="M873" s="3">
        <f t="shared" si="415"/>
        <v>10.029999999999999</v>
      </c>
      <c r="N873" s="1">
        <v>1.78</v>
      </c>
      <c r="O873" s="1">
        <v>5.8109999999999999</v>
      </c>
      <c r="P873" s="30">
        <f t="shared" si="418"/>
        <v>46.292307692307688</v>
      </c>
      <c r="Q873">
        <f t="shared" ref="Q873:Q875" si="419">7.8/6</f>
        <v>1.3</v>
      </c>
      <c r="R873">
        <f t="shared" ref="R873:R875" si="420">28.65/6</f>
        <v>4.7749999999999995</v>
      </c>
      <c r="S873" s="20">
        <f t="shared" si="405"/>
        <v>6.0749999999999993</v>
      </c>
      <c r="T873" s="20">
        <f t="shared" si="402"/>
        <v>0.27225130890052363</v>
      </c>
    </row>
    <row r="874" spans="1:20" x14ac:dyDescent="0.25">
      <c r="A874" t="s">
        <v>668</v>
      </c>
      <c r="E874" s="1">
        <v>7.55</v>
      </c>
      <c r="F874" s="1">
        <v>2.6</v>
      </c>
      <c r="G874" s="1">
        <v>0.13</v>
      </c>
      <c r="H874" s="1">
        <v>4.8099999999999996</v>
      </c>
      <c r="I874" s="1">
        <v>14</v>
      </c>
      <c r="J874" s="1">
        <v>0</v>
      </c>
      <c r="K874" s="1">
        <v>5.79</v>
      </c>
      <c r="L874" s="3">
        <f t="shared" si="414"/>
        <v>0.41357142857142859</v>
      </c>
      <c r="M874" s="3">
        <f t="shared" si="415"/>
        <v>13.34</v>
      </c>
      <c r="N874" s="1">
        <v>1.855</v>
      </c>
      <c r="O874" s="1">
        <v>5.3760000000000003</v>
      </c>
      <c r="P874" s="30">
        <f t="shared" si="418"/>
        <v>61.569230769230764</v>
      </c>
      <c r="Q874">
        <f t="shared" si="419"/>
        <v>1.3</v>
      </c>
      <c r="R874">
        <f t="shared" si="420"/>
        <v>4.7749999999999995</v>
      </c>
      <c r="S874" s="20">
        <f t="shared" si="405"/>
        <v>6.0749999999999993</v>
      </c>
      <c r="T874" s="20">
        <f t="shared" si="402"/>
        <v>0.27225130890052363</v>
      </c>
    </row>
    <row r="875" spans="1:20" x14ac:dyDescent="0.25">
      <c r="A875" t="s">
        <v>669</v>
      </c>
      <c r="E875" s="1">
        <v>7.8</v>
      </c>
      <c r="F875" s="1">
        <v>2.1800000000000002</v>
      </c>
      <c r="G875" s="1">
        <v>0.19</v>
      </c>
      <c r="H875" s="1">
        <v>5.43</v>
      </c>
      <c r="I875" s="1">
        <v>15</v>
      </c>
      <c r="J875" s="1">
        <v>0</v>
      </c>
      <c r="K875" s="1">
        <v>6.64</v>
      </c>
      <c r="L875" s="3">
        <f t="shared" si="414"/>
        <v>0.44266666666666665</v>
      </c>
      <c r="M875" s="3">
        <f t="shared" si="415"/>
        <v>14.44</v>
      </c>
      <c r="N875" s="1">
        <v>1.9239999999999999</v>
      </c>
      <c r="O875" s="1">
        <v>6.8840000000000003</v>
      </c>
      <c r="P875" s="30">
        <f t="shared" si="418"/>
        <v>66.646153846153837</v>
      </c>
      <c r="Q875">
        <f t="shared" si="419"/>
        <v>1.3</v>
      </c>
      <c r="R875">
        <f t="shared" si="420"/>
        <v>4.7749999999999995</v>
      </c>
      <c r="S875" s="20">
        <f t="shared" si="405"/>
        <v>6.0749999999999993</v>
      </c>
      <c r="T875" s="20">
        <f t="shared" si="402"/>
        <v>0.27225130890052363</v>
      </c>
    </row>
    <row r="876" spans="1:20" x14ac:dyDescent="0.25">
      <c r="L876" s="3"/>
      <c r="M876" s="3"/>
      <c r="P876" s="30"/>
      <c r="S876" s="20"/>
      <c r="T876" s="20"/>
    </row>
    <row r="877" spans="1:20" x14ac:dyDescent="0.25">
      <c r="L877" s="3"/>
      <c r="M877" s="3"/>
      <c r="P877" s="30"/>
      <c r="S877" s="20"/>
      <c r="T877" s="20"/>
    </row>
    <row r="878" spans="1:20" x14ac:dyDescent="0.25">
      <c r="A878" t="s">
        <v>670</v>
      </c>
      <c r="E878" s="1">
        <v>5.68</v>
      </c>
      <c r="F878" s="1">
        <v>2.73</v>
      </c>
      <c r="G878" s="1">
        <v>0.24</v>
      </c>
      <c r="H878" s="1">
        <v>2.71</v>
      </c>
      <c r="I878" s="1">
        <v>15</v>
      </c>
      <c r="J878" s="1">
        <v>0</v>
      </c>
      <c r="K878" s="1">
        <v>8.65</v>
      </c>
      <c r="L878" s="3">
        <f t="shared" si="414"/>
        <v>0.57666666666666666</v>
      </c>
      <c r="M878" s="3">
        <f t="shared" si="415"/>
        <v>14.33</v>
      </c>
      <c r="N878" s="1">
        <v>2.641</v>
      </c>
      <c r="O878" s="1">
        <v>5.492</v>
      </c>
      <c r="P878" s="30">
        <f t="shared" si="418"/>
        <v>74.765217391304347</v>
      </c>
      <c r="Q878">
        <f>6.9/6</f>
        <v>1.1500000000000001</v>
      </c>
      <c r="R878">
        <f>23.7/6</f>
        <v>3.9499999999999997</v>
      </c>
      <c r="S878" s="20">
        <f t="shared" si="405"/>
        <v>5.0999999999999996</v>
      </c>
      <c r="T878" s="20">
        <f t="shared" si="402"/>
        <v>0.29113924050632917</v>
      </c>
    </row>
    <row r="879" spans="1:20" x14ac:dyDescent="0.25">
      <c r="A879" t="s">
        <v>671</v>
      </c>
      <c r="E879" s="1">
        <v>7.63</v>
      </c>
      <c r="F879" s="1">
        <v>2.23</v>
      </c>
      <c r="G879" s="1">
        <v>0.08</v>
      </c>
      <c r="H879" s="1">
        <v>5.32</v>
      </c>
      <c r="I879" s="1">
        <v>12</v>
      </c>
      <c r="J879" s="1">
        <v>1</v>
      </c>
      <c r="K879" s="1">
        <v>5.74</v>
      </c>
      <c r="L879" s="3">
        <f t="shared" si="414"/>
        <v>0.47833333333333333</v>
      </c>
      <c r="M879" s="3">
        <f t="shared" si="415"/>
        <v>13.370000000000001</v>
      </c>
      <c r="N879" s="1">
        <v>1.573</v>
      </c>
      <c r="O879" s="1">
        <v>5.3780000000000001</v>
      </c>
      <c r="P879" s="30">
        <f t="shared" si="418"/>
        <v>69.756521739130434</v>
      </c>
      <c r="Q879">
        <f t="shared" ref="Q879:Q883" si="421">6.9/6</f>
        <v>1.1500000000000001</v>
      </c>
      <c r="R879">
        <f t="shared" ref="R879:R883" si="422">23.7/6</f>
        <v>3.9499999999999997</v>
      </c>
      <c r="S879" s="20">
        <f t="shared" si="405"/>
        <v>5.0999999999999996</v>
      </c>
      <c r="T879" s="20">
        <f t="shared" si="402"/>
        <v>0.29113924050632917</v>
      </c>
    </row>
    <row r="880" spans="1:20" x14ac:dyDescent="0.25">
      <c r="A880" t="s">
        <v>672</v>
      </c>
      <c r="E880" s="1">
        <v>7.83</v>
      </c>
      <c r="F880" s="1">
        <v>2.09</v>
      </c>
      <c r="G880" s="1">
        <v>0.26</v>
      </c>
      <c r="H880" s="1">
        <v>5.48</v>
      </c>
      <c r="I880" s="1">
        <v>13</v>
      </c>
      <c r="J880" s="1">
        <v>0</v>
      </c>
      <c r="K880" s="1">
        <v>7.98</v>
      </c>
      <c r="L880" s="3">
        <f t="shared" si="414"/>
        <v>0.61384615384615393</v>
      </c>
      <c r="M880" s="3">
        <f t="shared" si="415"/>
        <v>15.81</v>
      </c>
      <c r="N880" s="1">
        <v>1.661</v>
      </c>
      <c r="O880" s="1">
        <v>6.2190000000000003</v>
      </c>
      <c r="P880" s="30">
        <f t="shared" si="418"/>
        <v>82.486956521739131</v>
      </c>
      <c r="Q880">
        <f t="shared" si="421"/>
        <v>1.1500000000000001</v>
      </c>
      <c r="R880">
        <f t="shared" si="422"/>
        <v>3.9499999999999997</v>
      </c>
      <c r="S880" s="20">
        <f t="shared" si="405"/>
        <v>5.0999999999999996</v>
      </c>
      <c r="T880" s="20">
        <f t="shared" si="402"/>
        <v>0.29113924050632917</v>
      </c>
    </row>
    <row r="881" spans="1:20" x14ac:dyDescent="0.25">
      <c r="A881" t="s">
        <v>673</v>
      </c>
      <c r="E881" s="1">
        <v>6.46</v>
      </c>
      <c r="F881" s="1">
        <v>1.29</v>
      </c>
      <c r="G881" s="1">
        <v>0.1</v>
      </c>
      <c r="H881" s="1">
        <v>5.07</v>
      </c>
      <c r="I881" s="1">
        <v>5</v>
      </c>
      <c r="J881" s="1">
        <v>0</v>
      </c>
      <c r="K881" s="1">
        <v>2.64</v>
      </c>
      <c r="L881" s="3">
        <f t="shared" si="414"/>
        <v>0.52800000000000002</v>
      </c>
      <c r="M881" s="3">
        <f t="shared" si="415"/>
        <v>9.1</v>
      </c>
      <c r="N881" s="1">
        <v>0.77400000000000002</v>
      </c>
      <c r="O881" s="1">
        <v>3.8879999999999999</v>
      </c>
      <c r="P881" s="30">
        <f t="shared" si="418"/>
        <v>47.478260869565212</v>
      </c>
      <c r="Q881">
        <f t="shared" si="421"/>
        <v>1.1500000000000001</v>
      </c>
      <c r="R881">
        <f t="shared" si="422"/>
        <v>3.9499999999999997</v>
      </c>
      <c r="S881" s="20">
        <f t="shared" si="405"/>
        <v>5.0999999999999996</v>
      </c>
      <c r="T881" s="20">
        <f t="shared" si="402"/>
        <v>0.29113924050632917</v>
      </c>
    </row>
    <row r="882" spans="1:20" x14ac:dyDescent="0.25">
      <c r="A882" t="s">
        <v>674</v>
      </c>
      <c r="E882" s="1">
        <v>6.36</v>
      </c>
      <c r="F882" s="1">
        <v>2.88</v>
      </c>
      <c r="G882" s="1">
        <v>0.12</v>
      </c>
      <c r="H882" s="1">
        <v>3.35</v>
      </c>
      <c r="I882" s="1">
        <v>11</v>
      </c>
      <c r="J882" s="1">
        <v>0</v>
      </c>
      <c r="K882" s="1">
        <v>3.73</v>
      </c>
      <c r="L882" s="3">
        <f t="shared" si="414"/>
        <v>0.33909090909090911</v>
      </c>
      <c r="M882" s="3">
        <f t="shared" si="415"/>
        <v>10.09</v>
      </c>
      <c r="N882" s="1">
        <v>1.7310000000000001</v>
      </c>
      <c r="O882" s="1">
        <v>3.8130000000000002</v>
      </c>
      <c r="P882" s="30">
        <f t="shared" si="418"/>
        <v>52.643478260869564</v>
      </c>
      <c r="Q882">
        <f t="shared" si="421"/>
        <v>1.1500000000000001</v>
      </c>
      <c r="R882">
        <f t="shared" si="422"/>
        <v>3.9499999999999997</v>
      </c>
      <c r="S882" s="20">
        <f t="shared" si="405"/>
        <v>5.0999999999999996</v>
      </c>
      <c r="T882" s="20">
        <f t="shared" si="402"/>
        <v>0.29113924050632917</v>
      </c>
    </row>
    <row r="883" spans="1:20" x14ac:dyDescent="0.25">
      <c r="A883" t="s">
        <v>675</v>
      </c>
      <c r="E883" s="1">
        <v>7.35</v>
      </c>
      <c r="F883" s="1">
        <v>1.56</v>
      </c>
      <c r="G883" s="1">
        <v>0.41</v>
      </c>
      <c r="H883" s="1">
        <v>5.37</v>
      </c>
      <c r="I883" s="1">
        <v>9</v>
      </c>
      <c r="J883" s="1">
        <v>0</v>
      </c>
      <c r="K883" s="1">
        <v>7.49</v>
      </c>
      <c r="L883" s="3">
        <f t="shared" si="414"/>
        <v>0.8322222222222222</v>
      </c>
      <c r="M883" s="3">
        <f t="shared" si="415"/>
        <v>14.84</v>
      </c>
      <c r="N883" s="1">
        <v>1.2250000000000001</v>
      </c>
      <c r="O883" s="1">
        <v>5.7789999999999999</v>
      </c>
      <c r="P883" s="30">
        <f t="shared" si="418"/>
        <v>77.426086956521729</v>
      </c>
      <c r="Q883">
        <f t="shared" si="421"/>
        <v>1.1500000000000001</v>
      </c>
      <c r="R883">
        <f t="shared" si="422"/>
        <v>3.9499999999999997</v>
      </c>
      <c r="S883" s="20">
        <f t="shared" si="405"/>
        <v>5.0999999999999996</v>
      </c>
      <c r="T883" s="20">
        <f t="shared" si="402"/>
        <v>0.29113924050632917</v>
      </c>
    </row>
    <row r="884" spans="1:20" x14ac:dyDescent="0.25">
      <c r="A884" t="s">
        <v>676</v>
      </c>
      <c r="E884" s="1">
        <v>8.16</v>
      </c>
      <c r="F884" s="1">
        <v>2.87</v>
      </c>
      <c r="G884" s="1">
        <v>0.12</v>
      </c>
      <c r="H884" s="1">
        <v>5.17</v>
      </c>
      <c r="I884" s="1">
        <v>23</v>
      </c>
      <c r="J884" s="1">
        <v>0</v>
      </c>
      <c r="K884" s="1">
        <v>14.43</v>
      </c>
      <c r="L884" s="3">
        <f t="shared" si="414"/>
        <v>0.62739130434782608</v>
      </c>
      <c r="M884" s="3">
        <f t="shared" si="415"/>
        <v>22.59</v>
      </c>
      <c r="N884" s="1">
        <v>2.819</v>
      </c>
      <c r="O884" s="1">
        <v>8.0250000000000004</v>
      </c>
      <c r="P884" s="30">
        <f t="shared" si="418"/>
        <v>71.968141592920347</v>
      </c>
      <c r="Q884">
        <f>11.3/6</f>
        <v>1.8833333333333335</v>
      </c>
      <c r="R884">
        <f>36.8/6</f>
        <v>6.1333333333333329</v>
      </c>
      <c r="S884" s="20">
        <f t="shared" si="405"/>
        <v>8.0166666666666657</v>
      </c>
      <c r="T884" s="20">
        <f t="shared" si="402"/>
        <v>0.30706521739130438</v>
      </c>
    </row>
    <row r="885" spans="1:20" x14ac:dyDescent="0.25">
      <c r="A885" t="s">
        <v>677</v>
      </c>
      <c r="E885" s="1">
        <v>6.85</v>
      </c>
      <c r="F885" s="1">
        <v>3.43</v>
      </c>
      <c r="G885" s="1">
        <v>0.11</v>
      </c>
      <c r="H885" s="1">
        <v>3.31</v>
      </c>
      <c r="I885" s="1">
        <v>21</v>
      </c>
      <c r="J885" s="1">
        <v>0</v>
      </c>
      <c r="K885" s="1">
        <v>12.11</v>
      </c>
      <c r="L885" s="3">
        <f t="shared" si="414"/>
        <v>0.57666666666666666</v>
      </c>
      <c r="M885" s="3">
        <f t="shared" si="415"/>
        <v>18.96</v>
      </c>
      <c r="N885" s="1">
        <v>3.0649999999999999</v>
      </c>
      <c r="O885" s="1">
        <v>6.1260000000000003</v>
      </c>
      <c r="P885" s="30">
        <f t="shared" si="418"/>
        <v>60.403539823008842</v>
      </c>
      <c r="Q885">
        <f t="shared" ref="Q885:Q889" si="423">11.3/6</f>
        <v>1.8833333333333335</v>
      </c>
      <c r="R885">
        <f t="shared" ref="R885:R889" si="424">36.8/6</f>
        <v>6.1333333333333329</v>
      </c>
      <c r="S885" s="20">
        <f t="shared" si="405"/>
        <v>8.0166666666666657</v>
      </c>
      <c r="T885" s="20">
        <f>Q885/R885</f>
        <v>0.30706521739130438</v>
      </c>
    </row>
    <row r="886" spans="1:20" x14ac:dyDescent="0.25">
      <c r="A886" t="s">
        <v>678</v>
      </c>
      <c r="E886" s="1">
        <v>8.81</v>
      </c>
      <c r="F886" s="1">
        <v>3.04</v>
      </c>
      <c r="G886" s="1">
        <v>0.22</v>
      </c>
      <c r="H886" s="1">
        <v>5.54</v>
      </c>
      <c r="I886" s="1">
        <v>15</v>
      </c>
      <c r="J886" s="1">
        <v>0</v>
      </c>
      <c r="K886" s="1">
        <v>6.42</v>
      </c>
      <c r="L886" s="3">
        <f t="shared" si="414"/>
        <v>0.42799999999999999</v>
      </c>
      <c r="M886" s="3">
        <f t="shared" si="415"/>
        <v>15.23</v>
      </c>
      <c r="N886" s="1">
        <v>1.7030000000000001</v>
      </c>
      <c r="O886" s="1">
        <v>4.9340000000000002</v>
      </c>
      <c r="P886" s="30">
        <f t="shared" si="418"/>
        <v>48.520353982300875</v>
      </c>
      <c r="Q886">
        <f t="shared" si="423"/>
        <v>1.8833333333333335</v>
      </c>
      <c r="R886">
        <f t="shared" si="424"/>
        <v>6.1333333333333329</v>
      </c>
      <c r="S886" s="20">
        <f t="shared" si="405"/>
        <v>8.0166666666666657</v>
      </c>
      <c r="T886" s="20">
        <f t="shared" ref="T886:T963" si="425">Q886/R886</f>
        <v>0.30706521739130438</v>
      </c>
    </row>
    <row r="887" spans="1:20" x14ac:dyDescent="0.25">
      <c r="A887" t="s">
        <v>679</v>
      </c>
      <c r="E887" s="1">
        <v>8.32</v>
      </c>
      <c r="F887" s="1">
        <v>3.58</v>
      </c>
      <c r="G887" s="1">
        <v>0.25</v>
      </c>
      <c r="H887" s="1">
        <v>4.5</v>
      </c>
      <c r="I887" s="1">
        <v>24</v>
      </c>
      <c r="J887" s="1">
        <v>0</v>
      </c>
      <c r="K887" s="1">
        <v>16.760000000000002</v>
      </c>
      <c r="L887" s="3">
        <f t="shared" si="414"/>
        <v>0.69833333333333336</v>
      </c>
      <c r="M887" s="3">
        <f t="shared" si="415"/>
        <v>25.080000000000002</v>
      </c>
      <c r="N887" s="1">
        <v>2.883</v>
      </c>
      <c r="O887" s="1">
        <v>6.7080000000000002</v>
      </c>
      <c r="P887" s="30">
        <f t="shared" si="418"/>
        <v>79.900884955752204</v>
      </c>
      <c r="Q887">
        <f t="shared" si="423"/>
        <v>1.8833333333333335</v>
      </c>
      <c r="R887">
        <f t="shared" si="424"/>
        <v>6.1333333333333329</v>
      </c>
      <c r="S887" s="20">
        <f t="shared" si="405"/>
        <v>8.0166666666666657</v>
      </c>
      <c r="T887" s="20">
        <f t="shared" si="425"/>
        <v>0.30706521739130438</v>
      </c>
    </row>
    <row r="888" spans="1:20" x14ac:dyDescent="0.25">
      <c r="A888" t="s">
        <v>680</v>
      </c>
      <c r="E888" s="1">
        <v>9.48</v>
      </c>
      <c r="F888" s="1">
        <v>3.2</v>
      </c>
      <c r="G888" s="1">
        <v>0.13</v>
      </c>
      <c r="H888" s="1">
        <v>6.16</v>
      </c>
      <c r="I888" s="1">
        <v>25</v>
      </c>
      <c r="J888" s="1">
        <v>0</v>
      </c>
      <c r="K888" s="1">
        <v>15.63</v>
      </c>
      <c r="L888" s="3">
        <f t="shared" si="414"/>
        <v>0.62519999999999998</v>
      </c>
      <c r="M888" s="3">
        <f t="shared" si="415"/>
        <v>25.11</v>
      </c>
      <c r="N888" s="1">
        <v>2.6360000000000001</v>
      </c>
      <c r="O888" s="1">
        <v>7.8150000000000004</v>
      </c>
      <c r="P888" s="30">
        <f t="shared" si="418"/>
        <v>79.996460176991135</v>
      </c>
      <c r="Q888">
        <f t="shared" si="423"/>
        <v>1.8833333333333335</v>
      </c>
      <c r="R888">
        <f t="shared" si="424"/>
        <v>6.1333333333333329</v>
      </c>
      <c r="S888" s="20">
        <f t="shared" si="405"/>
        <v>8.0166666666666657</v>
      </c>
      <c r="T888" s="20">
        <f t="shared" si="425"/>
        <v>0.30706521739130438</v>
      </c>
    </row>
    <row r="889" spans="1:20" x14ac:dyDescent="0.25">
      <c r="A889" t="s">
        <v>681</v>
      </c>
      <c r="E889" s="1">
        <v>8.5</v>
      </c>
      <c r="F889" s="1">
        <v>2.79</v>
      </c>
      <c r="G889" s="1">
        <v>0.16</v>
      </c>
      <c r="H889" s="1">
        <v>5.55</v>
      </c>
      <c r="I889" s="1">
        <v>20</v>
      </c>
      <c r="J889" s="1">
        <v>0</v>
      </c>
      <c r="K889" s="1">
        <v>16.72</v>
      </c>
      <c r="L889" s="3">
        <f t="shared" si="414"/>
        <v>0.83599999999999997</v>
      </c>
      <c r="M889" s="3">
        <f t="shared" si="415"/>
        <v>25.22</v>
      </c>
      <c r="N889" s="1">
        <v>2.3530000000000002</v>
      </c>
      <c r="O889" s="1">
        <v>7.1760000000000002</v>
      </c>
      <c r="P889" s="30">
        <f t="shared" si="418"/>
        <v>80.346902654867236</v>
      </c>
      <c r="Q889">
        <f t="shared" si="423"/>
        <v>1.8833333333333335</v>
      </c>
      <c r="R889">
        <f t="shared" si="424"/>
        <v>6.1333333333333329</v>
      </c>
      <c r="S889" s="20">
        <f t="shared" si="405"/>
        <v>8.0166666666666657</v>
      </c>
      <c r="T889" s="20">
        <f t="shared" si="425"/>
        <v>0.30706521739130438</v>
      </c>
    </row>
    <row r="890" spans="1:20" x14ac:dyDescent="0.25">
      <c r="A890" t="s">
        <v>682</v>
      </c>
      <c r="E890" s="1">
        <v>7.37</v>
      </c>
      <c r="F890" s="1">
        <v>1.92</v>
      </c>
      <c r="G890" s="1">
        <v>0.18</v>
      </c>
      <c r="H890" s="1">
        <v>5.27</v>
      </c>
      <c r="I890" s="1">
        <v>14</v>
      </c>
      <c r="J890" s="1">
        <v>0</v>
      </c>
      <c r="K890" s="1">
        <v>11.78</v>
      </c>
      <c r="L890" s="3">
        <f t="shared" si="414"/>
        <v>0.84142857142857141</v>
      </c>
      <c r="M890" s="3">
        <f t="shared" si="415"/>
        <v>19.149999999999999</v>
      </c>
      <c r="N890" s="1">
        <v>1.9</v>
      </c>
      <c r="O890" s="1">
        <v>7.3070000000000004</v>
      </c>
      <c r="P890" s="30">
        <f t="shared" si="418"/>
        <v>56.323529411764696</v>
      </c>
      <c r="Q890">
        <f>12.24/6</f>
        <v>2.04</v>
      </c>
      <c r="R890">
        <f>41.88/6</f>
        <v>6.98</v>
      </c>
      <c r="S890" s="20">
        <f t="shared" si="405"/>
        <v>9.02</v>
      </c>
      <c r="T890" s="20">
        <f t="shared" si="425"/>
        <v>0.29226361031518622</v>
      </c>
    </row>
    <row r="891" spans="1:20" x14ac:dyDescent="0.25">
      <c r="A891" t="s">
        <v>683</v>
      </c>
      <c r="E891" s="1">
        <v>8.5299999999999994</v>
      </c>
      <c r="F891" s="1">
        <v>1.98</v>
      </c>
      <c r="G891" s="1">
        <v>0.51</v>
      </c>
      <c r="H891" s="1">
        <v>6.04</v>
      </c>
      <c r="I891" s="1">
        <v>15</v>
      </c>
      <c r="J891" s="1">
        <v>0</v>
      </c>
      <c r="K891" s="1">
        <v>8.6999999999999993</v>
      </c>
      <c r="L891" s="3">
        <f t="shared" si="414"/>
        <v>0.57999999999999996</v>
      </c>
      <c r="M891" s="3">
        <f t="shared" si="415"/>
        <v>17.229999999999997</v>
      </c>
      <c r="N891" s="1">
        <v>1.758</v>
      </c>
      <c r="O891" s="1">
        <v>7.5810000000000004</v>
      </c>
      <c r="P891" s="30">
        <f t="shared" si="418"/>
        <v>50.676470588235283</v>
      </c>
      <c r="Q891">
        <f t="shared" ref="Q891:Q894" si="426">12.24/6</f>
        <v>2.04</v>
      </c>
      <c r="R891">
        <f t="shared" ref="R891:R894" si="427">41.88/6</f>
        <v>6.98</v>
      </c>
      <c r="S891" s="20">
        <f t="shared" si="405"/>
        <v>9.02</v>
      </c>
      <c r="T891" s="20">
        <f t="shared" si="425"/>
        <v>0.29226361031518622</v>
      </c>
    </row>
    <row r="892" spans="1:20" x14ac:dyDescent="0.25">
      <c r="A892" t="s">
        <v>684</v>
      </c>
      <c r="E892" s="1">
        <v>7.41</v>
      </c>
      <c r="F892" s="1">
        <v>2.96</v>
      </c>
      <c r="G892" s="1">
        <v>0.21</v>
      </c>
      <c r="H892" s="1">
        <v>4.24</v>
      </c>
      <c r="I892" s="1">
        <v>19</v>
      </c>
      <c r="J892" s="1">
        <v>0</v>
      </c>
      <c r="K892" s="1">
        <v>10.3</v>
      </c>
      <c r="L892" s="3">
        <f t="shared" si="414"/>
        <v>0.54210526315789476</v>
      </c>
      <c r="M892" s="3">
        <f t="shared" si="415"/>
        <v>17.71</v>
      </c>
      <c r="N892" s="1">
        <v>2.5630000000000002</v>
      </c>
      <c r="O892" s="1">
        <v>6.4080000000000004</v>
      </c>
      <c r="P892" s="30">
        <f t="shared" si="418"/>
        <v>52.088235294117645</v>
      </c>
      <c r="Q892">
        <f t="shared" si="426"/>
        <v>2.04</v>
      </c>
      <c r="R892">
        <f t="shared" si="427"/>
        <v>6.98</v>
      </c>
      <c r="S892" s="20">
        <f t="shared" si="405"/>
        <v>9.02</v>
      </c>
      <c r="T892" s="20">
        <f t="shared" si="425"/>
        <v>0.29226361031518622</v>
      </c>
    </row>
    <row r="893" spans="1:20" x14ac:dyDescent="0.25">
      <c r="A893" t="s">
        <v>685</v>
      </c>
      <c r="E893" s="1">
        <v>8.15</v>
      </c>
      <c r="F893" s="1">
        <v>2.23</v>
      </c>
      <c r="G893" s="1">
        <v>0.31</v>
      </c>
      <c r="H893" s="1">
        <v>5.6</v>
      </c>
      <c r="I893" s="1">
        <v>20</v>
      </c>
      <c r="J893" s="1">
        <v>0</v>
      </c>
      <c r="K893" s="1">
        <v>14.59</v>
      </c>
      <c r="L893" s="3">
        <f t="shared" si="414"/>
        <v>0.72950000000000004</v>
      </c>
      <c r="M893" s="3">
        <f t="shared" si="415"/>
        <v>22.740000000000002</v>
      </c>
      <c r="N893" s="1">
        <v>2.4550000000000001</v>
      </c>
      <c r="O893" s="1">
        <v>8.9580000000000002</v>
      </c>
      <c r="P893" s="30">
        <f t="shared" si="418"/>
        <v>66.882352941176478</v>
      </c>
      <c r="Q893">
        <f t="shared" si="426"/>
        <v>2.04</v>
      </c>
      <c r="R893">
        <f t="shared" si="427"/>
        <v>6.98</v>
      </c>
      <c r="S893" s="20">
        <f t="shared" si="405"/>
        <v>9.02</v>
      </c>
      <c r="T893" s="20">
        <f t="shared" si="425"/>
        <v>0.29226361031518622</v>
      </c>
    </row>
    <row r="894" spans="1:20" x14ac:dyDescent="0.25">
      <c r="A894" t="s">
        <v>686</v>
      </c>
      <c r="E894" s="1">
        <v>9.6</v>
      </c>
      <c r="F894" s="1">
        <v>3.58</v>
      </c>
      <c r="G894" s="1">
        <v>0.22</v>
      </c>
      <c r="H894" s="1">
        <v>5.79</v>
      </c>
      <c r="I894" s="1">
        <v>26</v>
      </c>
      <c r="J894" s="1">
        <v>0</v>
      </c>
      <c r="K894" s="1">
        <v>19.47</v>
      </c>
      <c r="L894" s="3">
        <f t="shared" si="414"/>
        <v>0.74884615384615383</v>
      </c>
      <c r="M894" s="3">
        <f t="shared" si="415"/>
        <v>29.07</v>
      </c>
      <c r="N894" s="1">
        <v>2.7069999999999999</v>
      </c>
      <c r="O894" s="1">
        <v>7.2530000000000001</v>
      </c>
      <c r="P894" s="30">
        <f t="shared" si="418"/>
        <v>85.5</v>
      </c>
      <c r="Q894">
        <f t="shared" si="426"/>
        <v>2.04</v>
      </c>
      <c r="R894">
        <f t="shared" si="427"/>
        <v>6.98</v>
      </c>
      <c r="S894" s="20">
        <f t="shared" si="405"/>
        <v>9.02</v>
      </c>
      <c r="T894" s="20">
        <f t="shared" si="425"/>
        <v>0.29226361031518622</v>
      </c>
    </row>
    <row r="895" spans="1:20" x14ac:dyDescent="0.25">
      <c r="L895" s="3"/>
      <c r="M895" s="3"/>
      <c r="P895" s="30"/>
      <c r="S895" s="20"/>
      <c r="T895" s="20"/>
    </row>
    <row r="896" spans="1:20" x14ac:dyDescent="0.25">
      <c r="A896" t="s">
        <v>687</v>
      </c>
      <c r="E896" s="1">
        <v>6.42</v>
      </c>
      <c r="F896" s="1">
        <v>2.7</v>
      </c>
      <c r="G896" s="1">
        <v>7.0000000000000007E-2</v>
      </c>
      <c r="H896" s="1">
        <v>3.65</v>
      </c>
      <c r="I896" s="1">
        <v>16</v>
      </c>
      <c r="J896" s="1">
        <v>0</v>
      </c>
      <c r="K896" s="1">
        <v>8.06</v>
      </c>
      <c r="L896" s="3">
        <f t="shared" si="414"/>
        <v>0.50375000000000003</v>
      </c>
      <c r="M896" s="3">
        <f t="shared" si="415"/>
        <v>14.48</v>
      </c>
      <c r="N896" s="1">
        <v>2.4929999999999999</v>
      </c>
      <c r="O896" s="1">
        <v>5.9320000000000004</v>
      </c>
      <c r="P896" s="30">
        <f t="shared" si="418"/>
        <v>91.452631578947361</v>
      </c>
      <c r="Q896">
        <f>5.7/6</f>
        <v>0.95000000000000007</v>
      </c>
      <c r="R896">
        <f>19.6/6</f>
        <v>3.2666666666666671</v>
      </c>
      <c r="S896" s="20">
        <f t="shared" si="405"/>
        <v>4.2166666666666668</v>
      </c>
      <c r="T896" s="20">
        <f t="shared" si="425"/>
        <v>0.29081632653061223</v>
      </c>
    </row>
    <row r="897" spans="1:20" x14ac:dyDescent="0.25">
      <c r="A897" t="s">
        <v>688</v>
      </c>
      <c r="E897" s="1">
        <v>6.13</v>
      </c>
      <c r="F897" s="1">
        <v>2.15</v>
      </c>
      <c r="G897" s="1">
        <v>0.16</v>
      </c>
      <c r="H897" s="1">
        <v>3.82</v>
      </c>
      <c r="I897" s="1">
        <v>11</v>
      </c>
      <c r="J897" s="1">
        <v>0</v>
      </c>
      <c r="K897" s="1">
        <v>4.2699999999999996</v>
      </c>
      <c r="L897" s="3">
        <f t="shared" si="414"/>
        <v>0.38818181818181813</v>
      </c>
      <c r="M897" s="3">
        <f t="shared" si="415"/>
        <v>10.399999999999999</v>
      </c>
      <c r="N897" s="1">
        <v>1.7949999999999999</v>
      </c>
      <c r="O897" s="1">
        <v>5.117</v>
      </c>
      <c r="P897" s="30">
        <f t="shared" si="418"/>
        <v>65.684210526315766</v>
      </c>
      <c r="Q897">
        <f t="shared" ref="Q897:Q901" si="428">5.7/6</f>
        <v>0.95000000000000007</v>
      </c>
      <c r="R897">
        <f t="shared" ref="R897:R901" si="429">19.6/6</f>
        <v>3.2666666666666671</v>
      </c>
      <c r="S897" s="20">
        <f t="shared" si="405"/>
        <v>4.2166666666666668</v>
      </c>
      <c r="T897" s="20">
        <f t="shared" si="425"/>
        <v>0.29081632653061223</v>
      </c>
    </row>
    <row r="898" spans="1:20" x14ac:dyDescent="0.25">
      <c r="A898" t="s">
        <v>689</v>
      </c>
      <c r="E898" s="1">
        <v>5.81</v>
      </c>
      <c r="F898" s="1">
        <v>2.4300000000000002</v>
      </c>
      <c r="G898" s="1">
        <v>0.17</v>
      </c>
      <c r="H898" s="1">
        <v>3.21</v>
      </c>
      <c r="I898" s="1">
        <v>19</v>
      </c>
      <c r="J898" s="1">
        <v>0</v>
      </c>
      <c r="K898" s="1">
        <v>8.75</v>
      </c>
      <c r="L898" s="3">
        <f t="shared" si="414"/>
        <v>0.46052631578947367</v>
      </c>
      <c r="M898" s="3">
        <f t="shared" si="415"/>
        <v>14.559999999999999</v>
      </c>
      <c r="N898" s="1">
        <v>3.27</v>
      </c>
      <c r="O898" s="1">
        <v>7.8159999999999998</v>
      </c>
      <c r="P898" s="30">
        <f t="shared" si="418"/>
        <v>91.957894736842078</v>
      </c>
      <c r="Q898">
        <f t="shared" si="428"/>
        <v>0.95000000000000007</v>
      </c>
      <c r="R898">
        <f t="shared" si="429"/>
        <v>3.2666666666666671</v>
      </c>
      <c r="S898" s="20">
        <f t="shared" si="405"/>
        <v>4.2166666666666668</v>
      </c>
      <c r="T898" s="20">
        <f t="shared" si="425"/>
        <v>0.29081632653061223</v>
      </c>
    </row>
    <row r="899" spans="1:20" x14ac:dyDescent="0.25">
      <c r="A899" t="s">
        <v>690</v>
      </c>
      <c r="E899" s="1">
        <v>8.07</v>
      </c>
      <c r="F899" s="1">
        <v>3.08</v>
      </c>
      <c r="G899" s="1">
        <v>0.25</v>
      </c>
      <c r="H899" s="1">
        <v>4.74</v>
      </c>
      <c r="I899" s="1">
        <v>21</v>
      </c>
      <c r="J899" s="1">
        <v>0</v>
      </c>
      <c r="K899" s="1">
        <v>9.74</v>
      </c>
      <c r="L899" s="3">
        <f t="shared" si="414"/>
        <v>0.46380952380952384</v>
      </c>
      <c r="M899" s="3">
        <f t="shared" si="415"/>
        <v>17.810000000000002</v>
      </c>
      <c r="N899" s="1">
        <v>2.601</v>
      </c>
      <c r="O899" s="1">
        <v>6.8150000000000004</v>
      </c>
      <c r="P899" s="30">
        <f t="shared" si="418"/>
        <v>112.48421052631579</v>
      </c>
      <c r="Q899">
        <f t="shared" si="428"/>
        <v>0.95000000000000007</v>
      </c>
      <c r="R899">
        <f t="shared" si="429"/>
        <v>3.2666666666666671</v>
      </c>
      <c r="S899" s="20">
        <f t="shared" si="405"/>
        <v>4.2166666666666668</v>
      </c>
      <c r="T899" s="20">
        <f t="shared" si="425"/>
        <v>0.29081632653061223</v>
      </c>
    </row>
    <row r="900" spans="1:20" x14ac:dyDescent="0.25">
      <c r="A900" t="s">
        <v>691</v>
      </c>
      <c r="E900" s="1">
        <v>6.01</v>
      </c>
      <c r="F900" s="1">
        <v>2.57</v>
      </c>
      <c r="G900" s="1">
        <v>0.22</v>
      </c>
      <c r="H900" s="1">
        <v>3.23</v>
      </c>
      <c r="I900" s="1">
        <v>16</v>
      </c>
      <c r="J900" s="1">
        <v>0</v>
      </c>
      <c r="K900" s="1">
        <v>9.39</v>
      </c>
      <c r="L900" s="3">
        <f t="shared" si="414"/>
        <v>0.58687500000000004</v>
      </c>
      <c r="M900" s="3">
        <f t="shared" si="415"/>
        <v>15.4</v>
      </c>
      <c r="N900" s="1">
        <v>2.661</v>
      </c>
      <c r="O900" s="1">
        <v>6.23</v>
      </c>
      <c r="P900" s="30">
        <f t="shared" si="418"/>
        <v>97.263157894736835</v>
      </c>
      <c r="Q900">
        <f t="shared" si="428"/>
        <v>0.95000000000000007</v>
      </c>
      <c r="R900">
        <f t="shared" si="429"/>
        <v>3.2666666666666671</v>
      </c>
      <c r="S900" s="20">
        <f t="shared" si="405"/>
        <v>4.2166666666666668</v>
      </c>
      <c r="T900" s="20">
        <f t="shared" si="425"/>
        <v>0.29081632653061223</v>
      </c>
    </row>
    <row r="901" spans="1:20" x14ac:dyDescent="0.25">
      <c r="A901" t="s">
        <v>692</v>
      </c>
      <c r="E901" s="1">
        <v>6.08</v>
      </c>
      <c r="F901" s="1">
        <v>2.2799999999999998</v>
      </c>
      <c r="G901" s="1">
        <v>0.18</v>
      </c>
      <c r="H901" s="1">
        <v>3.63</v>
      </c>
      <c r="I901" s="1">
        <v>12</v>
      </c>
      <c r="J901" s="1">
        <v>0</v>
      </c>
      <c r="K901" s="1">
        <v>5.35</v>
      </c>
      <c r="L901" s="3">
        <f t="shared" si="414"/>
        <v>0.4458333333333333</v>
      </c>
      <c r="M901" s="3">
        <f t="shared" si="415"/>
        <v>11.43</v>
      </c>
      <c r="N901" s="1">
        <v>1.9730000000000001</v>
      </c>
      <c r="O901" s="1">
        <v>5.2690000000000001</v>
      </c>
      <c r="P901" s="30">
        <f t="shared" si="418"/>
        <v>72.189473684210512</v>
      </c>
      <c r="Q901">
        <f t="shared" si="428"/>
        <v>0.95000000000000007</v>
      </c>
      <c r="R901">
        <f t="shared" si="429"/>
        <v>3.2666666666666671</v>
      </c>
      <c r="S901" s="20">
        <f t="shared" si="405"/>
        <v>4.2166666666666668</v>
      </c>
      <c r="T901" s="20">
        <f t="shared" si="425"/>
        <v>0.29081632653061223</v>
      </c>
    </row>
    <row r="902" spans="1:20" x14ac:dyDescent="0.25">
      <c r="A902" s="32" t="s">
        <v>693</v>
      </c>
      <c r="E902" s="1">
        <v>4.16</v>
      </c>
      <c r="F902" s="1">
        <v>0.25</v>
      </c>
      <c r="G902" s="1">
        <v>0.03</v>
      </c>
      <c r="H902" s="1">
        <v>3.88</v>
      </c>
      <c r="I902" s="1">
        <v>3</v>
      </c>
      <c r="J902" s="1">
        <v>0</v>
      </c>
      <c r="K902" s="1">
        <v>1.89</v>
      </c>
      <c r="L902" s="3">
        <f t="shared" si="414"/>
        <v>0.63</v>
      </c>
      <c r="M902" s="3">
        <f t="shared" si="415"/>
        <v>6.05</v>
      </c>
      <c r="N902" s="1">
        <v>0.72099999999999997</v>
      </c>
      <c r="O902" s="1">
        <v>11.961</v>
      </c>
      <c r="P902" s="30">
        <f t="shared" si="418"/>
        <v>132</v>
      </c>
      <c r="Q902">
        <f>1.65/6</f>
        <v>0.27499999999999997</v>
      </c>
      <c r="R902">
        <f>20.4/6</f>
        <v>3.4</v>
      </c>
      <c r="S902" s="20">
        <f t="shared" si="405"/>
        <v>3.6749999999999998</v>
      </c>
      <c r="T902" s="20">
        <f t="shared" si="425"/>
        <v>8.0882352941176461E-2</v>
      </c>
    </row>
    <row r="903" spans="1:20" x14ac:dyDescent="0.25">
      <c r="A903" s="32" t="s">
        <v>694</v>
      </c>
      <c r="E903" s="1">
        <v>4.63</v>
      </c>
      <c r="F903" s="1">
        <v>0</v>
      </c>
      <c r="G903" s="1">
        <v>4.63</v>
      </c>
      <c r="H903" s="1">
        <v>0</v>
      </c>
      <c r="I903" s="1">
        <v>0</v>
      </c>
      <c r="J903" s="1">
        <v>0</v>
      </c>
      <c r="K903" s="1">
        <v>0</v>
      </c>
      <c r="L903" s="3" t="e">
        <f t="shared" si="414"/>
        <v>#DIV/0!</v>
      </c>
      <c r="M903" s="3">
        <f t="shared" si="415"/>
        <v>4.63</v>
      </c>
      <c r="N903" s="1">
        <v>0</v>
      </c>
      <c r="O903" s="1">
        <v>0</v>
      </c>
      <c r="P903" s="30">
        <f t="shared" si="418"/>
        <v>101.01818181818183</v>
      </c>
      <c r="Q903">
        <f>1.65/6</f>
        <v>0.27499999999999997</v>
      </c>
      <c r="R903">
        <f t="shared" ref="R903:R905" si="430">20.4/6</f>
        <v>3.4</v>
      </c>
      <c r="S903" s="20">
        <f t="shared" si="405"/>
        <v>3.6749999999999998</v>
      </c>
      <c r="T903" s="20">
        <f>Q903/R903</f>
        <v>8.0882352941176461E-2</v>
      </c>
    </row>
    <row r="904" spans="1:20" x14ac:dyDescent="0.25">
      <c r="A904" s="32" t="s">
        <v>695</v>
      </c>
      <c r="E904" s="1">
        <v>5.75</v>
      </c>
      <c r="F904" s="1">
        <v>0.72</v>
      </c>
      <c r="G904" s="1">
        <v>0.68</v>
      </c>
      <c r="H904" s="1">
        <v>4.3600000000000003</v>
      </c>
      <c r="I904" s="1">
        <v>4</v>
      </c>
      <c r="J904" s="1">
        <v>0</v>
      </c>
      <c r="K904" s="1">
        <v>1.1100000000000001</v>
      </c>
      <c r="L904" s="3">
        <f t="shared" si="414"/>
        <v>0.27750000000000002</v>
      </c>
      <c r="M904" s="3">
        <f t="shared" si="415"/>
        <v>6.86</v>
      </c>
      <c r="N904" s="1">
        <v>0.69499999999999995</v>
      </c>
      <c r="O904" s="1">
        <v>5.5670000000000002</v>
      </c>
      <c r="P904" s="30">
        <f t="shared" si="418"/>
        <v>149.67272727272729</v>
      </c>
      <c r="Q904">
        <f t="shared" ref="Q904:Q905" si="431">1.65/6</f>
        <v>0.27499999999999997</v>
      </c>
      <c r="R904">
        <f t="shared" si="430"/>
        <v>3.4</v>
      </c>
      <c r="S904" s="20">
        <f t="shared" si="405"/>
        <v>3.6749999999999998</v>
      </c>
      <c r="T904" s="20">
        <f t="shared" si="425"/>
        <v>8.0882352941176461E-2</v>
      </c>
    </row>
    <row r="905" spans="1:20" x14ac:dyDescent="0.25">
      <c r="A905" s="32" t="s">
        <v>696</v>
      </c>
      <c r="E905" s="1">
        <v>5.92</v>
      </c>
      <c r="F905" s="1">
        <v>1.71</v>
      </c>
      <c r="G905" s="1">
        <v>0.26</v>
      </c>
      <c r="H905" s="1">
        <v>3.95</v>
      </c>
      <c r="I905" s="1">
        <v>11</v>
      </c>
      <c r="J905" s="1">
        <v>0</v>
      </c>
      <c r="K905" s="1">
        <v>3.89</v>
      </c>
      <c r="L905" s="3">
        <f t="shared" si="414"/>
        <v>0.35363636363636364</v>
      </c>
      <c r="M905" s="3">
        <f t="shared" si="415"/>
        <v>9.81</v>
      </c>
      <c r="N905" s="1">
        <v>1.859</v>
      </c>
      <c r="O905" s="1">
        <v>6.4390000000000001</v>
      </c>
      <c r="P905" s="30">
        <f t="shared" si="418"/>
        <v>214.03636363636366</v>
      </c>
      <c r="Q905">
        <f t="shared" si="431"/>
        <v>0.27499999999999997</v>
      </c>
      <c r="R905">
        <f t="shared" si="430"/>
        <v>3.4</v>
      </c>
      <c r="S905" s="20">
        <f t="shared" ref="S905:S968" si="432">Q905+R905</f>
        <v>3.6749999999999998</v>
      </c>
      <c r="T905" s="20">
        <f t="shared" si="425"/>
        <v>8.0882352941176461E-2</v>
      </c>
    </row>
    <row r="906" spans="1:20" x14ac:dyDescent="0.25">
      <c r="L906" s="3"/>
      <c r="M906" s="3"/>
      <c r="P906" s="30"/>
      <c r="S906" s="20"/>
      <c r="T906" s="20"/>
    </row>
    <row r="907" spans="1:20" x14ac:dyDescent="0.25">
      <c r="L907" s="3"/>
      <c r="M907" s="3"/>
      <c r="P907" s="30"/>
      <c r="S907" s="20"/>
      <c r="T907" s="20"/>
    </row>
    <row r="908" spans="1:20" x14ac:dyDescent="0.25">
      <c r="A908" s="33" t="s">
        <v>697</v>
      </c>
      <c r="E908" s="1">
        <v>5.92</v>
      </c>
      <c r="F908" s="1">
        <v>1.5</v>
      </c>
      <c r="G908" s="1">
        <v>0.32</v>
      </c>
      <c r="H908" s="1">
        <v>4.0999999999999996</v>
      </c>
      <c r="I908" s="1">
        <v>12</v>
      </c>
      <c r="J908" s="1">
        <v>0</v>
      </c>
      <c r="K908" s="1">
        <v>7.77</v>
      </c>
      <c r="L908" s="3">
        <v>0.6</v>
      </c>
      <c r="M908" s="3">
        <v>13.7</v>
      </c>
      <c r="N908" s="1">
        <v>2.0270000000000001</v>
      </c>
      <c r="O908" s="1">
        <v>7.9950000000000001</v>
      </c>
      <c r="P908" s="30">
        <f t="shared" si="418"/>
        <v>72.529411764705884</v>
      </c>
      <c r="Q908">
        <f>6.8/6</f>
        <v>1.1333333333333333</v>
      </c>
      <c r="R908">
        <f>22.6/6</f>
        <v>3.7666666666666671</v>
      </c>
      <c r="S908" s="20">
        <f t="shared" si="432"/>
        <v>4.9000000000000004</v>
      </c>
      <c r="T908" s="20">
        <f>Q908/R908</f>
        <v>0.30088495575221236</v>
      </c>
    </row>
    <row r="909" spans="1:20" x14ac:dyDescent="0.25">
      <c r="A909" s="33" t="s">
        <v>698</v>
      </c>
      <c r="E909" s="1">
        <v>6.51</v>
      </c>
      <c r="F909" s="1">
        <v>2.31</v>
      </c>
      <c r="G909" s="1">
        <v>0.31</v>
      </c>
      <c r="H909" s="1">
        <v>3.89</v>
      </c>
      <c r="I909" s="1">
        <v>13</v>
      </c>
      <c r="J909" s="1">
        <v>0</v>
      </c>
      <c r="K909" s="1">
        <v>6.21</v>
      </c>
      <c r="L909" s="3">
        <v>0.5</v>
      </c>
      <c r="M909" s="3">
        <v>12.7</v>
      </c>
      <c r="N909" s="1">
        <v>1.998</v>
      </c>
      <c r="O909" s="1">
        <v>5.6360000000000001</v>
      </c>
      <c r="P909" s="30">
        <f t="shared" si="418"/>
        <v>67.235294117647058</v>
      </c>
      <c r="Q909">
        <f t="shared" ref="Q909:Q913" si="433">6.8/6</f>
        <v>1.1333333333333333</v>
      </c>
      <c r="R909">
        <f t="shared" ref="R909:R913" si="434">22.6/6</f>
        <v>3.7666666666666671</v>
      </c>
      <c r="S909" s="20">
        <f t="shared" si="432"/>
        <v>4.9000000000000004</v>
      </c>
      <c r="T909" s="20">
        <f t="shared" si="425"/>
        <v>0.30088495575221236</v>
      </c>
    </row>
    <row r="910" spans="1:20" x14ac:dyDescent="0.25">
      <c r="A910" s="33" t="s">
        <v>699</v>
      </c>
      <c r="E910" s="1">
        <v>7.48</v>
      </c>
      <c r="F910" s="1">
        <v>1.55</v>
      </c>
      <c r="G910" s="1">
        <v>1.28</v>
      </c>
      <c r="H910" s="1">
        <v>4.6500000000000004</v>
      </c>
      <c r="I910" s="1">
        <v>3</v>
      </c>
      <c r="J910" s="1">
        <v>0</v>
      </c>
      <c r="K910" s="1">
        <v>0.93</v>
      </c>
      <c r="L910" s="3">
        <v>0.3</v>
      </c>
      <c r="M910" s="3">
        <v>8.4</v>
      </c>
      <c r="N910" s="1">
        <v>0.40100000000000002</v>
      </c>
      <c r="O910" s="1">
        <v>1.9370000000000001</v>
      </c>
      <c r="P910" s="30">
        <f t="shared" si="418"/>
        <v>44.470588235294123</v>
      </c>
      <c r="Q910">
        <f t="shared" si="433"/>
        <v>1.1333333333333333</v>
      </c>
      <c r="R910">
        <f t="shared" si="434"/>
        <v>3.7666666666666671</v>
      </c>
      <c r="S910" s="20">
        <f t="shared" si="432"/>
        <v>4.9000000000000004</v>
      </c>
      <c r="T910" s="20">
        <f t="shared" si="425"/>
        <v>0.30088495575221236</v>
      </c>
    </row>
    <row r="911" spans="1:20" x14ac:dyDescent="0.25">
      <c r="A911" s="33" t="s">
        <v>700</v>
      </c>
      <c r="E911" s="1">
        <v>4.57</v>
      </c>
      <c r="F911" s="1">
        <v>2.68</v>
      </c>
      <c r="G911" s="1">
        <v>0.31</v>
      </c>
      <c r="H911" s="1">
        <v>1.58</v>
      </c>
      <c r="I911" s="1">
        <v>15</v>
      </c>
      <c r="J911" s="1">
        <v>0</v>
      </c>
      <c r="K911" s="1">
        <v>6.86</v>
      </c>
      <c r="L911" s="3">
        <v>0.5</v>
      </c>
      <c r="M911" s="3">
        <v>11.4</v>
      </c>
      <c r="N911" s="1">
        <v>3.282</v>
      </c>
      <c r="O911" s="1">
        <v>5.6</v>
      </c>
      <c r="P911" s="30">
        <f t="shared" si="418"/>
        <v>60.352941176470594</v>
      </c>
      <c r="Q911">
        <f t="shared" si="433"/>
        <v>1.1333333333333333</v>
      </c>
      <c r="R911">
        <f t="shared" si="434"/>
        <v>3.7666666666666671</v>
      </c>
      <c r="S911" s="20">
        <f t="shared" si="432"/>
        <v>4.9000000000000004</v>
      </c>
      <c r="T911" s="20">
        <f t="shared" si="425"/>
        <v>0.30088495575221236</v>
      </c>
    </row>
    <row r="912" spans="1:20" x14ac:dyDescent="0.25">
      <c r="A912" s="33" t="s">
        <v>701</v>
      </c>
      <c r="E912" s="1">
        <v>6.58</v>
      </c>
      <c r="F912" s="1">
        <v>2.11</v>
      </c>
      <c r="G912" s="1">
        <v>0.22</v>
      </c>
      <c r="H912" s="1">
        <v>4.25</v>
      </c>
      <c r="I912" s="1">
        <v>11</v>
      </c>
      <c r="J912" s="1">
        <v>0</v>
      </c>
      <c r="K912" s="1">
        <v>8.77</v>
      </c>
      <c r="L912" s="3">
        <v>0.8</v>
      </c>
      <c r="M912" s="3">
        <v>15.4</v>
      </c>
      <c r="N912" s="1">
        <v>1.671</v>
      </c>
      <c r="O912" s="1">
        <v>5.2210000000000001</v>
      </c>
      <c r="P912" s="30">
        <f t="shared" si="418"/>
        <v>81.529411764705884</v>
      </c>
      <c r="Q912">
        <f t="shared" si="433"/>
        <v>1.1333333333333333</v>
      </c>
      <c r="R912">
        <f t="shared" si="434"/>
        <v>3.7666666666666671</v>
      </c>
      <c r="S912" s="20">
        <f t="shared" si="432"/>
        <v>4.9000000000000004</v>
      </c>
      <c r="T912" s="20">
        <f t="shared" si="425"/>
        <v>0.30088495575221236</v>
      </c>
    </row>
    <row r="913" spans="1:20" x14ac:dyDescent="0.25">
      <c r="A913" s="33" t="s">
        <v>702</v>
      </c>
      <c r="E913" s="1">
        <v>8.83</v>
      </c>
      <c r="F913" s="1">
        <v>2.97</v>
      </c>
      <c r="G913" s="1">
        <v>0.43</v>
      </c>
      <c r="H913" s="1">
        <v>5.43</v>
      </c>
      <c r="I913" s="1">
        <v>19</v>
      </c>
      <c r="J913" s="1">
        <v>0</v>
      </c>
      <c r="K913" s="1">
        <v>10.09</v>
      </c>
      <c r="L913" s="3">
        <v>0.5</v>
      </c>
      <c r="M913" s="3">
        <v>18.899999999999999</v>
      </c>
      <c r="N913" s="1">
        <v>2.1520000000000001</v>
      </c>
      <c r="O913" s="1">
        <v>6.3890000000000002</v>
      </c>
      <c r="P913" s="30">
        <f t="shared" si="418"/>
        <v>100.05882352941175</v>
      </c>
      <c r="Q913">
        <f t="shared" si="433"/>
        <v>1.1333333333333333</v>
      </c>
      <c r="R913">
        <f t="shared" si="434"/>
        <v>3.7666666666666671</v>
      </c>
      <c r="S913" s="20">
        <f t="shared" si="432"/>
        <v>4.9000000000000004</v>
      </c>
      <c r="T913" s="20">
        <f>Q913/R913</f>
        <v>0.30088495575221236</v>
      </c>
    </row>
    <row r="914" spans="1:20" x14ac:dyDescent="0.25">
      <c r="A914" t="s">
        <v>703</v>
      </c>
      <c r="E914" s="1">
        <v>8.4700000000000006</v>
      </c>
      <c r="F914" s="1">
        <v>3.11</v>
      </c>
      <c r="G914" s="1">
        <v>0.15</v>
      </c>
      <c r="H914" s="1">
        <v>5.21</v>
      </c>
      <c r="I914" s="1">
        <v>20</v>
      </c>
      <c r="J914" s="1">
        <v>0</v>
      </c>
      <c r="K914" s="1">
        <v>12.2</v>
      </c>
      <c r="L914" s="3">
        <v>0.6</v>
      </c>
      <c r="M914" s="3">
        <v>20.7</v>
      </c>
      <c r="N914" s="1">
        <v>2.363</v>
      </c>
      <c r="O914" s="1">
        <v>6.4359999999999999</v>
      </c>
      <c r="P914" s="30">
        <f t="shared" si="418"/>
        <v>80.649350649350652</v>
      </c>
      <c r="Q914">
        <f>9.24/6</f>
        <v>1.54</v>
      </c>
      <c r="R914">
        <f>27.84/6</f>
        <v>4.6399999999999997</v>
      </c>
      <c r="S914" s="20">
        <f t="shared" si="432"/>
        <v>6.18</v>
      </c>
      <c r="T914" s="20">
        <f t="shared" si="425"/>
        <v>0.33189655172413796</v>
      </c>
    </row>
    <row r="915" spans="1:20" x14ac:dyDescent="0.25">
      <c r="A915" t="s">
        <v>704</v>
      </c>
      <c r="E915" s="1">
        <v>7.56</v>
      </c>
      <c r="F915" s="1">
        <v>3.09</v>
      </c>
      <c r="G915" s="1">
        <v>0.16</v>
      </c>
      <c r="H915" s="1">
        <v>4.32</v>
      </c>
      <c r="I915" s="1">
        <v>20</v>
      </c>
      <c r="J915" s="1">
        <v>0</v>
      </c>
      <c r="K915" s="1">
        <v>10.78</v>
      </c>
      <c r="L915" s="3">
        <f t="shared" si="414"/>
        <v>0.53899999999999992</v>
      </c>
      <c r="M915" s="3">
        <f t="shared" si="415"/>
        <v>18.34</v>
      </c>
      <c r="N915" s="1">
        <v>2.645</v>
      </c>
      <c r="O915" s="1">
        <v>6.476</v>
      </c>
      <c r="P915" s="30">
        <f t="shared" si="418"/>
        <v>71.454545454545453</v>
      </c>
      <c r="Q915">
        <f t="shared" ref="Q915:Q918" si="435">9.24/6</f>
        <v>1.54</v>
      </c>
      <c r="R915">
        <f t="shared" ref="R915:R918" si="436">27.84/6</f>
        <v>4.6399999999999997</v>
      </c>
      <c r="S915" s="20">
        <f t="shared" si="432"/>
        <v>6.18</v>
      </c>
      <c r="T915" s="20">
        <f t="shared" si="425"/>
        <v>0.33189655172413796</v>
      </c>
    </row>
    <row r="916" spans="1:20" x14ac:dyDescent="0.25">
      <c r="A916" t="s">
        <v>705</v>
      </c>
      <c r="E916" s="1">
        <v>6.66</v>
      </c>
      <c r="F916" s="1">
        <v>2.19</v>
      </c>
      <c r="G916" s="1">
        <v>0.22</v>
      </c>
      <c r="H916" s="1">
        <v>4.24</v>
      </c>
      <c r="I916" s="1">
        <v>13</v>
      </c>
      <c r="J916" s="1">
        <v>0</v>
      </c>
      <c r="K916" s="1">
        <v>6.95</v>
      </c>
      <c r="L916" s="3">
        <f t="shared" si="414"/>
        <v>0.5346153846153846</v>
      </c>
      <c r="M916" s="3">
        <f t="shared" si="415"/>
        <v>13.61</v>
      </c>
      <c r="N916" s="1">
        <v>1.9530000000000001</v>
      </c>
      <c r="O916" s="1">
        <v>5.9340000000000002</v>
      </c>
      <c r="P916" s="30">
        <f t="shared" si="418"/>
        <v>53.02597402597403</v>
      </c>
      <c r="Q916">
        <f t="shared" si="435"/>
        <v>1.54</v>
      </c>
      <c r="R916">
        <f t="shared" si="436"/>
        <v>4.6399999999999997</v>
      </c>
      <c r="S916" s="20">
        <f t="shared" si="432"/>
        <v>6.18</v>
      </c>
      <c r="T916" s="20">
        <f t="shared" si="425"/>
        <v>0.33189655172413796</v>
      </c>
    </row>
    <row r="917" spans="1:20" x14ac:dyDescent="0.25">
      <c r="A917" t="s">
        <v>706</v>
      </c>
      <c r="E917" s="1">
        <v>6.8</v>
      </c>
      <c r="F917" s="1">
        <v>1.63</v>
      </c>
      <c r="G917" s="1">
        <v>0.39</v>
      </c>
      <c r="H917" s="1">
        <v>4.78</v>
      </c>
      <c r="I917" s="1">
        <v>11</v>
      </c>
      <c r="J917" s="1">
        <v>0</v>
      </c>
      <c r="K917" s="1">
        <v>4.12</v>
      </c>
      <c r="L917" s="3">
        <f t="shared" si="414"/>
        <v>0.37454545454545457</v>
      </c>
      <c r="M917" s="3">
        <f t="shared" si="415"/>
        <v>10.92</v>
      </c>
      <c r="N917" s="1">
        <v>1.617</v>
      </c>
      <c r="O917" s="1">
        <v>6.74</v>
      </c>
      <c r="P917" s="30">
        <f t="shared" si="418"/>
        <v>42.545454545454547</v>
      </c>
      <c r="Q917">
        <f t="shared" si="435"/>
        <v>1.54</v>
      </c>
      <c r="R917">
        <f t="shared" si="436"/>
        <v>4.6399999999999997</v>
      </c>
      <c r="S917" s="20">
        <f t="shared" si="432"/>
        <v>6.18</v>
      </c>
      <c r="T917" s="20">
        <f t="shared" si="425"/>
        <v>0.33189655172413796</v>
      </c>
    </row>
    <row r="918" spans="1:20" x14ac:dyDescent="0.25">
      <c r="A918" t="s">
        <v>707</v>
      </c>
      <c r="E918" s="1">
        <v>6.91</v>
      </c>
      <c r="F918" s="1">
        <v>2.83</v>
      </c>
      <c r="G918" s="1">
        <v>0.59</v>
      </c>
      <c r="H918" s="1">
        <v>3.49</v>
      </c>
      <c r="I918" s="1">
        <v>20</v>
      </c>
      <c r="J918" s="1">
        <v>0</v>
      </c>
      <c r="K918" s="1">
        <v>10.1</v>
      </c>
      <c r="L918" s="3">
        <f t="shared" si="414"/>
        <v>0.505</v>
      </c>
      <c r="M918" s="3">
        <f t="shared" si="415"/>
        <v>17.009999999999998</v>
      </c>
      <c r="N918" s="1">
        <v>2.8959999999999999</v>
      </c>
      <c r="O918" s="1">
        <v>7.0759999999999996</v>
      </c>
      <c r="P918" s="30">
        <f t="shared" si="418"/>
        <v>66.272727272727266</v>
      </c>
      <c r="Q918">
        <f t="shared" si="435"/>
        <v>1.54</v>
      </c>
      <c r="R918">
        <f t="shared" si="436"/>
        <v>4.6399999999999997</v>
      </c>
      <c r="S918" s="20">
        <f t="shared" si="432"/>
        <v>6.18</v>
      </c>
      <c r="T918" s="20">
        <f t="shared" si="425"/>
        <v>0.33189655172413796</v>
      </c>
    </row>
    <row r="919" spans="1:20" x14ac:dyDescent="0.25">
      <c r="L919" s="3"/>
      <c r="M919" s="3"/>
      <c r="P919" s="30"/>
      <c r="S919" s="20"/>
      <c r="T919" s="20"/>
    </row>
    <row r="920" spans="1:20" x14ac:dyDescent="0.25">
      <c r="A920" t="s">
        <v>708</v>
      </c>
      <c r="E920" s="1">
        <v>7.15</v>
      </c>
      <c r="F920" s="1">
        <v>0</v>
      </c>
      <c r="G920" s="1">
        <v>7.15</v>
      </c>
      <c r="H920" s="1">
        <v>0</v>
      </c>
      <c r="I920" s="1">
        <v>0</v>
      </c>
      <c r="J920" s="1">
        <v>0</v>
      </c>
      <c r="K920" s="1">
        <v>0</v>
      </c>
      <c r="L920" s="3" t="e">
        <f t="shared" si="414"/>
        <v>#DIV/0!</v>
      </c>
      <c r="M920" s="3">
        <f t="shared" si="415"/>
        <v>7.15</v>
      </c>
      <c r="N920" s="1">
        <v>0</v>
      </c>
      <c r="O920" s="1">
        <v>0</v>
      </c>
      <c r="P920" s="30">
        <f t="shared" si="418"/>
        <v>41.853658536585357</v>
      </c>
      <c r="Q920">
        <f>6.15/6</f>
        <v>1.0250000000000001</v>
      </c>
      <c r="R920">
        <f>31.8/6</f>
        <v>5.3</v>
      </c>
      <c r="S920" s="20">
        <f t="shared" si="432"/>
        <v>6.3250000000000002</v>
      </c>
      <c r="T920" s="20">
        <f t="shared" si="425"/>
        <v>0.19339622641509438</v>
      </c>
    </row>
    <row r="921" spans="1:20" x14ac:dyDescent="0.25">
      <c r="A921" t="s">
        <v>709</v>
      </c>
      <c r="E921" s="1">
        <v>6.33</v>
      </c>
      <c r="F921" s="1">
        <v>0</v>
      </c>
      <c r="G921" s="1">
        <v>6.33</v>
      </c>
      <c r="H921" s="1">
        <v>0</v>
      </c>
      <c r="I921" s="1">
        <v>0</v>
      </c>
      <c r="J921" s="1">
        <v>0</v>
      </c>
      <c r="K921" s="1">
        <v>0</v>
      </c>
      <c r="L921" s="3" t="e">
        <f t="shared" si="414"/>
        <v>#DIV/0!</v>
      </c>
      <c r="M921" s="3">
        <f t="shared" si="415"/>
        <v>6.33</v>
      </c>
      <c r="N921" s="1">
        <v>0</v>
      </c>
      <c r="O921" s="1">
        <v>0</v>
      </c>
      <c r="P921" s="30">
        <f t="shared" si="418"/>
        <v>37.05365853658536</v>
      </c>
      <c r="Q921">
        <f t="shared" ref="Q921:Q923" si="437">6.15/6</f>
        <v>1.0250000000000001</v>
      </c>
      <c r="R921">
        <f t="shared" ref="R921:R923" si="438">31.8/6</f>
        <v>5.3</v>
      </c>
      <c r="S921" s="20">
        <f t="shared" si="432"/>
        <v>6.3250000000000002</v>
      </c>
      <c r="T921" s="20">
        <f t="shared" si="425"/>
        <v>0.19339622641509438</v>
      </c>
    </row>
    <row r="922" spans="1:20" x14ac:dyDescent="0.25">
      <c r="A922" t="s">
        <v>710</v>
      </c>
      <c r="E922" s="1">
        <v>6.12</v>
      </c>
      <c r="F922" s="1">
        <v>0.65</v>
      </c>
      <c r="G922" s="1">
        <v>0.53</v>
      </c>
      <c r="H922" s="1">
        <v>4.93</v>
      </c>
      <c r="I922" s="1">
        <v>6</v>
      </c>
      <c r="J922" s="1">
        <v>0</v>
      </c>
      <c r="K922" s="1">
        <v>1.57</v>
      </c>
      <c r="L922" s="3">
        <f t="shared" si="414"/>
        <v>0.26166666666666666</v>
      </c>
      <c r="M922" s="3">
        <f t="shared" si="415"/>
        <v>7.69</v>
      </c>
      <c r="N922" s="1">
        <v>0.98</v>
      </c>
      <c r="O922" s="1">
        <v>9.1790000000000003</v>
      </c>
      <c r="P922" s="30">
        <f t="shared" si="418"/>
        <v>45.014634146341457</v>
      </c>
      <c r="Q922">
        <f t="shared" si="437"/>
        <v>1.0250000000000001</v>
      </c>
      <c r="R922">
        <f t="shared" si="438"/>
        <v>5.3</v>
      </c>
      <c r="S922" s="20">
        <f t="shared" si="432"/>
        <v>6.3250000000000002</v>
      </c>
      <c r="T922" s="20">
        <f t="shared" si="425"/>
        <v>0.19339622641509438</v>
      </c>
    </row>
    <row r="923" spans="1:20" x14ac:dyDescent="0.25">
      <c r="A923" t="s">
        <v>711</v>
      </c>
      <c r="E923" s="1">
        <v>5.43</v>
      </c>
      <c r="F923" s="1">
        <v>1.65</v>
      </c>
      <c r="G923" s="1">
        <v>0.37</v>
      </c>
      <c r="H923" s="1">
        <v>3.42</v>
      </c>
      <c r="I923" s="1">
        <v>12</v>
      </c>
      <c r="J923" s="1">
        <v>0</v>
      </c>
      <c r="K923" s="1">
        <v>4.66</v>
      </c>
      <c r="L923" s="3">
        <f t="shared" si="414"/>
        <v>0.38833333333333336</v>
      </c>
      <c r="M923" s="3">
        <f t="shared" si="415"/>
        <v>10.09</v>
      </c>
      <c r="N923" s="1">
        <v>2.2109999999999999</v>
      </c>
      <c r="O923" s="1">
        <v>7.2930000000000001</v>
      </c>
      <c r="P923" s="30">
        <f t="shared" si="418"/>
        <v>59.063414634146326</v>
      </c>
      <c r="Q923">
        <f t="shared" si="437"/>
        <v>1.0250000000000001</v>
      </c>
      <c r="R923">
        <f t="shared" si="438"/>
        <v>5.3</v>
      </c>
      <c r="S923" s="20">
        <f t="shared" si="432"/>
        <v>6.3250000000000002</v>
      </c>
      <c r="T923" s="20">
        <f t="shared" si="425"/>
        <v>0.19339622641509438</v>
      </c>
    </row>
    <row r="924" spans="1:20" x14ac:dyDescent="0.25">
      <c r="L924" s="3"/>
      <c r="M924" s="3"/>
      <c r="P924" s="30"/>
      <c r="S924" s="20"/>
      <c r="T924" s="20"/>
    </row>
    <row r="925" spans="1:20" x14ac:dyDescent="0.25">
      <c r="L925" s="3"/>
      <c r="M925" s="3"/>
      <c r="P925" s="30"/>
      <c r="S925" s="20"/>
      <c r="T925" s="20"/>
    </row>
    <row r="926" spans="1:20" x14ac:dyDescent="0.25">
      <c r="A926" t="s">
        <v>712</v>
      </c>
      <c r="E926" s="1">
        <v>5.95</v>
      </c>
      <c r="F926" s="1">
        <v>0.79</v>
      </c>
      <c r="G926" s="1">
        <v>0.41</v>
      </c>
      <c r="H926" s="1">
        <v>4.75</v>
      </c>
      <c r="I926" s="1">
        <v>5</v>
      </c>
      <c r="J926" s="1">
        <v>0</v>
      </c>
      <c r="K926" s="1">
        <v>1.61</v>
      </c>
      <c r="L926" s="3">
        <f t="shared" si="414"/>
        <v>0.32200000000000001</v>
      </c>
      <c r="M926" s="3">
        <f t="shared" si="415"/>
        <v>7.5600000000000005</v>
      </c>
      <c r="N926" s="1">
        <v>0.84</v>
      </c>
      <c r="O926" s="1">
        <v>6.298</v>
      </c>
      <c r="P926" s="30">
        <f t="shared" si="418"/>
        <v>53.364705882352943</v>
      </c>
      <c r="Q926">
        <f>5.1/6</f>
        <v>0.85</v>
      </c>
      <c r="R926">
        <f>28.5/6</f>
        <v>4.75</v>
      </c>
      <c r="S926" s="20">
        <f t="shared" si="432"/>
        <v>5.6</v>
      </c>
      <c r="T926" s="20">
        <f t="shared" si="425"/>
        <v>0.17894736842105263</v>
      </c>
    </row>
    <row r="927" spans="1:20" x14ac:dyDescent="0.25">
      <c r="A927" t="s">
        <v>713</v>
      </c>
      <c r="E927" s="1">
        <v>4.9800000000000004</v>
      </c>
      <c r="F927" s="1">
        <v>0.75</v>
      </c>
      <c r="G927" s="1">
        <v>0.34</v>
      </c>
      <c r="H927" s="1">
        <v>3.89</v>
      </c>
      <c r="I927" s="1">
        <v>5</v>
      </c>
      <c r="J927" s="1">
        <v>0</v>
      </c>
      <c r="K927" s="1">
        <v>0.87</v>
      </c>
      <c r="L927" s="3">
        <f t="shared" si="414"/>
        <v>0.17399999999999999</v>
      </c>
      <c r="M927" s="3">
        <f t="shared" si="415"/>
        <v>5.8500000000000005</v>
      </c>
      <c r="N927" s="1">
        <v>1.0029999999999999</v>
      </c>
      <c r="O927" s="1">
        <v>6.66</v>
      </c>
      <c r="P927" s="30">
        <f t="shared" si="418"/>
        <v>41.294117647058826</v>
      </c>
      <c r="Q927">
        <f t="shared" ref="Q927:Q929" si="439">5.1/6</f>
        <v>0.85</v>
      </c>
      <c r="R927">
        <f t="shared" ref="R927:R929" si="440">28.5/6</f>
        <v>4.75</v>
      </c>
      <c r="S927" s="20">
        <f t="shared" si="432"/>
        <v>5.6</v>
      </c>
      <c r="T927" s="20">
        <f t="shared" si="425"/>
        <v>0.17894736842105263</v>
      </c>
    </row>
    <row r="928" spans="1:20" x14ac:dyDescent="0.25">
      <c r="A928" t="s">
        <v>714</v>
      </c>
      <c r="E928" s="1">
        <v>6.99</v>
      </c>
      <c r="F928" s="1">
        <v>0.97</v>
      </c>
      <c r="G928" s="1">
        <v>0.44</v>
      </c>
      <c r="H928" s="1">
        <v>5.58</v>
      </c>
      <c r="I928" s="1">
        <v>5</v>
      </c>
      <c r="J928" s="1">
        <v>1</v>
      </c>
      <c r="K928" s="1">
        <v>1.01</v>
      </c>
      <c r="L928" s="3">
        <f t="shared" si="414"/>
        <v>0.20200000000000001</v>
      </c>
      <c r="M928" s="3">
        <f t="shared" si="415"/>
        <v>8</v>
      </c>
      <c r="N928" s="1">
        <v>0.71499999999999997</v>
      </c>
      <c r="O928" s="1">
        <v>5.15</v>
      </c>
      <c r="P928" s="30">
        <f t="shared" si="418"/>
        <v>56.470588235294116</v>
      </c>
      <c r="Q928">
        <f t="shared" si="439"/>
        <v>0.85</v>
      </c>
      <c r="R928">
        <f t="shared" si="440"/>
        <v>4.75</v>
      </c>
      <c r="S928" s="20">
        <f t="shared" si="432"/>
        <v>5.6</v>
      </c>
      <c r="T928" s="20">
        <f t="shared" si="425"/>
        <v>0.17894736842105263</v>
      </c>
    </row>
    <row r="929" spans="1:20" x14ac:dyDescent="0.25">
      <c r="A929" t="s">
        <v>715</v>
      </c>
      <c r="E929" s="1">
        <v>4.21</v>
      </c>
      <c r="F929" s="1">
        <v>0.79</v>
      </c>
      <c r="G929" s="1">
        <v>0.49</v>
      </c>
      <c r="H929" s="1">
        <v>2.92</v>
      </c>
      <c r="I929" s="1">
        <v>7</v>
      </c>
      <c r="J929" s="1">
        <v>1</v>
      </c>
      <c r="K929" s="1">
        <v>2.57</v>
      </c>
      <c r="L929" s="3">
        <f t="shared" si="414"/>
        <v>0.3671428571428571</v>
      </c>
      <c r="M929" s="3">
        <f t="shared" si="415"/>
        <v>6.7799999999999994</v>
      </c>
      <c r="N929" s="1">
        <v>1.6639999999999999</v>
      </c>
      <c r="O929" s="1">
        <v>8.8559999999999999</v>
      </c>
      <c r="P929" s="30">
        <f t="shared" si="418"/>
        <v>47.858823529411758</v>
      </c>
      <c r="Q929">
        <f t="shared" si="439"/>
        <v>0.85</v>
      </c>
      <c r="R929">
        <f t="shared" si="440"/>
        <v>4.75</v>
      </c>
      <c r="S929" s="20">
        <f t="shared" si="432"/>
        <v>5.6</v>
      </c>
      <c r="T929" s="20">
        <f t="shared" si="425"/>
        <v>0.17894736842105263</v>
      </c>
    </row>
    <row r="930" spans="1:20" x14ac:dyDescent="0.25">
      <c r="L930" s="3"/>
      <c r="M930" s="3"/>
      <c r="P930" s="30"/>
      <c r="S930" s="20"/>
      <c r="T930" s="20"/>
    </row>
    <row r="931" spans="1:20" x14ac:dyDescent="0.25">
      <c r="L931" s="3"/>
      <c r="M931" s="3"/>
      <c r="P931" s="30"/>
      <c r="S931" s="20"/>
      <c r="T931" s="20"/>
    </row>
    <row r="932" spans="1:20" x14ac:dyDescent="0.25">
      <c r="A932" t="s">
        <v>716</v>
      </c>
      <c r="E932" s="1">
        <v>6.65</v>
      </c>
      <c r="F932" s="1">
        <v>1.84</v>
      </c>
      <c r="G932" s="1">
        <v>0.55000000000000004</v>
      </c>
      <c r="H932" s="1">
        <v>4.25</v>
      </c>
      <c r="I932" s="1">
        <v>14</v>
      </c>
      <c r="J932" s="1">
        <v>1</v>
      </c>
      <c r="K932" s="1">
        <v>5.14</v>
      </c>
      <c r="L932" s="3">
        <f t="shared" si="414"/>
        <v>0.3671428571428571</v>
      </c>
      <c r="M932" s="3">
        <f t="shared" si="415"/>
        <v>11.79</v>
      </c>
      <c r="N932" s="1">
        <v>2.1059999999999999</v>
      </c>
      <c r="O932" s="1">
        <v>7.5919999999999996</v>
      </c>
      <c r="P932" s="30">
        <f t="shared" si="418"/>
        <v>57.048387096774192</v>
      </c>
      <c r="Q932">
        <f>7.44/6</f>
        <v>1.24</v>
      </c>
      <c r="R932">
        <f>24.48/6</f>
        <v>4.08</v>
      </c>
      <c r="S932" s="20">
        <f t="shared" si="432"/>
        <v>5.32</v>
      </c>
      <c r="T932" s="20">
        <f t="shared" si="425"/>
        <v>0.30392156862745096</v>
      </c>
    </row>
    <row r="933" spans="1:20" x14ac:dyDescent="0.25">
      <c r="A933" t="s">
        <v>717</v>
      </c>
      <c r="E933" s="1">
        <v>5.6</v>
      </c>
      <c r="F933" s="1">
        <v>1.1399999999999999</v>
      </c>
      <c r="G933" s="1">
        <v>0.16</v>
      </c>
      <c r="H933" s="1">
        <v>4.3</v>
      </c>
      <c r="I933" s="1">
        <v>10</v>
      </c>
      <c r="J933" s="1">
        <v>0</v>
      </c>
      <c r="K933" s="1">
        <v>3.21</v>
      </c>
      <c r="L933" s="3">
        <f t="shared" si="414"/>
        <v>0.32100000000000001</v>
      </c>
      <c r="M933" s="3">
        <f t="shared" si="415"/>
        <v>8.8099999999999987</v>
      </c>
      <c r="N933" s="1">
        <v>1.7849999999999999</v>
      </c>
      <c r="O933" s="1">
        <v>8.7810000000000006</v>
      </c>
      <c r="P933" s="30">
        <f t="shared" si="418"/>
        <v>42.629032258064512</v>
      </c>
      <c r="Q933">
        <f t="shared" ref="Q933:Q936" si="441">7.44/6</f>
        <v>1.24</v>
      </c>
      <c r="R933">
        <f t="shared" ref="R933:R936" si="442">24.48/6</f>
        <v>4.08</v>
      </c>
      <c r="S933" s="20">
        <f t="shared" si="432"/>
        <v>5.32</v>
      </c>
      <c r="T933" s="20">
        <f t="shared" si="425"/>
        <v>0.30392156862745096</v>
      </c>
    </row>
    <row r="934" spans="1:20" x14ac:dyDescent="0.25">
      <c r="A934" t="s">
        <v>718</v>
      </c>
      <c r="E934" s="1">
        <v>6.41</v>
      </c>
      <c r="F934" s="1">
        <v>1.59</v>
      </c>
      <c r="G934" s="1">
        <v>0.33</v>
      </c>
      <c r="H934" s="1">
        <v>4.49</v>
      </c>
      <c r="I934" s="1">
        <v>15</v>
      </c>
      <c r="J934" s="1">
        <v>1</v>
      </c>
      <c r="K934" s="1">
        <v>5.28</v>
      </c>
      <c r="L934" s="3">
        <f t="shared" si="414"/>
        <v>0.35200000000000004</v>
      </c>
      <c r="M934" s="3">
        <f t="shared" si="415"/>
        <v>11.690000000000001</v>
      </c>
      <c r="N934" s="1">
        <v>2.3410000000000002</v>
      </c>
      <c r="O934" s="1">
        <v>9.4149999999999991</v>
      </c>
      <c r="P934" s="30">
        <f t="shared" ref="P934:P997" si="443">M934/(Q934/6)</f>
        <v>56.564516129032263</v>
      </c>
      <c r="Q934">
        <f t="shared" si="441"/>
        <v>1.24</v>
      </c>
      <c r="R934">
        <f t="shared" si="442"/>
        <v>4.08</v>
      </c>
      <c r="S934" s="20">
        <f t="shared" si="432"/>
        <v>5.32</v>
      </c>
      <c r="T934" s="20">
        <f t="shared" si="425"/>
        <v>0.30392156862745096</v>
      </c>
    </row>
    <row r="935" spans="1:20" x14ac:dyDescent="0.25">
      <c r="A935" t="s">
        <v>719</v>
      </c>
      <c r="E935" s="1">
        <v>6.36</v>
      </c>
      <c r="F935" s="1">
        <v>1.59</v>
      </c>
      <c r="G935" s="1">
        <v>0.24</v>
      </c>
      <c r="H935" s="1">
        <v>4.54</v>
      </c>
      <c r="I935" s="1">
        <v>13</v>
      </c>
      <c r="J935" s="1">
        <v>0</v>
      </c>
      <c r="K935" s="1">
        <v>7.25</v>
      </c>
      <c r="L935" s="3">
        <f t="shared" si="414"/>
        <v>0.55769230769230771</v>
      </c>
      <c r="M935" s="3">
        <f t="shared" si="415"/>
        <v>13.61</v>
      </c>
      <c r="N935" s="1">
        <v>2.0430000000000001</v>
      </c>
      <c r="O935" s="1">
        <v>8.202</v>
      </c>
      <c r="P935" s="30">
        <f t="shared" si="443"/>
        <v>65.854838709677423</v>
      </c>
      <c r="Q935">
        <f t="shared" si="441"/>
        <v>1.24</v>
      </c>
      <c r="R935">
        <f t="shared" si="442"/>
        <v>4.08</v>
      </c>
      <c r="S935" s="20">
        <f t="shared" si="432"/>
        <v>5.32</v>
      </c>
      <c r="T935" s="20">
        <f t="shared" si="425"/>
        <v>0.30392156862745096</v>
      </c>
    </row>
    <row r="936" spans="1:20" x14ac:dyDescent="0.25">
      <c r="A936" t="s">
        <v>720</v>
      </c>
      <c r="E936" s="1">
        <v>7.36</v>
      </c>
      <c r="F936" s="1">
        <v>2.52</v>
      </c>
      <c r="G936" s="1">
        <v>0.12</v>
      </c>
      <c r="H936" s="1">
        <v>4.72</v>
      </c>
      <c r="I936" s="1">
        <v>16</v>
      </c>
      <c r="J936" s="1">
        <v>0</v>
      </c>
      <c r="K936" s="1">
        <v>6.18</v>
      </c>
      <c r="L936" s="3">
        <f t="shared" si="414"/>
        <v>0.38624999999999998</v>
      </c>
      <c r="M936" s="3">
        <f t="shared" si="415"/>
        <v>13.54</v>
      </c>
      <c r="N936" s="1">
        <v>2.1720000000000002</v>
      </c>
      <c r="O936" s="1">
        <v>6.3390000000000004</v>
      </c>
      <c r="P936" s="30">
        <f t="shared" si="443"/>
        <v>65.516129032258064</v>
      </c>
      <c r="Q936">
        <f t="shared" si="441"/>
        <v>1.24</v>
      </c>
      <c r="R936">
        <f t="shared" si="442"/>
        <v>4.08</v>
      </c>
      <c r="S936" s="20">
        <f t="shared" si="432"/>
        <v>5.32</v>
      </c>
      <c r="T936" s="20">
        <f t="shared" si="425"/>
        <v>0.30392156862745096</v>
      </c>
    </row>
    <row r="937" spans="1:20" x14ac:dyDescent="0.25">
      <c r="L937" s="3"/>
      <c r="M937" s="3"/>
      <c r="P937" s="30"/>
      <c r="S937" s="20"/>
      <c r="T937" s="20"/>
    </row>
    <row r="938" spans="1:20" x14ac:dyDescent="0.25">
      <c r="A938" t="s">
        <v>721</v>
      </c>
      <c r="E938" s="1">
        <v>6.7</v>
      </c>
      <c r="F938" s="1">
        <v>2.35</v>
      </c>
      <c r="G938" s="1">
        <v>0.31</v>
      </c>
      <c r="H938" s="1">
        <v>4.04</v>
      </c>
      <c r="I938" s="1">
        <v>8</v>
      </c>
      <c r="J938" s="1">
        <v>1</v>
      </c>
      <c r="K938" s="1">
        <v>2.58</v>
      </c>
      <c r="L938" s="3">
        <f t="shared" si="414"/>
        <v>0.32250000000000001</v>
      </c>
      <c r="M938" s="3">
        <f t="shared" si="415"/>
        <v>9.2800000000000011</v>
      </c>
      <c r="N938" s="1">
        <v>1.194</v>
      </c>
      <c r="O938" s="1">
        <v>3.4009999999999998</v>
      </c>
      <c r="P938" s="30">
        <f t="shared" si="443"/>
        <v>43.5</v>
      </c>
      <c r="Q938">
        <f>7.68/6</f>
        <v>1.28</v>
      </c>
      <c r="R938">
        <f>24.24/6</f>
        <v>4.04</v>
      </c>
      <c r="S938" s="20">
        <f t="shared" si="432"/>
        <v>5.32</v>
      </c>
      <c r="T938" s="20">
        <f t="shared" si="425"/>
        <v>0.31683168316831684</v>
      </c>
    </row>
    <row r="939" spans="1:20" x14ac:dyDescent="0.25">
      <c r="A939" t="s">
        <v>722</v>
      </c>
      <c r="E939" s="1">
        <v>7.87</v>
      </c>
      <c r="F939" s="1">
        <v>3.03</v>
      </c>
      <c r="G939" s="1">
        <v>0.38</v>
      </c>
      <c r="H939" s="1">
        <v>4.46</v>
      </c>
      <c r="I939" s="1">
        <v>10</v>
      </c>
      <c r="J939" s="1">
        <v>0</v>
      </c>
      <c r="K939" s="1">
        <v>5.44</v>
      </c>
      <c r="L939" s="3">
        <f t="shared" si="414"/>
        <v>0.54400000000000004</v>
      </c>
      <c r="M939" s="3">
        <f t="shared" si="415"/>
        <v>13.31</v>
      </c>
      <c r="N939" s="1">
        <v>1.2709999999999999</v>
      </c>
      <c r="O939" s="1">
        <v>3.3050000000000002</v>
      </c>
      <c r="P939" s="30">
        <f t="shared" si="443"/>
        <v>62.390625</v>
      </c>
      <c r="Q939">
        <f t="shared" ref="Q939:Q942" si="444">7.68/6</f>
        <v>1.28</v>
      </c>
      <c r="R939">
        <f t="shared" ref="R939:R942" si="445">24.24/6</f>
        <v>4.04</v>
      </c>
      <c r="S939" s="20">
        <f t="shared" si="432"/>
        <v>5.32</v>
      </c>
      <c r="T939" s="20">
        <f t="shared" si="425"/>
        <v>0.31683168316831684</v>
      </c>
    </row>
    <row r="940" spans="1:20" x14ac:dyDescent="0.25">
      <c r="A940" t="s">
        <v>723</v>
      </c>
      <c r="E940" s="1">
        <v>6.54</v>
      </c>
      <c r="F940" s="1">
        <v>1.87</v>
      </c>
      <c r="G940" s="1">
        <v>0.48</v>
      </c>
      <c r="H940" s="1">
        <v>4.1900000000000004</v>
      </c>
      <c r="I940" s="1">
        <v>11</v>
      </c>
      <c r="J940" s="1">
        <v>0</v>
      </c>
      <c r="K940" s="1">
        <v>4.7699999999999996</v>
      </c>
      <c r="L940" s="3">
        <f t="shared" si="414"/>
        <v>0.4336363636363636</v>
      </c>
      <c r="M940" s="3">
        <f t="shared" si="415"/>
        <v>11.309999999999999</v>
      </c>
      <c r="N940" s="1">
        <v>1.6819999999999999</v>
      </c>
      <c r="O940" s="1">
        <v>5.8710000000000004</v>
      </c>
      <c r="P940" s="30">
        <f t="shared" si="443"/>
        <v>53.015624999999993</v>
      </c>
      <c r="Q940">
        <f t="shared" si="444"/>
        <v>1.28</v>
      </c>
      <c r="R940">
        <f t="shared" si="445"/>
        <v>4.04</v>
      </c>
      <c r="S940" s="20">
        <f t="shared" si="432"/>
        <v>5.32</v>
      </c>
      <c r="T940" s="20">
        <f t="shared" si="425"/>
        <v>0.31683168316831684</v>
      </c>
    </row>
    <row r="941" spans="1:20" x14ac:dyDescent="0.25">
      <c r="A941" t="s">
        <v>724</v>
      </c>
      <c r="E941" s="1">
        <v>6.68</v>
      </c>
      <c r="F941" s="1">
        <v>2.4300000000000002</v>
      </c>
      <c r="G941" s="1">
        <v>0.2</v>
      </c>
      <c r="H941" s="1">
        <v>4.05</v>
      </c>
      <c r="I941" s="1">
        <v>11</v>
      </c>
      <c r="J941" s="1">
        <v>0</v>
      </c>
      <c r="K941" s="1">
        <v>6.63</v>
      </c>
      <c r="L941" s="3">
        <f t="shared" si="414"/>
        <v>0.60272727272727267</v>
      </c>
      <c r="M941" s="3">
        <f t="shared" si="415"/>
        <v>13.309999999999999</v>
      </c>
      <c r="N941" s="1">
        <v>1.6459999999999999</v>
      </c>
      <c r="O941" s="1">
        <v>4.53</v>
      </c>
      <c r="P941" s="30">
        <f t="shared" si="443"/>
        <v>62.390624999999993</v>
      </c>
      <c r="Q941">
        <f t="shared" si="444"/>
        <v>1.28</v>
      </c>
      <c r="R941">
        <f t="shared" si="445"/>
        <v>4.04</v>
      </c>
      <c r="S941" s="20">
        <f t="shared" si="432"/>
        <v>5.32</v>
      </c>
      <c r="T941" s="20">
        <f t="shared" si="425"/>
        <v>0.31683168316831684</v>
      </c>
    </row>
    <row r="942" spans="1:20" x14ac:dyDescent="0.25">
      <c r="A942" t="s">
        <v>725</v>
      </c>
      <c r="E942" s="1">
        <v>9.02</v>
      </c>
      <c r="F942" s="1">
        <v>3.14</v>
      </c>
      <c r="G942" s="1">
        <v>0.36</v>
      </c>
      <c r="H942" s="1">
        <v>5.52</v>
      </c>
      <c r="I942" s="1">
        <v>20</v>
      </c>
      <c r="J942" s="1">
        <v>0</v>
      </c>
      <c r="K942" s="1">
        <v>17.03</v>
      </c>
      <c r="L942" s="3">
        <f t="shared" ref="L942:L1027" si="446">K942/I942</f>
        <v>0.85150000000000003</v>
      </c>
      <c r="M942" s="3">
        <f t="shared" ref="M942:M1027" si="447">E942+K942</f>
        <v>26.05</v>
      </c>
      <c r="N942" s="1">
        <v>2.2170000000000001</v>
      </c>
      <c r="O942" s="1">
        <v>6.3659999999999997</v>
      </c>
      <c r="P942" s="30">
        <f t="shared" si="443"/>
        <v>122.109375</v>
      </c>
      <c r="Q942">
        <f t="shared" si="444"/>
        <v>1.28</v>
      </c>
      <c r="R942">
        <f t="shared" si="445"/>
        <v>4.04</v>
      </c>
      <c r="S942" s="20">
        <f t="shared" si="432"/>
        <v>5.32</v>
      </c>
      <c r="T942" s="20">
        <f t="shared" si="425"/>
        <v>0.31683168316831684</v>
      </c>
    </row>
    <row r="943" spans="1:20" x14ac:dyDescent="0.25">
      <c r="L943" s="3"/>
      <c r="M943" s="3"/>
      <c r="P943" s="30"/>
      <c r="S943" s="20"/>
      <c r="T943" s="20"/>
    </row>
    <row r="944" spans="1:20" x14ac:dyDescent="0.25">
      <c r="A944" t="s">
        <v>726</v>
      </c>
      <c r="E944" s="1">
        <v>9.89</v>
      </c>
      <c r="F944" s="1">
        <v>2.59</v>
      </c>
      <c r="G944" s="1">
        <v>0.11</v>
      </c>
      <c r="H944" s="1">
        <v>7.19</v>
      </c>
      <c r="I944" s="1">
        <v>21</v>
      </c>
      <c r="J944" s="1">
        <v>0</v>
      </c>
      <c r="K944" s="1">
        <v>19.079999999999998</v>
      </c>
      <c r="L944" s="3">
        <f t="shared" si="446"/>
        <v>0.90857142857142847</v>
      </c>
      <c r="M944" s="3">
        <f t="shared" si="447"/>
        <v>28.97</v>
      </c>
      <c r="N944" s="1">
        <v>2.1230000000000002</v>
      </c>
      <c r="O944" s="1">
        <v>8.1159999999999997</v>
      </c>
      <c r="P944" s="30">
        <f t="shared" si="443"/>
        <v>101.05813953488371</v>
      </c>
      <c r="Q944">
        <f>10.32/6</f>
        <v>1.72</v>
      </c>
      <c r="R944">
        <f>49.92/6</f>
        <v>8.32</v>
      </c>
      <c r="S944" s="20">
        <f t="shared" si="432"/>
        <v>10.040000000000001</v>
      </c>
      <c r="T944" s="20">
        <f t="shared" si="425"/>
        <v>0.20673076923076922</v>
      </c>
    </row>
    <row r="945" spans="1:20" x14ac:dyDescent="0.25">
      <c r="A945" t="s">
        <v>727</v>
      </c>
      <c r="E945" s="1">
        <v>7.56</v>
      </c>
      <c r="F945" s="1">
        <v>1.81</v>
      </c>
      <c r="G945" s="1">
        <v>0.26</v>
      </c>
      <c r="H945" s="1">
        <v>5.49</v>
      </c>
      <c r="I945" s="1">
        <v>19</v>
      </c>
      <c r="J945" s="1">
        <v>0</v>
      </c>
      <c r="K945" s="1">
        <v>14.08</v>
      </c>
      <c r="L945" s="3">
        <f t="shared" si="446"/>
        <v>0.74105263157894741</v>
      </c>
      <c r="M945" s="3">
        <f t="shared" si="447"/>
        <v>21.64</v>
      </c>
      <c r="N945" s="1">
        <v>2.5129999999999999</v>
      </c>
      <c r="O945" s="1">
        <v>10.519</v>
      </c>
      <c r="P945" s="30">
        <f t="shared" si="443"/>
        <v>75.488372093023258</v>
      </c>
      <c r="Q945">
        <f t="shared" ref="Q945:Q948" si="448">10.32/6</f>
        <v>1.72</v>
      </c>
      <c r="R945">
        <f t="shared" ref="R945:R948" si="449">49.92/6</f>
        <v>8.32</v>
      </c>
      <c r="S945" s="20">
        <f t="shared" si="432"/>
        <v>10.040000000000001</v>
      </c>
      <c r="T945" s="20">
        <f t="shared" si="425"/>
        <v>0.20673076923076922</v>
      </c>
    </row>
    <row r="946" spans="1:20" x14ac:dyDescent="0.25">
      <c r="A946" t="s">
        <v>728</v>
      </c>
      <c r="E946" s="1">
        <v>3.8</v>
      </c>
      <c r="F946" s="1">
        <v>1.55</v>
      </c>
      <c r="G946" s="1">
        <v>0.17</v>
      </c>
      <c r="H946" s="1">
        <v>2.08</v>
      </c>
      <c r="I946" s="1">
        <v>11</v>
      </c>
      <c r="J946" s="1">
        <v>0</v>
      </c>
      <c r="K946" s="1">
        <v>7.83</v>
      </c>
      <c r="L946" s="3">
        <f t="shared" si="446"/>
        <v>0.71181818181818179</v>
      </c>
      <c r="M946" s="3">
        <f t="shared" si="447"/>
        <v>11.629999999999999</v>
      </c>
      <c r="N946" s="1">
        <v>2.8919999999999999</v>
      </c>
      <c r="O946" s="1">
        <v>7.0880000000000001</v>
      </c>
      <c r="P946" s="30">
        <f t="shared" si="443"/>
        <v>40.569767441860456</v>
      </c>
      <c r="Q946">
        <f t="shared" si="448"/>
        <v>1.72</v>
      </c>
      <c r="R946">
        <f t="shared" si="449"/>
        <v>8.32</v>
      </c>
      <c r="S946" s="20">
        <f t="shared" si="432"/>
        <v>10.040000000000001</v>
      </c>
      <c r="T946" s="20">
        <f t="shared" si="425"/>
        <v>0.20673076923076922</v>
      </c>
    </row>
    <row r="947" spans="1:20" x14ac:dyDescent="0.25">
      <c r="A947" t="s">
        <v>729</v>
      </c>
      <c r="E947" s="1">
        <v>5.84</v>
      </c>
      <c r="F947" s="1">
        <v>0</v>
      </c>
      <c r="G947" s="1">
        <v>5.84</v>
      </c>
      <c r="H947" s="1">
        <v>0</v>
      </c>
      <c r="I947" s="1">
        <v>0</v>
      </c>
      <c r="J947" s="1">
        <v>0</v>
      </c>
      <c r="K947" s="1">
        <v>0</v>
      </c>
      <c r="L947" s="3" t="e">
        <f t="shared" si="446"/>
        <v>#DIV/0!</v>
      </c>
      <c r="M947" s="3">
        <f t="shared" si="447"/>
        <v>5.84</v>
      </c>
      <c r="N947" s="1">
        <v>0</v>
      </c>
      <c r="O947" s="1">
        <v>0</v>
      </c>
      <c r="P947" s="30">
        <f t="shared" si="443"/>
        <v>20.372093023255811</v>
      </c>
      <c r="Q947">
        <f t="shared" si="448"/>
        <v>1.72</v>
      </c>
      <c r="R947">
        <f t="shared" si="449"/>
        <v>8.32</v>
      </c>
      <c r="S947" s="20">
        <f t="shared" si="432"/>
        <v>10.040000000000001</v>
      </c>
      <c r="T947" s="20">
        <f t="shared" si="425"/>
        <v>0.20673076923076922</v>
      </c>
    </row>
    <row r="948" spans="1:20" x14ac:dyDescent="0.25">
      <c r="A948" t="s">
        <v>730</v>
      </c>
      <c r="E948" s="1">
        <v>7.9</v>
      </c>
      <c r="F948" s="1">
        <v>2.2400000000000002</v>
      </c>
      <c r="G948" s="1">
        <v>0.14000000000000001</v>
      </c>
      <c r="H948" s="1">
        <v>5.51</v>
      </c>
      <c r="I948" s="1">
        <v>17</v>
      </c>
      <c r="J948" s="1">
        <v>0</v>
      </c>
      <c r="K948" s="1">
        <v>10.86</v>
      </c>
      <c r="L948" s="3">
        <f t="shared" si="446"/>
        <v>0.63882352941176468</v>
      </c>
      <c r="M948" s="3">
        <f t="shared" si="447"/>
        <v>18.759999999999998</v>
      </c>
      <c r="N948" s="1">
        <v>2.153</v>
      </c>
      <c r="O948" s="1">
        <v>7.5830000000000002</v>
      </c>
      <c r="P948" s="30">
        <f t="shared" si="443"/>
        <v>65.441860465116264</v>
      </c>
      <c r="Q948">
        <f t="shared" si="448"/>
        <v>1.72</v>
      </c>
      <c r="R948">
        <f t="shared" si="449"/>
        <v>8.32</v>
      </c>
      <c r="S948" s="20">
        <f t="shared" si="432"/>
        <v>10.040000000000001</v>
      </c>
      <c r="T948" s="20">
        <f t="shared" si="425"/>
        <v>0.20673076923076922</v>
      </c>
    </row>
    <row r="949" spans="1:20" x14ac:dyDescent="0.25">
      <c r="L949" s="3"/>
      <c r="M949" s="3"/>
      <c r="P949" s="30"/>
      <c r="S949" s="20"/>
      <c r="T949" s="20"/>
    </row>
    <row r="950" spans="1:20" x14ac:dyDescent="0.25">
      <c r="A950" t="s">
        <v>731</v>
      </c>
      <c r="E950" s="1">
        <v>5.8</v>
      </c>
      <c r="F950" s="1">
        <v>1.67</v>
      </c>
      <c r="G950" s="1">
        <v>0.47</v>
      </c>
      <c r="H950" s="1">
        <v>3.67</v>
      </c>
      <c r="I950" s="1">
        <v>13</v>
      </c>
      <c r="J950" s="1">
        <v>0</v>
      </c>
      <c r="K950" s="1">
        <v>12.02</v>
      </c>
      <c r="L950" s="3">
        <f t="shared" si="446"/>
        <v>0.92461538461538462</v>
      </c>
      <c r="M950" s="3">
        <f t="shared" si="447"/>
        <v>17.82</v>
      </c>
      <c r="N950" s="1">
        <v>2.2400000000000002</v>
      </c>
      <c r="O950" s="1">
        <v>7.7949999999999999</v>
      </c>
      <c r="P950" s="30">
        <f t="shared" si="443"/>
        <v>67.670886075949355</v>
      </c>
      <c r="Q950">
        <f>9.48/6</f>
        <v>1.58</v>
      </c>
      <c r="R950">
        <f>39.72/6</f>
        <v>6.62</v>
      </c>
      <c r="S950" s="20">
        <f t="shared" si="432"/>
        <v>8.1999999999999993</v>
      </c>
      <c r="T950" s="20">
        <f t="shared" si="425"/>
        <v>0.23867069486404835</v>
      </c>
    </row>
    <row r="951" spans="1:20" x14ac:dyDescent="0.25">
      <c r="A951" t="s">
        <v>732</v>
      </c>
      <c r="E951" s="1">
        <v>7.87</v>
      </c>
      <c r="F951" s="1">
        <v>3.4</v>
      </c>
      <c r="G951" s="1">
        <v>0.31</v>
      </c>
      <c r="H951" s="1">
        <v>4.16</v>
      </c>
      <c r="I951" s="1">
        <v>14</v>
      </c>
      <c r="J951" s="1">
        <v>0</v>
      </c>
      <c r="K951" s="1">
        <v>11.89</v>
      </c>
      <c r="L951" s="3">
        <f t="shared" si="446"/>
        <v>0.84928571428571431</v>
      </c>
      <c r="M951" s="3">
        <f t="shared" si="447"/>
        <v>19.760000000000002</v>
      </c>
      <c r="N951" s="1">
        <v>1.7789999999999999</v>
      </c>
      <c r="O951" s="1">
        <v>4.1159999999999997</v>
      </c>
      <c r="P951" s="30">
        <f t="shared" si="443"/>
        <v>75.037974683544306</v>
      </c>
      <c r="Q951">
        <f t="shared" ref="Q951:Q954" si="450">9.48/6</f>
        <v>1.58</v>
      </c>
      <c r="R951">
        <f t="shared" ref="R951:R954" si="451">39.72/6</f>
        <v>6.62</v>
      </c>
      <c r="S951" s="20">
        <f t="shared" si="432"/>
        <v>8.1999999999999993</v>
      </c>
      <c r="T951" s="20">
        <f t="shared" si="425"/>
        <v>0.23867069486404835</v>
      </c>
    </row>
    <row r="952" spans="1:20" x14ac:dyDescent="0.25">
      <c r="A952" t="s">
        <v>733</v>
      </c>
      <c r="E952" s="1">
        <v>7.11</v>
      </c>
      <c r="F952" s="1">
        <v>1.76</v>
      </c>
      <c r="G952" s="1">
        <v>0.52</v>
      </c>
      <c r="H952" s="1">
        <v>4.83</v>
      </c>
      <c r="I952" s="1">
        <v>7</v>
      </c>
      <c r="J952" s="1">
        <v>0</v>
      </c>
      <c r="K952" s="1">
        <v>7.57</v>
      </c>
      <c r="L952" s="3">
        <f t="shared" si="446"/>
        <v>1.0814285714285714</v>
      </c>
      <c r="M952" s="3">
        <f t="shared" si="447"/>
        <v>14.68</v>
      </c>
      <c r="N952" s="1">
        <v>0.98499999999999999</v>
      </c>
      <c r="O952" s="1">
        <v>3.9809999999999999</v>
      </c>
      <c r="P952" s="30">
        <f t="shared" si="443"/>
        <v>55.746835443037966</v>
      </c>
      <c r="Q952">
        <f t="shared" si="450"/>
        <v>1.58</v>
      </c>
      <c r="R952">
        <f t="shared" si="451"/>
        <v>6.62</v>
      </c>
      <c r="S952" s="20">
        <f t="shared" si="432"/>
        <v>8.1999999999999993</v>
      </c>
      <c r="T952" s="20">
        <f t="shared" si="425"/>
        <v>0.23867069486404835</v>
      </c>
    </row>
    <row r="953" spans="1:20" x14ac:dyDescent="0.25">
      <c r="A953" t="s">
        <v>734</v>
      </c>
      <c r="E953" s="1">
        <v>6.59</v>
      </c>
      <c r="F953" s="1">
        <v>3.14</v>
      </c>
      <c r="G953" s="1">
        <v>0.52</v>
      </c>
      <c r="H953" s="1">
        <v>2.92</v>
      </c>
      <c r="I953" s="1">
        <v>15</v>
      </c>
      <c r="J953" s="1">
        <v>0</v>
      </c>
      <c r="K953" s="1">
        <v>16.239999999999998</v>
      </c>
      <c r="L953" s="3">
        <f t="shared" si="446"/>
        <v>1.0826666666666667</v>
      </c>
      <c r="M953" s="3">
        <f t="shared" si="447"/>
        <v>22.83</v>
      </c>
      <c r="N953" s="1">
        <v>2.2759999999999998</v>
      </c>
      <c r="O953" s="1">
        <v>4.7699999999999996</v>
      </c>
      <c r="P953" s="30">
        <f t="shared" si="443"/>
        <v>86.696202531645554</v>
      </c>
      <c r="Q953">
        <f t="shared" si="450"/>
        <v>1.58</v>
      </c>
      <c r="R953">
        <f t="shared" si="451"/>
        <v>6.62</v>
      </c>
      <c r="S953" s="20">
        <f t="shared" si="432"/>
        <v>8.1999999999999993</v>
      </c>
      <c r="T953" s="20">
        <f t="shared" si="425"/>
        <v>0.23867069486404835</v>
      </c>
    </row>
    <row r="954" spans="1:20" x14ac:dyDescent="0.25">
      <c r="A954" t="s">
        <v>735</v>
      </c>
      <c r="E954" s="1">
        <v>7.22</v>
      </c>
      <c r="F954" s="1">
        <v>2.97</v>
      </c>
      <c r="G954" s="1">
        <v>0.3</v>
      </c>
      <c r="H954" s="1">
        <v>3.95</v>
      </c>
      <c r="I954" s="1">
        <v>15</v>
      </c>
      <c r="J954" s="1">
        <v>0</v>
      </c>
      <c r="K954" s="1">
        <v>15.31</v>
      </c>
      <c r="L954" s="3">
        <f t="shared" si="446"/>
        <v>1.0206666666666666</v>
      </c>
      <c r="M954" s="3">
        <f t="shared" si="447"/>
        <v>22.53</v>
      </c>
      <c r="N954" s="1">
        <v>2.0779999999999998</v>
      </c>
      <c r="O954" s="1">
        <v>5.0570000000000004</v>
      </c>
      <c r="P954" s="30">
        <f t="shared" si="443"/>
        <v>85.556962025316452</v>
      </c>
      <c r="Q954">
        <f t="shared" si="450"/>
        <v>1.58</v>
      </c>
      <c r="R954">
        <f t="shared" si="451"/>
        <v>6.62</v>
      </c>
      <c r="S954" s="20">
        <f t="shared" si="432"/>
        <v>8.1999999999999993</v>
      </c>
      <c r="T954" s="20">
        <f t="shared" si="425"/>
        <v>0.23867069486404835</v>
      </c>
    </row>
    <row r="955" spans="1:20" x14ac:dyDescent="0.25">
      <c r="L955" s="3"/>
      <c r="M955" s="3"/>
      <c r="P955" s="30"/>
      <c r="S955" s="20"/>
      <c r="T955" s="20"/>
    </row>
    <row r="956" spans="1:20" x14ac:dyDescent="0.25">
      <c r="A956" t="s">
        <v>736</v>
      </c>
      <c r="E956" s="1">
        <v>8.9499999999999993</v>
      </c>
      <c r="F956" s="1">
        <v>2.62</v>
      </c>
      <c r="G956" s="1">
        <v>0.43</v>
      </c>
      <c r="H956" s="1">
        <v>5.9</v>
      </c>
      <c r="I956" s="1">
        <v>18</v>
      </c>
      <c r="J956" s="1">
        <v>0</v>
      </c>
      <c r="K956" s="1">
        <v>12.88</v>
      </c>
      <c r="L956" s="3">
        <f t="shared" si="446"/>
        <v>0.71555555555555561</v>
      </c>
      <c r="M956" s="3">
        <f t="shared" si="447"/>
        <v>21.83</v>
      </c>
      <c r="N956" s="1">
        <v>2.0110000000000001</v>
      </c>
      <c r="O956" s="1">
        <v>6.8819999999999997</v>
      </c>
      <c r="P956" s="30">
        <f t="shared" si="443"/>
        <v>74.84571428571428</v>
      </c>
      <c r="Q956">
        <f>10.5/6</f>
        <v>1.75</v>
      </c>
      <c r="R956">
        <f>45.15/6</f>
        <v>7.5249999999999995</v>
      </c>
      <c r="S956" s="20">
        <f t="shared" si="432"/>
        <v>9.2749999999999986</v>
      </c>
      <c r="T956" s="20">
        <f t="shared" si="425"/>
        <v>0.23255813953488375</v>
      </c>
    </row>
    <row r="957" spans="1:20" x14ac:dyDescent="0.25">
      <c r="A957" t="s">
        <v>737</v>
      </c>
      <c r="E957" s="1">
        <v>5.46</v>
      </c>
      <c r="F957" s="1">
        <v>2.4500000000000002</v>
      </c>
      <c r="G957" s="1">
        <v>0.28999999999999998</v>
      </c>
      <c r="H957" s="1">
        <v>2.73</v>
      </c>
      <c r="I957" s="1">
        <v>17</v>
      </c>
      <c r="J957" s="1">
        <v>2</v>
      </c>
      <c r="K957" s="1">
        <v>9.14</v>
      </c>
      <c r="L957" s="3">
        <f t="shared" si="446"/>
        <v>0.53764705882352948</v>
      </c>
      <c r="M957" s="3">
        <f t="shared" si="447"/>
        <v>14.600000000000001</v>
      </c>
      <c r="N957" s="1">
        <v>3.1110000000000002</v>
      </c>
      <c r="O957" s="1">
        <v>6.94</v>
      </c>
      <c r="P957" s="30">
        <f t="shared" si="443"/>
        <v>50.057142857142857</v>
      </c>
      <c r="Q957">
        <f t="shared" ref="Q957:Q959" si="452">10.5/6</f>
        <v>1.75</v>
      </c>
      <c r="R957">
        <f t="shared" ref="R957:R959" si="453">45.15/6</f>
        <v>7.5249999999999995</v>
      </c>
      <c r="S957" s="20">
        <f t="shared" si="432"/>
        <v>9.2749999999999986</v>
      </c>
      <c r="T957" s="20">
        <f t="shared" si="425"/>
        <v>0.23255813953488375</v>
      </c>
    </row>
    <row r="958" spans="1:20" x14ac:dyDescent="0.25">
      <c r="A958" t="s">
        <v>738</v>
      </c>
      <c r="E958" s="1">
        <v>6.78</v>
      </c>
      <c r="F958" s="1">
        <v>1.73</v>
      </c>
      <c r="G958" s="1">
        <v>0.23</v>
      </c>
      <c r="H958" s="1">
        <v>4.82</v>
      </c>
      <c r="I958" s="1">
        <v>14</v>
      </c>
      <c r="J958" s="1">
        <v>0</v>
      </c>
      <c r="K958" s="1">
        <v>8.6999999999999993</v>
      </c>
      <c r="L958" s="3">
        <f t="shared" si="446"/>
        <v>0.62142857142857133</v>
      </c>
      <c r="M958" s="3">
        <f t="shared" si="447"/>
        <v>15.48</v>
      </c>
      <c r="N958" s="1">
        <v>2.0659999999999998</v>
      </c>
      <c r="O958" s="1">
        <v>8.1029999999999998</v>
      </c>
      <c r="P958" s="30">
        <f t="shared" si="443"/>
        <v>53.074285714285715</v>
      </c>
      <c r="Q958">
        <f t="shared" si="452"/>
        <v>1.75</v>
      </c>
      <c r="R958">
        <f t="shared" si="453"/>
        <v>7.5249999999999995</v>
      </c>
      <c r="S958" s="20">
        <f t="shared" si="432"/>
        <v>9.2749999999999986</v>
      </c>
      <c r="T958" s="20">
        <f t="shared" si="425"/>
        <v>0.23255813953488375</v>
      </c>
    </row>
    <row r="959" spans="1:20" x14ac:dyDescent="0.25">
      <c r="A959" t="s">
        <v>739</v>
      </c>
      <c r="E959" s="1">
        <v>9.31</v>
      </c>
      <c r="F959" s="1">
        <v>4.22</v>
      </c>
      <c r="G959" s="1">
        <v>0.37</v>
      </c>
      <c r="H959" s="1">
        <v>4.72</v>
      </c>
      <c r="I959" s="1">
        <v>28</v>
      </c>
      <c r="J959" s="1">
        <v>0</v>
      </c>
      <c r="K959" s="1">
        <v>18.399999999999999</v>
      </c>
      <c r="L959" s="3">
        <f t="shared" si="446"/>
        <v>0.65714285714285714</v>
      </c>
      <c r="M959" s="3">
        <f t="shared" si="447"/>
        <v>27.71</v>
      </c>
      <c r="N959" s="1">
        <v>3.0089999999999999</v>
      </c>
      <c r="O959" s="1">
        <v>6.6360000000000001</v>
      </c>
      <c r="P959" s="30">
        <f t="shared" si="443"/>
        <v>95.005714285714276</v>
      </c>
      <c r="Q959">
        <f t="shared" si="452"/>
        <v>1.75</v>
      </c>
      <c r="R959">
        <f t="shared" si="453"/>
        <v>7.5249999999999995</v>
      </c>
      <c r="S959" s="20">
        <f t="shared" si="432"/>
        <v>9.2749999999999986</v>
      </c>
      <c r="T959" s="20">
        <f t="shared" si="425"/>
        <v>0.23255813953488375</v>
      </c>
    </row>
    <row r="960" spans="1:20" x14ac:dyDescent="0.25">
      <c r="L960" s="3"/>
      <c r="M960" s="3"/>
      <c r="P960" s="30"/>
      <c r="S960" s="20"/>
      <c r="T960" s="20"/>
    </row>
    <row r="961" spans="1:20" x14ac:dyDescent="0.25">
      <c r="L961" s="3"/>
      <c r="M961" s="3"/>
      <c r="P961" s="30"/>
      <c r="S961" s="20"/>
      <c r="T961" s="20"/>
    </row>
    <row r="962" spans="1:20" x14ac:dyDescent="0.25">
      <c r="A962" t="s">
        <v>740</v>
      </c>
      <c r="E962" s="1">
        <v>5.87</v>
      </c>
      <c r="F962" s="1">
        <v>1.51</v>
      </c>
      <c r="G962" s="1">
        <v>0.34</v>
      </c>
      <c r="H962" s="1">
        <v>4.03</v>
      </c>
      <c r="I962" s="1">
        <v>9</v>
      </c>
      <c r="J962" s="1">
        <v>0</v>
      </c>
      <c r="K962" s="1">
        <v>2.94</v>
      </c>
      <c r="L962" s="3">
        <f t="shared" si="446"/>
        <v>0.32666666666666666</v>
      </c>
      <c r="M962" s="3">
        <f t="shared" si="447"/>
        <v>8.81</v>
      </c>
      <c r="N962" s="1">
        <v>1.5329999999999999</v>
      </c>
      <c r="O962" s="1">
        <v>5.9710000000000001</v>
      </c>
      <c r="P962" s="30">
        <f t="shared" si="443"/>
        <v>44.987234042553197</v>
      </c>
      <c r="Q962">
        <f>7.05/6</f>
        <v>1.175</v>
      </c>
      <c r="R962">
        <f>24.3/6</f>
        <v>4.05</v>
      </c>
      <c r="S962" s="20">
        <f t="shared" si="432"/>
        <v>5.2249999999999996</v>
      </c>
      <c r="T962" s="20">
        <f t="shared" si="425"/>
        <v>0.29012345679012347</v>
      </c>
    </row>
    <row r="963" spans="1:20" x14ac:dyDescent="0.25">
      <c r="A963" t="s">
        <v>741</v>
      </c>
      <c r="E963" s="1">
        <v>6.02</v>
      </c>
      <c r="F963" s="1">
        <v>1.34</v>
      </c>
      <c r="G963" s="1">
        <v>0.35</v>
      </c>
      <c r="H963" s="1">
        <v>4.34</v>
      </c>
      <c r="I963" s="1">
        <v>7</v>
      </c>
      <c r="J963" s="1">
        <v>0</v>
      </c>
      <c r="K963" s="1">
        <v>1.79</v>
      </c>
      <c r="L963" s="3">
        <f t="shared" si="446"/>
        <v>0.25571428571428573</v>
      </c>
      <c r="M963" s="3">
        <f t="shared" si="447"/>
        <v>7.81</v>
      </c>
      <c r="N963" s="1">
        <v>1.1619999999999999</v>
      </c>
      <c r="O963" s="1">
        <v>5.2430000000000003</v>
      </c>
      <c r="P963" s="30">
        <f t="shared" si="443"/>
        <v>39.880851063829788</v>
      </c>
      <c r="Q963">
        <f t="shared" ref="Q963:Q965" si="454">7.05/6</f>
        <v>1.175</v>
      </c>
      <c r="R963">
        <f t="shared" ref="R963:R965" si="455">24.3/6</f>
        <v>4.05</v>
      </c>
      <c r="S963" s="20">
        <f t="shared" si="432"/>
        <v>5.2249999999999996</v>
      </c>
      <c r="T963" s="20">
        <f t="shared" si="425"/>
        <v>0.29012345679012347</v>
      </c>
    </row>
    <row r="964" spans="1:20" x14ac:dyDescent="0.25">
      <c r="A964" t="s">
        <v>742</v>
      </c>
      <c r="E964" s="1">
        <v>7.94</v>
      </c>
      <c r="F964" s="1">
        <v>1.96</v>
      </c>
      <c r="G964" s="1">
        <v>0.27</v>
      </c>
      <c r="H964" s="1">
        <v>5.71</v>
      </c>
      <c r="I964" s="1">
        <v>9</v>
      </c>
      <c r="J964" s="1">
        <v>0</v>
      </c>
      <c r="K964" s="1">
        <v>4.3499999999999996</v>
      </c>
      <c r="L964" s="3">
        <f t="shared" si="446"/>
        <v>0.48333333333333328</v>
      </c>
      <c r="M964" s="3">
        <f t="shared" si="447"/>
        <v>12.29</v>
      </c>
      <c r="N964" s="1">
        <v>1.133</v>
      </c>
      <c r="O964" s="1">
        <v>4.5970000000000004</v>
      </c>
      <c r="P964" s="30">
        <f t="shared" si="443"/>
        <v>62.757446808510636</v>
      </c>
      <c r="Q964">
        <f t="shared" si="454"/>
        <v>1.175</v>
      </c>
      <c r="R964">
        <f t="shared" si="455"/>
        <v>4.05</v>
      </c>
      <c r="S964" s="20">
        <f t="shared" si="432"/>
        <v>5.2249999999999996</v>
      </c>
      <c r="T964" s="20">
        <f>Q964/R964</f>
        <v>0.29012345679012347</v>
      </c>
    </row>
    <row r="965" spans="1:20" x14ac:dyDescent="0.25">
      <c r="A965" t="s">
        <v>743</v>
      </c>
      <c r="E965" s="1">
        <v>8.5500000000000007</v>
      </c>
      <c r="F965" s="1">
        <v>2.97</v>
      </c>
      <c r="G965" s="1">
        <v>0.34</v>
      </c>
      <c r="H965" s="1">
        <v>5.24</v>
      </c>
      <c r="I965" s="1">
        <v>22</v>
      </c>
      <c r="J965" s="1">
        <v>0</v>
      </c>
      <c r="K965" s="1">
        <v>11.85</v>
      </c>
      <c r="L965" s="3">
        <f t="shared" si="446"/>
        <v>0.53863636363636358</v>
      </c>
      <c r="M965" s="3">
        <f t="shared" si="447"/>
        <v>20.399999999999999</v>
      </c>
      <c r="N965" s="1">
        <v>2.5739999999999998</v>
      </c>
      <c r="O965" s="1">
        <v>7.4139999999999997</v>
      </c>
      <c r="P965" s="30">
        <f t="shared" si="443"/>
        <v>104.17021276595744</v>
      </c>
      <c r="Q965">
        <f t="shared" si="454"/>
        <v>1.175</v>
      </c>
      <c r="R965">
        <f t="shared" si="455"/>
        <v>4.05</v>
      </c>
      <c r="S965" s="20">
        <f t="shared" si="432"/>
        <v>5.2249999999999996</v>
      </c>
      <c r="T965" s="20">
        <f t="shared" ref="T965:T1027" si="456">Q965/R965</f>
        <v>0.29012345679012347</v>
      </c>
    </row>
    <row r="966" spans="1:20" x14ac:dyDescent="0.25">
      <c r="L966" s="3"/>
      <c r="M966" s="3"/>
      <c r="P966" s="30"/>
      <c r="S966" s="20"/>
      <c r="T966" s="20"/>
    </row>
    <row r="967" spans="1:20" x14ac:dyDescent="0.25">
      <c r="L967" s="3"/>
      <c r="M967" s="3"/>
      <c r="P967" s="30"/>
      <c r="S967" s="20"/>
      <c r="T967" s="20"/>
    </row>
    <row r="968" spans="1:20" x14ac:dyDescent="0.25">
      <c r="A968" t="s">
        <v>744</v>
      </c>
      <c r="E968" s="1">
        <v>7.65</v>
      </c>
      <c r="F968" s="1">
        <v>2.78</v>
      </c>
      <c r="G968" s="1">
        <v>0.45</v>
      </c>
      <c r="H968" s="1">
        <v>4.41</v>
      </c>
      <c r="I968" s="1">
        <v>23</v>
      </c>
      <c r="J968" s="1">
        <v>0</v>
      </c>
      <c r="K968" s="1">
        <v>12.16</v>
      </c>
      <c r="L968" s="3">
        <f t="shared" si="446"/>
        <v>0.52869565217391301</v>
      </c>
      <c r="M968" s="3">
        <f t="shared" si="447"/>
        <v>19.810000000000002</v>
      </c>
      <c r="N968" s="1">
        <v>3.0070000000000001</v>
      </c>
      <c r="O968" s="1">
        <v>8.266</v>
      </c>
      <c r="P968" s="30">
        <f t="shared" si="443"/>
        <v>75.069473684210536</v>
      </c>
      <c r="Q968">
        <f>9.5/6</f>
        <v>1.5833333333333333</v>
      </c>
      <c r="R968">
        <f>28.6/6</f>
        <v>4.7666666666666666</v>
      </c>
      <c r="S968" s="20">
        <f t="shared" si="432"/>
        <v>6.35</v>
      </c>
      <c r="T968" s="20">
        <f t="shared" si="456"/>
        <v>0.33216783216783213</v>
      </c>
    </row>
    <row r="969" spans="1:20" x14ac:dyDescent="0.25">
      <c r="A969" t="s">
        <v>745</v>
      </c>
      <c r="E969" s="1">
        <v>8.31</v>
      </c>
      <c r="F969" s="1">
        <v>2.61</v>
      </c>
      <c r="G969" s="1">
        <v>0.24</v>
      </c>
      <c r="H969" s="1">
        <v>5.46</v>
      </c>
      <c r="I969" s="1">
        <v>28</v>
      </c>
      <c r="J969" s="1">
        <v>0</v>
      </c>
      <c r="K969" s="1">
        <v>14.51</v>
      </c>
      <c r="L969" s="3">
        <f t="shared" si="446"/>
        <v>0.51821428571428574</v>
      </c>
      <c r="M969" s="3">
        <f t="shared" si="447"/>
        <v>22.82</v>
      </c>
      <c r="N969" s="1">
        <v>3.3679999999999999</v>
      </c>
      <c r="O969" s="1">
        <v>10.71</v>
      </c>
      <c r="P969" s="30">
        <f t="shared" si="443"/>
        <v>86.475789473684216</v>
      </c>
      <c r="Q969">
        <f t="shared" ref="Q969:Q973" si="457">9.5/6</f>
        <v>1.5833333333333333</v>
      </c>
      <c r="R969">
        <f t="shared" ref="R969:R973" si="458">28.6/6</f>
        <v>4.7666666666666666</v>
      </c>
      <c r="S969" s="20">
        <f t="shared" ref="S969:S1032" si="459">Q969+R969</f>
        <v>6.35</v>
      </c>
      <c r="T969" s="20">
        <f t="shared" si="456"/>
        <v>0.33216783216783213</v>
      </c>
    </row>
    <row r="970" spans="1:20" x14ac:dyDescent="0.25">
      <c r="A970" t="s">
        <v>746</v>
      </c>
      <c r="E970" s="1">
        <v>8</v>
      </c>
      <c r="F970" s="1">
        <v>2.0699999999999998</v>
      </c>
      <c r="G970" s="1">
        <v>0.31</v>
      </c>
      <c r="H970" s="1">
        <v>5.62</v>
      </c>
      <c r="I970" s="1">
        <v>14</v>
      </c>
      <c r="J970" s="1">
        <v>0</v>
      </c>
      <c r="K970" s="1">
        <v>6.8</v>
      </c>
      <c r="L970" s="3">
        <f t="shared" si="446"/>
        <v>0.48571428571428571</v>
      </c>
      <c r="M970" s="3">
        <f t="shared" si="447"/>
        <v>14.8</v>
      </c>
      <c r="N970" s="1">
        <v>1.7490000000000001</v>
      </c>
      <c r="O970" s="1">
        <v>6.76</v>
      </c>
      <c r="P970" s="30">
        <f t="shared" si="443"/>
        <v>56.084210526315793</v>
      </c>
      <c r="Q970">
        <f t="shared" si="457"/>
        <v>1.5833333333333333</v>
      </c>
      <c r="R970">
        <f t="shared" si="458"/>
        <v>4.7666666666666666</v>
      </c>
      <c r="S970" s="20">
        <f t="shared" si="459"/>
        <v>6.35</v>
      </c>
      <c r="T970" s="20">
        <f t="shared" si="456"/>
        <v>0.33216783216783213</v>
      </c>
    </row>
    <row r="971" spans="1:20" x14ac:dyDescent="0.25">
      <c r="A971" t="s">
        <v>747</v>
      </c>
      <c r="E971" s="1">
        <v>8.84</v>
      </c>
      <c r="F971" s="1">
        <v>3.47</v>
      </c>
      <c r="G971" s="1">
        <v>0.56999999999999995</v>
      </c>
      <c r="H971" s="1">
        <v>4.8</v>
      </c>
      <c r="I971" s="1">
        <v>25</v>
      </c>
      <c r="J971" s="1">
        <v>0</v>
      </c>
      <c r="K971" s="1">
        <v>11.16</v>
      </c>
      <c r="L971" s="3">
        <f t="shared" si="446"/>
        <v>0.44640000000000002</v>
      </c>
      <c r="M971" s="3">
        <f t="shared" si="447"/>
        <v>20</v>
      </c>
      <c r="N971" s="1">
        <v>2.827</v>
      </c>
      <c r="O971" s="1">
        <v>7.2050000000000001</v>
      </c>
      <c r="P971" s="30">
        <f t="shared" si="443"/>
        <v>75.78947368421052</v>
      </c>
      <c r="Q971">
        <f t="shared" si="457"/>
        <v>1.5833333333333333</v>
      </c>
      <c r="R971">
        <f t="shared" si="458"/>
        <v>4.7666666666666666</v>
      </c>
      <c r="S971" s="20">
        <f t="shared" si="459"/>
        <v>6.35</v>
      </c>
      <c r="T971" s="20">
        <f t="shared" si="456"/>
        <v>0.33216783216783213</v>
      </c>
    </row>
    <row r="972" spans="1:20" x14ac:dyDescent="0.25">
      <c r="A972" t="s">
        <v>748</v>
      </c>
      <c r="E972" s="1">
        <v>8.2200000000000006</v>
      </c>
      <c r="F972" s="1">
        <v>3.44</v>
      </c>
      <c r="G972" s="1">
        <v>0.24</v>
      </c>
      <c r="H972" s="1">
        <v>4.53</v>
      </c>
      <c r="I972" s="1">
        <v>20</v>
      </c>
      <c r="J972" s="1">
        <v>0</v>
      </c>
      <c r="K972" s="1">
        <v>11.47</v>
      </c>
      <c r="L972" s="3">
        <f t="shared" si="446"/>
        <v>0.57350000000000001</v>
      </c>
      <c r="M972" s="3">
        <f t="shared" si="447"/>
        <v>19.690000000000001</v>
      </c>
      <c r="N972" s="1">
        <v>2.4340000000000002</v>
      </c>
      <c r="O972" s="1">
        <v>5.81</v>
      </c>
      <c r="P972" s="30">
        <f t="shared" si="443"/>
        <v>74.614736842105273</v>
      </c>
      <c r="Q972">
        <f t="shared" si="457"/>
        <v>1.5833333333333333</v>
      </c>
      <c r="R972">
        <f t="shared" si="458"/>
        <v>4.7666666666666666</v>
      </c>
      <c r="S972" s="20">
        <f t="shared" si="459"/>
        <v>6.35</v>
      </c>
      <c r="T972" s="20">
        <f t="shared" si="456"/>
        <v>0.33216783216783213</v>
      </c>
    </row>
    <row r="973" spans="1:20" x14ac:dyDescent="0.25">
      <c r="A973" t="s">
        <v>749</v>
      </c>
      <c r="E973" s="1">
        <v>7.85</v>
      </c>
      <c r="F973" s="1">
        <v>2.97</v>
      </c>
      <c r="G973" s="1">
        <v>0.32</v>
      </c>
      <c r="H973" s="1">
        <v>4.5599999999999996</v>
      </c>
      <c r="I973" s="1">
        <v>12</v>
      </c>
      <c r="J973" s="1">
        <v>0</v>
      </c>
      <c r="K973" s="1">
        <v>8.31</v>
      </c>
      <c r="L973" s="3">
        <f t="shared" si="446"/>
        <v>0.6925</v>
      </c>
      <c r="M973" s="3">
        <f t="shared" si="447"/>
        <v>16.16</v>
      </c>
      <c r="N973" s="1">
        <v>1.5289999999999999</v>
      </c>
      <c r="O973" s="1">
        <v>4.0359999999999996</v>
      </c>
      <c r="P973" s="30">
        <f t="shared" si="443"/>
        <v>61.237894736842101</v>
      </c>
      <c r="Q973">
        <f t="shared" si="457"/>
        <v>1.5833333333333333</v>
      </c>
      <c r="R973">
        <f t="shared" si="458"/>
        <v>4.7666666666666666</v>
      </c>
      <c r="S973" s="20">
        <f t="shared" si="459"/>
        <v>6.35</v>
      </c>
      <c r="T973" s="20">
        <f t="shared" si="456"/>
        <v>0.33216783216783213</v>
      </c>
    </row>
    <row r="974" spans="1:20" x14ac:dyDescent="0.25">
      <c r="A974" t="s">
        <v>750</v>
      </c>
      <c r="E974" s="1">
        <v>6.74</v>
      </c>
      <c r="F974" s="1">
        <v>2.41</v>
      </c>
      <c r="G974" s="1">
        <v>0.19</v>
      </c>
      <c r="H974" s="1">
        <v>4.1399999999999997</v>
      </c>
      <c r="I974" s="1">
        <v>20</v>
      </c>
      <c r="J974" s="1">
        <v>2</v>
      </c>
      <c r="K974" s="1">
        <v>7.63</v>
      </c>
      <c r="L974" s="3">
        <f t="shared" si="446"/>
        <v>0.38150000000000001</v>
      </c>
      <c r="M974" s="3">
        <f t="shared" si="447"/>
        <v>14.370000000000001</v>
      </c>
      <c r="N974" s="1">
        <v>2.9660000000000002</v>
      </c>
      <c r="O974" s="1">
        <v>8.2910000000000004</v>
      </c>
      <c r="P974" s="30">
        <f t="shared" si="443"/>
        <v>101.43529411764708</v>
      </c>
      <c r="Q974">
        <f t="shared" ref="Q974:Q976" si="460">5.1/6</f>
        <v>0.85</v>
      </c>
      <c r="R974">
        <f t="shared" ref="R974:R976" si="461">22.8/6</f>
        <v>3.8000000000000003</v>
      </c>
      <c r="S974" s="20">
        <f t="shared" si="459"/>
        <v>4.6500000000000004</v>
      </c>
      <c r="T974" s="20">
        <f t="shared" si="456"/>
        <v>0.22368421052631576</v>
      </c>
    </row>
    <row r="975" spans="1:20" x14ac:dyDescent="0.25">
      <c r="A975" t="s">
        <v>751</v>
      </c>
      <c r="E975" s="1">
        <v>5.76</v>
      </c>
      <c r="F975" s="1">
        <v>0.69</v>
      </c>
      <c r="G975" s="1">
        <v>0.56000000000000005</v>
      </c>
      <c r="H975" s="1">
        <v>4.51</v>
      </c>
      <c r="I975" s="1">
        <v>5</v>
      </c>
      <c r="J975" s="1">
        <v>1</v>
      </c>
      <c r="K975" s="1">
        <v>1</v>
      </c>
      <c r="L975" s="3">
        <f t="shared" si="446"/>
        <v>0.2</v>
      </c>
      <c r="M975" s="3">
        <f t="shared" si="447"/>
        <v>6.76</v>
      </c>
      <c r="N975" s="1">
        <v>0.86799999999999999</v>
      </c>
      <c r="O975" s="1">
        <v>7.2889999999999997</v>
      </c>
      <c r="P975" s="30">
        <f t="shared" si="443"/>
        <v>47.71764705882353</v>
      </c>
      <c r="Q975">
        <f t="shared" si="460"/>
        <v>0.85</v>
      </c>
      <c r="R975">
        <f t="shared" si="461"/>
        <v>3.8000000000000003</v>
      </c>
      <c r="S975" s="20">
        <f t="shared" si="459"/>
        <v>4.6500000000000004</v>
      </c>
      <c r="T975" s="20">
        <f t="shared" si="456"/>
        <v>0.22368421052631576</v>
      </c>
    </row>
    <row r="976" spans="1:20" x14ac:dyDescent="0.25">
      <c r="A976" t="s">
        <v>752</v>
      </c>
      <c r="E976" s="1">
        <v>6.03</v>
      </c>
      <c r="F976" s="1">
        <v>1.1399999999999999</v>
      </c>
      <c r="G976" s="1">
        <v>0.56999999999999995</v>
      </c>
      <c r="H976" s="1">
        <v>4.32</v>
      </c>
      <c r="I976" s="1">
        <v>12</v>
      </c>
      <c r="J976" s="1">
        <v>0</v>
      </c>
      <c r="K976" s="1">
        <v>3.53</v>
      </c>
      <c r="L976" s="3">
        <f t="shared" si="446"/>
        <v>0.29416666666666663</v>
      </c>
      <c r="M976" s="3">
        <f t="shared" si="447"/>
        <v>9.56</v>
      </c>
      <c r="N976" s="1">
        <v>1.9890000000000001</v>
      </c>
      <c r="O976" s="1">
        <v>10.509</v>
      </c>
      <c r="P976" s="30">
        <f t="shared" si="443"/>
        <v>67.482352941176472</v>
      </c>
      <c r="Q976">
        <f t="shared" si="460"/>
        <v>0.85</v>
      </c>
      <c r="R976">
        <f t="shared" si="461"/>
        <v>3.8000000000000003</v>
      </c>
      <c r="S976" s="20">
        <f t="shared" si="459"/>
        <v>4.6500000000000004</v>
      </c>
      <c r="T976" s="20">
        <f t="shared" si="456"/>
        <v>0.22368421052631576</v>
      </c>
    </row>
    <row r="977" spans="1:20" x14ac:dyDescent="0.25">
      <c r="A977" t="s">
        <v>753</v>
      </c>
      <c r="E977" s="1">
        <v>6.23</v>
      </c>
      <c r="F977" s="1">
        <v>1.84</v>
      </c>
      <c r="G977" s="1">
        <v>0.16</v>
      </c>
      <c r="H977" s="1">
        <v>4.2300000000000004</v>
      </c>
      <c r="I977" s="1">
        <v>14</v>
      </c>
      <c r="J977" s="1">
        <v>0</v>
      </c>
      <c r="K977" s="1">
        <v>4.46</v>
      </c>
      <c r="L977" s="3">
        <f t="shared" si="446"/>
        <v>0.31857142857142856</v>
      </c>
      <c r="M977" s="3">
        <f t="shared" si="447"/>
        <v>10.690000000000001</v>
      </c>
      <c r="N977" s="1">
        <v>2.2469999999999999</v>
      </c>
      <c r="O977" s="1">
        <v>7.601</v>
      </c>
      <c r="P977" s="30">
        <f t="shared" si="443"/>
        <v>75.458823529411774</v>
      </c>
      <c r="Q977">
        <f>5.1/6</f>
        <v>0.85</v>
      </c>
      <c r="R977">
        <f>22.8/6</f>
        <v>3.8000000000000003</v>
      </c>
      <c r="S977" s="20">
        <f t="shared" si="459"/>
        <v>4.6500000000000004</v>
      </c>
      <c r="T977" s="20">
        <f t="shared" si="456"/>
        <v>0.22368421052631576</v>
      </c>
    </row>
    <row r="978" spans="1:20" x14ac:dyDescent="0.25">
      <c r="L978" s="3"/>
      <c r="M978" s="3"/>
      <c r="P978" s="30"/>
      <c r="S978" s="20"/>
      <c r="T978" s="20"/>
    </row>
    <row r="979" spans="1:20" x14ac:dyDescent="0.25">
      <c r="L979" s="3"/>
      <c r="M979" s="3"/>
      <c r="P979" s="30"/>
      <c r="S979" s="20"/>
      <c r="T979" s="20"/>
    </row>
    <row r="980" spans="1:20" x14ac:dyDescent="0.25">
      <c r="A980" t="s">
        <v>754</v>
      </c>
      <c r="E980" s="1">
        <v>7.09</v>
      </c>
      <c r="F980" s="1">
        <v>1.59</v>
      </c>
      <c r="G980" s="1">
        <v>0.34</v>
      </c>
      <c r="H980" s="1">
        <v>5.16</v>
      </c>
      <c r="I980" s="1">
        <v>9</v>
      </c>
      <c r="J980" s="1">
        <v>0</v>
      </c>
      <c r="K980" s="1">
        <v>3.85</v>
      </c>
      <c r="L980" s="3">
        <f t="shared" si="446"/>
        <v>0.42777777777777781</v>
      </c>
      <c r="M980" s="3">
        <f t="shared" si="447"/>
        <v>10.94</v>
      </c>
      <c r="N980" s="1">
        <v>1.27</v>
      </c>
      <c r="O980" s="1">
        <v>5.6520000000000001</v>
      </c>
      <c r="P980" s="30">
        <f t="shared" si="443"/>
        <v>65.64</v>
      </c>
      <c r="Q980">
        <f>6/6</f>
        <v>1</v>
      </c>
      <c r="R980">
        <f>32.88/6</f>
        <v>5.48</v>
      </c>
      <c r="S980" s="20">
        <f t="shared" si="459"/>
        <v>6.48</v>
      </c>
      <c r="T980" s="20">
        <f t="shared" si="456"/>
        <v>0.18248175182481752</v>
      </c>
    </row>
    <row r="981" spans="1:20" x14ac:dyDescent="0.25">
      <c r="A981" t="s">
        <v>755</v>
      </c>
      <c r="E981" s="1">
        <v>5.65</v>
      </c>
      <c r="F981" s="1">
        <v>1.57</v>
      </c>
      <c r="G981" s="1">
        <v>0.34</v>
      </c>
      <c r="H981" s="1">
        <v>3.74</v>
      </c>
      <c r="I981" s="1">
        <v>11</v>
      </c>
      <c r="J981" s="1">
        <v>1</v>
      </c>
      <c r="K981" s="1">
        <v>3.24</v>
      </c>
      <c r="L981" s="3">
        <f t="shared" si="446"/>
        <v>0.29454545454545455</v>
      </c>
      <c r="M981" s="3">
        <f t="shared" si="447"/>
        <v>8.89</v>
      </c>
      <c r="N981" s="1">
        <v>1.9470000000000001</v>
      </c>
      <c r="O981" s="1">
        <v>7.0030000000000001</v>
      </c>
      <c r="P981" s="30">
        <f t="shared" si="443"/>
        <v>53.34</v>
      </c>
      <c r="Q981">
        <f t="shared" ref="Q981:Q984" si="462">6/6</f>
        <v>1</v>
      </c>
      <c r="R981">
        <f t="shared" ref="R981:R984" si="463">32.88/6</f>
        <v>5.48</v>
      </c>
      <c r="S981" s="20">
        <f t="shared" si="459"/>
        <v>6.48</v>
      </c>
      <c r="T981" s="20">
        <f t="shared" si="456"/>
        <v>0.18248175182481752</v>
      </c>
    </row>
    <row r="982" spans="1:20" x14ac:dyDescent="0.25">
      <c r="A982" t="s">
        <v>756</v>
      </c>
      <c r="E982" s="1">
        <v>6.73</v>
      </c>
      <c r="F982" s="1">
        <v>1.4</v>
      </c>
      <c r="G982" s="1">
        <v>0.25</v>
      </c>
      <c r="H982" s="1">
        <v>5.08</v>
      </c>
      <c r="I982" s="1">
        <v>10</v>
      </c>
      <c r="J982" s="1">
        <v>1</v>
      </c>
      <c r="K982" s="1">
        <v>3.09</v>
      </c>
      <c r="L982" s="3">
        <f t="shared" si="446"/>
        <v>0.309</v>
      </c>
      <c r="M982" s="3">
        <f t="shared" si="447"/>
        <v>9.82</v>
      </c>
      <c r="N982" s="1">
        <v>1.4870000000000001</v>
      </c>
      <c r="O982" s="1">
        <v>7.1429999999999998</v>
      </c>
      <c r="P982" s="30">
        <f t="shared" si="443"/>
        <v>58.92</v>
      </c>
      <c r="Q982">
        <f t="shared" si="462"/>
        <v>1</v>
      </c>
      <c r="R982">
        <f t="shared" si="463"/>
        <v>5.48</v>
      </c>
      <c r="S982" s="20">
        <f t="shared" si="459"/>
        <v>6.48</v>
      </c>
      <c r="T982" s="20">
        <f t="shared" si="456"/>
        <v>0.18248175182481752</v>
      </c>
    </row>
    <row r="983" spans="1:20" x14ac:dyDescent="0.25">
      <c r="A983" t="s">
        <v>757</v>
      </c>
      <c r="E983" s="1">
        <v>7</v>
      </c>
      <c r="F983" s="1">
        <v>0.88</v>
      </c>
      <c r="G983" s="1">
        <v>0.51</v>
      </c>
      <c r="H983" s="1">
        <v>5.6</v>
      </c>
      <c r="I983" s="1">
        <v>7</v>
      </c>
      <c r="J983" s="1">
        <v>0</v>
      </c>
      <c r="K983" s="1">
        <v>1.58</v>
      </c>
      <c r="L983" s="3">
        <f t="shared" si="446"/>
        <v>0.22571428571428573</v>
      </c>
      <c r="M983" s="3">
        <f t="shared" si="447"/>
        <v>8.58</v>
      </c>
      <c r="N983" s="1">
        <v>1</v>
      </c>
      <c r="O983" s="1">
        <v>7.9740000000000002</v>
      </c>
      <c r="P983" s="30">
        <f t="shared" si="443"/>
        <v>51.480000000000004</v>
      </c>
      <c r="Q983">
        <f t="shared" si="462"/>
        <v>1</v>
      </c>
      <c r="R983">
        <f t="shared" si="463"/>
        <v>5.48</v>
      </c>
      <c r="S983" s="20">
        <f t="shared" si="459"/>
        <v>6.48</v>
      </c>
      <c r="T983" s="20">
        <f t="shared" si="456"/>
        <v>0.18248175182481752</v>
      </c>
    </row>
    <row r="984" spans="1:20" x14ac:dyDescent="0.25">
      <c r="A984" t="s">
        <v>758</v>
      </c>
      <c r="E984" s="1">
        <v>8.01</v>
      </c>
      <c r="F984" s="1">
        <v>2.37</v>
      </c>
      <c r="G984" s="1">
        <v>0</v>
      </c>
      <c r="H984" s="1">
        <v>5.63</v>
      </c>
      <c r="I984" s="1">
        <v>20</v>
      </c>
      <c r="J984" s="1">
        <v>3</v>
      </c>
      <c r="K984" s="1">
        <v>10.69</v>
      </c>
      <c r="L984" s="3">
        <f t="shared" si="446"/>
        <v>0.53449999999999998</v>
      </c>
      <c r="M984" s="3">
        <f t="shared" si="447"/>
        <v>18.7</v>
      </c>
      <c r="N984" s="1">
        <v>2.4980000000000002</v>
      </c>
      <c r="O984" s="1">
        <v>8.423</v>
      </c>
      <c r="P984" s="30">
        <f t="shared" si="443"/>
        <v>112.2</v>
      </c>
      <c r="Q984">
        <f t="shared" si="462"/>
        <v>1</v>
      </c>
      <c r="R984">
        <f t="shared" si="463"/>
        <v>5.48</v>
      </c>
      <c r="S984" s="20">
        <f t="shared" si="459"/>
        <v>6.48</v>
      </c>
      <c r="T984" s="20">
        <f t="shared" si="456"/>
        <v>0.18248175182481752</v>
      </c>
    </row>
    <row r="985" spans="1:20" x14ac:dyDescent="0.25">
      <c r="L985" s="3"/>
      <c r="M985" s="3"/>
      <c r="P985" s="30"/>
      <c r="S985" s="20"/>
      <c r="T985" s="20"/>
    </row>
    <row r="986" spans="1:20" x14ac:dyDescent="0.25">
      <c r="A986" t="s">
        <v>759</v>
      </c>
      <c r="E986" s="1">
        <v>5.26</v>
      </c>
      <c r="F986" s="1">
        <v>0.39</v>
      </c>
      <c r="G986" s="1">
        <v>0.44</v>
      </c>
      <c r="H986" s="1">
        <v>4.43</v>
      </c>
      <c r="I986" s="1">
        <v>5</v>
      </c>
      <c r="J986" s="1">
        <v>0</v>
      </c>
      <c r="K986" s="1">
        <v>1.02</v>
      </c>
      <c r="L986" s="3">
        <f t="shared" si="446"/>
        <v>0.20400000000000001</v>
      </c>
      <c r="M986" s="3">
        <f t="shared" si="447"/>
        <v>6.2799999999999994</v>
      </c>
      <c r="N986" s="1">
        <v>0.95099999999999996</v>
      </c>
      <c r="O986" s="1">
        <v>12.821999999999999</v>
      </c>
      <c r="P986" s="30">
        <f t="shared" si="443"/>
        <v>55.822222222222223</v>
      </c>
      <c r="Q986">
        <f>4.05/6</f>
        <v>0.67499999999999993</v>
      </c>
      <c r="R986">
        <f>25.95/6</f>
        <v>4.3250000000000002</v>
      </c>
      <c r="S986" s="20">
        <f t="shared" si="459"/>
        <v>5</v>
      </c>
      <c r="T986" s="20">
        <f t="shared" si="456"/>
        <v>0.15606936416184969</v>
      </c>
    </row>
    <row r="987" spans="1:20" x14ac:dyDescent="0.25">
      <c r="A987" t="s">
        <v>760</v>
      </c>
      <c r="E987" s="1">
        <v>5.63</v>
      </c>
      <c r="F987" s="1">
        <v>0.38</v>
      </c>
      <c r="G987" s="1">
        <v>0.44</v>
      </c>
      <c r="H987" s="1">
        <v>4.8099999999999996</v>
      </c>
      <c r="I987" s="1">
        <v>4</v>
      </c>
      <c r="J987" s="1">
        <v>0</v>
      </c>
      <c r="K987" s="1">
        <v>0.74</v>
      </c>
      <c r="L987" s="3">
        <f t="shared" si="446"/>
        <v>0.185</v>
      </c>
      <c r="M987" s="3">
        <f t="shared" si="447"/>
        <v>6.37</v>
      </c>
      <c r="N987" s="1">
        <v>0.71099999999999997</v>
      </c>
      <c r="O987" s="1">
        <v>10.616</v>
      </c>
      <c r="P987" s="30">
        <f t="shared" si="443"/>
        <v>56.622222222222227</v>
      </c>
      <c r="Q987">
        <f t="shared" ref="Q987:Q989" si="464">4.05/6</f>
        <v>0.67499999999999993</v>
      </c>
      <c r="R987">
        <f t="shared" ref="R987:R989" si="465">25.95/6</f>
        <v>4.3250000000000002</v>
      </c>
      <c r="S987" s="20">
        <f t="shared" si="459"/>
        <v>5</v>
      </c>
      <c r="T987" s="20">
        <f t="shared" si="456"/>
        <v>0.15606936416184969</v>
      </c>
    </row>
    <row r="988" spans="1:20" x14ac:dyDescent="0.25">
      <c r="A988" t="s">
        <v>761</v>
      </c>
      <c r="E988" s="1">
        <v>6.64</v>
      </c>
      <c r="F988" s="1">
        <v>0</v>
      </c>
      <c r="G988" s="1">
        <v>6.64</v>
      </c>
      <c r="H988" s="1">
        <v>0</v>
      </c>
      <c r="I988" s="1">
        <v>0</v>
      </c>
      <c r="J988" s="1">
        <v>0</v>
      </c>
      <c r="K988" s="1">
        <v>0</v>
      </c>
      <c r="L988" s="3" t="e">
        <f t="shared" si="446"/>
        <v>#DIV/0!</v>
      </c>
      <c r="M988" s="3">
        <f t="shared" si="447"/>
        <v>6.64</v>
      </c>
      <c r="N988" s="1">
        <v>0</v>
      </c>
      <c r="O988" s="1">
        <v>0</v>
      </c>
      <c r="P988" s="30">
        <f t="shared" si="443"/>
        <v>59.022222222222226</v>
      </c>
      <c r="Q988">
        <f t="shared" si="464"/>
        <v>0.67499999999999993</v>
      </c>
      <c r="R988">
        <f t="shared" si="465"/>
        <v>4.3250000000000002</v>
      </c>
      <c r="S988" s="20">
        <f t="shared" si="459"/>
        <v>5</v>
      </c>
      <c r="T988" s="20">
        <f t="shared" si="456"/>
        <v>0.15606936416184969</v>
      </c>
    </row>
    <row r="989" spans="1:20" x14ac:dyDescent="0.25">
      <c r="A989" t="s">
        <v>762</v>
      </c>
      <c r="E989" s="1">
        <v>3.17</v>
      </c>
      <c r="F989" s="1">
        <v>0.61</v>
      </c>
      <c r="G989" s="1">
        <v>0.25</v>
      </c>
      <c r="H989" s="1">
        <v>2.2999999999999998</v>
      </c>
      <c r="I989" s="1">
        <v>7</v>
      </c>
      <c r="J989" s="1">
        <v>0</v>
      </c>
      <c r="K989" s="1">
        <v>1.34</v>
      </c>
      <c r="L989" s="3">
        <f t="shared" si="446"/>
        <v>0.19142857142857145</v>
      </c>
      <c r="M989" s="3">
        <f t="shared" si="447"/>
        <v>4.51</v>
      </c>
      <c r="N989" s="1">
        <v>2.21</v>
      </c>
      <c r="O989" s="1">
        <v>11.44</v>
      </c>
      <c r="P989" s="30">
        <f t="shared" si="443"/>
        <v>40.088888888888889</v>
      </c>
      <c r="Q989">
        <f t="shared" si="464"/>
        <v>0.67499999999999993</v>
      </c>
      <c r="R989">
        <f t="shared" si="465"/>
        <v>4.3250000000000002</v>
      </c>
      <c r="S989" s="20">
        <f t="shared" si="459"/>
        <v>5</v>
      </c>
      <c r="T989" s="20">
        <f t="shared" si="456"/>
        <v>0.15606936416184969</v>
      </c>
    </row>
    <row r="990" spans="1:20" x14ac:dyDescent="0.25">
      <c r="L990" s="3"/>
      <c r="M990" s="3"/>
      <c r="P990" s="30"/>
      <c r="S990" s="20"/>
      <c r="T990" s="20"/>
    </row>
    <row r="991" spans="1:20" x14ac:dyDescent="0.25">
      <c r="L991" s="3"/>
      <c r="M991" s="3"/>
      <c r="P991" s="30"/>
      <c r="S991" s="20"/>
      <c r="T991" s="20"/>
    </row>
    <row r="992" spans="1:20" x14ac:dyDescent="0.25">
      <c r="A992" t="s">
        <v>763</v>
      </c>
      <c r="E992" s="1">
        <v>7.5</v>
      </c>
      <c r="F992" s="1">
        <v>2.56</v>
      </c>
      <c r="G992" s="1">
        <v>0.28000000000000003</v>
      </c>
      <c r="H992" s="1">
        <v>4.6500000000000004</v>
      </c>
      <c r="I992" s="1">
        <v>15</v>
      </c>
      <c r="J992" s="1">
        <v>0</v>
      </c>
      <c r="K992" s="1">
        <v>5.24</v>
      </c>
      <c r="L992" s="3">
        <f t="shared" si="446"/>
        <v>0.34933333333333333</v>
      </c>
      <c r="M992" s="3">
        <f t="shared" si="447"/>
        <v>12.74</v>
      </c>
      <c r="N992" s="1">
        <v>2.0009999999999999</v>
      </c>
      <c r="O992" s="1">
        <v>5.8490000000000002</v>
      </c>
      <c r="P992" s="30">
        <f t="shared" si="443"/>
        <v>55.257831325301197</v>
      </c>
      <c r="Q992">
        <f>8.3/6</f>
        <v>1.3833333333333335</v>
      </c>
      <c r="R992">
        <f>32.2/6</f>
        <v>5.3666666666666671</v>
      </c>
      <c r="S992" s="20">
        <f t="shared" si="459"/>
        <v>6.7500000000000009</v>
      </c>
      <c r="T992" s="20">
        <f t="shared" si="456"/>
        <v>0.25776397515527949</v>
      </c>
    </row>
    <row r="993" spans="1:20" x14ac:dyDescent="0.25">
      <c r="A993" t="s">
        <v>764</v>
      </c>
      <c r="E993" s="1">
        <v>7.26</v>
      </c>
      <c r="F993" s="1">
        <v>2.2200000000000002</v>
      </c>
      <c r="G993" s="1">
        <v>0.22</v>
      </c>
      <c r="H993" s="1">
        <v>4.82</v>
      </c>
      <c r="I993" s="1">
        <v>20</v>
      </c>
      <c r="J993" s="1">
        <v>0</v>
      </c>
      <c r="K993" s="1">
        <v>9.3699999999999992</v>
      </c>
      <c r="L993" s="3">
        <f t="shared" si="446"/>
        <v>0.46849999999999997</v>
      </c>
      <c r="M993" s="3">
        <f t="shared" si="447"/>
        <v>16.63</v>
      </c>
      <c r="N993" s="1">
        <v>2.754</v>
      </c>
      <c r="O993" s="1">
        <v>8.9969999999999999</v>
      </c>
      <c r="P993" s="30">
        <f t="shared" si="443"/>
        <v>72.13012048192769</v>
      </c>
      <c r="Q993">
        <f t="shared" ref="Q993:Q997" si="466">8.3/6</f>
        <v>1.3833333333333335</v>
      </c>
      <c r="R993">
        <f t="shared" ref="R993:R997" si="467">32.2/6</f>
        <v>5.3666666666666671</v>
      </c>
      <c r="S993" s="20">
        <f t="shared" si="459"/>
        <v>6.7500000000000009</v>
      </c>
      <c r="T993" s="20">
        <f t="shared" si="456"/>
        <v>0.25776397515527949</v>
      </c>
    </row>
    <row r="994" spans="1:20" x14ac:dyDescent="0.25">
      <c r="A994" t="s">
        <v>765</v>
      </c>
      <c r="E994" s="1">
        <v>7.77</v>
      </c>
      <c r="F994" s="1">
        <v>2.2999999999999998</v>
      </c>
      <c r="G994" s="1">
        <v>0.13</v>
      </c>
      <c r="H994" s="1">
        <v>5.34</v>
      </c>
      <c r="I994" s="1">
        <v>14</v>
      </c>
      <c r="J994" s="1">
        <v>0</v>
      </c>
      <c r="K994" s="1">
        <v>6.55</v>
      </c>
      <c r="L994" s="3">
        <f t="shared" si="446"/>
        <v>0.46785714285714286</v>
      </c>
      <c r="M994" s="3">
        <f t="shared" si="447"/>
        <v>14.32</v>
      </c>
      <c r="N994" s="1">
        <v>1.802</v>
      </c>
      <c r="O994" s="1">
        <v>6.093</v>
      </c>
      <c r="P994" s="30">
        <f t="shared" si="443"/>
        <v>62.110843373493964</v>
      </c>
      <c r="Q994">
        <f t="shared" si="466"/>
        <v>1.3833333333333335</v>
      </c>
      <c r="R994">
        <f t="shared" si="467"/>
        <v>5.3666666666666671</v>
      </c>
      <c r="S994" s="20">
        <f t="shared" si="459"/>
        <v>6.7500000000000009</v>
      </c>
      <c r="T994" s="20">
        <f t="shared" si="456"/>
        <v>0.25776397515527949</v>
      </c>
    </row>
    <row r="995" spans="1:20" x14ac:dyDescent="0.25">
      <c r="A995" t="s">
        <v>766</v>
      </c>
      <c r="E995" s="1">
        <v>8.24</v>
      </c>
      <c r="F995" s="1">
        <v>2.44</v>
      </c>
      <c r="G995" s="1">
        <v>0.21</v>
      </c>
      <c r="H995" s="1">
        <v>5.6</v>
      </c>
      <c r="I995" s="1">
        <v>20</v>
      </c>
      <c r="J995" s="1">
        <v>0</v>
      </c>
      <c r="K995" s="1">
        <v>8.73</v>
      </c>
      <c r="L995" s="3">
        <f t="shared" si="446"/>
        <v>0.4365</v>
      </c>
      <c r="M995" s="3">
        <f t="shared" si="447"/>
        <v>16.97</v>
      </c>
      <c r="N995" s="1">
        <v>2.4260000000000002</v>
      </c>
      <c r="O995" s="1">
        <v>8.2089999999999996</v>
      </c>
      <c r="P995" s="30">
        <f t="shared" si="443"/>
        <v>73.604819277108419</v>
      </c>
      <c r="Q995">
        <f t="shared" si="466"/>
        <v>1.3833333333333335</v>
      </c>
      <c r="R995">
        <f t="shared" si="467"/>
        <v>5.3666666666666671</v>
      </c>
      <c r="S995" s="20">
        <f t="shared" si="459"/>
        <v>6.7500000000000009</v>
      </c>
      <c r="T995" s="20">
        <f t="shared" si="456"/>
        <v>0.25776397515527949</v>
      </c>
    </row>
    <row r="996" spans="1:20" x14ac:dyDescent="0.25">
      <c r="A996" t="s">
        <v>767</v>
      </c>
      <c r="E996" s="1">
        <v>6.78</v>
      </c>
      <c r="F996" s="1">
        <v>3.06</v>
      </c>
      <c r="G996" s="1">
        <v>0.2</v>
      </c>
      <c r="H996" s="1">
        <v>3.52</v>
      </c>
      <c r="I996" s="1">
        <v>17</v>
      </c>
      <c r="J996" s="1">
        <v>0</v>
      </c>
      <c r="K996" s="1">
        <v>5.58</v>
      </c>
      <c r="L996" s="3">
        <f t="shared" si="446"/>
        <v>0.32823529411764707</v>
      </c>
      <c r="M996" s="3">
        <f t="shared" si="447"/>
        <v>12.36</v>
      </c>
      <c r="N996" s="1">
        <v>2.5070000000000001</v>
      </c>
      <c r="O996" s="1">
        <v>5.5469999999999997</v>
      </c>
      <c r="P996" s="30">
        <f t="shared" si="443"/>
        <v>53.609638554216858</v>
      </c>
      <c r="Q996">
        <f t="shared" si="466"/>
        <v>1.3833333333333335</v>
      </c>
      <c r="R996">
        <f t="shared" si="467"/>
        <v>5.3666666666666671</v>
      </c>
      <c r="S996" s="20">
        <f t="shared" si="459"/>
        <v>6.7500000000000009</v>
      </c>
      <c r="T996" s="20">
        <f t="shared" si="456"/>
        <v>0.25776397515527949</v>
      </c>
    </row>
    <row r="997" spans="1:20" x14ac:dyDescent="0.25">
      <c r="A997" t="s">
        <v>768</v>
      </c>
      <c r="E997" s="1">
        <v>8.56</v>
      </c>
      <c r="F997" s="1">
        <v>2.88</v>
      </c>
      <c r="G997" s="1">
        <v>0.16</v>
      </c>
      <c r="H997" s="1">
        <v>5.52</v>
      </c>
      <c r="I997" s="1">
        <v>25</v>
      </c>
      <c r="J997" s="1">
        <v>0</v>
      </c>
      <c r="K997" s="1">
        <v>18.38</v>
      </c>
      <c r="L997" s="3">
        <f t="shared" si="446"/>
        <v>0.73519999999999996</v>
      </c>
      <c r="M997" s="3">
        <f t="shared" si="447"/>
        <v>26.939999999999998</v>
      </c>
      <c r="N997" s="1">
        <v>2.9220000000000002</v>
      </c>
      <c r="O997" s="1">
        <v>8.6929999999999996</v>
      </c>
      <c r="P997" s="30">
        <f t="shared" si="443"/>
        <v>116.8481927710843</v>
      </c>
      <c r="Q997">
        <f t="shared" si="466"/>
        <v>1.3833333333333335</v>
      </c>
      <c r="R997">
        <f t="shared" si="467"/>
        <v>5.3666666666666671</v>
      </c>
      <c r="S997" s="20">
        <f t="shared" si="459"/>
        <v>6.7500000000000009</v>
      </c>
      <c r="T997" s="20">
        <f t="shared" si="456"/>
        <v>0.25776397515527949</v>
      </c>
    </row>
    <row r="998" spans="1:20" x14ac:dyDescent="0.25">
      <c r="A998" t="s">
        <v>769</v>
      </c>
      <c r="E998" s="1">
        <v>5.83</v>
      </c>
      <c r="F998" s="1">
        <v>1.07</v>
      </c>
      <c r="G998" s="1">
        <v>0.22</v>
      </c>
      <c r="H998" s="1">
        <v>4.54</v>
      </c>
      <c r="I998" s="1">
        <v>7</v>
      </c>
      <c r="J998" s="1">
        <v>0</v>
      </c>
      <c r="K998" s="1">
        <v>4.0199999999999996</v>
      </c>
      <c r="L998" s="3">
        <f t="shared" si="446"/>
        <v>0.57428571428571418</v>
      </c>
      <c r="M998" s="3">
        <f t="shared" si="447"/>
        <v>9.85</v>
      </c>
      <c r="N998" s="1">
        <v>1.202</v>
      </c>
      <c r="O998" s="1">
        <v>6.5369999999999999</v>
      </c>
      <c r="P998" s="30">
        <f t="shared" ref="P998:P1061" si="468">M998/(Q998/6)</f>
        <v>52.767857142857146</v>
      </c>
      <c r="Q998">
        <f>6.72/6</f>
        <v>1.1199999999999999</v>
      </c>
      <c r="R998">
        <f>24.12/6</f>
        <v>4.0200000000000005</v>
      </c>
      <c r="S998" s="20">
        <f t="shared" si="459"/>
        <v>5.1400000000000006</v>
      </c>
      <c r="T998" s="20">
        <f t="shared" si="456"/>
        <v>0.27860696517412931</v>
      </c>
    </row>
    <row r="999" spans="1:20" x14ac:dyDescent="0.25">
      <c r="A999" t="s">
        <v>770</v>
      </c>
      <c r="E999" s="1">
        <v>5.04</v>
      </c>
      <c r="F999" s="1">
        <v>1.32</v>
      </c>
      <c r="G999" s="1">
        <v>0.32</v>
      </c>
      <c r="H999" s="1">
        <v>3.41</v>
      </c>
      <c r="I999" s="1">
        <v>8</v>
      </c>
      <c r="J999" s="1">
        <v>0</v>
      </c>
      <c r="K999" s="1">
        <v>9.09</v>
      </c>
      <c r="L999" s="3">
        <f t="shared" si="446"/>
        <v>1.13625</v>
      </c>
      <c r="M999" s="3">
        <f t="shared" si="447"/>
        <v>14.129999999999999</v>
      </c>
      <c r="N999" s="1">
        <v>1.5880000000000001</v>
      </c>
      <c r="O999" s="1">
        <v>6.0830000000000002</v>
      </c>
      <c r="P999" s="30">
        <f t="shared" si="468"/>
        <v>75.696428571428569</v>
      </c>
      <c r="Q999">
        <f t="shared" ref="Q999:Q1002" si="469">6.72/6</f>
        <v>1.1199999999999999</v>
      </c>
      <c r="R999">
        <f t="shared" ref="R999:R1002" si="470">24.12/6</f>
        <v>4.0200000000000005</v>
      </c>
      <c r="S999" s="20">
        <f t="shared" si="459"/>
        <v>5.1400000000000006</v>
      </c>
      <c r="T999" s="20">
        <f t="shared" si="456"/>
        <v>0.27860696517412931</v>
      </c>
    </row>
    <row r="1000" spans="1:20" x14ac:dyDescent="0.25">
      <c r="A1000" t="s">
        <v>771</v>
      </c>
      <c r="E1000" s="1">
        <v>4.8099999999999996</v>
      </c>
      <c r="F1000" s="1">
        <v>0.7</v>
      </c>
      <c r="G1000" s="1">
        <v>0.4</v>
      </c>
      <c r="H1000" s="1">
        <v>3.71</v>
      </c>
      <c r="I1000" s="1">
        <v>5</v>
      </c>
      <c r="J1000" s="1">
        <v>0</v>
      </c>
      <c r="K1000" s="1">
        <v>2.54</v>
      </c>
      <c r="L1000" s="3">
        <f t="shared" si="446"/>
        <v>0.50800000000000001</v>
      </c>
      <c r="M1000" s="3">
        <f t="shared" si="447"/>
        <v>7.35</v>
      </c>
      <c r="N1000" s="1">
        <v>1.04</v>
      </c>
      <c r="O1000" s="1">
        <v>7.1459999999999999</v>
      </c>
      <c r="P1000" s="30">
        <f t="shared" si="468"/>
        <v>39.375</v>
      </c>
      <c r="Q1000">
        <f t="shared" si="469"/>
        <v>1.1199999999999999</v>
      </c>
      <c r="R1000">
        <f t="shared" si="470"/>
        <v>4.0200000000000005</v>
      </c>
      <c r="S1000" s="20">
        <f t="shared" si="459"/>
        <v>5.1400000000000006</v>
      </c>
      <c r="T1000" s="20">
        <f t="shared" si="456"/>
        <v>0.27860696517412931</v>
      </c>
    </row>
    <row r="1001" spans="1:20" x14ac:dyDescent="0.25">
      <c r="A1001" t="s">
        <v>772</v>
      </c>
      <c r="E1001" s="1">
        <v>5.55</v>
      </c>
      <c r="F1001" s="1">
        <v>1.4</v>
      </c>
      <c r="G1001" s="1">
        <v>0.22</v>
      </c>
      <c r="H1001" s="1">
        <v>3.94</v>
      </c>
      <c r="I1001" s="1">
        <v>8</v>
      </c>
      <c r="J1001" s="1">
        <v>0</v>
      </c>
      <c r="K1001" s="1">
        <v>3.99</v>
      </c>
      <c r="L1001" s="3">
        <f t="shared" si="446"/>
        <v>0.49875000000000003</v>
      </c>
      <c r="M1001" s="3">
        <f t="shared" si="447"/>
        <v>9.5399999999999991</v>
      </c>
      <c r="N1001" s="1">
        <v>1.44</v>
      </c>
      <c r="O1001" s="1">
        <v>5.7320000000000002</v>
      </c>
      <c r="P1001" s="30">
        <f t="shared" si="468"/>
        <v>51.107142857142861</v>
      </c>
      <c r="Q1001">
        <f t="shared" si="469"/>
        <v>1.1199999999999999</v>
      </c>
      <c r="R1001">
        <f t="shared" si="470"/>
        <v>4.0200000000000005</v>
      </c>
      <c r="S1001" s="20">
        <f t="shared" si="459"/>
        <v>5.1400000000000006</v>
      </c>
      <c r="T1001" s="20">
        <f t="shared" si="456"/>
        <v>0.27860696517412931</v>
      </c>
    </row>
    <row r="1002" spans="1:20" x14ac:dyDescent="0.25">
      <c r="A1002" t="s">
        <v>773</v>
      </c>
      <c r="E1002" s="1">
        <v>2.75</v>
      </c>
      <c r="F1002" s="1">
        <v>1.94</v>
      </c>
      <c r="G1002" s="1">
        <v>0.52</v>
      </c>
      <c r="H1002" s="1">
        <v>0.28999999999999998</v>
      </c>
      <c r="I1002" s="1">
        <v>9</v>
      </c>
      <c r="J1002" s="1">
        <v>0</v>
      </c>
      <c r="K1002" s="1">
        <v>6.1</v>
      </c>
      <c r="L1002" s="3">
        <f t="shared" si="446"/>
        <v>0.6777777777777777</v>
      </c>
      <c r="M1002" s="3">
        <f t="shared" si="447"/>
        <v>8.85</v>
      </c>
      <c r="N1002" s="1">
        <v>3.2749999999999999</v>
      </c>
      <c r="O1002" s="1">
        <v>4.6479999999999997</v>
      </c>
      <c r="P1002" s="30">
        <f t="shared" si="468"/>
        <v>47.410714285714292</v>
      </c>
      <c r="Q1002">
        <f t="shared" si="469"/>
        <v>1.1199999999999999</v>
      </c>
      <c r="R1002">
        <f t="shared" si="470"/>
        <v>4.0200000000000005</v>
      </c>
      <c r="S1002" s="20">
        <f t="shared" si="459"/>
        <v>5.1400000000000006</v>
      </c>
      <c r="T1002" s="20">
        <f t="shared" si="456"/>
        <v>0.27860696517412931</v>
      </c>
    </row>
    <row r="1003" spans="1:20" x14ac:dyDescent="0.25">
      <c r="L1003" s="3"/>
      <c r="M1003" s="3"/>
      <c r="P1003" s="30"/>
      <c r="S1003" s="20"/>
      <c r="T1003" s="20"/>
    </row>
    <row r="1004" spans="1:20" x14ac:dyDescent="0.25">
      <c r="A1004" t="s">
        <v>774</v>
      </c>
      <c r="E1004" s="1">
        <v>6.4</v>
      </c>
      <c r="F1004" s="1">
        <v>1.17</v>
      </c>
      <c r="G1004" s="1">
        <v>0.77</v>
      </c>
      <c r="H1004" s="1">
        <v>4.47</v>
      </c>
      <c r="I1004" s="1">
        <v>8</v>
      </c>
      <c r="J1004" s="1">
        <v>2</v>
      </c>
      <c r="K1004" s="1">
        <v>2.19</v>
      </c>
      <c r="L1004" s="3">
        <f t="shared" si="446"/>
        <v>0.27374999999999999</v>
      </c>
      <c r="M1004" s="3">
        <f t="shared" si="447"/>
        <v>8.59</v>
      </c>
      <c r="N1004" s="1">
        <v>1.2490000000000001</v>
      </c>
      <c r="O1004" s="1">
        <v>6.8609999999999998</v>
      </c>
      <c r="P1004" s="30">
        <f t="shared" si="468"/>
        <v>60.635294117647057</v>
      </c>
      <c r="Q1004">
        <f>5.1/6</f>
        <v>0.85</v>
      </c>
      <c r="R1004">
        <f>22.5/6</f>
        <v>3.75</v>
      </c>
      <c r="S1004" s="20">
        <f t="shared" si="459"/>
        <v>4.5999999999999996</v>
      </c>
      <c r="T1004" s="20">
        <f t="shared" si="456"/>
        <v>0.22666666666666666</v>
      </c>
    </row>
    <row r="1005" spans="1:20" x14ac:dyDescent="0.25">
      <c r="A1005" t="s">
        <v>775</v>
      </c>
      <c r="E1005" s="1">
        <v>7.59</v>
      </c>
      <c r="F1005" s="1">
        <v>1.71</v>
      </c>
      <c r="G1005" s="1">
        <v>0.61</v>
      </c>
      <c r="H1005" s="1">
        <v>5.28</v>
      </c>
      <c r="I1005" s="1">
        <v>16</v>
      </c>
      <c r="J1005" s="1">
        <v>0</v>
      </c>
      <c r="K1005" s="1">
        <v>6.45</v>
      </c>
      <c r="L1005" s="3">
        <f t="shared" si="446"/>
        <v>0.40312500000000001</v>
      </c>
      <c r="M1005" s="3">
        <f t="shared" si="447"/>
        <v>14.04</v>
      </c>
      <c r="N1005" s="1">
        <v>2.1070000000000002</v>
      </c>
      <c r="O1005" s="1">
        <v>9.35</v>
      </c>
      <c r="P1005" s="30">
        <f t="shared" si="468"/>
        <v>99.10588235294118</v>
      </c>
      <c r="Q1005">
        <f>5.1/6</f>
        <v>0.85</v>
      </c>
      <c r="R1005">
        <f>22.5/6</f>
        <v>3.75</v>
      </c>
      <c r="S1005" s="20">
        <f t="shared" si="459"/>
        <v>4.5999999999999996</v>
      </c>
      <c r="T1005" s="20">
        <f t="shared" si="456"/>
        <v>0.22666666666666666</v>
      </c>
    </row>
    <row r="1006" spans="1:20" x14ac:dyDescent="0.25">
      <c r="L1006" s="3"/>
      <c r="M1006" s="3"/>
      <c r="P1006" s="30"/>
      <c r="S1006" s="20"/>
      <c r="T1006" s="20"/>
    </row>
    <row r="1007" spans="1:20" x14ac:dyDescent="0.25">
      <c r="L1007" s="3"/>
      <c r="M1007" s="3"/>
      <c r="P1007" s="30"/>
      <c r="S1007" s="20"/>
      <c r="T1007" s="20"/>
    </row>
    <row r="1008" spans="1:20" x14ac:dyDescent="0.25">
      <c r="L1008" s="3"/>
      <c r="M1008" s="3"/>
      <c r="P1008" s="30"/>
      <c r="S1008" s="20"/>
      <c r="T1008" s="20"/>
    </row>
    <row r="1009" spans="1:20" x14ac:dyDescent="0.25">
      <c r="L1009" s="3"/>
      <c r="M1009" s="3"/>
      <c r="P1009" s="30"/>
      <c r="S1009" s="20"/>
      <c r="T1009" s="20"/>
    </row>
    <row r="1010" spans="1:20" x14ac:dyDescent="0.25">
      <c r="A1010" t="s">
        <v>776</v>
      </c>
      <c r="E1010" s="1">
        <v>9.23</v>
      </c>
      <c r="F1010" s="1">
        <v>3.79</v>
      </c>
      <c r="G1010" s="1">
        <v>0.38</v>
      </c>
      <c r="H1010" s="1">
        <v>5.0599999999999996</v>
      </c>
      <c r="I1010" s="1">
        <v>24</v>
      </c>
      <c r="J1010" s="1">
        <v>0</v>
      </c>
      <c r="K1010" s="1">
        <v>23.39</v>
      </c>
      <c r="L1010" s="3">
        <f t="shared" si="446"/>
        <v>0.97458333333333336</v>
      </c>
      <c r="M1010" s="3">
        <f t="shared" si="447"/>
        <v>32.620000000000005</v>
      </c>
      <c r="N1010" s="1">
        <v>2.5990000000000002</v>
      </c>
      <c r="O1010" s="1">
        <v>6.3259999999999996</v>
      </c>
      <c r="P1010" s="30">
        <f t="shared" si="468"/>
        <v>93.2</v>
      </c>
      <c r="Q1010" s="9">
        <f>12.6/6</f>
        <v>2.1</v>
      </c>
      <c r="R1010" s="9">
        <f>37.95/6</f>
        <v>6.3250000000000002</v>
      </c>
      <c r="S1010" s="20">
        <f t="shared" si="459"/>
        <v>8.4250000000000007</v>
      </c>
      <c r="T1010" s="20">
        <f t="shared" si="456"/>
        <v>0.33201581027667987</v>
      </c>
    </row>
    <row r="1011" spans="1:20" x14ac:dyDescent="0.25">
      <c r="A1011" t="s">
        <v>777</v>
      </c>
      <c r="E1011" s="1">
        <v>9.25</v>
      </c>
      <c r="F1011" s="1">
        <v>3.3</v>
      </c>
      <c r="G1011" s="1">
        <v>0.61</v>
      </c>
      <c r="H1011" s="1">
        <v>5.34</v>
      </c>
      <c r="I1011" s="1">
        <v>26</v>
      </c>
      <c r="J1011" s="1">
        <v>0</v>
      </c>
      <c r="K1011" s="1">
        <v>13.48</v>
      </c>
      <c r="L1011" s="3">
        <f t="shared" si="446"/>
        <v>0.51846153846153853</v>
      </c>
      <c r="M1011" s="3">
        <f t="shared" si="447"/>
        <v>22.73</v>
      </c>
      <c r="N1011" s="1">
        <v>2.8090000000000002</v>
      </c>
      <c r="O1011" s="1">
        <v>7.8730000000000002</v>
      </c>
      <c r="P1011" s="30">
        <f t="shared" si="468"/>
        <v>64.942857142857136</v>
      </c>
      <c r="Q1011" s="9">
        <f t="shared" ref="Q1011:Q1013" si="471">12.6/6</f>
        <v>2.1</v>
      </c>
      <c r="R1011" s="9">
        <f t="shared" ref="R1011:R1013" si="472">37.95/6</f>
        <v>6.3250000000000002</v>
      </c>
      <c r="S1011" s="20">
        <f t="shared" si="459"/>
        <v>8.4250000000000007</v>
      </c>
      <c r="T1011" s="20">
        <f t="shared" si="456"/>
        <v>0.33201581027667987</v>
      </c>
    </row>
    <row r="1012" spans="1:20" x14ac:dyDescent="0.25">
      <c r="A1012" t="s">
        <v>778</v>
      </c>
      <c r="E1012" s="1">
        <v>8.84</v>
      </c>
      <c r="F1012" s="1">
        <v>3.43</v>
      </c>
      <c r="G1012" s="1">
        <v>0.35</v>
      </c>
      <c r="H1012" s="1">
        <v>5.0599999999999996</v>
      </c>
      <c r="I1012" s="1">
        <v>33</v>
      </c>
      <c r="J1012" s="1">
        <v>0</v>
      </c>
      <c r="K1012" s="1">
        <v>20.34</v>
      </c>
      <c r="L1012" s="3">
        <f t="shared" si="446"/>
        <v>0.61636363636363634</v>
      </c>
      <c r="M1012" s="3">
        <f t="shared" si="447"/>
        <v>29.18</v>
      </c>
      <c r="N1012" s="1">
        <v>3.734</v>
      </c>
      <c r="O1012" s="1">
        <v>9.6240000000000006</v>
      </c>
      <c r="P1012" s="30">
        <f t="shared" si="468"/>
        <v>83.371428571428567</v>
      </c>
      <c r="Q1012" s="9">
        <f t="shared" si="471"/>
        <v>2.1</v>
      </c>
      <c r="R1012" s="9">
        <f t="shared" si="472"/>
        <v>6.3250000000000002</v>
      </c>
      <c r="S1012" s="20">
        <f t="shared" si="459"/>
        <v>8.4250000000000007</v>
      </c>
      <c r="T1012" s="20">
        <f t="shared" si="456"/>
        <v>0.33201581027667987</v>
      </c>
    </row>
    <row r="1013" spans="1:20" x14ac:dyDescent="0.25">
      <c r="A1013" t="s">
        <v>779</v>
      </c>
      <c r="E1013" s="1">
        <v>9.34</v>
      </c>
      <c r="F1013" s="1">
        <v>3.46</v>
      </c>
      <c r="G1013" s="1">
        <v>0.38</v>
      </c>
      <c r="H1013" s="1">
        <v>5.5</v>
      </c>
      <c r="I1013" s="1">
        <v>32</v>
      </c>
      <c r="J1013" s="1">
        <v>0</v>
      </c>
      <c r="K1013" s="1">
        <v>24.99</v>
      </c>
      <c r="L1013" s="3">
        <f t="shared" si="446"/>
        <v>0.78093749999999995</v>
      </c>
      <c r="M1013" s="3">
        <f t="shared" si="447"/>
        <v>34.33</v>
      </c>
      <c r="N1013" s="1">
        <v>3.4260000000000002</v>
      </c>
      <c r="O1013" s="1">
        <v>9.2379999999999995</v>
      </c>
      <c r="P1013" s="30">
        <f t="shared" si="468"/>
        <v>98.085714285714275</v>
      </c>
      <c r="Q1013" s="9">
        <f t="shared" si="471"/>
        <v>2.1</v>
      </c>
      <c r="R1013" s="9">
        <f t="shared" si="472"/>
        <v>6.3250000000000002</v>
      </c>
      <c r="S1013" s="20">
        <f t="shared" si="459"/>
        <v>8.4250000000000007</v>
      </c>
      <c r="T1013" s="20">
        <f t="shared" si="456"/>
        <v>0.33201581027667987</v>
      </c>
    </row>
    <row r="1014" spans="1:20" x14ac:dyDescent="0.25">
      <c r="L1014" s="3"/>
      <c r="M1014" s="3"/>
      <c r="P1014" s="30"/>
      <c r="Q1014" s="10"/>
      <c r="R1014" s="10"/>
      <c r="S1014" s="20"/>
      <c r="T1014" s="20"/>
    </row>
    <row r="1015" spans="1:20" x14ac:dyDescent="0.25">
      <c r="L1015" s="3"/>
      <c r="M1015" s="3"/>
      <c r="P1015" s="30"/>
      <c r="Q1015" s="10"/>
      <c r="R1015" s="10"/>
      <c r="S1015" s="20"/>
      <c r="T1015" s="20"/>
    </row>
    <row r="1016" spans="1:20" x14ac:dyDescent="0.25">
      <c r="A1016" t="s">
        <v>780</v>
      </c>
      <c r="E1016" s="1">
        <v>6.31</v>
      </c>
      <c r="F1016" s="1">
        <v>1.3</v>
      </c>
      <c r="G1016" s="1">
        <v>0.21</v>
      </c>
      <c r="H1016" s="1">
        <v>4.8</v>
      </c>
      <c r="I1016" s="1">
        <v>7</v>
      </c>
      <c r="J1016" s="1">
        <v>1</v>
      </c>
      <c r="K1016" s="1">
        <v>1.45</v>
      </c>
      <c r="L1016" s="3">
        <f t="shared" si="446"/>
        <v>0.20714285714285713</v>
      </c>
      <c r="M1016" s="3">
        <f t="shared" si="447"/>
        <v>7.76</v>
      </c>
      <c r="N1016" s="1">
        <v>1.1100000000000001</v>
      </c>
      <c r="O1016" s="1">
        <v>5.3689999999999998</v>
      </c>
      <c r="P1016" s="30">
        <f t="shared" si="468"/>
        <v>45.058064516129022</v>
      </c>
      <c r="Q1016">
        <f>6.2/6</f>
        <v>1.0333333333333334</v>
      </c>
      <c r="R1016">
        <f>38/6</f>
        <v>6.333333333333333</v>
      </c>
      <c r="S1016" s="20">
        <f t="shared" si="459"/>
        <v>7.3666666666666663</v>
      </c>
      <c r="T1016" s="20">
        <f t="shared" si="456"/>
        <v>0.16315789473684214</v>
      </c>
    </row>
    <row r="1017" spans="1:20" x14ac:dyDescent="0.25">
      <c r="A1017" t="s">
        <v>781</v>
      </c>
      <c r="E1017" s="1">
        <v>5.71</v>
      </c>
      <c r="F1017" s="1">
        <v>0</v>
      </c>
      <c r="G1017" s="1">
        <v>5.71</v>
      </c>
      <c r="H1017" s="1">
        <v>0</v>
      </c>
      <c r="I1017" s="1">
        <v>0</v>
      </c>
      <c r="J1017" s="1">
        <v>0</v>
      </c>
      <c r="K1017" s="1">
        <v>0</v>
      </c>
      <c r="L1017" s="3" t="e">
        <f t="shared" si="446"/>
        <v>#DIV/0!</v>
      </c>
      <c r="M1017" s="3">
        <f t="shared" si="447"/>
        <v>5.71</v>
      </c>
      <c r="N1017" s="1">
        <v>0</v>
      </c>
      <c r="O1017" s="1">
        <v>0</v>
      </c>
      <c r="P1017" s="30">
        <f t="shared" si="468"/>
        <v>33.154838709677414</v>
      </c>
      <c r="Q1017">
        <f t="shared" ref="Q1017:Q1018" si="473">6.2/6</f>
        <v>1.0333333333333334</v>
      </c>
      <c r="R1017">
        <f t="shared" ref="R1017:R1018" si="474">38/6</f>
        <v>6.333333333333333</v>
      </c>
      <c r="S1017" s="20">
        <f t="shared" si="459"/>
        <v>7.3666666666666663</v>
      </c>
      <c r="T1017" s="20">
        <f t="shared" si="456"/>
        <v>0.16315789473684214</v>
      </c>
    </row>
    <row r="1018" spans="1:20" x14ac:dyDescent="0.25">
      <c r="A1018" t="s">
        <v>782</v>
      </c>
      <c r="E1018" s="1">
        <v>7.05</v>
      </c>
      <c r="F1018" s="1">
        <v>2.66</v>
      </c>
      <c r="G1018" s="1">
        <v>0.25</v>
      </c>
      <c r="H1018" s="1">
        <v>4.1399999999999997</v>
      </c>
      <c r="I1018" s="1">
        <v>15</v>
      </c>
      <c r="J1018" s="1">
        <v>0</v>
      </c>
      <c r="K1018" s="1">
        <v>9.5399999999999991</v>
      </c>
      <c r="L1018" s="3">
        <f t="shared" si="446"/>
        <v>0.6359999999999999</v>
      </c>
      <c r="M1018" s="3">
        <f t="shared" si="447"/>
        <v>16.59</v>
      </c>
      <c r="N1018" s="1">
        <v>2.1259999999999999</v>
      </c>
      <c r="O1018" s="1">
        <v>5.6319999999999997</v>
      </c>
      <c r="P1018" s="30">
        <f t="shared" si="468"/>
        <v>96.329032258064501</v>
      </c>
      <c r="Q1018">
        <f t="shared" si="473"/>
        <v>1.0333333333333334</v>
      </c>
      <c r="R1018">
        <f t="shared" si="474"/>
        <v>6.333333333333333</v>
      </c>
      <c r="S1018" s="20">
        <f t="shared" si="459"/>
        <v>7.3666666666666663</v>
      </c>
      <c r="T1018" s="20">
        <f t="shared" si="456"/>
        <v>0.16315789473684214</v>
      </c>
    </row>
    <row r="1019" spans="1:20" x14ac:dyDescent="0.25">
      <c r="L1019" s="3"/>
      <c r="M1019" s="3"/>
      <c r="P1019" s="30"/>
      <c r="S1019" s="20"/>
      <c r="T1019" s="20"/>
    </row>
    <row r="1020" spans="1:20" x14ac:dyDescent="0.25">
      <c r="L1020" s="3"/>
      <c r="M1020" s="3"/>
      <c r="P1020" s="30"/>
      <c r="S1020" s="20"/>
      <c r="T1020" s="20"/>
    </row>
    <row r="1021" spans="1:20" x14ac:dyDescent="0.25">
      <c r="L1021" s="3"/>
      <c r="M1021" s="3"/>
      <c r="P1021" s="30"/>
      <c r="S1021" s="20"/>
      <c r="T1021" s="20"/>
    </row>
    <row r="1022" spans="1:20" x14ac:dyDescent="0.25">
      <c r="A1022" t="s">
        <v>783</v>
      </c>
      <c r="E1022" s="1">
        <v>8.16</v>
      </c>
      <c r="F1022" s="1">
        <v>2.95</v>
      </c>
      <c r="G1022" s="1">
        <v>0.28000000000000003</v>
      </c>
      <c r="H1022" s="1">
        <v>4.93</v>
      </c>
      <c r="I1022" s="1">
        <v>21</v>
      </c>
      <c r="J1022" s="1">
        <v>0</v>
      </c>
      <c r="K1022" s="1">
        <v>10.66</v>
      </c>
      <c r="L1022" s="3">
        <f t="shared" si="446"/>
        <v>0.50761904761904764</v>
      </c>
      <c r="M1022" s="3">
        <f t="shared" si="447"/>
        <v>18.82</v>
      </c>
      <c r="N1022" s="1">
        <v>2.5720000000000001</v>
      </c>
      <c r="O1022" s="1">
        <v>7.12</v>
      </c>
      <c r="P1022" s="30">
        <f t="shared" si="468"/>
        <v>72.851612903225799</v>
      </c>
      <c r="Q1022">
        <f>9.3/6</f>
        <v>1.55</v>
      </c>
      <c r="R1022">
        <f>34.9/6</f>
        <v>5.8166666666666664</v>
      </c>
      <c r="S1022" s="20">
        <f t="shared" si="459"/>
        <v>7.3666666666666663</v>
      </c>
      <c r="T1022" s="20">
        <f t="shared" si="456"/>
        <v>0.26647564469914042</v>
      </c>
    </row>
    <row r="1023" spans="1:20" x14ac:dyDescent="0.25">
      <c r="A1023" t="s">
        <v>784</v>
      </c>
      <c r="E1023" s="1">
        <v>3.62</v>
      </c>
      <c r="F1023" s="1">
        <v>1.36</v>
      </c>
      <c r="G1023" s="1">
        <v>0.3</v>
      </c>
      <c r="H1023" s="1">
        <v>1.96</v>
      </c>
      <c r="I1023" s="1">
        <v>8</v>
      </c>
      <c r="J1023" s="1">
        <v>0</v>
      </c>
      <c r="K1023" s="1">
        <v>2.71</v>
      </c>
      <c r="L1023" s="3">
        <f t="shared" si="446"/>
        <v>0.33875</v>
      </c>
      <c r="M1023" s="3">
        <f t="shared" si="447"/>
        <v>6.33</v>
      </c>
      <c r="N1023" s="1">
        <v>2.2109999999999999</v>
      </c>
      <c r="O1023" s="1">
        <v>5.8929999999999998</v>
      </c>
      <c r="P1023" s="30">
        <f t="shared" si="468"/>
        <v>24.50322580645161</v>
      </c>
      <c r="Q1023">
        <f t="shared" ref="Q1023:Q1027" si="475">9.3/6</f>
        <v>1.55</v>
      </c>
      <c r="R1023">
        <f t="shared" ref="R1023:R1027" si="476">34.9/6</f>
        <v>5.8166666666666664</v>
      </c>
      <c r="S1023" s="20">
        <f t="shared" si="459"/>
        <v>7.3666666666666663</v>
      </c>
      <c r="T1023" s="20">
        <f t="shared" si="456"/>
        <v>0.26647564469914042</v>
      </c>
    </row>
    <row r="1024" spans="1:20" x14ac:dyDescent="0.25">
      <c r="A1024" t="s">
        <v>785</v>
      </c>
      <c r="E1024" s="1">
        <v>6.25</v>
      </c>
      <c r="F1024" s="1">
        <v>2.09</v>
      </c>
      <c r="G1024" s="1">
        <v>0.56000000000000005</v>
      </c>
      <c r="H1024" s="1">
        <v>3.6</v>
      </c>
      <c r="I1024" s="1">
        <v>18</v>
      </c>
      <c r="J1024" s="1">
        <v>0</v>
      </c>
      <c r="K1024" s="1">
        <v>10.14</v>
      </c>
      <c r="L1024" s="3">
        <f t="shared" si="446"/>
        <v>0.56333333333333335</v>
      </c>
      <c r="M1024" s="3">
        <f t="shared" si="447"/>
        <v>16.39</v>
      </c>
      <c r="N1024" s="1">
        <v>2.8809999999999998</v>
      </c>
      <c r="O1024" s="1">
        <v>8.6150000000000002</v>
      </c>
      <c r="P1024" s="30">
        <f t="shared" si="468"/>
        <v>63.445161290322574</v>
      </c>
      <c r="Q1024">
        <f t="shared" si="475"/>
        <v>1.55</v>
      </c>
      <c r="R1024">
        <f t="shared" si="476"/>
        <v>5.8166666666666664</v>
      </c>
      <c r="S1024" s="20">
        <f t="shared" si="459"/>
        <v>7.3666666666666663</v>
      </c>
      <c r="T1024" s="20">
        <f t="shared" si="456"/>
        <v>0.26647564469914042</v>
      </c>
    </row>
    <row r="1025" spans="1:20" x14ac:dyDescent="0.25">
      <c r="A1025" t="s">
        <v>786</v>
      </c>
      <c r="E1025" s="1">
        <v>7.16</v>
      </c>
      <c r="F1025" s="1">
        <v>2.5099999999999998</v>
      </c>
      <c r="G1025" s="1">
        <v>0.61</v>
      </c>
      <c r="H1025" s="1">
        <v>4.04</v>
      </c>
      <c r="I1025" s="1">
        <v>24</v>
      </c>
      <c r="J1025" s="1">
        <v>0</v>
      </c>
      <c r="K1025" s="1">
        <v>7.98</v>
      </c>
      <c r="L1025" s="3">
        <f t="shared" si="446"/>
        <v>0.33250000000000002</v>
      </c>
      <c r="M1025" s="3">
        <f t="shared" si="447"/>
        <v>15.14</v>
      </c>
      <c r="N1025" s="1">
        <v>3.3530000000000002</v>
      </c>
      <c r="O1025" s="1">
        <v>9.5630000000000006</v>
      </c>
      <c r="P1025" s="30">
        <f t="shared" si="468"/>
        <v>58.606451612903221</v>
      </c>
      <c r="Q1025">
        <f t="shared" si="475"/>
        <v>1.55</v>
      </c>
      <c r="R1025">
        <f t="shared" si="476"/>
        <v>5.8166666666666664</v>
      </c>
      <c r="S1025" s="20">
        <f t="shared" si="459"/>
        <v>7.3666666666666663</v>
      </c>
      <c r="T1025" s="20">
        <f t="shared" si="456"/>
        <v>0.26647564469914042</v>
      </c>
    </row>
    <row r="1026" spans="1:20" x14ac:dyDescent="0.25">
      <c r="A1026" t="s">
        <v>787</v>
      </c>
      <c r="E1026" s="1">
        <v>7.71</v>
      </c>
      <c r="F1026" s="1">
        <v>2.94</v>
      </c>
      <c r="G1026" s="1">
        <v>0.35</v>
      </c>
      <c r="H1026" s="1">
        <v>4.42</v>
      </c>
      <c r="I1026" s="1">
        <v>22</v>
      </c>
      <c r="J1026" s="1">
        <v>0</v>
      </c>
      <c r="K1026" s="1">
        <v>12.85</v>
      </c>
      <c r="L1026" s="3">
        <f t="shared" si="446"/>
        <v>0.58409090909090911</v>
      </c>
      <c r="M1026" s="3">
        <f t="shared" si="447"/>
        <v>20.56</v>
      </c>
      <c r="N1026" s="1">
        <v>2.8540000000000001</v>
      </c>
      <c r="O1026" s="1">
        <v>7.4950000000000001</v>
      </c>
      <c r="P1026" s="30">
        <f t="shared" si="468"/>
        <v>79.58709677419354</v>
      </c>
      <c r="Q1026">
        <f t="shared" si="475"/>
        <v>1.55</v>
      </c>
      <c r="R1026">
        <f t="shared" si="476"/>
        <v>5.8166666666666664</v>
      </c>
      <c r="S1026" s="20">
        <f t="shared" si="459"/>
        <v>7.3666666666666663</v>
      </c>
      <c r="T1026" s="20">
        <f t="shared" si="456"/>
        <v>0.26647564469914042</v>
      </c>
    </row>
    <row r="1027" spans="1:20" x14ac:dyDescent="0.25">
      <c r="A1027" t="s">
        <v>788</v>
      </c>
      <c r="E1027" s="1">
        <v>7.9</v>
      </c>
      <c r="F1027" s="1">
        <v>3.07</v>
      </c>
      <c r="G1027" s="1">
        <v>0.26</v>
      </c>
      <c r="H1027" s="1">
        <v>4.57</v>
      </c>
      <c r="I1027" s="1">
        <v>23</v>
      </c>
      <c r="J1027" s="1">
        <v>0</v>
      </c>
      <c r="K1027" s="1">
        <v>15.38</v>
      </c>
      <c r="L1027" s="3">
        <f t="shared" si="446"/>
        <v>0.66869565217391302</v>
      </c>
      <c r="M1027" s="3">
        <f t="shared" si="447"/>
        <v>23.28</v>
      </c>
      <c r="N1027" s="1">
        <v>2.91</v>
      </c>
      <c r="O1027" s="1">
        <v>7.4909999999999997</v>
      </c>
      <c r="P1027" s="30">
        <f t="shared" si="468"/>
        <v>90.116129032258058</v>
      </c>
      <c r="Q1027">
        <f t="shared" si="475"/>
        <v>1.55</v>
      </c>
      <c r="R1027">
        <f t="shared" si="476"/>
        <v>5.8166666666666664</v>
      </c>
      <c r="S1027" s="20">
        <f t="shared" si="459"/>
        <v>7.3666666666666663</v>
      </c>
      <c r="T1027" s="20">
        <f t="shared" si="456"/>
        <v>0.26647564469914042</v>
      </c>
    </row>
    <row r="1028" spans="1:20" x14ac:dyDescent="0.25">
      <c r="A1028" t="s">
        <v>789</v>
      </c>
      <c r="E1028" s="1">
        <v>7.46</v>
      </c>
      <c r="F1028" s="1">
        <v>2.9</v>
      </c>
      <c r="G1028" s="1">
        <v>0.23</v>
      </c>
      <c r="H1028" s="1">
        <v>4.33</v>
      </c>
      <c r="I1028" s="1">
        <v>18</v>
      </c>
      <c r="J1028" s="1">
        <v>0</v>
      </c>
      <c r="K1028" s="1">
        <v>10.64</v>
      </c>
      <c r="L1028" s="3">
        <f t="shared" ref="L1028:L1102" si="477">K1028/I1028</f>
        <v>0.59111111111111114</v>
      </c>
      <c r="M1028" s="3">
        <f t="shared" ref="M1028:M1102" si="478">E1028+K1028</f>
        <v>18.100000000000001</v>
      </c>
      <c r="N1028" s="1">
        <v>2.4119999999999999</v>
      </c>
      <c r="O1028" s="1">
        <v>6.202</v>
      </c>
      <c r="P1028" s="30">
        <f t="shared" si="468"/>
        <v>90.500000000000014</v>
      </c>
      <c r="Q1028">
        <f>7.2/6</f>
        <v>1.2</v>
      </c>
      <c r="R1028">
        <f>23.28/6</f>
        <v>3.8800000000000003</v>
      </c>
      <c r="S1028" s="20">
        <f t="shared" si="459"/>
        <v>5.08</v>
      </c>
      <c r="T1028" s="20">
        <f t="shared" ref="T1028:T1091" si="479">Q1028/R1028</f>
        <v>0.30927835051546387</v>
      </c>
    </row>
    <row r="1029" spans="1:20" x14ac:dyDescent="0.25">
      <c r="A1029" t="s">
        <v>790</v>
      </c>
      <c r="E1029" s="1">
        <v>8.48</v>
      </c>
      <c r="F1029" s="1">
        <v>3.29</v>
      </c>
      <c r="G1029" s="1">
        <v>0.1</v>
      </c>
      <c r="H1029" s="1">
        <v>5.09</v>
      </c>
      <c r="I1029" s="1">
        <v>13</v>
      </c>
      <c r="J1029" s="1">
        <v>0</v>
      </c>
      <c r="K1029" s="1">
        <v>9.42</v>
      </c>
      <c r="L1029" s="3">
        <f t="shared" si="477"/>
        <v>0.72461538461538466</v>
      </c>
      <c r="M1029" s="3">
        <f t="shared" si="478"/>
        <v>17.899999999999999</v>
      </c>
      <c r="N1029" s="1">
        <v>1.532</v>
      </c>
      <c r="O1029" s="1">
        <v>3.9550000000000001</v>
      </c>
      <c r="P1029" s="30">
        <f t="shared" si="468"/>
        <v>89.5</v>
      </c>
      <c r="Q1029">
        <f t="shared" ref="Q1029:Q1032" si="480">7.2/6</f>
        <v>1.2</v>
      </c>
      <c r="R1029">
        <f t="shared" ref="R1029:R1032" si="481">23.28/6</f>
        <v>3.8800000000000003</v>
      </c>
      <c r="S1029" s="20">
        <f t="shared" si="459"/>
        <v>5.08</v>
      </c>
      <c r="T1029" s="20">
        <f t="shared" si="479"/>
        <v>0.30927835051546387</v>
      </c>
    </row>
    <row r="1030" spans="1:20" x14ac:dyDescent="0.25">
      <c r="A1030" t="s">
        <v>791</v>
      </c>
      <c r="E1030" s="1">
        <v>6.81</v>
      </c>
      <c r="F1030" s="1">
        <v>2.61</v>
      </c>
      <c r="G1030" s="1">
        <v>0.35</v>
      </c>
      <c r="H1030" s="1">
        <v>3.86</v>
      </c>
      <c r="I1030" s="1">
        <v>14</v>
      </c>
      <c r="J1030" s="1">
        <v>0</v>
      </c>
      <c r="K1030" s="1">
        <v>13.32</v>
      </c>
      <c r="L1030" s="3">
        <f t="shared" si="477"/>
        <v>0.9514285714285714</v>
      </c>
      <c r="M1030" s="3">
        <f t="shared" si="478"/>
        <v>20.13</v>
      </c>
      <c r="N1030" s="1">
        <v>2.056</v>
      </c>
      <c r="O1030" s="1">
        <v>5.3689999999999998</v>
      </c>
      <c r="P1030" s="30">
        <f t="shared" si="468"/>
        <v>100.65</v>
      </c>
      <c r="Q1030">
        <f t="shared" si="480"/>
        <v>1.2</v>
      </c>
      <c r="R1030">
        <f t="shared" si="481"/>
        <v>3.8800000000000003</v>
      </c>
      <c r="S1030" s="20">
        <f t="shared" si="459"/>
        <v>5.08</v>
      </c>
      <c r="T1030" s="20">
        <f t="shared" si="479"/>
        <v>0.30927835051546387</v>
      </c>
    </row>
    <row r="1031" spans="1:20" x14ac:dyDescent="0.25">
      <c r="A1031" t="s">
        <v>792</v>
      </c>
      <c r="E1031" s="1">
        <v>8.76</v>
      </c>
      <c r="F1031" s="1">
        <v>3.54</v>
      </c>
      <c r="G1031" s="1">
        <v>0.24</v>
      </c>
      <c r="H1031" s="1">
        <v>4.9800000000000004</v>
      </c>
      <c r="I1031" s="1">
        <v>18</v>
      </c>
      <c r="J1031" s="1">
        <v>0</v>
      </c>
      <c r="K1031" s="1">
        <v>13.55</v>
      </c>
      <c r="L1031" s="3">
        <f t="shared" si="477"/>
        <v>0.75277777777777777</v>
      </c>
      <c r="M1031" s="3">
        <f t="shared" si="478"/>
        <v>22.310000000000002</v>
      </c>
      <c r="N1031" s="1">
        <v>2.0550000000000002</v>
      </c>
      <c r="O1031" s="1">
        <v>5.0789999999999997</v>
      </c>
      <c r="P1031" s="30">
        <f t="shared" si="468"/>
        <v>111.55000000000003</v>
      </c>
      <c r="Q1031">
        <f t="shared" si="480"/>
        <v>1.2</v>
      </c>
      <c r="R1031">
        <f t="shared" si="481"/>
        <v>3.8800000000000003</v>
      </c>
      <c r="S1031" s="20">
        <f t="shared" si="459"/>
        <v>5.08</v>
      </c>
      <c r="T1031" s="20">
        <f t="shared" si="479"/>
        <v>0.30927835051546387</v>
      </c>
    </row>
    <row r="1032" spans="1:20" x14ac:dyDescent="0.25">
      <c r="A1032" t="s">
        <v>793</v>
      </c>
      <c r="E1032" s="1">
        <v>8.4</v>
      </c>
      <c r="F1032" s="1">
        <v>3.8</v>
      </c>
      <c r="G1032" s="1">
        <v>0.32</v>
      </c>
      <c r="H1032" s="1">
        <v>4.2699999999999996</v>
      </c>
      <c r="I1032" s="1">
        <v>21</v>
      </c>
      <c r="J1032" s="1">
        <v>0</v>
      </c>
      <c r="K1032" s="1">
        <v>17.829999999999998</v>
      </c>
      <c r="L1032" s="3">
        <f t="shared" si="477"/>
        <v>0.84904761904761894</v>
      </c>
      <c r="M1032" s="3">
        <f t="shared" si="478"/>
        <v>26.229999999999997</v>
      </c>
      <c r="N1032" s="1">
        <v>2.5009999999999999</v>
      </c>
      <c r="O1032" s="1">
        <v>5.5250000000000004</v>
      </c>
      <c r="P1032" s="30">
        <f t="shared" si="468"/>
        <v>131.15</v>
      </c>
      <c r="Q1032">
        <f t="shared" si="480"/>
        <v>1.2</v>
      </c>
      <c r="R1032">
        <f t="shared" si="481"/>
        <v>3.8800000000000003</v>
      </c>
      <c r="S1032" s="20">
        <f t="shared" si="459"/>
        <v>5.08</v>
      </c>
      <c r="T1032" s="20">
        <f t="shared" si="479"/>
        <v>0.30927835051546387</v>
      </c>
    </row>
    <row r="1033" spans="1:20" x14ac:dyDescent="0.25">
      <c r="L1033" s="3"/>
      <c r="M1033" s="3"/>
      <c r="P1033" s="30"/>
      <c r="S1033" s="20"/>
      <c r="T1033" s="20"/>
    </row>
    <row r="1034" spans="1:20" x14ac:dyDescent="0.25">
      <c r="A1034" t="s">
        <v>794</v>
      </c>
      <c r="E1034" s="1">
        <v>3.34</v>
      </c>
      <c r="F1034" s="1">
        <v>2.66</v>
      </c>
      <c r="G1034" s="1">
        <v>0.24</v>
      </c>
      <c r="H1034" s="1">
        <v>0.44</v>
      </c>
      <c r="I1034" s="1">
        <v>12</v>
      </c>
      <c r="J1034" s="1">
        <v>0</v>
      </c>
      <c r="K1034" s="1">
        <v>4.54</v>
      </c>
      <c r="L1034" s="3">
        <f t="shared" si="477"/>
        <v>0.37833333333333335</v>
      </c>
      <c r="M1034" s="3">
        <f t="shared" si="478"/>
        <v>7.88</v>
      </c>
      <c r="N1034" s="1">
        <v>3.597</v>
      </c>
      <c r="O1034" s="1">
        <v>4.5170000000000003</v>
      </c>
      <c r="P1034" s="30">
        <f t="shared" si="468"/>
        <v>47.28</v>
      </c>
      <c r="Q1034">
        <f>6/6</f>
        <v>1</v>
      </c>
      <c r="R1034">
        <f>27.9/6</f>
        <v>4.6499999999999995</v>
      </c>
      <c r="S1034" s="20">
        <f t="shared" ref="S1034:S1096" si="482">Q1034+R1034</f>
        <v>5.6499999999999995</v>
      </c>
      <c r="T1034" s="20">
        <f t="shared" si="479"/>
        <v>0.21505376344086025</v>
      </c>
    </row>
    <row r="1035" spans="1:20" x14ac:dyDescent="0.25">
      <c r="A1035" t="s">
        <v>795</v>
      </c>
      <c r="E1035" s="1">
        <v>4.79</v>
      </c>
      <c r="F1035" s="1">
        <v>0.78</v>
      </c>
      <c r="G1035" s="1">
        <v>0.52</v>
      </c>
      <c r="H1035" s="1">
        <v>3.49</v>
      </c>
      <c r="I1035" s="1">
        <v>5</v>
      </c>
      <c r="J1035" s="1">
        <v>0</v>
      </c>
      <c r="K1035" s="1">
        <v>2</v>
      </c>
      <c r="L1035" s="3">
        <f t="shared" si="477"/>
        <v>0.4</v>
      </c>
      <c r="M1035" s="3">
        <f t="shared" si="478"/>
        <v>6.79</v>
      </c>
      <c r="N1035" s="1">
        <v>1.0429999999999999</v>
      </c>
      <c r="O1035" s="1">
        <v>6.4139999999999997</v>
      </c>
      <c r="P1035" s="30">
        <f t="shared" si="468"/>
        <v>40.74</v>
      </c>
      <c r="Q1035">
        <f>6/6</f>
        <v>1</v>
      </c>
      <c r="R1035">
        <f>27.9/6</f>
        <v>4.6499999999999995</v>
      </c>
      <c r="S1035" s="20">
        <f t="shared" si="482"/>
        <v>5.6499999999999995</v>
      </c>
      <c r="T1035" s="20">
        <f t="shared" si="479"/>
        <v>0.21505376344086025</v>
      </c>
    </row>
    <row r="1036" spans="1:20" x14ac:dyDescent="0.25">
      <c r="L1036" s="3"/>
      <c r="M1036" s="3"/>
      <c r="P1036" s="30"/>
      <c r="S1036" s="20"/>
      <c r="T1036" s="20"/>
    </row>
    <row r="1037" spans="1:20" x14ac:dyDescent="0.25">
      <c r="L1037" s="3"/>
      <c r="M1037" s="3"/>
      <c r="P1037" s="30"/>
      <c r="S1037" s="20"/>
      <c r="T1037" s="20"/>
    </row>
    <row r="1038" spans="1:20" x14ac:dyDescent="0.25">
      <c r="L1038" s="3"/>
      <c r="M1038" s="3"/>
      <c r="P1038" s="30"/>
      <c r="S1038" s="20"/>
      <c r="T1038" s="20"/>
    </row>
    <row r="1039" spans="1:20" x14ac:dyDescent="0.25">
      <c r="L1039" s="3"/>
      <c r="M1039" s="3"/>
      <c r="P1039" s="30"/>
      <c r="S1039" s="20"/>
      <c r="T1039" s="20"/>
    </row>
    <row r="1040" spans="1:20" s="4" customFormat="1" x14ac:dyDescent="0.25">
      <c r="A1040" s="4" t="s">
        <v>796</v>
      </c>
      <c r="B1040" s="5" t="s">
        <v>1708</v>
      </c>
      <c r="C1040" s="5"/>
      <c r="D1040" s="5"/>
      <c r="E1040" s="5">
        <v>7.85</v>
      </c>
      <c r="F1040" s="5">
        <v>2.4900000000000002</v>
      </c>
      <c r="G1040" s="5">
        <v>0.32</v>
      </c>
      <c r="H1040" s="5">
        <v>5.03</v>
      </c>
      <c r="I1040" s="5">
        <v>21</v>
      </c>
      <c r="J1040" s="5">
        <v>0</v>
      </c>
      <c r="K1040" s="5">
        <v>7.91</v>
      </c>
      <c r="L1040" s="6">
        <f t="shared" si="477"/>
        <v>0.37666666666666665</v>
      </c>
      <c r="M1040" s="6">
        <f t="shared" si="478"/>
        <v>15.76</v>
      </c>
      <c r="N1040" s="5">
        <v>2.6749999999999998</v>
      </c>
      <c r="O1040" s="5">
        <v>8.4269999999999996</v>
      </c>
      <c r="P1040" s="31">
        <f t="shared" si="468"/>
        <v>46.811881188118811</v>
      </c>
      <c r="Q1040" s="4">
        <f>12.12/6</f>
        <v>2.02</v>
      </c>
      <c r="R1040" s="4">
        <f>39.72/6</f>
        <v>6.62</v>
      </c>
      <c r="S1040" s="22">
        <f t="shared" si="482"/>
        <v>8.64</v>
      </c>
      <c r="T1040" s="22">
        <f t="shared" si="479"/>
        <v>0.30513595166163143</v>
      </c>
    </row>
    <row r="1041" spans="1:20" x14ac:dyDescent="0.25">
      <c r="A1041" t="s">
        <v>797</v>
      </c>
      <c r="E1041" s="1">
        <v>6.46</v>
      </c>
      <c r="F1041" s="1">
        <v>2.62</v>
      </c>
      <c r="G1041" s="1">
        <v>0.28999999999999998</v>
      </c>
      <c r="H1041" s="1">
        <v>3.56</v>
      </c>
      <c r="I1041" s="1">
        <v>19</v>
      </c>
      <c r="J1041" s="1">
        <v>0</v>
      </c>
      <c r="K1041" s="1">
        <v>8.33</v>
      </c>
      <c r="L1041" s="3">
        <f t="shared" si="477"/>
        <v>0.43842105263157893</v>
      </c>
      <c r="M1041" s="3">
        <f t="shared" si="478"/>
        <v>14.79</v>
      </c>
      <c r="N1041" s="1">
        <v>2.94</v>
      </c>
      <c r="O1041" s="1">
        <v>7.2539999999999996</v>
      </c>
      <c r="P1041" s="30">
        <f t="shared" si="468"/>
        <v>43.930693069306926</v>
      </c>
      <c r="Q1041" s="10">
        <f t="shared" ref="Q1041:Q1044" si="483">12.12/6</f>
        <v>2.02</v>
      </c>
      <c r="R1041" s="10">
        <f t="shared" ref="R1041:R1044" si="484">39.72/6</f>
        <v>6.62</v>
      </c>
      <c r="S1041" s="20">
        <f t="shared" si="482"/>
        <v>8.64</v>
      </c>
      <c r="T1041" s="20">
        <f t="shared" si="479"/>
        <v>0.30513595166163143</v>
      </c>
    </row>
    <row r="1042" spans="1:20" x14ac:dyDescent="0.25">
      <c r="A1042" t="s">
        <v>798</v>
      </c>
      <c r="E1042" s="1">
        <v>9.5399999999999991</v>
      </c>
      <c r="F1042" s="1">
        <v>3.64</v>
      </c>
      <c r="G1042" s="1">
        <v>0.2</v>
      </c>
      <c r="H1042" s="1">
        <v>5.69</v>
      </c>
      <c r="I1042" s="1">
        <v>34</v>
      </c>
      <c r="J1042" s="1">
        <v>0</v>
      </c>
      <c r="K1042" s="1">
        <v>17.79</v>
      </c>
      <c r="L1042" s="3">
        <f t="shared" si="477"/>
        <v>0.52323529411764702</v>
      </c>
      <c r="M1042" s="3">
        <f t="shared" si="478"/>
        <v>27.33</v>
      </c>
      <c r="N1042" s="1">
        <v>3.5649999999999999</v>
      </c>
      <c r="O1042" s="1">
        <v>9.33</v>
      </c>
      <c r="P1042" s="30">
        <f t="shared" si="468"/>
        <v>81.178217821782169</v>
      </c>
      <c r="Q1042" s="10">
        <f t="shared" si="483"/>
        <v>2.02</v>
      </c>
      <c r="R1042" s="10">
        <f t="shared" si="484"/>
        <v>6.62</v>
      </c>
      <c r="S1042" s="20">
        <f t="shared" si="482"/>
        <v>8.64</v>
      </c>
      <c r="T1042" s="20">
        <f t="shared" si="479"/>
        <v>0.30513595166163143</v>
      </c>
    </row>
    <row r="1043" spans="1:20" x14ac:dyDescent="0.25">
      <c r="A1043" t="s">
        <v>799</v>
      </c>
      <c r="E1043" s="1">
        <v>9.66</v>
      </c>
      <c r="F1043" s="1">
        <v>3.54</v>
      </c>
      <c r="G1043" s="1">
        <v>0.15</v>
      </c>
      <c r="H1043" s="1">
        <v>5.96</v>
      </c>
      <c r="I1043" s="1">
        <v>30</v>
      </c>
      <c r="J1043" s="1">
        <v>1</v>
      </c>
      <c r="K1043" s="1">
        <v>19.260000000000002</v>
      </c>
      <c r="L1043" s="3">
        <f t="shared" si="477"/>
        <v>0.64200000000000002</v>
      </c>
      <c r="M1043" s="3">
        <f t="shared" si="478"/>
        <v>28.92</v>
      </c>
      <c r="N1043" s="1">
        <v>3.1070000000000002</v>
      </c>
      <c r="O1043" s="1">
        <v>8.468</v>
      </c>
      <c r="P1043" s="30">
        <f t="shared" si="468"/>
        <v>85.900990099009903</v>
      </c>
      <c r="Q1043" s="10">
        <f t="shared" si="483"/>
        <v>2.02</v>
      </c>
      <c r="R1043" s="10">
        <f t="shared" si="484"/>
        <v>6.62</v>
      </c>
      <c r="S1043" s="20">
        <f t="shared" si="482"/>
        <v>8.64</v>
      </c>
      <c r="T1043" s="20">
        <f t="shared" si="479"/>
        <v>0.30513595166163143</v>
      </c>
    </row>
    <row r="1044" spans="1:20" x14ac:dyDescent="0.25">
      <c r="A1044" t="s">
        <v>800</v>
      </c>
      <c r="E1044" s="1">
        <v>10.11</v>
      </c>
      <c r="F1044" s="1">
        <v>3.9</v>
      </c>
      <c r="G1044" s="1">
        <v>0.23</v>
      </c>
      <c r="H1044" s="1">
        <v>5.98</v>
      </c>
      <c r="I1044" s="1">
        <v>29</v>
      </c>
      <c r="J1044" s="1">
        <v>0</v>
      </c>
      <c r="K1044" s="1">
        <v>24.47</v>
      </c>
      <c r="L1044" s="3">
        <f t="shared" si="477"/>
        <v>0.84379310344827585</v>
      </c>
      <c r="M1044" s="3">
        <f t="shared" si="478"/>
        <v>34.58</v>
      </c>
      <c r="N1044" s="1">
        <v>2.867</v>
      </c>
      <c r="O1044" s="1">
        <v>7.4320000000000004</v>
      </c>
      <c r="P1044" s="30">
        <f t="shared" si="468"/>
        <v>102.71287128712871</v>
      </c>
      <c r="Q1044" s="10">
        <f t="shared" si="483"/>
        <v>2.02</v>
      </c>
      <c r="R1044" s="10">
        <f t="shared" si="484"/>
        <v>6.62</v>
      </c>
      <c r="S1044" s="20">
        <f t="shared" si="482"/>
        <v>8.64</v>
      </c>
      <c r="T1044" s="20">
        <f t="shared" si="479"/>
        <v>0.30513595166163143</v>
      </c>
    </row>
    <row r="1045" spans="1:20" x14ac:dyDescent="0.25">
      <c r="L1045" s="3"/>
      <c r="M1045" s="3"/>
      <c r="P1045" s="30"/>
      <c r="Q1045" s="10"/>
      <c r="R1045" s="10"/>
      <c r="S1045" s="20"/>
      <c r="T1045" s="20"/>
    </row>
    <row r="1046" spans="1:20" x14ac:dyDescent="0.25">
      <c r="A1046" t="s">
        <v>801</v>
      </c>
      <c r="E1046" s="1">
        <v>4.7300000000000004</v>
      </c>
      <c r="F1046" s="1">
        <v>1.79</v>
      </c>
      <c r="G1046" s="1">
        <v>0.23</v>
      </c>
      <c r="H1046" s="1">
        <v>2.71</v>
      </c>
      <c r="I1046" s="1">
        <v>11</v>
      </c>
      <c r="J1046" s="1">
        <v>5</v>
      </c>
      <c r="K1046" s="1">
        <v>3.23</v>
      </c>
      <c r="L1046" s="3">
        <f t="shared" si="477"/>
        <v>0.29363636363636364</v>
      </c>
      <c r="M1046" s="3">
        <f t="shared" si="478"/>
        <v>7.9600000000000009</v>
      </c>
      <c r="N1046" s="1">
        <v>2.3260000000000001</v>
      </c>
      <c r="O1046" s="1">
        <v>6.1440000000000001</v>
      </c>
      <c r="P1046" s="30">
        <f t="shared" si="468"/>
        <v>34.525301204819272</v>
      </c>
      <c r="Q1046" s="10">
        <f>8.3/6</f>
        <v>1.3833333333333335</v>
      </c>
      <c r="R1046" s="10">
        <f>28.1/6</f>
        <v>4.6833333333333336</v>
      </c>
      <c r="S1046" s="20">
        <f t="shared" si="482"/>
        <v>6.0666666666666673</v>
      </c>
      <c r="T1046" s="20">
        <f t="shared" si="479"/>
        <v>0.29537366548042709</v>
      </c>
    </row>
    <row r="1047" spans="1:20" x14ac:dyDescent="0.25">
      <c r="A1047" t="s">
        <v>802</v>
      </c>
      <c r="E1047" s="1">
        <v>5.54</v>
      </c>
      <c r="F1047" s="1">
        <v>1.61</v>
      </c>
      <c r="G1047" s="1">
        <v>0.31</v>
      </c>
      <c r="H1047" s="1">
        <v>3.62</v>
      </c>
      <c r="I1047" s="1">
        <v>12</v>
      </c>
      <c r="J1047" s="1">
        <v>5</v>
      </c>
      <c r="K1047" s="1">
        <v>2.94</v>
      </c>
      <c r="L1047" s="3">
        <f t="shared" si="477"/>
        <v>0.245</v>
      </c>
      <c r="M1047" s="3">
        <f t="shared" si="478"/>
        <v>8.48</v>
      </c>
      <c r="N1047" s="1">
        <v>2.1659999999999999</v>
      </c>
      <c r="O1047" s="1">
        <v>7.4710000000000001</v>
      </c>
      <c r="P1047" s="30">
        <f t="shared" si="468"/>
        <v>36.780722891566263</v>
      </c>
      <c r="Q1047" s="10">
        <f t="shared" ref="Q1047:Q1051" si="485">8.3/6</f>
        <v>1.3833333333333335</v>
      </c>
      <c r="R1047" s="10">
        <f t="shared" ref="R1047:R1051" si="486">28.1/6</f>
        <v>4.6833333333333336</v>
      </c>
      <c r="S1047" s="20">
        <f t="shared" si="482"/>
        <v>6.0666666666666673</v>
      </c>
      <c r="T1047" s="20">
        <f t="shared" si="479"/>
        <v>0.29537366548042709</v>
      </c>
    </row>
    <row r="1048" spans="1:20" x14ac:dyDescent="0.25">
      <c r="A1048" t="s">
        <v>803</v>
      </c>
      <c r="E1048" s="1">
        <v>5.99</v>
      </c>
      <c r="F1048" s="1">
        <v>1.21</v>
      </c>
      <c r="G1048" s="1">
        <v>0.19</v>
      </c>
      <c r="H1048" s="1">
        <v>4.59</v>
      </c>
      <c r="I1048" s="1">
        <v>8</v>
      </c>
      <c r="J1048" s="1">
        <v>6</v>
      </c>
      <c r="K1048" s="1">
        <v>1.44</v>
      </c>
      <c r="L1048" s="3">
        <f t="shared" si="477"/>
        <v>0.18</v>
      </c>
      <c r="M1048" s="3">
        <f t="shared" si="478"/>
        <v>7.43</v>
      </c>
      <c r="N1048" s="1">
        <v>1.335</v>
      </c>
      <c r="O1048" s="1">
        <v>6.6050000000000004</v>
      </c>
      <c r="P1048" s="30">
        <f t="shared" si="468"/>
        <v>32.226506024096381</v>
      </c>
      <c r="Q1048" s="10">
        <f t="shared" si="485"/>
        <v>1.3833333333333335</v>
      </c>
      <c r="R1048" s="10">
        <f t="shared" si="486"/>
        <v>4.6833333333333336</v>
      </c>
      <c r="S1048" s="20">
        <f t="shared" si="482"/>
        <v>6.0666666666666673</v>
      </c>
      <c r="T1048" s="20">
        <f t="shared" si="479"/>
        <v>0.29537366548042709</v>
      </c>
    </row>
    <row r="1049" spans="1:20" x14ac:dyDescent="0.25">
      <c r="A1049" t="s">
        <v>804</v>
      </c>
      <c r="E1049" s="1">
        <v>4.28</v>
      </c>
      <c r="F1049" s="1">
        <v>1.92</v>
      </c>
      <c r="G1049" s="1">
        <v>0.27</v>
      </c>
      <c r="H1049" s="1">
        <v>2.09</v>
      </c>
      <c r="I1049" s="1">
        <v>17</v>
      </c>
      <c r="J1049" s="1">
        <v>4</v>
      </c>
      <c r="K1049" s="1">
        <v>5.8</v>
      </c>
      <c r="L1049" s="3">
        <f t="shared" si="477"/>
        <v>0.3411764705882353</v>
      </c>
      <c r="M1049" s="3">
        <f t="shared" si="478"/>
        <v>10.08</v>
      </c>
      <c r="N1049" s="1">
        <v>3.972</v>
      </c>
      <c r="O1049" s="1">
        <v>8.8729999999999993</v>
      </c>
      <c r="P1049" s="30">
        <f t="shared" si="468"/>
        <v>43.720481927710836</v>
      </c>
      <c r="Q1049" s="10">
        <f t="shared" si="485"/>
        <v>1.3833333333333335</v>
      </c>
      <c r="R1049" s="10">
        <f t="shared" si="486"/>
        <v>4.6833333333333336</v>
      </c>
      <c r="S1049" s="20">
        <f t="shared" si="482"/>
        <v>6.0666666666666673</v>
      </c>
      <c r="T1049" s="20">
        <f t="shared" si="479"/>
        <v>0.29537366548042709</v>
      </c>
    </row>
    <row r="1050" spans="1:20" x14ac:dyDescent="0.25">
      <c r="A1050" t="s">
        <v>805</v>
      </c>
      <c r="E1050" s="1">
        <v>6.55</v>
      </c>
      <c r="F1050" s="1">
        <v>2.3199999999999998</v>
      </c>
      <c r="G1050" s="1">
        <v>0.2</v>
      </c>
      <c r="H1050" s="1">
        <v>4.04</v>
      </c>
      <c r="I1050" s="1">
        <v>17</v>
      </c>
      <c r="J1050" s="1">
        <v>1</v>
      </c>
      <c r="K1050" s="1">
        <v>6.42</v>
      </c>
      <c r="L1050" s="3">
        <f t="shared" si="477"/>
        <v>0.37764705882352939</v>
      </c>
      <c r="M1050" s="3">
        <f t="shared" si="478"/>
        <v>12.969999999999999</v>
      </c>
      <c r="N1050" s="1">
        <v>2.5939999999999999</v>
      </c>
      <c r="O1050" s="1">
        <v>7.3360000000000003</v>
      </c>
      <c r="P1050" s="30">
        <f t="shared" si="468"/>
        <v>56.255421686746971</v>
      </c>
      <c r="Q1050" s="10">
        <f t="shared" si="485"/>
        <v>1.3833333333333335</v>
      </c>
      <c r="R1050" s="10">
        <f t="shared" si="486"/>
        <v>4.6833333333333336</v>
      </c>
      <c r="S1050" s="20">
        <f t="shared" si="482"/>
        <v>6.0666666666666673</v>
      </c>
      <c r="T1050" s="20">
        <f t="shared" si="479"/>
        <v>0.29537366548042709</v>
      </c>
    </row>
    <row r="1051" spans="1:20" x14ac:dyDescent="0.25">
      <c r="A1051" t="s">
        <v>806</v>
      </c>
      <c r="E1051" s="1">
        <v>6.99</v>
      </c>
      <c r="F1051" s="1">
        <v>2.85</v>
      </c>
      <c r="G1051" s="1">
        <v>0.22</v>
      </c>
      <c r="H1051" s="1">
        <v>3.92</v>
      </c>
      <c r="I1051" s="1">
        <v>24</v>
      </c>
      <c r="J1051" s="1">
        <v>1</v>
      </c>
      <c r="K1051" s="1">
        <v>6.46</v>
      </c>
      <c r="L1051" s="3">
        <f t="shared" si="477"/>
        <v>0.26916666666666667</v>
      </c>
      <c r="M1051" s="3">
        <f t="shared" si="478"/>
        <v>13.45</v>
      </c>
      <c r="N1051" s="1">
        <v>3.4340000000000002</v>
      </c>
      <c r="O1051" s="1">
        <v>8.4209999999999994</v>
      </c>
      <c r="P1051" s="30">
        <f t="shared" si="468"/>
        <v>58.337349397590351</v>
      </c>
      <c r="Q1051" s="10">
        <f t="shared" si="485"/>
        <v>1.3833333333333335</v>
      </c>
      <c r="R1051" s="10">
        <f t="shared" si="486"/>
        <v>4.6833333333333336</v>
      </c>
      <c r="S1051" s="20">
        <f t="shared" si="482"/>
        <v>6.0666666666666673</v>
      </c>
      <c r="T1051" s="20">
        <f t="shared" si="479"/>
        <v>0.29537366548042709</v>
      </c>
    </row>
    <row r="1052" spans="1:20" x14ac:dyDescent="0.25">
      <c r="A1052" t="s">
        <v>807</v>
      </c>
      <c r="E1052" s="1">
        <v>7.78</v>
      </c>
      <c r="F1052" s="1">
        <v>3.23</v>
      </c>
      <c r="G1052" s="1">
        <v>0.67</v>
      </c>
      <c r="H1052" s="1">
        <v>3.88</v>
      </c>
      <c r="I1052" s="1">
        <v>20</v>
      </c>
      <c r="J1052" s="1">
        <v>0</v>
      </c>
      <c r="K1052" s="1">
        <v>9.2799999999999994</v>
      </c>
      <c r="L1052" s="3">
        <f t="shared" si="477"/>
        <v>0.46399999999999997</v>
      </c>
      <c r="M1052" s="3">
        <f t="shared" si="478"/>
        <v>17.059999999999999</v>
      </c>
      <c r="N1052" s="1">
        <v>2.57</v>
      </c>
      <c r="O1052" s="1">
        <v>6.19</v>
      </c>
      <c r="P1052" s="30">
        <f t="shared" si="468"/>
        <v>90.986666666666665</v>
      </c>
      <c r="Q1052" s="10">
        <f>6.75/6</f>
        <v>1.125</v>
      </c>
      <c r="R1052" s="10">
        <f>20.1/6</f>
        <v>3.35</v>
      </c>
      <c r="S1052" s="20">
        <f t="shared" si="482"/>
        <v>4.4749999999999996</v>
      </c>
      <c r="T1052" s="20">
        <f t="shared" si="479"/>
        <v>0.33582089552238803</v>
      </c>
    </row>
    <row r="1053" spans="1:20" x14ac:dyDescent="0.25">
      <c r="A1053" t="s">
        <v>808</v>
      </c>
      <c r="E1053" s="1">
        <v>8</v>
      </c>
      <c r="F1053" s="1">
        <v>3.75</v>
      </c>
      <c r="G1053" s="1">
        <v>0.14000000000000001</v>
      </c>
      <c r="H1053" s="1">
        <v>4.1100000000000003</v>
      </c>
      <c r="I1053" s="1">
        <v>28</v>
      </c>
      <c r="J1053" s="1">
        <v>0</v>
      </c>
      <c r="K1053" s="1">
        <v>8.73</v>
      </c>
      <c r="L1053" s="3">
        <f t="shared" si="477"/>
        <v>0.31178571428571428</v>
      </c>
      <c r="M1053" s="3">
        <f t="shared" si="478"/>
        <v>16.73</v>
      </c>
      <c r="N1053" s="1">
        <v>3.5</v>
      </c>
      <c r="O1053" s="1">
        <v>7.4580000000000002</v>
      </c>
      <c r="P1053" s="30">
        <f t="shared" si="468"/>
        <v>89.226666666666674</v>
      </c>
      <c r="Q1053" s="10">
        <f t="shared" ref="Q1053:Q1055" si="487">6.75/6</f>
        <v>1.125</v>
      </c>
      <c r="R1053" s="10">
        <f t="shared" ref="R1053:R1055" si="488">20.1/6</f>
        <v>3.35</v>
      </c>
      <c r="S1053" s="20">
        <f t="shared" si="482"/>
        <v>4.4749999999999996</v>
      </c>
      <c r="T1053" s="20">
        <f t="shared" si="479"/>
        <v>0.33582089552238803</v>
      </c>
    </row>
    <row r="1054" spans="1:20" x14ac:dyDescent="0.25">
      <c r="A1054" t="s">
        <v>809</v>
      </c>
      <c r="E1054" s="1">
        <v>7.2</v>
      </c>
      <c r="F1054" s="1">
        <v>3.35</v>
      </c>
      <c r="G1054" s="1">
        <v>0.18</v>
      </c>
      <c r="H1054" s="1">
        <v>3.67</v>
      </c>
      <c r="I1054" s="1">
        <v>21</v>
      </c>
      <c r="J1054" s="1">
        <v>0</v>
      </c>
      <c r="K1054" s="1">
        <v>10.87</v>
      </c>
      <c r="L1054" s="3">
        <f t="shared" si="477"/>
        <v>0.51761904761904753</v>
      </c>
      <c r="M1054" s="3">
        <f t="shared" si="478"/>
        <v>18.07</v>
      </c>
      <c r="N1054" s="1">
        <v>2.9159999999999999</v>
      </c>
      <c r="O1054" s="1">
        <v>6.2619999999999996</v>
      </c>
      <c r="P1054" s="30">
        <f t="shared" si="468"/>
        <v>96.373333333333335</v>
      </c>
      <c r="Q1054" s="10">
        <f t="shared" si="487"/>
        <v>1.125</v>
      </c>
      <c r="R1054" s="10">
        <f t="shared" si="488"/>
        <v>3.35</v>
      </c>
      <c r="S1054" s="20">
        <f t="shared" si="482"/>
        <v>4.4749999999999996</v>
      </c>
      <c r="T1054" s="20">
        <f t="shared" si="479"/>
        <v>0.33582089552238803</v>
      </c>
    </row>
    <row r="1055" spans="1:20" x14ac:dyDescent="0.25">
      <c r="A1055" t="s">
        <v>810</v>
      </c>
      <c r="E1055" s="1">
        <v>7.39</v>
      </c>
      <c r="F1055" s="1">
        <v>3.22</v>
      </c>
      <c r="G1055" s="1">
        <v>0.05</v>
      </c>
      <c r="H1055" s="1">
        <v>4.12</v>
      </c>
      <c r="I1055" s="1">
        <v>21</v>
      </c>
      <c r="J1055" s="1">
        <v>0</v>
      </c>
      <c r="K1055" s="1">
        <v>11.48</v>
      </c>
      <c r="L1055" s="3">
        <f t="shared" si="477"/>
        <v>0.54666666666666663</v>
      </c>
      <c r="M1055" s="3">
        <f t="shared" si="478"/>
        <v>18.87</v>
      </c>
      <c r="N1055" s="1">
        <v>2.8410000000000002</v>
      </c>
      <c r="O1055" s="1">
        <v>6.5209999999999999</v>
      </c>
      <c r="P1055" s="30">
        <f t="shared" si="468"/>
        <v>100.64</v>
      </c>
      <c r="Q1055" s="10">
        <f t="shared" si="487"/>
        <v>1.125</v>
      </c>
      <c r="R1055" s="10">
        <f t="shared" si="488"/>
        <v>3.35</v>
      </c>
      <c r="S1055" s="20">
        <f t="shared" si="482"/>
        <v>4.4749999999999996</v>
      </c>
      <c r="T1055" s="20">
        <f t="shared" si="479"/>
        <v>0.33582089552238803</v>
      </c>
    </row>
    <row r="1056" spans="1:20" x14ac:dyDescent="0.25">
      <c r="L1056" s="3"/>
      <c r="M1056" s="3"/>
      <c r="P1056" s="30"/>
      <c r="S1056" s="20"/>
      <c r="T1056" s="20"/>
    </row>
    <row r="1057" spans="1:20" x14ac:dyDescent="0.25">
      <c r="L1057" s="3"/>
      <c r="M1057" s="3"/>
      <c r="P1057" s="30"/>
      <c r="S1057" s="20"/>
      <c r="T1057" s="20"/>
    </row>
    <row r="1058" spans="1:20" x14ac:dyDescent="0.25">
      <c r="A1058" t="s">
        <v>811</v>
      </c>
      <c r="E1058" s="1">
        <v>8.7899999999999991</v>
      </c>
      <c r="F1058" s="1">
        <v>2.88</v>
      </c>
      <c r="G1058" s="1">
        <v>0.54</v>
      </c>
      <c r="H1058" s="1">
        <v>5.36</v>
      </c>
      <c r="I1058" s="1">
        <v>24</v>
      </c>
      <c r="J1058" s="1">
        <v>0</v>
      </c>
      <c r="K1058" s="1">
        <v>20.260000000000002</v>
      </c>
      <c r="L1058" s="3">
        <f t="shared" si="477"/>
        <v>0.84416666666666673</v>
      </c>
      <c r="M1058" s="3">
        <f t="shared" si="478"/>
        <v>29.05</v>
      </c>
      <c r="N1058" s="1">
        <v>2.7309999999999999</v>
      </c>
      <c r="O1058" s="1">
        <v>8.3219999999999992</v>
      </c>
      <c r="P1058" s="30">
        <f t="shared" si="468"/>
        <v>75.237410071942449</v>
      </c>
      <c r="Q1058">
        <f>13.9/6</f>
        <v>2.3166666666666669</v>
      </c>
      <c r="R1058">
        <f>38.5/6</f>
        <v>6.416666666666667</v>
      </c>
      <c r="S1058" s="20">
        <f t="shared" si="482"/>
        <v>8.7333333333333343</v>
      </c>
      <c r="T1058" s="20">
        <f t="shared" si="479"/>
        <v>0.36103896103896105</v>
      </c>
    </row>
    <row r="1059" spans="1:20" x14ac:dyDescent="0.25">
      <c r="A1059" t="s">
        <v>812</v>
      </c>
      <c r="E1059" s="1">
        <v>5.35</v>
      </c>
      <c r="F1059" s="1">
        <v>3.39</v>
      </c>
      <c r="G1059" s="1">
        <v>0.32</v>
      </c>
      <c r="H1059" s="1">
        <v>1.63</v>
      </c>
      <c r="I1059" s="1">
        <v>36</v>
      </c>
      <c r="J1059" s="1">
        <v>0</v>
      </c>
      <c r="K1059" s="1">
        <v>28.24</v>
      </c>
      <c r="L1059" s="3">
        <f t="shared" si="477"/>
        <v>0.78444444444444439</v>
      </c>
      <c r="M1059" s="3">
        <f t="shared" si="478"/>
        <v>33.589999999999996</v>
      </c>
      <c r="N1059" s="1">
        <v>6.7290000000000001</v>
      </c>
      <c r="O1059" s="1">
        <v>10.606999999999999</v>
      </c>
      <c r="P1059" s="30">
        <f t="shared" si="468"/>
        <v>86.99568345323739</v>
      </c>
      <c r="Q1059">
        <f t="shared" ref="Q1059:Q1063" si="489">13.9/6</f>
        <v>2.3166666666666669</v>
      </c>
      <c r="R1059">
        <f t="shared" ref="R1059:R1063" si="490">38.5/6</f>
        <v>6.416666666666667</v>
      </c>
      <c r="S1059" s="20">
        <f t="shared" si="482"/>
        <v>8.7333333333333343</v>
      </c>
      <c r="T1059" s="20">
        <f t="shared" si="479"/>
        <v>0.36103896103896105</v>
      </c>
    </row>
    <row r="1060" spans="1:20" x14ac:dyDescent="0.25">
      <c r="A1060" t="s">
        <v>813</v>
      </c>
      <c r="E1060" s="1">
        <v>5.14</v>
      </c>
      <c r="F1060" s="1">
        <v>3.37</v>
      </c>
      <c r="G1060" s="1">
        <v>0.35</v>
      </c>
      <c r="H1060" s="1">
        <v>1.43</v>
      </c>
      <c r="I1060" s="1">
        <v>28</v>
      </c>
      <c r="J1060" s="1">
        <v>2</v>
      </c>
      <c r="K1060" s="1">
        <v>11.8</v>
      </c>
      <c r="L1060" s="3">
        <f t="shared" si="477"/>
        <v>0.42142857142857143</v>
      </c>
      <c r="M1060" s="3">
        <f t="shared" si="478"/>
        <v>16.940000000000001</v>
      </c>
      <c r="N1060" s="1">
        <v>5.4459999999999997</v>
      </c>
      <c r="O1060" s="1">
        <v>8.3130000000000006</v>
      </c>
      <c r="P1060" s="30">
        <f t="shared" si="468"/>
        <v>43.873381294964027</v>
      </c>
      <c r="Q1060">
        <f t="shared" si="489"/>
        <v>2.3166666666666669</v>
      </c>
      <c r="R1060">
        <f t="shared" si="490"/>
        <v>6.416666666666667</v>
      </c>
      <c r="S1060" s="20">
        <f t="shared" si="482"/>
        <v>8.7333333333333343</v>
      </c>
      <c r="T1060" s="20">
        <f t="shared" si="479"/>
        <v>0.36103896103896105</v>
      </c>
    </row>
    <row r="1061" spans="1:20" x14ac:dyDescent="0.25">
      <c r="A1061" t="s">
        <v>814</v>
      </c>
      <c r="E1061" s="1">
        <v>9.6999999999999993</v>
      </c>
      <c r="F1061" s="1">
        <v>4.43</v>
      </c>
      <c r="G1061" s="1">
        <v>0.36</v>
      </c>
      <c r="H1061" s="1">
        <v>4.91</v>
      </c>
      <c r="I1061" s="1">
        <v>27</v>
      </c>
      <c r="J1061" s="1">
        <v>0</v>
      </c>
      <c r="K1061" s="1">
        <v>11.26</v>
      </c>
      <c r="L1061" s="3">
        <f t="shared" si="477"/>
        <v>0.41703703703703704</v>
      </c>
      <c r="M1061" s="3">
        <f t="shared" si="478"/>
        <v>20.96</v>
      </c>
      <c r="N1061" s="1">
        <v>2.7839999999999998</v>
      </c>
      <c r="O1061" s="1">
        <v>6.0990000000000002</v>
      </c>
      <c r="P1061" s="30">
        <f t="shared" si="468"/>
        <v>54.284892086330935</v>
      </c>
      <c r="Q1061">
        <f t="shared" si="489"/>
        <v>2.3166666666666669</v>
      </c>
      <c r="R1061">
        <f t="shared" si="490"/>
        <v>6.416666666666667</v>
      </c>
      <c r="S1061" s="20">
        <f t="shared" si="482"/>
        <v>8.7333333333333343</v>
      </c>
      <c r="T1061" s="20">
        <f t="shared" si="479"/>
        <v>0.36103896103896105</v>
      </c>
    </row>
    <row r="1062" spans="1:20" x14ac:dyDescent="0.25">
      <c r="A1062" t="s">
        <v>815</v>
      </c>
      <c r="E1062" s="1">
        <v>8.16</v>
      </c>
      <c r="F1062" s="1">
        <v>2.78</v>
      </c>
      <c r="G1062" s="1">
        <v>0.41</v>
      </c>
      <c r="H1062" s="1">
        <v>4.97</v>
      </c>
      <c r="I1062" s="1">
        <v>22</v>
      </c>
      <c r="J1062" s="1">
        <v>1</v>
      </c>
      <c r="K1062" s="1">
        <v>10.039999999999999</v>
      </c>
      <c r="L1062" s="3">
        <f t="shared" si="477"/>
        <v>0.4563636363636363</v>
      </c>
      <c r="M1062" s="3">
        <f t="shared" si="478"/>
        <v>18.2</v>
      </c>
      <c r="N1062" s="1">
        <v>2.6960000000000002</v>
      </c>
      <c r="O1062" s="1">
        <v>7.91</v>
      </c>
      <c r="P1062" s="30">
        <f t="shared" ref="P1062:P1125" si="491">M1062/(Q1062/6)</f>
        <v>47.136690647482013</v>
      </c>
      <c r="Q1062">
        <f t="shared" si="489"/>
        <v>2.3166666666666669</v>
      </c>
      <c r="R1062">
        <f t="shared" si="490"/>
        <v>6.416666666666667</v>
      </c>
      <c r="S1062" s="20">
        <f t="shared" si="482"/>
        <v>8.7333333333333343</v>
      </c>
      <c r="T1062" s="20">
        <f t="shared" si="479"/>
        <v>0.36103896103896105</v>
      </c>
    </row>
    <row r="1063" spans="1:20" x14ac:dyDescent="0.25">
      <c r="A1063" t="s">
        <v>816</v>
      </c>
      <c r="E1063" s="1">
        <v>9.86</v>
      </c>
      <c r="F1063" s="1">
        <v>3.83</v>
      </c>
      <c r="G1063" s="1">
        <v>0.33</v>
      </c>
      <c r="H1063" s="1">
        <v>5.7</v>
      </c>
      <c r="I1063" s="1">
        <v>30</v>
      </c>
      <c r="J1063" s="1">
        <v>1</v>
      </c>
      <c r="K1063" s="1">
        <v>9.7200000000000006</v>
      </c>
      <c r="L1063" s="3">
        <f t="shared" si="477"/>
        <v>0.32400000000000001</v>
      </c>
      <c r="M1063" s="3">
        <f t="shared" si="478"/>
        <v>19.579999999999998</v>
      </c>
      <c r="N1063" s="1">
        <v>3.0430000000000001</v>
      </c>
      <c r="O1063" s="1">
        <v>7.8310000000000004</v>
      </c>
      <c r="P1063" s="30">
        <f t="shared" si="491"/>
        <v>50.71079136690647</v>
      </c>
      <c r="Q1063">
        <f t="shared" si="489"/>
        <v>2.3166666666666669</v>
      </c>
      <c r="R1063">
        <f t="shared" si="490"/>
        <v>6.416666666666667</v>
      </c>
      <c r="S1063" s="20">
        <f t="shared" si="482"/>
        <v>8.7333333333333343</v>
      </c>
      <c r="T1063" s="20">
        <f t="shared" si="479"/>
        <v>0.36103896103896105</v>
      </c>
    </row>
    <row r="1064" spans="1:20" x14ac:dyDescent="0.25">
      <c r="A1064" t="s">
        <v>817</v>
      </c>
      <c r="E1064" s="1">
        <v>8.23</v>
      </c>
      <c r="F1064" s="1">
        <v>2.97</v>
      </c>
      <c r="G1064" s="1">
        <v>0.28000000000000003</v>
      </c>
      <c r="H1064" s="1">
        <v>4.9800000000000004</v>
      </c>
      <c r="I1064" s="1">
        <v>19</v>
      </c>
      <c r="J1064" s="1">
        <v>0</v>
      </c>
      <c r="K1064" s="1">
        <v>9.15</v>
      </c>
      <c r="L1064" s="3">
        <f t="shared" si="477"/>
        <v>0.48157894736842105</v>
      </c>
      <c r="M1064" s="3">
        <f t="shared" si="478"/>
        <v>17.380000000000003</v>
      </c>
      <c r="N1064" s="1">
        <v>2.3090000000000002</v>
      </c>
      <c r="O1064" s="1">
        <v>6.4059999999999997</v>
      </c>
      <c r="P1064" s="30">
        <f t="shared" si="491"/>
        <v>53.937931034482766</v>
      </c>
      <c r="Q1064">
        <f>11.6/6</f>
        <v>1.9333333333333333</v>
      </c>
      <c r="R1064">
        <f>34.3/6</f>
        <v>5.7166666666666659</v>
      </c>
      <c r="S1064" s="20">
        <f t="shared" si="482"/>
        <v>7.6499999999999995</v>
      </c>
      <c r="T1064" s="20">
        <f t="shared" si="479"/>
        <v>0.33819241982507292</v>
      </c>
    </row>
    <row r="1065" spans="1:20" x14ac:dyDescent="0.25">
      <c r="A1065" t="s">
        <v>818</v>
      </c>
      <c r="E1065" s="1">
        <v>8.3800000000000008</v>
      </c>
      <c r="F1065" s="1">
        <v>3.45</v>
      </c>
      <c r="G1065" s="1">
        <v>0.12</v>
      </c>
      <c r="H1065" s="1">
        <v>4.8</v>
      </c>
      <c r="I1065" s="1">
        <v>26</v>
      </c>
      <c r="J1065" s="1">
        <v>0</v>
      </c>
      <c r="K1065" s="1">
        <v>18.440000000000001</v>
      </c>
      <c r="L1065" s="3">
        <f t="shared" si="477"/>
        <v>0.70923076923076933</v>
      </c>
      <c r="M1065" s="3">
        <f t="shared" si="478"/>
        <v>26.82</v>
      </c>
      <c r="N1065" s="1">
        <v>3.1040000000000001</v>
      </c>
      <c r="O1065" s="1">
        <v>7.5270000000000001</v>
      </c>
      <c r="P1065" s="30">
        <f t="shared" si="491"/>
        <v>83.234482758620686</v>
      </c>
      <c r="Q1065">
        <f t="shared" ref="Q1065:Q1069" si="492">11.6/6</f>
        <v>1.9333333333333333</v>
      </c>
      <c r="R1065">
        <f t="shared" ref="R1065:R1069" si="493">34.3/6</f>
        <v>5.7166666666666659</v>
      </c>
      <c r="S1065" s="20">
        <f t="shared" si="482"/>
        <v>7.6499999999999995</v>
      </c>
      <c r="T1065" s="20">
        <f t="shared" si="479"/>
        <v>0.33819241982507292</v>
      </c>
    </row>
    <row r="1066" spans="1:20" x14ac:dyDescent="0.25">
      <c r="A1066" t="s">
        <v>819</v>
      </c>
      <c r="E1066" s="1">
        <v>7.44</v>
      </c>
      <c r="F1066" s="1">
        <v>2.31</v>
      </c>
      <c r="G1066" s="1">
        <v>0.27</v>
      </c>
      <c r="H1066" s="1">
        <v>4.87</v>
      </c>
      <c r="I1066" s="1">
        <v>25</v>
      </c>
      <c r="J1066" s="1">
        <v>0</v>
      </c>
      <c r="K1066" s="1">
        <v>11.82</v>
      </c>
      <c r="L1066" s="3">
        <f t="shared" si="477"/>
        <v>0.4728</v>
      </c>
      <c r="M1066" s="3">
        <f t="shared" si="478"/>
        <v>19.260000000000002</v>
      </c>
      <c r="N1066" s="1">
        <v>3.359</v>
      </c>
      <c r="O1066" s="1">
        <v>10.84</v>
      </c>
      <c r="P1066" s="30">
        <f t="shared" si="491"/>
        <v>59.772413793103446</v>
      </c>
      <c r="Q1066">
        <f t="shared" si="492"/>
        <v>1.9333333333333333</v>
      </c>
      <c r="R1066">
        <f t="shared" si="493"/>
        <v>5.7166666666666659</v>
      </c>
      <c r="S1066" s="20">
        <f t="shared" si="482"/>
        <v>7.6499999999999995</v>
      </c>
      <c r="T1066" s="20">
        <f t="shared" si="479"/>
        <v>0.33819241982507292</v>
      </c>
    </row>
    <row r="1067" spans="1:20" x14ac:dyDescent="0.25">
      <c r="A1067" t="s">
        <v>820</v>
      </c>
      <c r="E1067" s="1">
        <v>7.26</v>
      </c>
      <c r="F1067" s="1">
        <v>2.35</v>
      </c>
      <c r="G1067" s="1">
        <v>0.23</v>
      </c>
      <c r="H1067" s="1">
        <v>4.6900000000000004</v>
      </c>
      <c r="I1067" s="1">
        <v>20</v>
      </c>
      <c r="J1067" s="1">
        <v>0</v>
      </c>
      <c r="K1067" s="1">
        <v>11.78</v>
      </c>
      <c r="L1067" s="3">
        <f t="shared" si="477"/>
        <v>0.58899999999999997</v>
      </c>
      <c r="M1067" s="3">
        <f t="shared" si="478"/>
        <v>19.04</v>
      </c>
      <c r="N1067" s="1">
        <v>2.7530000000000001</v>
      </c>
      <c r="O1067" s="1">
        <v>8.5150000000000006</v>
      </c>
      <c r="P1067" s="30">
        <f t="shared" si="491"/>
        <v>59.089655172413785</v>
      </c>
      <c r="Q1067">
        <f t="shared" si="492"/>
        <v>1.9333333333333333</v>
      </c>
      <c r="R1067">
        <f t="shared" si="493"/>
        <v>5.7166666666666659</v>
      </c>
      <c r="S1067" s="20">
        <f t="shared" si="482"/>
        <v>7.6499999999999995</v>
      </c>
      <c r="T1067" s="20">
        <f t="shared" si="479"/>
        <v>0.33819241982507292</v>
      </c>
    </row>
    <row r="1068" spans="1:20" x14ac:dyDescent="0.25">
      <c r="A1068" t="s">
        <v>821</v>
      </c>
      <c r="E1068" s="1">
        <v>9.32</v>
      </c>
      <c r="F1068" s="1">
        <v>3.02</v>
      </c>
      <c r="G1068" s="1">
        <v>0.72</v>
      </c>
      <c r="H1068" s="1">
        <v>5.58</v>
      </c>
      <c r="I1068" s="1">
        <v>31</v>
      </c>
      <c r="J1068" s="1">
        <v>0</v>
      </c>
      <c r="K1068" s="1">
        <v>19.27</v>
      </c>
      <c r="L1068" s="3">
        <f t="shared" si="477"/>
        <v>0.62161290322580642</v>
      </c>
      <c r="M1068" s="3">
        <f t="shared" si="478"/>
        <v>28.59</v>
      </c>
      <c r="N1068" s="1">
        <v>3.3279999999999998</v>
      </c>
      <c r="O1068" s="1">
        <v>10.254</v>
      </c>
      <c r="P1068" s="30">
        <f t="shared" si="491"/>
        <v>88.727586206896547</v>
      </c>
      <c r="Q1068">
        <f t="shared" si="492"/>
        <v>1.9333333333333333</v>
      </c>
      <c r="R1068">
        <f t="shared" si="493"/>
        <v>5.7166666666666659</v>
      </c>
      <c r="S1068" s="20">
        <f t="shared" si="482"/>
        <v>7.6499999999999995</v>
      </c>
      <c r="T1068" s="20">
        <f t="shared" si="479"/>
        <v>0.33819241982507292</v>
      </c>
    </row>
    <row r="1069" spans="1:20" x14ac:dyDescent="0.25">
      <c r="A1069" t="s">
        <v>822</v>
      </c>
      <c r="E1069" s="1">
        <v>6.34</v>
      </c>
      <c r="F1069" s="1">
        <v>3.47</v>
      </c>
      <c r="G1069" s="1">
        <v>0.34</v>
      </c>
      <c r="H1069" s="1">
        <v>2.5299999999999998</v>
      </c>
      <c r="I1069" s="1">
        <v>29</v>
      </c>
      <c r="J1069" s="1">
        <v>0</v>
      </c>
      <c r="K1069" s="1">
        <v>20.76</v>
      </c>
      <c r="L1069" s="3">
        <f t="shared" si="477"/>
        <v>0.7158620689655173</v>
      </c>
      <c r="M1069" s="3">
        <f t="shared" si="478"/>
        <v>27.1</v>
      </c>
      <c r="N1069" s="1">
        <v>4.5709999999999997</v>
      </c>
      <c r="O1069" s="1">
        <v>8.3510000000000009</v>
      </c>
      <c r="P1069" s="30">
        <f t="shared" si="491"/>
        <v>84.103448275862064</v>
      </c>
      <c r="Q1069">
        <f t="shared" si="492"/>
        <v>1.9333333333333333</v>
      </c>
      <c r="R1069">
        <f t="shared" si="493"/>
        <v>5.7166666666666659</v>
      </c>
      <c r="S1069" s="20">
        <f t="shared" si="482"/>
        <v>7.6499999999999995</v>
      </c>
      <c r="T1069" s="20">
        <f t="shared" si="479"/>
        <v>0.33819241982507292</v>
      </c>
    </row>
    <row r="1070" spans="1:20" x14ac:dyDescent="0.25">
      <c r="A1070" t="s">
        <v>823</v>
      </c>
      <c r="E1070" s="1">
        <v>7.07</v>
      </c>
      <c r="F1070" s="1">
        <v>2.13</v>
      </c>
      <c r="G1070" s="1">
        <v>0.31</v>
      </c>
      <c r="H1070" s="1">
        <v>4.63</v>
      </c>
      <c r="I1070" s="1">
        <v>15</v>
      </c>
      <c r="J1070" s="1">
        <v>0</v>
      </c>
      <c r="K1070" s="1">
        <v>4.0999999999999996</v>
      </c>
      <c r="L1070" s="3">
        <f t="shared" si="477"/>
        <v>0.27333333333333332</v>
      </c>
      <c r="M1070" s="3">
        <f t="shared" si="478"/>
        <v>11.17</v>
      </c>
      <c r="N1070" s="1">
        <v>2.121</v>
      </c>
      <c r="O1070" s="1">
        <v>7.0330000000000004</v>
      </c>
      <c r="P1070" s="30">
        <f t="shared" si="491"/>
        <v>80.423999999999992</v>
      </c>
      <c r="Q1070">
        <f>5/6</f>
        <v>0.83333333333333337</v>
      </c>
      <c r="R1070">
        <f>23.3/6</f>
        <v>3.8833333333333333</v>
      </c>
      <c r="S1070" s="20">
        <f t="shared" si="482"/>
        <v>4.7166666666666668</v>
      </c>
      <c r="T1070" s="20">
        <f t="shared" si="479"/>
        <v>0.21459227467811159</v>
      </c>
    </row>
    <row r="1071" spans="1:20" x14ac:dyDescent="0.25">
      <c r="A1071" t="s">
        <v>824</v>
      </c>
      <c r="E1071" s="1">
        <v>5.07</v>
      </c>
      <c r="F1071" s="1">
        <v>1.78</v>
      </c>
      <c r="G1071" s="1">
        <v>0.2</v>
      </c>
      <c r="H1071" s="1">
        <v>3.09</v>
      </c>
      <c r="I1071" s="1">
        <v>11</v>
      </c>
      <c r="J1071" s="1">
        <v>5</v>
      </c>
      <c r="K1071" s="1">
        <v>3.01</v>
      </c>
      <c r="L1071" s="3">
        <f t="shared" si="477"/>
        <v>0.27363636363636362</v>
      </c>
      <c r="M1071" s="3">
        <f t="shared" si="478"/>
        <v>8.08</v>
      </c>
      <c r="N1071" s="1">
        <v>2.1709999999999998</v>
      </c>
      <c r="O1071" s="1">
        <v>6.1639999999999997</v>
      </c>
      <c r="P1071" s="30">
        <f t="shared" si="491"/>
        <v>58.175999999999995</v>
      </c>
      <c r="Q1071">
        <f t="shared" ref="Q1071:Q1075" si="494">5/6</f>
        <v>0.83333333333333337</v>
      </c>
      <c r="R1071">
        <f t="shared" ref="R1071:R1075" si="495">23.3/6</f>
        <v>3.8833333333333333</v>
      </c>
      <c r="S1071" s="20">
        <f t="shared" si="482"/>
        <v>4.7166666666666668</v>
      </c>
      <c r="T1071" s="20">
        <f t="shared" si="479"/>
        <v>0.21459227467811159</v>
      </c>
    </row>
    <row r="1072" spans="1:20" x14ac:dyDescent="0.25">
      <c r="A1072" t="s">
        <v>825</v>
      </c>
      <c r="E1072" s="1">
        <v>3.02</v>
      </c>
      <c r="F1072" s="1">
        <v>1.45</v>
      </c>
      <c r="G1072" s="1">
        <v>0.24</v>
      </c>
      <c r="H1072" s="1">
        <v>1.34</v>
      </c>
      <c r="I1072" s="1">
        <v>6</v>
      </c>
      <c r="J1072" s="1">
        <v>0</v>
      </c>
      <c r="K1072" s="1">
        <v>2.27</v>
      </c>
      <c r="L1072" s="3">
        <f t="shared" si="477"/>
        <v>0.37833333333333335</v>
      </c>
      <c r="M1072" s="3">
        <f t="shared" si="478"/>
        <v>5.29</v>
      </c>
      <c r="N1072" s="1">
        <v>1.984</v>
      </c>
      <c r="O1072" s="1">
        <v>4.1479999999999997</v>
      </c>
      <c r="P1072" s="30">
        <f t="shared" si="491"/>
        <v>38.088000000000001</v>
      </c>
      <c r="Q1072">
        <f t="shared" si="494"/>
        <v>0.83333333333333337</v>
      </c>
      <c r="R1072">
        <f t="shared" si="495"/>
        <v>3.8833333333333333</v>
      </c>
      <c r="S1072" s="20">
        <f t="shared" si="482"/>
        <v>4.7166666666666668</v>
      </c>
      <c r="T1072" s="20">
        <f t="shared" si="479"/>
        <v>0.21459227467811159</v>
      </c>
    </row>
    <row r="1073" spans="1:20" x14ac:dyDescent="0.25">
      <c r="A1073" t="s">
        <v>826</v>
      </c>
      <c r="E1073" s="1">
        <v>6.27</v>
      </c>
      <c r="F1073" s="1">
        <v>2.44</v>
      </c>
      <c r="G1073" s="1">
        <v>0.16</v>
      </c>
      <c r="H1073" s="1">
        <v>3.66</v>
      </c>
      <c r="I1073" s="1">
        <v>12</v>
      </c>
      <c r="J1073" s="1">
        <v>0</v>
      </c>
      <c r="K1073" s="1">
        <v>4.09</v>
      </c>
      <c r="L1073" s="3">
        <f t="shared" si="477"/>
        <v>0.34083333333333332</v>
      </c>
      <c r="M1073" s="3">
        <f t="shared" si="478"/>
        <v>10.36</v>
      </c>
      <c r="N1073" s="1">
        <v>1.915</v>
      </c>
      <c r="O1073" s="1">
        <v>4.9139999999999997</v>
      </c>
      <c r="P1073" s="30">
        <f t="shared" si="491"/>
        <v>74.591999999999999</v>
      </c>
      <c r="Q1073">
        <f t="shared" si="494"/>
        <v>0.83333333333333337</v>
      </c>
      <c r="R1073">
        <f t="shared" si="495"/>
        <v>3.8833333333333333</v>
      </c>
      <c r="S1073" s="20">
        <f t="shared" si="482"/>
        <v>4.7166666666666668</v>
      </c>
      <c r="T1073" s="20">
        <f t="shared" si="479"/>
        <v>0.21459227467811159</v>
      </c>
    </row>
    <row r="1074" spans="1:20" x14ac:dyDescent="0.25">
      <c r="A1074" t="s">
        <v>827</v>
      </c>
      <c r="E1074" s="1">
        <v>3.19</v>
      </c>
      <c r="F1074" s="1">
        <v>1.28</v>
      </c>
      <c r="G1074" s="1">
        <v>0.16</v>
      </c>
      <c r="H1074" s="1">
        <v>1.75</v>
      </c>
      <c r="I1074" s="1">
        <v>7</v>
      </c>
      <c r="J1074" s="1">
        <v>3</v>
      </c>
      <c r="K1074" s="1">
        <v>3.19</v>
      </c>
      <c r="L1074" s="3">
        <f t="shared" si="477"/>
        <v>0.45571428571428568</v>
      </c>
      <c r="M1074" s="3">
        <f t="shared" si="478"/>
        <v>6.38</v>
      </c>
      <c r="N1074" s="1">
        <v>2.1949999999999998</v>
      </c>
      <c r="O1074" s="1">
        <v>5.49</v>
      </c>
      <c r="P1074" s="30">
        <f t="shared" si="491"/>
        <v>45.936</v>
      </c>
      <c r="Q1074">
        <f t="shared" si="494"/>
        <v>0.83333333333333337</v>
      </c>
      <c r="R1074">
        <f t="shared" si="495"/>
        <v>3.8833333333333333</v>
      </c>
      <c r="S1074" s="20">
        <f t="shared" si="482"/>
        <v>4.7166666666666668</v>
      </c>
      <c r="T1074" s="20">
        <f t="shared" si="479"/>
        <v>0.21459227467811159</v>
      </c>
    </row>
    <row r="1075" spans="1:20" x14ac:dyDescent="0.25">
      <c r="A1075" t="s">
        <v>828</v>
      </c>
      <c r="E1075" s="1">
        <v>5.29</v>
      </c>
      <c r="F1075" s="1">
        <v>1.36</v>
      </c>
      <c r="G1075" s="1">
        <v>0.2</v>
      </c>
      <c r="H1075" s="1">
        <v>3.73</v>
      </c>
      <c r="I1075" s="1">
        <v>4</v>
      </c>
      <c r="J1075" s="1">
        <v>0</v>
      </c>
      <c r="K1075" s="1">
        <v>0.79</v>
      </c>
      <c r="L1075" s="3">
        <f t="shared" si="477"/>
        <v>0.19750000000000001</v>
      </c>
      <c r="M1075" s="3">
        <f t="shared" si="478"/>
        <v>6.08</v>
      </c>
      <c r="N1075" s="1">
        <v>0.75600000000000001</v>
      </c>
      <c r="O1075" s="1">
        <v>2.9319999999999999</v>
      </c>
      <c r="P1075" s="30">
        <f t="shared" si="491"/>
        <v>43.775999999999996</v>
      </c>
      <c r="Q1075">
        <f t="shared" si="494"/>
        <v>0.83333333333333337</v>
      </c>
      <c r="R1075">
        <f t="shared" si="495"/>
        <v>3.8833333333333333</v>
      </c>
      <c r="S1075" s="20">
        <f t="shared" si="482"/>
        <v>4.7166666666666668</v>
      </c>
      <c r="T1075" s="20">
        <f t="shared" si="479"/>
        <v>0.21459227467811159</v>
      </c>
    </row>
    <row r="1076" spans="1:20" x14ac:dyDescent="0.25">
      <c r="A1076" t="s">
        <v>829</v>
      </c>
      <c r="E1076" s="1">
        <v>9.09</v>
      </c>
      <c r="F1076" s="1">
        <v>3.73</v>
      </c>
      <c r="G1076" s="1">
        <v>0.26</v>
      </c>
      <c r="H1076" s="1">
        <v>5.09</v>
      </c>
      <c r="I1076" s="1">
        <v>32</v>
      </c>
      <c r="J1076" s="1">
        <v>1</v>
      </c>
      <c r="K1076" s="1">
        <v>9.9499999999999993</v>
      </c>
      <c r="L1076" s="3">
        <f t="shared" si="477"/>
        <v>0.31093749999999998</v>
      </c>
      <c r="M1076" s="3">
        <f t="shared" si="478"/>
        <v>19.04</v>
      </c>
      <c r="N1076" s="1">
        <v>3.5219999999999998</v>
      </c>
      <c r="O1076" s="1">
        <v>8.5730000000000004</v>
      </c>
      <c r="P1076" s="30">
        <f t="shared" si="491"/>
        <v>105.77777777777776</v>
      </c>
      <c r="Q1076">
        <f>6.48/6</f>
        <v>1.08</v>
      </c>
      <c r="R1076">
        <f>21.84/6</f>
        <v>3.64</v>
      </c>
      <c r="S1076" s="20">
        <f t="shared" si="482"/>
        <v>4.7200000000000006</v>
      </c>
      <c r="T1076" s="20">
        <f t="shared" si="479"/>
        <v>0.2967032967032967</v>
      </c>
    </row>
    <row r="1077" spans="1:20" x14ac:dyDescent="0.25">
      <c r="A1077" t="s">
        <v>830</v>
      </c>
      <c r="E1077" s="1">
        <v>7.89</v>
      </c>
      <c r="F1077" s="1">
        <v>2.34</v>
      </c>
      <c r="G1077" s="1">
        <v>0.27</v>
      </c>
      <c r="H1077" s="1">
        <v>5.28</v>
      </c>
      <c r="I1077" s="1">
        <v>18</v>
      </c>
      <c r="J1077" s="1">
        <v>0</v>
      </c>
      <c r="K1077" s="1">
        <v>9.4</v>
      </c>
      <c r="L1077" s="3">
        <f t="shared" si="477"/>
        <v>0.52222222222222225</v>
      </c>
      <c r="M1077" s="3">
        <f t="shared" si="478"/>
        <v>17.29</v>
      </c>
      <c r="N1077" s="1">
        <v>2.2799999999999998</v>
      </c>
      <c r="O1077" s="1">
        <v>7.6909999999999998</v>
      </c>
      <c r="P1077" s="30">
        <f t="shared" si="491"/>
        <v>96.055555555555543</v>
      </c>
      <c r="Q1077">
        <f t="shared" ref="Q1077:Q1080" si="496">6.48/6</f>
        <v>1.08</v>
      </c>
      <c r="R1077">
        <f t="shared" ref="R1077:R1080" si="497">21.84/6</f>
        <v>3.64</v>
      </c>
      <c r="S1077" s="20">
        <f t="shared" si="482"/>
        <v>4.7200000000000006</v>
      </c>
      <c r="T1077" s="20">
        <f t="shared" si="479"/>
        <v>0.2967032967032967</v>
      </c>
    </row>
    <row r="1078" spans="1:20" x14ac:dyDescent="0.25">
      <c r="A1078" t="s">
        <v>831</v>
      </c>
      <c r="E1078" s="1">
        <v>6</v>
      </c>
      <c r="F1078" s="1">
        <v>1.93</v>
      </c>
      <c r="G1078" s="1">
        <v>0.33</v>
      </c>
      <c r="H1078" s="1">
        <v>3.75</v>
      </c>
      <c r="I1078" s="1">
        <v>14</v>
      </c>
      <c r="J1078" s="1">
        <v>2</v>
      </c>
      <c r="K1078" s="1">
        <v>4.37</v>
      </c>
      <c r="L1078" s="3">
        <f t="shared" si="477"/>
        <v>0.31214285714285717</v>
      </c>
      <c r="M1078" s="3">
        <f t="shared" si="478"/>
        <v>10.370000000000001</v>
      </c>
      <c r="N1078" s="1">
        <v>2.331</v>
      </c>
      <c r="O1078" s="1">
        <v>7.266</v>
      </c>
      <c r="P1078" s="30">
        <f t="shared" si="491"/>
        <v>57.611111111111107</v>
      </c>
      <c r="Q1078">
        <f t="shared" si="496"/>
        <v>1.08</v>
      </c>
      <c r="R1078">
        <f t="shared" si="497"/>
        <v>3.64</v>
      </c>
      <c r="S1078" s="20">
        <f t="shared" si="482"/>
        <v>4.7200000000000006</v>
      </c>
      <c r="T1078" s="20">
        <f t="shared" si="479"/>
        <v>0.2967032967032967</v>
      </c>
    </row>
    <row r="1079" spans="1:20" x14ac:dyDescent="0.25">
      <c r="A1079" t="s">
        <v>832</v>
      </c>
      <c r="E1079" s="1">
        <v>7.25</v>
      </c>
      <c r="F1079" s="1">
        <v>3.46</v>
      </c>
      <c r="G1079" s="1">
        <v>0.5</v>
      </c>
      <c r="H1079" s="1">
        <v>3.28</v>
      </c>
      <c r="I1079" s="1">
        <v>20</v>
      </c>
      <c r="J1079" s="1">
        <v>1</v>
      </c>
      <c r="K1079" s="1">
        <v>9.9</v>
      </c>
      <c r="L1079" s="3">
        <f t="shared" si="477"/>
        <v>0.495</v>
      </c>
      <c r="M1079" s="3">
        <f t="shared" si="478"/>
        <v>17.149999999999999</v>
      </c>
      <c r="N1079" s="1">
        <v>2.76</v>
      </c>
      <c r="O1079" s="1">
        <v>5.7750000000000004</v>
      </c>
      <c r="P1079" s="30">
        <f t="shared" si="491"/>
        <v>95.277777777777757</v>
      </c>
      <c r="Q1079">
        <f t="shared" si="496"/>
        <v>1.08</v>
      </c>
      <c r="R1079">
        <f t="shared" si="497"/>
        <v>3.64</v>
      </c>
      <c r="S1079" s="20">
        <f t="shared" si="482"/>
        <v>4.7200000000000006</v>
      </c>
      <c r="T1079" s="20">
        <f t="shared" si="479"/>
        <v>0.2967032967032967</v>
      </c>
    </row>
    <row r="1080" spans="1:20" x14ac:dyDescent="0.25">
      <c r="A1080" t="s">
        <v>833</v>
      </c>
      <c r="E1080" s="1">
        <v>4.93</v>
      </c>
      <c r="F1080" s="1">
        <v>1.03</v>
      </c>
      <c r="G1080" s="1">
        <v>0.37</v>
      </c>
      <c r="H1080" s="1">
        <v>3.53</v>
      </c>
      <c r="I1080" s="1">
        <v>12</v>
      </c>
      <c r="J1080" s="1">
        <v>0</v>
      </c>
      <c r="K1080" s="1">
        <v>6.01</v>
      </c>
      <c r="L1080" s="3">
        <f t="shared" si="477"/>
        <v>0.50083333333333335</v>
      </c>
      <c r="M1080" s="3">
        <f t="shared" si="478"/>
        <v>10.94</v>
      </c>
      <c r="N1080" s="1">
        <v>2.4319999999999999</v>
      </c>
      <c r="O1080" s="1">
        <v>11.617000000000001</v>
      </c>
      <c r="P1080" s="30">
        <f t="shared" si="491"/>
        <v>60.777777777777764</v>
      </c>
      <c r="Q1080">
        <f t="shared" si="496"/>
        <v>1.08</v>
      </c>
      <c r="R1080">
        <f t="shared" si="497"/>
        <v>3.64</v>
      </c>
      <c r="S1080" s="20">
        <f t="shared" si="482"/>
        <v>4.7200000000000006</v>
      </c>
      <c r="T1080" s="20">
        <f>Q1080/R1080</f>
        <v>0.2967032967032967</v>
      </c>
    </row>
    <row r="1081" spans="1:20" x14ac:dyDescent="0.25">
      <c r="L1081" s="3"/>
      <c r="M1081" s="3"/>
      <c r="P1081" s="30"/>
      <c r="S1081" s="20"/>
      <c r="T1081" s="20"/>
    </row>
    <row r="1082" spans="1:20" x14ac:dyDescent="0.25">
      <c r="A1082" t="s">
        <v>834</v>
      </c>
      <c r="E1082" s="1">
        <v>4.76</v>
      </c>
      <c r="F1082" s="1">
        <v>2.36</v>
      </c>
      <c r="G1082" s="1">
        <v>0.15</v>
      </c>
      <c r="H1082" s="1">
        <v>2.25</v>
      </c>
      <c r="I1082" s="1">
        <v>17</v>
      </c>
      <c r="J1082" s="1">
        <v>1</v>
      </c>
      <c r="K1082" s="1">
        <v>4.13</v>
      </c>
      <c r="L1082" s="3">
        <f t="shared" si="477"/>
        <v>0.24294117647058822</v>
      </c>
      <c r="M1082" s="3">
        <f t="shared" si="478"/>
        <v>8.89</v>
      </c>
      <c r="N1082" s="1">
        <v>3.5680000000000001</v>
      </c>
      <c r="O1082" s="1">
        <v>7.1970000000000001</v>
      </c>
      <c r="P1082" s="30">
        <f t="shared" si="491"/>
        <v>40.409090909090914</v>
      </c>
      <c r="Q1082">
        <f>7.92/6</f>
        <v>1.32</v>
      </c>
      <c r="R1082">
        <f>25.92/6</f>
        <v>4.32</v>
      </c>
      <c r="S1082" s="20">
        <f t="shared" si="482"/>
        <v>5.6400000000000006</v>
      </c>
      <c r="T1082" s="20">
        <f t="shared" si="479"/>
        <v>0.30555555555555552</v>
      </c>
    </row>
    <row r="1083" spans="1:20" x14ac:dyDescent="0.25">
      <c r="A1083" t="s">
        <v>835</v>
      </c>
      <c r="E1083" s="1">
        <v>7.43</v>
      </c>
      <c r="F1083" s="1">
        <v>2.42</v>
      </c>
      <c r="G1083" s="1">
        <v>0.15</v>
      </c>
      <c r="H1083" s="1">
        <v>4.8499999999999996</v>
      </c>
      <c r="I1083" s="1">
        <v>20</v>
      </c>
      <c r="J1083" s="1">
        <v>3</v>
      </c>
      <c r="K1083" s="1">
        <v>7.12</v>
      </c>
      <c r="L1083" s="3">
        <f t="shared" si="477"/>
        <v>0.35599999999999998</v>
      </c>
      <c r="M1083" s="3">
        <f t="shared" si="478"/>
        <v>14.55</v>
      </c>
      <c r="N1083" s="1">
        <v>2.6920000000000002</v>
      </c>
      <c r="O1083" s="1">
        <v>8.2539999999999996</v>
      </c>
      <c r="P1083" s="30">
        <f t="shared" si="491"/>
        <v>66.13636363636364</v>
      </c>
      <c r="Q1083">
        <f t="shared" ref="Q1083:Q1086" si="498">7.92/6</f>
        <v>1.32</v>
      </c>
      <c r="R1083">
        <f t="shared" ref="R1083:R1086" si="499">25.92/6</f>
        <v>4.32</v>
      </c>
      <c r="S1083" s="20">
        <f t="shared" si="482"/>
        <v>5.6400000000000006</v>
      </c>
      <c r="T1083" s="20">
        <f t="shared" si="479"/>
        <v>0.30555555555555552</v>
      </c>
    </row>
    <row r="1084" spans="1:20" x14ac:dyDescent="0.25">
      <c r="A1084" t="s">
        <v>836</v>
      </c>
      <c r="E1084" s="1">
        <v>6.57</v>
      </c>
      <c r="F1084" s="1">
        <v>1.92</v>
      </c>
      <c r="G1084" s="1">
        <v>0.15</v>
      </c>
      <c r="H1084" s="1">
        <v>4.5</v>
      </c>
      <c r="I1084" s="1">
        <v>12</v>
      </c>
      <c r="J1084" s="1">
        <v>3</v>
      </c>
      <c r="K1084" s="1">
        <v>3.61</v>
      </c>
      <c r="L1084" s="3">
        <f t="shared" si="477"/>
        <v>0.30083333333333334</v>
      </c>
      <c r="M1084" s="3">
        <f t="shared" si="478"/>
        <v>10.18</v>
      </c>
      <c r="N1084" s="1">
        <v>1.8260000000000001</v>
      </c>
      <c r="O1084" s="1">
        <v>6.2489999999999997</v>
      </c>
      <c r="P1084" s="30">
        <f t="shared" si="491"/>
        <v>46.272727272727273</v>
      </c>
      <c r="Q1084">
        <f t="shared" si="498"/>
        <v>1.32</v>
      </c>
      <c r="R1084">
        <f t="shared" si="499"/>
        <v>4.32</v>
      </c>
      <c r="S1084" s="20">
        <f t="shared" si="482"/>
        <v>5.6400000000000006</v>
      </c>
      <c r="T1084" s="20">
        <f t="shared" si="479"/>
        <v>0.30555555555555552</v>
      </c>
    </row>
    <row r="1085" spans="1:20" x14ac:dyDescent="0.25">
      <c r="A1085" t="s">
        <v>837</v>
      </c>
      <c r="E1085" s="1">
        <v>5</v>
      </c>
      <c r="F1085" s="1">
        <v>2.69</v>
      </c>
      <c r="G1085" s="1">
        <v>0.14000000000000001</v>
      </c>
      <c r="H1085" s="1">
        <v>2.17</v>
      </c>
      <c r="I1085" s="1">
        <v>17</v>
      </c>
      <c r="J1085" s="1">
        <v>1</v>
      </c>
      <c r="K1085" s="1">
        <v>5.2</v>
      </c>
      <c r="L1085" s="3">
        <f t="shared" si="477"/>
        <v>0.30588235294117649</v>
      </c>
      <c r="M1085" s="3">
        <f t="shared" si="478"/>
        <v>10.199999999999999</v>
      </c>
      <c r="N1085" s="1">
        <v>3.4</v>
      </c>
      <c r="O1085" s="1">
        <v>6.3220000000000001</v>
      </c>
      <c r="P1085" s="30">
        <f t="shared" si="491"/>
        <v>46.36363636363636</v>
      </c>
      <c r="Q1085">
        <f t="shared" si="498"/>
        <v>1.32</v>
      </c>
      <c r="R1085">
        <f t="shared" si="499"/>
        <v>4.32</v>
      </c>
      <c r="S1085" s="20">
        <f t="shared" si="482"/>
        <v>5.6400000000000006</v>
      </c>
      <c r="T1085" s="20">
        <f t="shared" si="479"/>
        <v>0.30555555555555552</v>
      </c>
    </row>
    <row r="1086" spans="1:20" x14ac:dyDescent="0.25">
      <c r="A1086" t="s">
        <v>838</v>
      </c>
      <c r="E1086" s="1">
        <v>4.9800000000000004</v>
      </c>
      <c r="F1086" s="1">
        <v>2.4500000000000002</v>
      </c>
      <c r="G1086" s="1">
        <v>0.12</v>
      </c>
      <c r="H1086" s="1">
        <v>2.41</v>
      </c>
      <c r="I1086" s="1">
        <v>21</v>
      </c>
      <c r="J1086" s="1">
        <v>0</v>
      </c>
      <c r="K1086" s="1">
        <v>8.1</v>
      </c>
      <c r="L1086" s="3">
        <f t="shared" si="477"/>
        <v>0.38571428571428568</v>
      </c>
      <c r="M1086" s="3">
        <f t="shared" si="478"/>
        <v>13.08</v>
      </c>
      <c r="N1086" s="1">
        <v>4.2190000000000003</v>
      </c>
      <c r="O1086" s="1">
        <v>8.5760000000000005</v>
      </c>
      <c r="P1086" s="30">
        <f t="shared" si="491"/>
        <v>59.454545454545453</v>
      </c>
      <c r="Q1086">
        <f t="shared" si="498"/>
        <v>1.32</v>
      </c>
      <c r="R1086">
        <f t="shared" si="499"/>
        <v>4.32</v>
      </c>
      <c r="S1086" s="20">
        <f t="shared" si="482"/>
        <v>5.6400000000000006</v>
      </c>
      <c r="T1086" s="20">
        <f t="shared" si="479"/>
        <v>0.30555555555555552</v>
      </c>
    </row>
    <row r="1087" spans="1:20" x14ac:dyDescent="0.25">
      <c r="L1087" s="3"/>
      <c r="M1087" s="3"/>
      <c r="P1087" s="30"/>
      <c r="S1087" s="20"/>
      <c r="T1087" s="20"/>
    </row>
    <row r="1088" spans="1:20" x14ac:dyDescent="0.25">
      <c r="A1088" t="s">
        <v>839</v>
      </c>
      <c r="E1088" s="1">
        <v>7.39</v>
      </c>
      <c r="F1088" s="1">
        <v>2.86</v>
      </c>
      <c r="G1088" s="1">
        <v>0.27</v>
      </c>
      <c r="H1088" s="1">
        <v>4.26</v>
      </c>
      <c r="I1088" s="1">
        <v>21</v>
      </c>
      <c r="J1088" s="1">
        <v>1</v>
      </c>
      <c r="K1088" s="1">
        <v>7.34</v>
      </c>
      <c r="L1088" s="3">
        <f t="shared" si="477"/>
        <v>0.34952380952380951</v>
      </c>
      <c r="M1088" s="3">
        <f t="shared" si="478"/>
        <v>14.73</v>
      </c>
      <c r="N1088" s="1">
        <v>2.843</v>
      </c>
      <c r="O1088" s="1">
        <v>7.3410000000000002</v>
      </c>
      <c r="P1088" s="30">
        <f t="shared" si="491"/>
        <v>138.09375</v>
      </c>
      <c r="Q1088">
        <f>3.84/6</f>
        <v>0.64</v>
      </c>
      <c r="R1088">
        <f>22.2/6</f>
        <v>3.6999999999999997</v>
      </c>
      <c r="S1088" s="20">
        <f t="shared" si="482"/>
        <v>4.34</v>
      </c>
      <c r="T1088" s="20">
        <f t="shared" si="479"/>
        <v>0.17297297297297298</v>
      </c>
    </row>
    <row r="1089" spans="1:20" x14ac:dyDescent="0.25">
      <c r="A1089" t="s">
        <v>840</v>
      </c>
      <c r="E1089" s="1">
        <v>5.55</v>
      </c>
      <c r="F1089" s="1">
        <v>1.2</v>
      </c>
      <c r="G1089" s="1">
        <v>0.62</v>
      </c>
      <c r="H1089" s="1">
        <v>3.74</v>
      </c>
      <c r="I1089" s="1">
        <v>9</v>
      </c>
      <c r="J1089" s="1">
        <v>2</v>
      </c>
      <c r="K1089" s="1">
        <v>2.15</v>
      </c>
      <c r="L1089" s="3">
        <f t="shared" si="477"/>
        <v>0.23888888888888887</v>
      </c>
      <c r="M1089" s="3">
        <f t="shared" si="478"/>
        <v>7.6999999999999993</v>
      </c>
      <c r="N1089" s="1">
        <v>1.62</v>
      </c>
      <c r="O1089" s="1">
        <v>7.5209999999999999</v>
      </c>
      <c r="P1089" s="30">
        <f t="shared" si="491"/>
        <v>72.187499999999986</v>
      </c>
      <c r="Q1089">
        <f t="shared" ref="Q1089:Q1092" si="500">3.84/6</f>
        <v>0.64</v>
      </c>
      <c r="R1089">
        <f t="shared" ref="R1089:R1092" si="501">22.2/6</f>
        <v>3.6999999999999997</v>
      </c>
      <c r="S1089" s="20">
        <f t="shared" si="482"/>
        <v>4.34</v>
      </c>
      <c r="T1089" s="20">
        <f t="shared" si="479"/>
        <v>0.17297297297297298</v>
      </c>
    </row>
    <row r="1090" spans="1:20" x14ac:dyDescent="0.25">
      <c r="A1090" t="s">
        <v>841</v>
      </c>
      <c r="E1090" s="1">
        <v>5.8</v>
      </c>
      <c r="F1090" s="1">
        <v>5.33</v>
      </c>
      <c r="G1090" s="1">
        <v>0.46</v>
      </c>
      <c r="H1090" s="1">
        <v>5.33</v>
      </c>
      <c r="I1090" s="1">
        <v>1</v>
      </c>
      <c r="J1090" s="1">
        <v>1</v>
      </c>
      <c r="K1090" s="1">
        <v>0.18</v>
      </c>
      <c r="L1090" s="3">
        <f t="shared" si="477"/>
        <v>0.18</v>
      </c>
      <c r="M1090" s="3">
        <f t="shared" si="478"/>
        <v>5.9799999999999995</v>
      </c>
      <c r="N1090" s="1">
        <v>0.17299999999999999</v>
      </c>
      <c r="O1090" s="1">
        <v>0.187</v>
      </c>
      <c r="P1090" s="30">
        <f t="shared" si="491"/>
        <v>56.062499999999993</v>
      </c>
      <c r="Q1090">
        <f t="shared" si="500"/>
        <v>0.64</v>
      </c>
      <c r="R1090">
        <f t="shared" si="501"/>
        <v>3.6999999999999997</v>
      </c>
      <c r="S1090" s="20">
        <f t="shared" si="482"/>
        <v>4.34</v>
      </c>
      <c r="T1090" s="20">
        <f t="shared" si="479"/>
        <v>0.17297297297297298</v>
      </c>
    </row>
    <row r="1091" spans="1:20" x14ac:dyDescent="0.25">
      <c r="A1091" t="s">
        <v>842</v>
      </c>
      <c r="E1091" s="1">
        <v>8.57</v>
      </c>
      <c r="F1091" s="1">
        <v>2.61</v>
      </c>
      <c r="G1091" s="1">
        <v>0.24</v>
      </c>
      <c r="H1091" s="1">
        <v>5.73</v>
      </c>
      <c r="I1091" s="1">
        <v>15</v>
      </c>
      <c r="J1091" s="1">
        <v>2</v>
      </c>
      <c r="K1091" s="1">
        <v>8.15</v>
      </c>
      <c r="L1091" s="3">
        <f t="shared" si="477"/>
        <v>0.54333333333333333</v>
      </c>
      <c r="M1091" s="3">
        <f t="shared" si="478"/>
        <v>16.72</v>
      </c>
      <c r="N1091" s="1">
        <v>1.75</v>
      </c>
      <c r="O1091" s="1">
        <v>5.7569999999999997</v>
      </c>
      <c r="P1091" s="30">
        <f t="shared" si="491"/>
        <v>156.74999999999997</v>
      </c>
      <c r="Q1091">
        <f t="shared" si="500"/>
        <v>0.64</v>
      </c>
      <c r="R1091">
        <f t="shared" si="501"/>
        <v>3.6999999999999997</v>
      </c>
      <c r="S1091" s="20">
        <f t="shared" si="482"/>
        <v>4.34</v>
      </c>
      <c r="T1091" s="20">
        <f t="shared" si="479"/>
        <v>0.17297297297297298</v>
      </c>
    </row>
    <row r="1092" spans="1:20" x14ac:dyDescent="0.25">
      <c r="A1092" t="s">
        <v>843</v>
      </c>
      <c r="E1092" s="1">
        <v>6.62</v>
      </c>
      <c r="F1092" s="1">
        <v>1.98</v>
      </c>
      <c r="G1092" s="1">
        <v>0.31</v>
      </c>
      <c r="H1092" s="1">
        <v>4.34</v>
      </c>
      <c r="I1092" s="1">
        <v>13</v>
      </c>
      <c r="J1092" s="1">
        <v>1</v>
      </c>
      <c r="K1092" s="1">
        <v>4.63</v>
      </c>
      <c r="L1092" s="3">
        <f t="shared" si="477"/>
        <v>0.35615384615384615</v>
      </c>
      <c r="M1092" s="3">
        <f t="shared" si="478"/>
        <v>11.25</v>
      </c>
      <c r="N1092" s="1">
        <v>1.962</v>
      </c>
      <c r="O1092" s="1">
        <v>6.5720000000000001</v>
      </c>
      <c r="P1092" s="30">
        <f t="shared" si="491"/>
        <v>105.46875</v>
      </c>
      <c r="Q1092">
        <f t="shared" si="500"/>
        <v>0.64</v>
      </c>
      <c r="R1092">
        <f t="shared" si="501"/>
        <v>3.6999999999999997</v>
      </c>
      <c r="S1092" s="20">
        <f t="shared" si="482"/>
        <v>4.34</v>
      </c>
      <c r="T1092" s="20">
        <f t="shared" ref="T1092:T1155" si="502">Q1092/R1092</f>
        <v>0.17297297297297298</v>
      </c>
    </row>
    <row r="1093" spans="1:20" x14ac:dyDescent="0.25">
      <c r="L1093" s="3"/>
      <c r="M1093" s="3"/>
      <c r="P1093" s="30"/>
      <c r="S1093" s="20"/>
      <c r="T1093" s="20"/>
    </row>
    <row r="1094" spans="1:20" x14ac:dyDescent="0.25">
      <c r="A1094" t="s">
        <v>844</v>
      </c>
      <c r="E1094" s="1">
        <v>5.77</v>
      </c>
      <c r="F1094" s="1">
        <v>1.73</v>
      </c>
      <c r="G1094" s="1">
        <v>0.19</v>
      </c>
      <c r="H1094" s="1">
        <v>3.85</v>
      </c>
      <c r="I1094" s="1">
        <v>10</v>
      </c>
      <c r="J1094" s="1">
        <v>0</v>
      </c>
      <c r="K1094" s="1">
        <v>3.4</v>
      </c>
      <c r="L1094" s="3">
        <f t="shared" si="477"/>
        <v>0.33999999999999997</v>
      </c>
      <c r="M1094" s="3">
        <f t="shared" si="478"/>
        <v>9.17</v>
      </c>
      <c r="N1094" s="1">
        <v>1.7330000000000001</v>
      </c>
      <c r="O1094" s="1">
        <v>5.7889999999999997</v>
      </c>
      <c r="P1094" s="30">
        <f t="shared" si="491"/>
        <v>49.271641791044772</v>
      </c>
      <c r="Q1094">
        <f>6.7/6</f>
        <v>1.1166666666666667</v>
      </c>
      <c r="R1094">
        <f>28.6/6</f>
        <v>4.7666666666666666</v>
      </c>
      <c r="S1094" s="20">
        <f t="shared" si="482"/>
        <v>5.8833333333333329</v>
      </c>
      <c r="T1094" s="20">
        <f t="shared" si="502"/>
        <v>0.23426573426573427</v>
      </c>
    </row>
    <row r="1095" spans="1:20" x14ac:dyDescent="0.25">
      <c r="A1095" t="s">
        <v>845</v>
      </c>
      <c r="E1095" s="1">
        <v>5.47</v>
      </c>
      <c r="F1095" s="1">
        <v>2.23</v>
      </c>
      <c r="G1095" s="1">
        <v>0.21</v>
      </c>
      <c r="H1095" s="1">
        <v>3.04</v>
      </c>
      <c r="I1095" s="1">
        <v>25</v>
      </c>
      <c r="J1095" s="1">
        <v>0</v>
      </c>
      <c r="K1095" s="1">
        <v>7.64</v>
      </c>
      <c r="L1095" s="3">
        <f t="shared" si="477"/>
        <v>0.30559999999999998</v>
      </c>
      <c r="M1095" s="3">
        <f t="shared" si="478"/>
        <v>13.11</v>
      </c>
      <c r="N1095" s="1">
        <v>4.5679999999999996</v>
      </c>
      <c r="O1095" s="1">
        <v>11.227</v>
      </c>
      <c r="P1095" s="30">
        <f t="shared" si="491"/>
        <v>70.44179104477611</v>
      </c>
      <c r="Q1095">
        <f>6.7/6</f>
        <v>1.1166666666666667</v>
      </c>
      <c r="R1095">
        <f>28.6/6</f>
        <v>4.7666666666666666</v>
      </c>
      <c r="S1095" s="20">
        <f t="shared" si="482"/>
        <v>5.8833333333333329</v>
      </c>
      <c r="T1095" s="20">
        <f t="shared" si="502"/>
        <v>0.23426573426573427</v>
      </c>
    </row>
    <row r="1096" spans="1:20" x14ac:dyDescent="0.25">
      <c r="A1096" t="s">
        <v>846</v>
      </c>
      <c r="E1096" s="1">
        <v>4.34</v>
      </c>
      <c r="F1096" s="1">
        <v>0.59</v>
      </c>
      <c r="G1096" s="1">
        <v>0.42</v>
      </c>
      <c r="H1096" s="1">
        <v>3.33</v>
      </c>
      <c r="I1096" s="1">
        <v>5</v>
      </c>
      <c r="J1096" s="1">
        <v>1</v>
      </c>
      <c r="K1096" s="1">
        <v>0.74</v>
      </c>
      <c r="L1096" s="3">
        <f t="shared" si="477"/>
        <v>0.14799999999999999</v>
      </c>
      <c r="M1096" s="3">
        <f t="shared" si="478"/>
        <v>5.08</v>
      </c>
      <c r="N1096" s="1">
        <v>1.151</v>
      </c>
      <c r="O1096" s="1">
        <v>8.4290000000000003</v>
      </c>
      <c r="P1096" s="30">
        <f t="shared" si="491"/>
        <v>27.295522388059702</v>
      </c>
      <c r="Q1096">
        <f t="shared" ref="Q1096:Q1099" si="503">6.7/6</f>
        <v>1.1166666666666667</v>
      </c>
      <c r="R1096">
        <f t="shared" ref="R1096:R1099" si="504">28.6/6</f>
        <v>4.7666666666666666</v>
      </c>
      <c r="S1096" s="20">
        <f t="shared" si="482"/>
        <v>5.8833333333333329</v>
      </c>
      <c r="T1096" s="20">
        <f t="shared" si="502"/>
        <v>0.23426573426573427</v>
      </c>
    </row>
    <row r="1097" spans="1:20" x14ac:dyDescent="0.25">
      <c r="A1097" t="s">
        <v>847</v>
      </c>
      <c r="E1097" s="1">
        <v>4.74</v>
      </c>
      <c r="F1097" s="1">
        <v>0.77</v>
      </c>
      <c r="G1097" s="1">
        <v>0.7</v>
      </c>
      <c r="H1097" s="1">
        <v>3.28</v>
      </c>
      <c r="I1097" s="1">
        <v>5</v>
      </c>
      <c r="J1097" s="1">
        <v>8</v>
      </c>
      <c r="K1097" s="1">
        <v>0.66</v>
      </c>
      <c r="L1097" s="3">
        <f t="shared" si="477"/>
        <v>0.13200000000000001</v>
      </c>
      <c r="M1097" s="3">
        <f t="shared" si="478"/>
        <v>5.4</v>
      </c>
      <c r="N1097" s="1">
        <v>1.0549999999999999</v>
      </c>
      <c r="O1097" s="1">
        <v>6.516</v>
      </c>
      <c r="P1097" s="30">
        <f t="shared" si="491"/>
        <v>29.014925373134329</v>
      </c>
      <c r="Q1097">
        <f t="shared" si="503"/>
        <v>1.1166666666666667</v>
      </c>
      <c r="R1097">
        <f t="shared" si="504"/>
        <v>4.7666666666666666</v>
      </c>
      <c r="S1097" s="20">
        <f t="shared" ref="S1097:S1160" si="505">Q1097+R1097</f>
        <v>5.8833333333333329</v>
      </c>
      <c r="T1097" s="20">
        <f t="shared" si="502"/>
        <v>0.23426573426573427</v>
      </c>
    </row>
    <row r="1098" spans="1:20" x14ac:dyDescent="0.25">
      <c r="A1098" t="s">
        <v>848</v>
      </c>
      <c r="E1098" s="1">
        <v>7.24</v>
      </c>
      <c r="F1098" s="1">
        <v>1.92</v>
      </c>
      <c r="G1098" s="1">
        <v>0.3</v>
      </c>
      <c r="H1098" s="1">
        <v>5.0199999999999996</v>
      </c>
      <c r="I1098" s="1">
        <v>16</v>
      </c>
      <c r="J1098" s="1">
        <v>1</v>
      </c>
      <c r="K1098" s="1">
        <v>3.02</v>
      </c>
      <c r="L1098" s="3">
        <f t="shared" si="477"/>
        <v>0.18875</v>
      </c>
      <c r="M1098" s="3">
        <f t="shared" si="478"/>
        <v>10.26</v>
      </c>
      <c r="N1098" s="1">
        <v>2.21</v>
      </c>
      <c r="O1098" s="1">
        <v>8.32</v>
      </c>
      <c r="P1098" s="30">
        <f t="shared" si="491"/>
        <v>55.12835820895522</v>
      </c>
      <c r="Q1098">
        <f t="shared" si="503"/>
        <v>1.1166666666666667</v>
      </c>
      <c r="R1098">
        <f t="shared" si="504"/>
        <v>4.7666666666666666</v>
      </c>
      <c r="S1098" s="20">
        <f t="shared" si="505"/>
        <v>5.8833333333333329</v>
      </c>
      <c r="T1098" s="20">
        <f t="shared" si="502"/>
        <v>0.23426573426573427</v>
      </c>
    </row>
    <row r="1099" spans="1:20" x14ac:dyDescent="0.25">
      <c r="A1099" t="s">
        <v>849</v>
      </c>
      <c r="E1099" s="1">
        <v>6.76</v>
      </c>
      <c r="F1099" s="1">
        <v>2.25</v>
      </c>
      <c r="G1099" s="1">
        <v>0.31</v>
      </c>
      <c r="H1099" s="1">
        <v>4.21</v>
      </c>
      <c r="I1099" s="1">
        <v>21</v>
      </c>
      <c r="J1099" s="1">
        <v>0</v>
      </c>
      <c r="K1099" s="1">
        <v>5.48</v>
      </c>
      <c r="L1099" s="3">
        <f t="shared" si="477"/>
        <v>0.26095238095238099</v>
      </c>
      <c r="M1099" s="3">
        <f t="shared" si="478"/>
        <v>12.24</v>
      </c>
      <c r="N1099" s="1">
        <v>3.105</v>
      </c>
      <c r="O1099" s="1">
        <v>9.3439999999999994</v>
      </c>
      <c r="P1099" s="30">
        <f t="shared" si="491"/>
        <v>65.767164179104483</v>
      </c>
      <c r="Q1099">
        <f t="shared" si="503"/>
        <v>1.1166666666666667</v>
      </c>
      <c r="R1099">
        <f t="shared" si="504"/>
        <v>4.7666666666666666</v>
      </c>
      <c r="S1099" s="20">
        <f t="shared" si="505"/>
        <v>5.8833333333333329</v>
      </c>
      <c r="T1099" s="20">
        <f t="shared" si="502"/>
        <v>0.23426573426573427</v>
      </c>
    </row>
    <row r="1100" spans="1:20" x14ac:dyDescent="0.25">
      <c r="A1100" t="s">
        <v>850</v>
      </c>
      <c r="E1100" s="1">
        <v>2.97</v>
      </c>
      <c r="F1100" s="1">
        <v>1.87</v>
      </c>
      <c r="G1100" s="1">
        <v>0.32</v>
      </c>
      <c r="H1100" s="1">
        <v>0.79</v>
      </c>
      <c r="I1100" s="1">
        <v>25</v>
      </c>
      <c r="J1100" s="1">
        <v>0</v>
      </c>
      <c r="K1100" s="1">
        <v>12.3</v>
      </c>
      <c r="L1100" s="3">
        <f t="shared" si="477"/>
        <v>0.49200000000000005</v>
      </c>
      <c r="M1100" s="3">
        <f t="shared" si="478"/>
        <v>15.270000000000001</v>
      </c>
      <c r="N1100" s="1">
        <v>8.4139999999999997</v>
      </c>
      <c r="O1100" s="1">
        <v>13.398</v>
      </c>
      <c r="P1100" s="30">
        <f t="shared" si="491"/>
        <v>77.425352112676066</v>
      </c>
      <c r="Q1100">
        <f>7.1/6</f>
        <v>1.1833333333333333</v>
      </c>
      <c r="R1100">
        <f>26.5/6</f>
        <v>4.416666666666667</v>
      </c>
      <c r="S1100" s="20">
        <f t="shared" si="505"/>
        <v>5.6000000000000005</v>
      </c>
      <c r="T1100" s="20">
        <f t="shared" si="502"/>
        <v>0.26792452830188679</v>
      </c>
    </row>
    <row r="1101" spans="1:20" x14ac:dyDescent="0.25">
      <c r="A1101" t="s">
        <v>851</v>
      </c>
      <c r="E1101" s="1">
        <v>7.95</v>
      </c>
      <c r="F1101" s="1">
        <v>2.58</v>
      </c>
      <c r="G1101" s="1">
        <v>0.28000000000000003</v>
      </c>
      <c r="H1101" s="1">
        <v>5.09</v>
      </c>
      <c r="I1101" s="1">
        <v>20</v>
      </c>
      <c r="J1101" s="1">
        <v>0</v>
      </c>
      <c r="K1101" s="1">
        <v>6.87</v>
      </c>
      <c r="L1101" s="3">
        <f t="shared" si="477"/>
        <v>0.34350000000000003</v>
      </c>
      <c r="M1101" s="3">
        <f t="shared" si="478"/>
        <v>14.82</v>
      </c>
      <c r="N1101" s="1">
        <v>2.5169999999999999</v>
      </c>
      <c r="O1101" s="1">
        <v>7.7409999999999997</v>
      </c>
      <c r="P1101" s="30">
        <f t="shared" si="491"/>
        <v>75.143661971830994</v>
      </c>
      <c r="Q1101">
        <f t="shared" ref="Q1101:Q1105" si="506">7.1/6</f>
        <v>1.1833333333333333</v>
      </c>
      <c r="R1101">
        <f t="shared" ref="R1101:R1105" si="507">26.5/6</f>
        <v>4.416666666666667</v>
      </c>
      <c r="S1101" s="20">
        <f t="shared" si="505"/>
        <v>5.6000000000000005</v>
      </c>
      <c r="T1101" s="20">
        <f t="shared" si="502"/>
        <v>0.26792452830188679</v>
      </c>
    </row>
    <row r="1102" spans="1:20" x14ac:dyDescent="0.25">
      <c r="A1102" t="s">
        <v>852</v>
      </c>
      <c r="E1102" s="1">
        <v>6.89</v>
      </c>
      <c r="F1102" s="1">
        <v>1.78</v>
      </c>
      <c r="G1102" s="1">
        <v>0.17</v>
      </c>
      <c r="H1102" s="1">
        <v>4.9400000000000004</v>
      </c>
      <c r="I1102" s="1">
        <v>13</v>
      </c>
      <c r="J1102" s="1">
        <v>1</v>
      </c>
      <c r="K1102" s="1">
        <v>3.23</v>
      </c>
      <c r="L1102" s="3">
        <f t="shared" si="477"/>
        <v>0.24846153846153846</v>
      </c>
      <c r="M1102" s="3">
        <f t="shared" si="478"/>
        <v>10.119999999999999</v>
      </c>
      <c r="N1102" s="1">
        <v>1.887</v>
      </c>
      <c r="O1102" s="1">
        <v>7.2919999999999998</v>
      </c>
      <c r="P1102" s="30">
        <f t="shared" si="491"/>
        <v>51.312676056338027</v>
      </c>
      <c r="Q1102">
        <f t="shared" si="506"/>
        <v>1.1833333333333333</v>
      </c>
      <c r="R1102">
        <f t="shared" si="507"/>
        <v>4.416666666666667</v>
      </c>
      <c r="S1102" s="20">
        <f t="shared" si="505"/>
        <v>5.6000000000000005</v>
      </c>
      <c r="T1102" s="20">
        <f t="shared" si="502"/>
        <v>0.26792452830188679</v>
      </c>
    </row>
    <row r="1103" spans="1:20" x14ac:dyDescent="0.25">
      <c r="A1103" t="s">
        <v>853</v>
      </c>
      <c r="E1103" s="1">
        <v>3.4</v>
      </c>
      <c r="F1103" s="1">
        <v>2.16</v>
      </c>
      <c r="G1103" s="1">
        <v>0.32</v>
      </c>
      <c r="H1103" s="1">
        <v>0.92</v>
      </c>
      <c r="I1103" s="1">
        <v>20</v>
      </c>
      <c r="J1103" s="1">
        <v>3</v>
      </c>
      <c r="K1103" s="1">
        <v>6.32</v>
      </c>
      <c r="L1103" s="3">
        <f t="shared" ref="L1103:L1176" si="508">K1103/I1103</f>
        <v>0.316</v>
      </c>
      <c r="M1103" s="3">
        <f t="shared" ref="M1103:M1176" si="509">E1103+K1103</f>
        <v>9.7200000000000006</v>
      </c>
      <c r="N1103" s="1">
        <v>5.891</v>
      </c>
      <c r="O1103" s="1">
        <v>9.2710000000000008</v>
      </c>
      <c r="P1103" s="30">
        <f t="shared" si="491"/>
        <v>49.284507042253523</v>
      </c>
      <c r="Q1103">
        <f t="shared" si="506"/>
        <v>1.1833333333333333</v>
      </c>
      <c r="R1103">
        <f t="shared" si="507"/>
        <v>4.416666666666667</v>
      </c>
      <c r="S1103" s="20">
        <f t="shared" si="505"/>
        <v>5.6000000000000005</v>
      </c>
      <c r="T1103" s="20">
        <f t="shared" si="502"/>
        <v>0.26792452830188679</v>
      </c>
    </row>
    <row r="1104" spans="1:20" x14ac:dyDescent="0.25">
      <c r="A1104" t="s">
        <v>854</v>
      </c>
      <c r="E1104" s="1">
        <v>8.0299999999999994</v>
      </c>
      <c r="F1104" s="1">
        <v>2.14</v>
      </c>
      <c r="G1104" s="1">
        <v>0.44</v>
      </c>
      <c r="H1104" s="1">
        <v>5.45</v>
      </c>
      <c r="I1104" s="1">
        <v>16</v>
      </c>
      <c r="J1104" s="1">
        <v>2</v>
      </c>
      <c r="K1104" s="1">
        <v>5.36</v>
      </c>
      <c r="L1104" s="3">
        <f t="shared" si="508"/>
        <v>0.33500000000000002</v>
      </c>
      <c r="M1104" s="3">
        <f t="shared" si="509"/>
        <v>13.39</v>
      </c>
      <c r="N1104" s="1">
        <v>1.992</v>
      </c>
      <c r="O1104" s="1">
        <v>7.4640000000000004</v>
      </c>
      <c r="P1104" s="30">
        <f t="shared" si="491"/>
        <v>67.892957746478885</v>
      </c>
      <c r="Q1104">
        <f t="shared" si="506"/>
        <v>1.1833333333333333</v>
      </c>
      <c r="R1104">
        <f t="shared" si="507"/>
        <v>4.416666666666667</v>
      </c>
      <c r="S1104" s="20">
        <f t="shared" si="505"/>
        <v>5.6000000000000005</v>
      </c>
      <c r="T1104" s="20">
        <f t="shared" si="502"/>
        <v>0.26792452830188679</v>
      </c>
    </row>
    <row r="1105" spans="1:20" x14ac:dyDescent="0.25">
      <c r="A1105" t="s">
        <v>855</v>
      </c>
      <c r="E1105" s="1">
        <v>7.87</v>
      </c>
      <c r="F1105" s="1">
        <v>2.02</v>
      </c>
      <c r="G1105" s="1">
        <v>0.55000000000000004</v>
      </c>
      <c r="H1105" s="1">
        <v>5.3</v>
      </c>
      <c r="I1105" s="1">
        <v>20</v>
      </c>
      <c r="J1105" s="1">
        <v>0</v>
      </c>
      <c r="K1105" s="1">
        <v>7.64</v>
      </c>
      <c r="L1105" s="3">
        <f t="shared" si="508"/>
        <v>0.38200000000000001</v>
      </c>
      <c r="M1105" s="3">
        <f t="shared" si="509"/>
        <v>15.51</v>
      </c>
      <c r="N1105" s="1">
        <v>2.54</v>
      </c>
      <c r="O1105" s="1">
        <v>9.8840000000000003</v>
      </c>
      <c r="P1105" s="30">
        <f t="shared" si="491"/>
        <v>78.642253521126761</v>
      </c>
      <c r="Q1105">
        <f t="shared" si="506"/>
        <v>1.1833333333333333</v>
      </c>
      <c r="R1105">
        <f t="shared" si="507"/>
        <v>4.416666666666667</v>
      </c>
      <c r="S1105" s="20">
        <f t="shared" si="505"/>
        <v>5.6000000000000005</v>
      </c>
      <c r="T1105" s="20">
        <f t="shared" si="502"/>
        <v>0.26792452830188679</v>
      </c>
    </row>
    <row r="1106" spans="1:20" x14ac:dyDescent="0.25">
      <c r="A1106" t="s">
        <v>856</v>
      </c>
      <c r="E1106" s="1">
        <v>6.79</v>
      </c>
      <c r="F1106" s="1">
        <v>2.39</v>
      </c>
      <c r="G1106" s="1">
        <v>0.19</v>
      </c>
      <c r="H1106" s="1">
        <v>4.21</v>
      </c>
      <c r="I1106" s="1">
        <v>17</v>
      </c>
      <c r="J1106" s="1">
        <v>0</v>
      </c>
      <c r="K1106" s="1">
        <v>5.44</v>
      </c>
      <c r="L1106" s="3">
        <f t="shared" si="508"/>
        <v>0.32</v>
      </c>
      <c r="M1106" s="3">
        <f t="shared" si="509"/>
        <v>12.23</v>
      </c>
      <c r="N1106" s="1">
        <v>2.5049999999999999</v>
      </c>
      <c r="O1106" s="1">
        <v>7.1040000000000001</v>
      </c>
      <c r="P1106" s="30">
        <f t="shared" si="491"/>
        <v>52.414285714285711</v>
      </c>
      <c r="Q1106">
        <f>8.4/6</f>
        <v>1.4000000000000001</v>
      </c>
      <c r="R1106">
        <f>24.12/6</f>
        <v>4.0200000000000005</v>
      </c>
      <c r="S1106" s="20">
        <f t="shared" si="505"/>
        <v>5.4200000000000008</v>
      </c>
      <c r="T1106" s="20">
        <f t="shared" si="502"/>
        <v>0.34825870646766166</v>
      </c>
    </row>
    <row r="1107" spans="1:20" x14ac:dyDescent="0.25">
      <c r="A1107" t="s">
        <v>857</v>
      </c>
      <c r="E1107" s="1">
        <v>7.27</v>
      </c>
      <c r="F1107" s="1">
        <v>2.44</v>
      </c>
      <c r="G1107" s="1">
        <v>0.16</v>
      </c>
      <c r="H1107" s="1">
        <v>4.68</v>
      </c>
      <c r="I1107" s="1">
        <v>16</v>
      </c>
      <c r="J1107" s="1">
        <v>1</v>
      </c>
      <c r="K1107" s="1">
        <v>5.04</v>
      </c>
      <c r="L1107" s="3">
        <f t="shared" si="508"/>
        <v>0.315</v>
      </c>
      <c r="M1107" s="3">
        <f t="shared" si="509"/>
        <v>12.309999999999999</v>
      </c>
      <c r="N1107" s="1">
        <v>2.2000000000000002</v>
      </c>
      <c r="O1107" s="1">
        <v>6.5679999999999996</v>
      </c>
      <c r="P1107" s="30">
        <f t="shared" si="491"/>
        <v>52.757142857142846</v>
      </c>
      <c r="Q1107">
        <f t="shared" ref="Q1107:Q1110" si="510">8.4/6</f>
        <v>1.4000000000000001</v>
      </c>
      <c r="R1107">
        <f t="shared" ref="R1107:R1110" si="511">24.12/6</f>
        <v>4.0200000000000005</v>
      </c>
      <c r="S1107" s="20">
        <f t="shared" si="505"/>
        <v>5.4200000000000008</v>
      </c>
      <c r="T1107" s="20">
        <f t="shared" si="502"/>
        <v>0.34825870646766166</v>
      </c>
    </row>
    <row r="1108" spans="1:20" x14ac:dyDescent="0.25">
      <c r="A1108" t="s">
        <v>858</v>
      </c>
      <c r="E1108" s="1">
        <v>7.12</v>
      </c>
      <c r="F1108" s="1">
        <v>1.74</v>
      </c>
      <c r="G1108" s="1">
        <v>0.18</v>
      </c>
      <c r="H1108" s="1">
        <v>5.21</v>
      </c>
      <c r="I1108" s="1">
        <v>12</v>
      </c>
      <c r="J1108" s="1">
        <v>1</v>
      </c>
      <c r="K1108" s="1">
        <v>5.23</v>
      </c>
      <c r="L1108" s="3">
        <f t="shared" si="508"/>
        <v>0.43583333333333335</v>
      </c>
      <c r="M1108" s="3">
        <f t="shared" si="509"/>
        <v>12.350000000000001</v>
      </c>
      <c r="N1108" s="1">
        <v>1.6839999999999999</v>
      </c>
      <c r="O1108" s="1">
        <v>6.9089999999999998</v>
      </c>
      <c r="P1108" s="30">
        <f t="shared" si="491"/>
        <v>52.928571428571431</v>
      </c>
      <c r="Q1108">
        <f t="shared" si="510"/>
        <v>1.4000000000000001</v>
      </c>
      <c r="R1108">
        <f t="shared" si="511"/>
        <v>4.0200000000000005</v>
      </c>
      <c r="S1108" s="20">
        <f t="shared" si="505"/>
        <v>5.4200000000000008</v>
      </c>
      <c r="T1108" s="20">
        <f t="shared" si="502"/>
        <v>0.34825870646766166</v>
      </c>
    </row>
    <row r="1109" spans="1:20" x14ac:dyDescent="0.25">
      <c r="A1109" t="s">
        <v>859</v>
      </c>
      <c r="E1109" s="1">
        <v>6.67</v>
      </c>
      <c r="F1109" s="1">
        <v>2.0699999999999998</v>
      </c>
      <c r="G1109" s="1">
        <v>0.34</v>
      </c>
      <c r="H1109" s="1">
        <v>4.26</v>
      </c>
      <c r="I1109" s="1">
        <v>15</v>
      </c>
      <c r="J1109" s="1">
        <v>1</v>
      </c>
      <c r="K1109" s="1">
        <v>5.3</v>
      </c>
      <c r="L1109" s="3">
        <f t="shared" si="508"/>
        <v>0.35333333333333333</v>
      </c>
      <c r="M1109" s="3">
        <f t="shared" si="509"/>
        <v>11.969999999999999</v>
      </c>
      <c r="N1109" s="1">
        <v>2.25</v>
      </c>
      <c r="O1109" s="1">
        <v>7.2409999999999997</v>
      </c>
      <c r="P1109" s="30">
        <f t="shared" si="491"/>
        <v>51.29999999999999</v>
      </c>
      <c r="Q1109">
        <f t="shared" si="510"/>
        <v>1.4000000000000001</v>
      </c>
      <c r="R1109">
        <f t="shared" si="511"/>
        <v>4.0200000000000005</v>
      </c>
      <c r="S1109" s="20">
        <f t="shared" si="505"/>
        <v>5.4200000000000008</v>
      </c>
      <c r="T1109" s="20">
        <f t="shared" si="502"/>
        <v>0.34825870646766166</v>
      </c>
    </row>
    <row r="1110" spans="1:20" x14ac:dyDescent="0.25">
      <c r="A1110" t="s">
        <v>860</v>
      </c>
      <c r="E1110" s="1">
        <v>8.57</v>
      </c>
      <c r="F1110" s="1">
        <v>3.07</v>
      </c>
      <c r="G1110" s="1">
        <v>0.32</v>
      </c>
      <c r="H1110" s="1">
        <v>5.18</v>
      </c>
      <c r="I1110" s="1">
        <v>28</v>
      </c>
      <c r="J1110" s="1">
        <v>0</v>
      </c>
      <c r="K1110" s="1">
        <v>13.9</v>
      </c>
      <c r="L1110" s="3">
        <f t="shared" si="508"/>
        <v>0.49642857142857144</v>
      </c>
      <c r="M1110" s="3">
        <f t="shared" si="509"/>
        <v>22.47</v>
      </c>
      <c r="N1110" s="1">
        <v>3.2669999999999999</v>
      </c>
      <c r="O1110" s="1">
        <v>9.1210000000000004</v>
      </c>
      <c r="P1110" s="30">
        <f t="shared" si="491"/>
        <v>96.299999999999983</v>
      </c>
      <c r="Q1110">
        <f t="shared" si="510"/>
        <v>1.4000000000000001</v>
      </c>
      <c r="R1110">
        <f t="shared" si="511"/>
        <v>4.0200000000000005</v>
      </c>
      <c r="S1110" s="20">
        <f t="shared" si="505"/>
        <v>5.4200000000000008</v>
      </c>
      <c r="T1110" s="20">
        <f t="shared" si="502"/>
        <v>0.34825870646766166</v>
      </c>
    </row>
    <row r="1111" spans="1:20" x14ac:dyDescent="0.25">
      <c r="L1111" s="3"/>
      <c r="M1111" s="3"/>
      <c r="P1111" s="30"/>
      <c r="S1111" s="20"/>
      <c r="T1111" s="20"/>
    </row>
    <row r="1112" spans="1:20" x14ac:dyDescent="0.25">
      <c r="A1112" t="s">
        <v>861</v>
      </c>
      <c r="E1112" s="1">
        <v>8.0500000000000007</v>
      </c>
      <c r="F1112" s="1">
        <v>2.91</v>
      </c>
      <c r="G1112" s="1">
        <v>0.27</v>
      </c>
      <c r="H1112" s="1">
        <v>4.87</v>
      </c>
      <c r="I1112" s="1">
        <v>26</v>
      </c>
      <c r="J1112" s="1">
        <v>0</v>
      </c>
      <c r="K1112" s="1">
        <v>15.98</v>
      </c>
      <c r="L1112" s="3">
        <f t="shared" si="508"/>
        <v>0.61461538461538467</v>
      </c>
      <c r="M1112" s="3">
        <f t="shared" si="509"/>
        <v>24.03</v>
      </c>
      <c r="N1112" s="1">
        <v>3.2280000000000002</v>
      </c>
      <c r="O1112" s="1">
        <v>8.9469999999999992</v>
      </c>
      <c r="P1112" s="30">
        <f t="shared" si="491"/>
        <v>91.25316455696202</v>
      </c>
      <c r="Q1112">
        <f>9.48/6</f>
        <v>1.58</v>
      </c>
      <c r="R1112">
        <f>36/6</f>
        <v>6</v>
      </c>
      <c r="S1112" s="20">
        <f t="shared" si="505"/>
        <v>7.58</v>
      </c>
      <c r="T1112" s="20">
        <f t="shared" si="502"/>
        <v>0.26333333333333336</v>
      </c>
    </row>
    <row r="1113" spans="1:20" x14ac:dyDescent="0.25">
      <c r="A1113" t="s">
        <v>862</v>
      </c>
      <c r="E1113" s="1">
        <v>8.17</v>
      </c>
      <c r="F1113" s="1">
        <v>2.99</v>
      </c>
      <c r="G1113" s="1">
        <v>0.41</v>
      </c>
      <c r="H1113" s="1">
        <v>4.7699999999999996</v>
      </c>
      <c r="I1113" s="1">
        <v>22</v>
      </c>
      <c r="J1113" s="1">
        <v>2</v>
      </c>
      <c r="K1113" s="1">
        <v>5.81</v>
      </c>
      <c r="L1113" s="3">
        <f t="shared" si="508"/>
        <v>0.2640909090909091</v>
      </c>
      <c r="M1113" s="3">
        <f t="shared" si="509"/>
        <v>13.98</v>
      </c>
      <c r="N1113" s="1">
        <v>2.694</v>
      </c>
      <c r="O1113" s="1">
        <v>7.3540000000000001</v>
      </c>
      <c r="P1113" s="30">
        <f t="shared" si="491"/>
        <v>53.088607594936704</v>
      </c>
      <c r="Q1113">
        <f t="shared" ref="Q1113:Q1116" si="512">9.48/6</f>
        <v>1.58</v>
      </c>
      <c r="R1113">
        <f t="shared" ref="R1113:R1116" si="513">36/6</f>
        <v>6</v>
      </c>
      <c r="S1113" s="20">
        <f t="shared" si="505"/>
        <v>7.58</v>
      </c>
      <c r="T1113" s="20">
        <f t="shared" si="502"/>
        <v>0.26333333333333336</v>
      </c>
    </row>
    <row r="1114" spans="1:20" x14ac:dyDescent="0.25">
      <c r="A1114" t="s">
        <v>863</v>
      </c>
      <c r="E1114" s="1">
        <v>6.77</v>
      </c>
      <c r="F1114" s="1">
        <v>2.34</v>
      </c>
      <c r="G1114" s="1">
        <v>0.22</v>
      </c>
      <c r="H1114" s="1">
        <v>4.22</v>
      </c>
      <c r="I1114" s="1">
        <v>16</v>
      </c>
      <c r="J1114" s="1">
        <v>3</v>
      </c>
      <c r="K1114" s="1">
        <v>5.04</v>
      </c>
      <c r="L1114" s="3">
        <f t="shared" si="508"/>
        <v>0.315</v>
      </c>
      <c r="M1114" s="3">
        <f t="shared" si="509"/>
        <v>11.809999999999999</v>
      </c>
      <c r="N1114" s="1">
        <v>2.3620000000000001</v>
      </c>
      <c r="O1114" s="1">
        <v>6.835</v>
      </c>
      <c r="P1114" s="30">
        <f t="shared" si="491"/>
        <v>44.848101265822777</v>
      </c>
      <c r="Q1114">
        <f t="shared" si="512"/>
        <v>1.58</v>
      </c>
      <c r="R1114">
        <f t="shared" si="513"/>
        <v>6</v>
      </c>
      <c r="S1114" s="20">
        <f t="shared" si="505"/>
        <v>7.58</v>
      </c>
      <c r="T1114" s="20">
        <f t="shared" si="502"/>
        <v>0.26333333333333336</v>
      </c>
    </row>
    <row r="1115" spans="1:20" x14ac:dyDescent="0.25">
      <c r="A1115" t="s">
        <v>864</v>
      </c>
      <c r="E1115" s="1">
        <v>7.06</v>
      </c>
      <c r="F1115" s="1">
        <v>1.98</v>
      </c>
      <c r="G1115" s="1">
        <v>0.18</v>
      </c>
      <c r="H1115" s="1">
        <v>4.9000000000000004</v>
      </c>
      <c r="I1115" s="1">
        <v>9</v>
      </c>
      <c r="J1115" s="1">
        <v>3</v>
      </c>
      <c r="K1115" s="1">
        <v>3.39</v>
      </c>
      <c r="L1115" s="3">
        <f t="shared" si="508"/>
        <v>0.37666666666666671</v>
      </c>
      <c r="M1115" s="3">
        <f t="shared" si="509"/>
        <v>10.45</v>
      </c>
      <c r="N1115" s="1">
        <v>1.2749999999999999</v>
      </c>
      <c r="O1115" s="1">
        <v>4.5540000000000003</v>
      </c>
      <c r="P1115" s="30">
        <f t="shared" si="491"/>
        <v>39.683544303797461</v>
      </c>
      <c r="Q1115">
        <f t="shared" si="512"/>
        <v>1.58</v>
      </c>
      <c r="R1115">
        <f t="shared" si="513"/>
        <v>6</v>
      </c>
      <c r="S1115" s="20">
        <f t="shared" si="505"/>
        <v>7.58</v>
      </c>
      <c r="T1115" s="20">
        <f t="shared" si="502"/>
        <v>0.26333333333333336</v>
      </c>
    </row>
    <row r="1116" spans="1:20" x14ac:dyDescent="0.25">
      <c r="A1116" t="s">
        <v>865</v>
      </c>
      <c r="E1116" s="1">
        <v>7.13</v>
      </c>
      <c r="F1116" s="1">
        <v>2.38</v>
      </c>
      <c r="G1116" s="1">
        <v>0.15</v>
      </c>
      <c r="H1116" s="1">
        <v>4.5999999999999996</v>
      </c>
      <c r="I1116" s="1">
        <v>17</v>
      </c>
      <c r="J1116" s="1">
        <v>1</v>
      </c>
      <c r="K1116" s="1">
        <v>5.47</v>
      </c>
      <c r="L1116" s="3">
        <f t="shared" si="508"/>
        <v>0.32176470588235295</v>
      </c>
      <c r="M1116" s="3">
        <f t="shared" si="509"/>
        <v>12.6</v>
      </c>
      <c r="N1116" s="1">
        <v>2.3839999999999999</v>
      </c>
      <c r="O1116" s="1">
        <v>7.1280000000000001</v>
      </c>
      <c r="P1116" s="30">
        <f t="shared" si="491"/>
        <v>47.848101265822777</v>
      </c>
      <c r="Q1116">
        <f t="shared" si="512"/>
        <v>1.58</v>
      </c>
      <c r="R1116">
        <f t="shared" si="513"/>
        <v>6</v>
      </c>
      <c r="S1116" s="20">
        <f t="shared" si="505"/>
        <v>7.58</v>
      </c>
      <c r="T1116" s="20">
        <f t="shared" si="502"/>
        <v>0.26333333333333336</v>
      </c>
    </row>
    <row r="1117" spans="1:20" x14ac:dyDescent="0.25">
      <c r="L1117" s="3"/>
      <c r="M1117" s="3"/>
      <c r="P1117" s="30"/>
      <c r="S1117" s="20"/>
      <c r="T1117" s="20"/>
    </row>
    <row r="1118" spans="1:20" x14ac:dyDescent="0.25">
      <c r="A1118" t="s">
        <v>866</v>
      </c>
      <c r="E1118" s="1">
        <v>10.24</v>
      </c>
      <c r="F1118" s="1">
        <v>3.8</v>
      </c>
      <c r="G1118" s="1">
        <v>0.19</v>
      </c>
      <c r="H1118" s="1">
        <v>6.25</v>
      </c>
      <c r="I1118" s="1">
        <v>28</v>
      </c>
      <c r="J1118" s="1">
        <v>0</v>
      </c>
      <c r="K1118" s="1">
        <v>29.99</v>
      </c>
      <c r="L1118" s="3">
        <f t="shared" si="508"/>
        <v>1.0710714285714285</v>
      </c>
      <c r="M1118" s="3">
        <f t="shared" si="509"/>
        <v>40.229999999999997</v>
      </c>
      <c r="N1118" s="1">
        <v>2.7360000000000002</v>
      </c>
      <c r="O1118" s="1">
        <v>7.3739999999999997</v>
      </c>
      <c r="P1118" s="30">
        <f t="shared" si="491"/>
        <v>95.031496062992119</v>
      </c>
      <c r="Q1118">
        <f>15.24/6</f>
        <v>2.54</v>
      </c>
      <c r="R1118">
        <f>54.96/6</f>
        <v>9.16</v>
      </c>
      <c r="S1118" s="20">
        <f t="shared" si="505"/>
        <v>11.7</v>
      </c>
      <c r="T1118" s="20">
        <f t="shared" si="502"/>
        <v>0.27729257641921395</v>
      </c>
    </row>
    <row r="1119" spans="1:20" x14ac:dyDescent="0.25">
      <c r="A1119" t="s">
        <v>867</v>
      </c>
      <c r="E1119" s="1">
        <v>9.27</v>
      </c>
      <c r="F1119" s="1">
        <v>4.5199999999999996</v>
      </c>
      <c r="G1119" s="1">
        <v>0.03</v>
      </c>
      <c r="H1119" s="1">
        <v>4.72</v>
      </c>
      <c r="I1119" s="1">
        <v>30</v>
      </c>
      <c r="J1119" s="1">
        <v>0</v>
      </c>
      <c r="K1119" s="1">
        <v>18.07</v>
      </c>
      <c r="L1119" s="3">
        <f t="shared" si="508"/>
        <v>0.60233333333333339</v>
      </c>
      <c r="M1119" s="3">
        <f t="shared" si="509"/>
        <v>27.34</v>
      </c>
      <c r="N1119" s="1">
        <v>3.2370000000000001</v>
      </c>
      <c r="O1119" s="1">
        <v>6.641</v>
      </c>
      <c r="P1119" s="30">
        <f t="shared" si="491"/>
        <v>64.582677165354326</v>
      </c>
      <c r="Q1119">
        <f t="shared" ref="Q1119:Q1122" si="514">15.24/6</f>
        <v>2.54</v>
      </c>
      <c r="R1119">
        <f t="shared" ref="R1119:R1122" si="515">54.96/6</f>
        <v>9.16</v>
      </c>
      <c r="S1119" s="20">
        <f t="shared" si="505"/>
        <v>11.7</v>
      </c>
      <c r="T1119" s="20">
        <f t="shared" si="502"/>
        <v>0.27729257641921395</v>
      </c>
    </row>
    <row r="1120" spans="1:20" x14ac:dyDescent="0.25">
      <c r="A1120" t="s">
        <v>868</v>
      </c>
      <c r="E1120" s="1">
        <v>10.07</v>
      </c>
      <c r="F1120" s="1">
        <v>3.92</v>
      </c>
      <c r="G1120" s="1">
        <v>0.27</v>
      </c>
      <c r="H1120" s="1">
        <v>5.88</v>
      </c>
      <c r="I1120" s="1">
        <v>32</v>
      </c>
      <c r="J1120" s="1">
        <v>1</v>
      </c>
      <c r="K1120" s="1">
        <v>13.46</v>
      </c>
      <c r="L1120" s="3">
        <f t="shared" si="508"/>
        <v>0.42062500000000003</v>
      </c>
      <c r="M1120" s="3">
        <f t="shared" si="509"/>
        <v>23.53</v>
      </c>
      <c r="N1120" s="1">
        <v>3.1779999999999999</v>
      </c>
      <c r="O1120" s="1">
        <v>8.1620000000000008</v>
      </c>
      <c r="P1120" s="30">
        <f t="shared" si="491"/>
        <v>55.582677165354333</v>
      </c>
      <c r="Q1120">
        <f t="shared" si="514"/>
        <v>2.54</v>
      </c>
      <c r="R1120">
        <f t="shared" si="515"/>
        <v>9.16</v>
      </c>
      <c r="S1120" s="20">
        <f t="shared" si="505"/>
        <v>11.7</v>
      </c>
      <c r="T1120" s="20">
        <f t="shared" si="502"/>
        <v>0.27729257641921395</v>
      </c>
    </row>
    <row r="1121" spans="1:20" x14ac:dyDescent="0.25">
      <c r="A1121" t="s">
        <v>869</v>
      </c>
      <c r="E1121" s="1">
        <v>9.85</v>
      </c>
      <c r="F1121" s="1">
        <v>3.98</v>
      </c>
      <c r="G1121" s="1">
        <v>0.3</v>
      </c>
      <c r="H1121" s="1">
        <v>5.57</v>
      </c>
      <c r="I1121" s="1">
        <v>29</v>
      </c>
      <c r="J1121" s="1">
        <v>0</v>
      </c>
      <c r="K1121" s="1">
        <v>15.8</v>
      </c>
      <c r="L1121" s="3">
        <f t="shared" si="508"/>
        <v>0.54482758620689653</v>
      </c>
      <c r="M1121" s="3">
        <f t="shared" si="509"/>
        <v>25.65</v>
      </c>
      <c r="N1121" s="1">
        <v>2.9449999999999998</v>
      </c>
      <c r="O1121" s="1">
        <v>7.2889999999999997</v>
      </c>
      <c r="P1121" s="30">
        <f t="shared" si="491"/>
        <v>60.590551181102356</v>
      </c>
      <c r="Q1121">
        <f t="shared" si="514"/>
        <v>2.54</v>
      </c>
      <c r="R1121">
        <f t="shared" si="515"/>
        <v>9.16</v>
      </c>
      <c r="S1121" s="20">
        <f t="shared" si="505"/>
        <v>11.7</v>
      </c>
      <c r="T1121" s="20">
        <f t="shared" si="502"/>
        <v>0.27729257641921395</v>
      </c>
    </row>
    <row r="1122" spans="1:20" x14ac:dyDescent="0.25">
      <c r="A1122" t="s">
        <v>870</v>
      </c>
      <c r="E1122" s="1">
        <v>9.33</v>
      </c>
      <c r="F1122" s="1">
        <v>4.2699999999999996</v>
      </c>
      <c r="G1122" s="1">
        <v>0.24</v>
      </c>
      <c r="H1122" s="1">
        <v>4.82</v>
      </c>
      <c r="I1122" s="1">
        <v>30</v>
      </c>
      <c r="J1122" s="1">
        <v>0</v>
      </c>
      <c r="K1122" s="1">
        <v>23.41</v>
      </c>
      <c r="L1122" s="3">
        <f t="shared" si="508"/>
        <v>0.78033333333333332</v>
      </c>
      <c r="M1122" s="3">
        <f t="shared" si="509"/>
        <v>32.74</v>
      </c>
      <c r="N1122" s="1">
        <v>3.214</v>
      </c>
      <c r="O1122" s="1">
        <v>7.024</v>
      </c>
      <c r="P1122" s="30">
        <f t="shared" si="491"/>
        <v>77.338582677165363</v>
      </c>
      <c r="Q1122">
        <f t="shared" si="514"/>
        <v>2.54</v>
      </c>
      <c r="R1122">
        <f t="shared" si="515"/>
        <v>9.16</v>
      </c>
      <c r="S1122" s="20">
        <f t="shared" si="505"/>
        <v>11.7</v>
      </c>
      <c r="T1122" s="20">
        <f t="shared" si="502"/>
        <v>0.27729257641921395</v>
      </c>
    </row>
    <row r="1123" spans="1:20" x14ac:dyDescent="0.25">
      <c r="L1123" s="3"/>
      <c r="M1123" s="3"/>
      <c r="P1123" s="30"/>
      <c r="S1123" s="20"/>
      <c r="T1123" s="20"/>
    </row>
    <row r="1124" spans="1:20" x14ac:dyDescent="0.25">
      <c r="A1124" t="s">
        <v>871</v>
      </c>
      <c r="E1124" s="1">
        <v>7.6</v>
      </c>
      <c r="F1124" s="1">
        <v>2.57</v>
      </c>
      <c r="G1124" s="1">
        <v>0.21</v>
      </c>
      <c r="H1124" s="1">
        <v>4.83</v>
      </c>
      <c r="I1124" s="1">
        <v>13</v>
      </c>
      <c r="J1124" s="1">
        <v>0</v>
      </c>
      <c r="K1124" s="1">
        <v>5.65</v>
      </c>
      <c r="L1124" s="3">
        <f t="shared" si="508"/>
        <v>0.43461538461538463</v>
      </c>
      <c r="M1124" s="3">
        <f t="shared" si="509"/>
        <v>13.25</v>
      </c>
      <c r="N1124" s="1">
        <v>1.71</v>
      </c>
      <c r="O1124" s="1">
        <v>5.0590000000000002</v>
      </c>
      <c r="P1124" s="30">
        <f t="shared" si="491"/>
        <v>56.785714285714278</v>
      </c>
      <c r="Q1124">
        <f>8.4/6</f>
        <v>1.4000000000000001</v>
      </c>
      <c r="R1124">
        <f>36.1/6</f>
        <v>6.0166666666666666</v>
      </c>
      <c r="S1124" s="20">
        <f t="shared" si="505"/>
        <v>7.416666666666667</v>
      </c>
      <c r="T1124" s="20">
        <f t="shared" si="502"/>
        <v>0.23268698060941831</v>
      </c>
    </row>
    <row r="1125" spans="1:20" x14ac:dyDescent="0.25">
      <c r="A1125" t="s">
        <v>872</v>
      </c>
      <c r="E1125" s="1">
        <v>4.3</v>
      </c>
      <c r="F1125" s="1">
        <v>2.37</v>
      </c>
      <c r="G1125" s="1">
        <v>0.12</v>
      </c>
      <c r="H1125" s="1">
        <v>1.82</v>
      </c>
      <c r="I1125" s="1">
        <v>17</v>
      </c>
      <c r="J1125" s="1">
        <v>1</v>
      </c>
      <c r="K1125" s="1">
        <v>10.66</v>
      </c>
      <c r="L1125" s="3">
        <f t="shared" si="508"/>
        <v>0.62705882352941178</v>
      </c>
      <c r="M1125" s="3">
        <f t="shared" si="509"/>
        <v>14.96</v>
      </c>
      <c r="N1125" s="1">
        <v>3.9510000000000001</v>
      </c>
      <c r="O1125" s="1">
        <v>7.1840000000000002</v>
      </c>
      <c r="P1125" s="30">
        <f t="shared" si="491"/>
        <v>64.114285714285714</v>
      </c>
      <c r="Q1125">
        <f t="shared" ref="Q1125:Q1129" si="516">8.4/6</f>
        <v>1.4000000000000001</v>
      </c>
      <c r="R1125">
        <f t="shared" ref="R1125:R1129" si="517">36.1/6</f>
        <v>6.0166666666666666</v>
      </c>
      <c r="S1125" s="20">
        <f t="shared" si="505"/>
        <v>7.416666666666667</v>
      </c>
      <c r="T1125" s="20">
        <f t="shared" si="502"/>
        <v>0.23268698060941831</v>
      </c>
    </row>
    <row r="1126" spans="1:20" x14ac:dyDescent="0.25">
      <c r="A1126" t="s">
        <v>873</v>
      </c>
      <c r="E1126" s="1">
        <v>3.79</v>
      </c>
      <c r="F1126" s="1">
        <v>2.5</v>
      </c>
      <c r="G1126" s="1">
        <v>0.16</v>
      </c>
      <c r="H1126" s="1">
        <v>1.1299999999999999</v>
      </c>
      <c r="I1126" s="1">
        <v>17</v>
      </c>
      <c r="J1126" s="1">
        <v>0</v>
      </c>
      <c r="K1126" s="1">
        <v>9.8000000000000007</v>
      </c>
      <c r="L1126" s="3">
        <f t="shared" si="508"/>
        <v>0.57647058823529418</v>
      </c>
      <c r="M1126" s="3">
        <f t="shared" si="509"/>
        <v>13.59</v>
      </c>
      <c r="N1126" s="1">
        <v>4.484</v>
      </c>
      <c r="O1126" s="1">
        <v>6.79</v>
      </c>
      <c r="P1126" s="30">
        <f t="shared" ref="P1126:P1187" si="518">M1126/(Q1126/6)</f>
        <v>58.242857142857133</v>
      </c>
      <c r="Q1126">
        <f t="shared" si="516"/>
        <v>1.4000000000000001</v>
      </c>
      <c r="R1126">
        <f t="shared" si="517"/>
        <v>6.0166666666666666</v>
      </c>
      <c r="S1126" s="20">
        <f t="shared" si="505"/>
        <v>7.416666666666667</v>
      </c>
      <c r="T1126" s="20">
        <f t="shared" si="502"/>
        <v>0.23268698060941831</v>
      </c>
    </row>
    <row r="1127" spans="1:20" x14ac:dyDescent="0.25">
      <c r="A1127" t="s">
        <v>874</v>
      </c>
      <c r="E1127" s="1">
        <v>6.56</v>
      </c>
      <c r="F1127" s="1">
        <v>3.64</v>
      </c>
      <c r="G1127" s="1">
        <v>0.14000000000000001</v>
      </c>
      <c r="H1127" s="1">
        <v>2.78</v>
      </c>
      <c r="I1127" s="1">
        <v>23</v>
      </c>
      <c r="J1127" s="1">
        <v>0</v>
      </c>
      <c r="K1127" s="1">
        <v>19.3</v>
      </c>
      <c r="L1127" s="3">
        <f t="shared" si="508"/>
        <v>0.83913043478260874</v>
      </c>
      <c r="M1127" s="3">
        <f t="shared" si="509"/>
        <v>25.86</v>
      </c>
      <c r="N1127" s="1">
        <v>3.5070000000000001</v>
      </c>
      <c r="O1127" s="1">
        <v>6.3170000000000002</v>
      </c>
      <c r="P1127" s="30">
        <f t="shared" si="518"/>
        <v>110.82857142857141</v>
      </c>
      <c r="Q1127">
        <f t="shared" si="516"/>
        <v>1.4000000000000001</v>
      </c>
      <c r="R1127">
        <f t="shared" si="517"/>
        <v>6.0166666666666666</v>
      </c>
      <c r="S1127" s="20">
        <f t="shared" si="505"/>
        <v>7.416666666666667</v>
      </c>
      <c r="T1127" s="20">
        <f t="shared" si="502"/>
        <v>0.23268698060941831</v>
      </c>
    </row>
    <row r="1128" spans="1:20" x14ac:dyDescent="0.25">
      <c r="A1128" t="s">
        <v>875</v>
      </c>
      <c r="E1128" s="1">
        <v>2.68</v>
      </c>
      <c r="F1128" s="1">
        <v>1.94</v>
      </c>
      <c r="G1128" s="1">
        <v>7.0000000000000007E-2</v>
      </c>
      <c r="H1128" s="1">
        <v>0.67</v>
      </c>
      <c r="I1128" s="1">
        <v>17</v>
      </c>
      <c r="J1128" s="1">
        <v>0</v>
      </c>
      <c r="K1128" s="1">
        <v>9.9499999999999993</v>
      </c>
      <c r="L1128" s="3">
        <f t="shared" si="508"/>
        <v>0.58529411764705874</v>
      </c>
      <c r="M1128" s="3">
        <f t="shared" si="509"/>
        <v>12.629999999999999</v>
      </c>
      <c r="N1128" s="1">
        <v>6.3369999999999997</v>
      </c>
      <c r="O1128" s="1">
        <v>8.7579999999999991</v>
      </c>
      <c r="P1128" s="30">
        <f t="shared" si="518"/>
        <v>54.128571428571419</v>
      </c>
      <c r="Q1128">
        <f t="shared" si="516"/>
        <v>1.4000000000000001</v>
      </c>
      <c r="R1128">
        <f t="shared" si="517"/>
        <v>6.0166666666666666</v>
      </c>
      <c r="S1128" s="20">
        <f t="shared" si="505"/>
        <v>7.416666666666667</v>
      </c>
      <c r="T1128" s="20">
        <f t="shared" si="502"/>
        <v>0.23268698060941831</v>
      </c>
    </row>
    <row r="1129" spans="1:20" x14ac:dyDescent="0.25">
      <c r="A1129" t="s">
        <v>876</v>
      </c>
      <c r="E1129" s="1">
        <v>3.98</v>
      </c>
      <c r="F1129" s="1">
        <v>3.18</v>
      </c>
      <c r="G1129" s="1">
        <v>0.22</v>
      </c>
      <c r="H1129" s="1">
        <v>0.57999999999999996</v>
      </c>
      <c r="I1129" s="1">
        <v>20</v>
      </c>
      <c r="J1129" s="1">
        <v>0</v>
      </c>
      <c r="K1129" s="1">
        <v>11.43</v>
      </c>
      <c r="L1129" s="3">
        <f t="shared" si="508"/>
        <v>0.57150000000000001</v>
      </c>
      <c r="M1129" s="3">
        <f t="shared" si="509"/>
        <v>15.41</v>
      </c>
      <c r="N1129" s="1">
        <v>5.0199999999999996</v>
      </c>
      <c r="O1129" s="1">
        <v>6.2850000000000001</v>
      </c>
      <c r="P1129" s="30">
        <f t="shared" si="518"/>
        <v>66.04285714285713</v>
      </c>
      <c r="Q1129">
        <f t="shared" si="516"/>
        <v>1.4000000000000001</v>
      </c>
      <c r="R1129">
        <f t="shared" si="517"/>
        <v>6.0166666666666666</v>
      </c>
      <c r="S1129" s="20">
        <f t="shared" si="505"/>
        <v>7.416666666666667</v>
      </c>
      <c r="T1129" s="20">
        <f t="shared" si="502"/>
        <v>0.23268698060941831</v>
      </c>
    </row>
    <row r="1130" spans="1:20" x14ac:dyDescent="0.25">
      <c r="A1130" t="s">
        <v>877</v>
      </c>
      <c r="E1130" s="1">
        <v>3.25</v>
      </c>
      <c r="F1130" s="1">
        <v>2.08</v>
      </c>
      <c r="G1130" s="1">
        <v>0.2</v>
      </c>
      <c r="H1130" s="1">
        <v>0.97</v>
      </c>
      <c r="I1130" s="1">
        <v>20</v>
      </c>
      <c r="J1130" s="1">
        <v>1</v>
      </c>
      <c r="K1130" s="1">
        <v>13.39</v>
      </c>
      <c r="L1130" s="3">
        <f t="shared" si="508"/>
        <v>0.66949999999999998</v>
      </c>
      <c r="M1130" s="3">
        <f t="shared" si="509"/>
        <v>16.64</v>
      </c>
      <c r="N1130" s="1">
        <v>6.1449999999999996</v>
      </c>
      <c r="O1130" s="1">
        <v>9.6180000000000003</v>
      </c>
      <c r="P1130" s="30">
        <f t="shared" si="518"/>
        <v>96</v>
      </c>
      <c r="Q1130">
        <f>6.24/6</f>
        <v>1.04</v>
      </c>
      <c r="R1130">
        <f>22.8/6</f>
        <v>3.8000000000000003</v>
      </c>
      <c r="S1130" s="20">
        <f t="shared" si="505"/>
        <v>4.84</v>
      </c>
      <c r="T1130" s="20">
        <f t="shared" si="502"/>
        <v>0.27368421052631575</v>
      </c>
    </row>
    <row r="1131" spans="1:20" x14ac:dyDescent="0.25">
      <c r="A1131" t="s">
        <v>878</v>
      </c>
      <c r="E1131" s="1">
        <v>3.17</v>
      </c>
      <c r="F1131" s="1">
        <v>2.3199999999999998</v>
      </c>
      <c r="G1131" s="1">
        <v>0.42</v>
      </c>
      <c r="H1131" s="1">
        <v>0.43</v>
      </c>
      <c r="I1131" s="1">
        <v>26</v>
      </c>
      <c r="J1131" s="1">
        <v>1</v>
      </c>
      <c r="K1131" s="1">
        <v>10.29</v>
      </c>
      <c r="L1131" s="3">
        <f t="shared" si="508"/>
        <v>0.39576923076923076</v>
      </c>
      <c r="M1131" s="3">
        <f t="shared" si="509"/>
        <v>13.459999999999999</v>
      </c>
      <c r="N1131" s="1">
        <v>8.1969999999999992</v>
      </c>
      <c r="O1131" s="1">
        <v>11.188000000000001</v>
      </c>
      <c r="P1131" s="30">
        <f t="shared" si="518"/>
        <v>77.653846153846146</v>
      </c>
      <c r="Q1131">
        <f t="shared" ref="Q1131:Q1134" si="519">6.24/6</f>
        <v>1.04</v>
      </c>
      <c r="R1131">
        <f t="shared" ref="R1131:R1134" si="520">22.8/6</f>
        <v>3.8000000000000003</v>
      </c>
      <c r="S1131" s="20">
        <f t="shared" si="505"/>
        <v>4.84</v>
      </c>
      <c r="T1131" s="20">
        <f t="shared" si="502"/>
        <v>0.27368421052631575</v>
      </c>
    </row>
    <row r="1132" spans="1:20" x14ac:dyDescent="0.25">
      <c r="A1132" t="s">
        <v>879</v>
      </c>
      <c r="E1132" s="1">
        <v>7.01</v>
      </c>
      <c r="F1132" s="1">
        <v>2.1</v>
      </c>
      <c r="G1132" s="1">
        <v>0.78</v>
      </c>
      <c r="H1132" s="1">
        <v>4.13</v>
      </c>
      <c r="I1132" s="1">
        <v>15</v>
      </c>
      <c r="J1132" s="1">
        <v>1</v>
      </c>
      <c r="K1132" s="1">
        <v>3.66</v>
      </c>
      <c r="L1132" s="3">
        <f t="shared" si="508"/>
        <v>0.24400000000000002</v>
      </c>
      <c r="M1132" s="3">
        <f t="shared" si="509"/>
        <v>10.67</v>
      </c>
      <c r="N1132" s="1">
        <v>2.141</v>
      </c>
      <c r="O1132" s="1">
        <v>7.1429999999999998</v>
      </c>
      <c r="P1132" s="30">
        <f t="shared" si="518"/>
        <v>61.557692307692307</v>
      </c>
      <c r="Q1132">
        <f t="shared" si="519"/>
        <v>1.04</v>
      </c>
      <c r="R1132">
        <f t="shared" si="520"/>
        <v>3.8000000000000003</v>
      </c>
      <c r="S1132" s="20">
        <f t="shared" si="505"/>
        <v>4.84</v>
      </c>
      <c r="T1132" s="20">
        <f t="shared" si="502"/>
        <v>0.27368421052631575</v>
      </c>
    </row>
    <row r="1133" spans="1:20" x14ac:dyDescent="0.25">
      <c r="A1133" t="s">
        <v>880</v>
      </c>
      <c r="E1133" s="1">
        <v>3.13</v>
      </c>
      <c r="F1133" s="1">
        <v>2.29</v>
      </c>
      <c r="G1133" s="1">
        <v>0.13</v>
      </c>
      <c r="H1133" s="1">
        <v>0.7</v>
      </c>
      <c r="I1133" s="1">
        <v>19</v>
      </c>
      <c r="J1133" s="1">
        <v>5</v>
      </c>
      <c r="K1133" s="1">
        <v>4.83</v>
      </c>
      <c r="L1133" s="3">
        <f t="shared" si="508"/>
        <v>0.2542105263157895</v>
      </c>
      <c r="M1133" s="3">
        <f t="shared" si="509"/>
        <v>7.96</v>
      </c>
      <c r="N1133" s="1">
        <v>6.0730000000000004</v>
      </c>
      <c r="O1133" s="1">
        <v>8.2940000000000005</v>
      </c>
      <c r="P1133" s="30">
        <f t="shared" si="518"/>
        <v>45.92307692307692</v>
      </c>
      <c r="Q1133">
        <f t="shared" si="519"/>
        <v>1.04</v>
      </c>
      <c r="R1133">
        <f t="shared" si="520"/>
        <v>3.8000000000000003</v>
      </c>
      <c r="S1133" s="20">
        <f t="shared" si="505"/>
        <v>4.84</v>
      </c>
      <c r="T1133" s="20">
        <f t="shared" si="502"/>
        <v>0.27368421052631575</v>
      </c>
    </row>
    <row r="1134" spans="1:20" x14ac:dyDescent="0.25">
      <c r="A1134" t="s">
        <v>881</v>
      </c>
      <c r="E1134" s="1">
        <v>7</v>
      </c>
      <c r="F1134" s="1">
        <v>2.67</v>
      </c>
      <c r="G1134" s="1">
        <v>0.42</v>
      </c>
      <c r="H1134" s="1">
        <v>3.91</v>
      </c>
      <c r="I1134" s="1">
        <v>21</v>
      </c>
      <c r="J1134" s="1">
        <v>0</v>
      </c>
      <c r="K1134" s="1">
        <v>7.69</v>
      </c>
      <c r="L1134" s="3">
        <f t="shared" si="508"/>
        <v>0.36619047619047623</v>
      </c>
      <c r="M1134" s="3">
        <f t="shared" si="509"/>
        <v>14.690000000000001</v>
      </c>
      <c r="N1134" s="1">
        <v>3.0009999999999999</v>
      </c>
      <c r="O1134" s="1">
        <v>7.88</v>
      </c>
      <c r="P1134" s="30">
        <f t="shared" si="518"/>
        <v>84.75</v>
      </c>
      <c r="Q1134">
        <f t="shared" si="519"/>
        <v>1.04</v>
      </c>
      <c r="R1134">
        <f t="shared" si="520"/>
        <v>3.8000000000000003</v>
      </c>
      <c r="S1134" s="20">
        <f t="shared" si="505"/>
        <v>4.84</v>
      </c>
      <c r="T1134" s="20">
        <f t="shared" si="502"/>
        <v>0.27368421052631575</v>
      </c>
    </row>
    <row r="1135" spans="1:20" x14ac:dyDescent="0.25">
      <c r="L1135" s="3"/>
      <c r="M1135" s="3"/>
      <c r="P1135" s="30"/>
      <c r="S1135" s="20"/>
      <c r="T1135" s="20"/>
    </row>
    <row r="1136" spans="1:20" x14ac:dyDescent="0.25">
      <c r="A1136" t="s">
        <v>882</v>
      </c>
      <c r="E1136" s="1">
        <v>7.36</v>
      </c>
      <c r="F1136" s="1">
        <v>2.59</v>
      </c>
      <c r="G1136" s="1">
        <v>0.28000000000000003</v>
      </c>
      <c r="H1136" s="1">
        <v>4.49</v>
      </c>
      <c r="I1136" s="1">
        <v>21</v>
      </c>
      <c r="J1136" s="1">
        <v>0</v>
      </c>
      <c r="K1136" s="1">
        <v>7.27</v>
      </c>
      <c r="L1136" s="3">
        <f t="shared" si="508"/>
        <v>0.34619047619047616</v>
      </c>
      <c r="M1136" s="3">
        <f t="shared" si="509"/>
        <v>14.629999999999999</v>
      </c>
      <c r="N1136" s="1">
        <v>2.8519999999999999</v>
      </c>
      <c r="O1136" s="1">
        <v>8.1010000000000009</v>
      </c>
      <c r="P1136" s="30">
        <f t="shared" si="518"/>
        <v>66.5</v>
      </c>
      <c r="Q1136">
        <f>7.92/6</f>
        <v>1.32</v>
      </c>
      <c r="R1136">
        <f>29.04/6</f>
        <v>4.84</v>
      </c>
      <c r="S1136" s="20">
        <f t="shared" si="505"/>
        <v>6.16</v>
      </c>
      <c r="T1136" s="20">
        <f t="shared" si="502"/>
        <v>0.27272727272727276</v>
      </c>
    </row>
    <row r="1137" spans="1:20" x14ac:dyDescent="0.25">
      <c r="A1137" t="s">
        <v>883</v>
      </c>
      <c r="E1137" s="1">
        <v>7.58</v>
      </c>
      <c r="F1137" s="1">
        <v>3.16</v>
      </c>
      <c r="G1137" s="1">
        <v>0.18</v>
      </c>
      <c r="H1137" s="1">
        <v>4.24</v>
      </c>
      <c r="I1137" s="1">
        <v>20</v>
      </c>
      <c r="J1137" s="1">
        <v>1</v>
      </c>
      <c r="K1137" s="1">
        <v>4.68</v>
      </c>
      <c r="L1137" s="3">
        <f t="shared" si="508"/>
        <v>0.23399999999999999</v>
      </c>
      <c r="M1137" s="3">
        <f t="shared" si="509"/>
        <v>12.26</v>
      </c>
      <c r="N1137" s="1">
        <v>2.637</v>
      </c>
      <c r="O1137" s="1">
        <v>6.3209999999999997</v>
      </c>
      <c r="P1137" s="30">
        <f t="shared" si="518"/>
        <v>55.727272727272727</v>
      </c>
      <c r="Q1137">
        <f t="shared" ref="Q1137:Q1140" si="521">7.92/6</f>
        <v>1.32</v>
      </c>
      <c r="R1137">
        <f t="shared" ref="R1137:R1140" si="522">29.04/6</f>
        <v>4.84</v>
      </c>
      <c r="S1137" s="20">
        <f t="shared" si="505"/>
        <v>6.16</v>
      </c>
      <c r="T1137" s="20">
        <f t="shared" si="502"/>
        <v>0.27272727272727276</v>
      </c>
    </row>
    <row r="1138" spans="1:20" x14ac:dyDescent="0.25">
      <c r="A1138" t="s">
        <v>884</v>
      </c>
      <c r="E1138" s="1">
        <v>8</v>
      </c>
      <c r="F1138" s="1">
        <v>2.86</v>
      </c>
      <c r="G1138" s="1">
        <v>0.28999999999999998</v>
      </c>
      <c r="H1138" s="1">
        <v>4.8499999999999996</v>
      </c>
      <c r="I1138" s="1">
        <v>26</v>
      </c>
      <c r="J1138" s="1">
        <v>2</v>
      </c>
      <c r="K1138" s="1">
        <v>8.2100000000000009</v>
      </c>
      <c r="L1138" s="3">
        <f t="shared" si="508"/>
        <v>0.3157692307692308</v>
      </c>
      <c r="M1138" s="3">
        <f t="shared" si="509"/>
        <v>16.21</v>
      </c>
      <c r="N1138" s="1">
        <v>3.2509999999999999</v>
      </c>
      <c r="O1138" s="1">
        <v>9.0969999999999995</v>
      </c>
      <c r="P1138" s="30">
        <f t="shared" si="518"/>
        <v>73.681818181818187</v>
      </c>
      <c r="Q1138">
        <f t="shared" si="521"/>
        <v>1.32</v>
      </c>
      <c r="R1138">
        <f t="shared" si="522"/>
        <v>4.84</v>
      </c>
      <c r="S1138" s="20">
        <f t="shared" si="505"/>
        <v>6.16</v>
      </c>
      <c r="T1138" s="20">
        <f t="shared" si="502"/>
        <v>0.27272727272727276</v>
      </c>
    </row>
    <row r="1139" spans="1:20" x14ac:dyDescent="0.25">
      <c r="A1139" t="s">
        <v>885</v>
      </c>
      <c r="E1139" s="1">
        <v>7.04</v>
      </c>
      <c r="F1139" s="1">
        <v>2.3199999999999998</v>
      </c>
      <c r="G1139" s="1">
        <v>1.0900000000000001</v>
      </c>
      <c r="H1139" s="1">
        <v>3.64</v>
      </c>
      <c r="I1139" s="1">
        <v>20</v>
      </c>
      <c r="J1139" s="1">
        <v>3</v>
      </c>
      <c r="K1139" s="1">
        <v>5.54</v>
      </c>
      <c r="L1139" s="3">
        <f t="shared" si="508"/>
        <v>0.27700000000000002</v>
      </c>
      <c r="M1139" s="3">
        <f t="shared" si="509"/>
        <v>12.58</v>
      </c>
      <c r="N1139" s="1">
        <v>2.84</v>
      </c>
      <c r="O1139" s="1">
        <v>8.6259999999999994</v>
      </c>
      <c r="P1139" s="30">
        <f t="shared" si="518"/>
        <v>57.18181818181818</v>
      </c>
      <c r="Q1139">
        <f t="shared" si="521"/>
        <v>1.32</v>
      </c>
      <c r="R1139">
        <f t="shared" si="522"/>
        <v>4.84</v>
      </c>
      <c r="S1139" s="20">
        <f t="shared" si="505"/>
        <v>6.16</v>
      </c>
      <c r="T1139" s="20">
        <f t="shared" si="502"/>
        <v>0.27272727272727276</v>
      </c>
    </row>
    <row r="1140" spans="1:20" x14ac:dyDescent="0.25">
      <c r="A1140" t="s">
        <v>886</v>
      </c>
      <c r="E1140" s="1">
        <v>8.0500000000000007</v>
      </c>
      <c r="F1140" s="1">
        <v>4.26</v>
      </c>
      <c r="G1140" s="1">
        <v>0.31</v>
      </c>
      <c r="H1140" s="1">
        <v>3.48</v>
      </c>
      <c r="I1140" s="1">
        <v>34</v>
      </c>
      <c r="J1140" s="1">
        <v>0</v>
      </c>
      <c r="K1140" s="1">
        <v>19.239999999999998</v>
      </c>
      <c r="L1140" s="3">
        <f t="shared" si="508"/>
        <v>0.56588235294117639</v>
      </c>
      <c r="M1140" s="3">
        <f t="shared" si="509"/>
        <v>27.29</v>
      </c>
      <c r="N1140" s="1">
        <v>4.226</v>
      </c>
      <c r="O1140" s="1">
        <v>7.9870000000000001</v>
      </c>
      <c r="P1140" s="30">
        <f t="shared" si="518"/>
        <v>124.04545454545455</v>
      </c>
      <c r="Q1140">
        <f t="shared" si="521"/>
        <v>1.32</v>
      </c>
      <c r="R1140">
        <f t="shared" si="522"/>
        <v>4.84</v>
      </c>
      <c r="S1140" s="20">
        <f t="shared" si="505"/>
        <v>6.16</v>
      </c>
      <c r="T1140" s="20">
        <f t="shared" si="502"/>
        <v>0.27272727272727276</v>
      </c>
    </row>
    <row r="1141" spans="1:20" x14ac:dyDescent="0.25">
      <c r="L1141" s="3"/>
      <c r="M1141" s="3"/>
      <c r="P1141" s="30"/>
      <c r="S1141" s="20"/>
      <c r="T1141" s="20"/>
    </row>
    <row r="1142" spans="1:20" x14ac:dyDescent="0.25">
      <c r="A1142" t="s">
        <v>887</v>
      </c>
      <c r="E1142" s="1">
        <v>5.67</v>
      </c>
      <c r="F1142" s="1">
        <v>2.4300000000000002</v>
      </c>
      <c r="G1142" s="1">
        <v>0.12</v>
      </c>
      <c r="H1142" s="1">
        <v>3.12</v>
      </c>
      <c r="I1142" s="1">
        <v>28</v>
      </c>
      <c r="J1142" s="1">
        <v>0</v>
      </c>
      <c r="K1142" s="1">
        <v>11.67</v>
      </c>
      <c r="L1142" s="3">
        <f t="shared" si="508"/>
        <v>0.41678571428571426</v>
      </c>
      <c r="M1142" s="3">
        <f t="shared" si="509"/>
        <v>17.34</v>
      </c>
      <c r="N1142" s="1">
        <v>4.9390000000000001</v>
      </c>
      <c r="O1142" s="1">
        <v>11.507999999999999</v>
      </c>
      <c r="P1142" s="30">
        <f t="shared" si="518"/>
        <v>99.085714285714275</v>
      </c>
      <c r="Q1142">
        <f>6.3/6</f>
        <v>1.05</v>
      </c>
      <c r="R1142">
        <f>21.6/6</f>
        <v>3.6</v>
      </c>
      <c r="S1142" s="20">
        <f t="shared" si="505"/>
        <v>4.6500000000000004</v>
      </c>
      <c r="T1142" s="20">
        <f t="shared" si="502"/>
        <v>0.29166666666666669</v>
      </c>
    </row>
    <row r="1143" spans="1:20" x14ac:dyDescent="0.25">
      <c r="A1143" t="s">
        <v>888</v>
      </c>
      <c r="E1143" s="1">
        <v>5.95</v>
      </c>
      <c r="F1143" s="1">
        <v>1.25</v>
      </c>
      <c r="G1143" s="1">
        <v>0.49</v>
      </c>
      <c r="H1143" s="1">
        <v>4.21</v>
      </c>
      <c r="I1143" s="1">
        <v>9</v>
      </c>
      <c r="J1143" s="1">
        <v>1</v>
      </c>
      <c r="K1143" s="1">
        <v>1.6</v>
      </c>
      <c r="L1143" s="3">
        <f t="shared" si="508"/>
        <v>0.17777777777777778</v>
      </c>
      <c r="M1143" s="3">
        <f t="shared" si="509"/>
        <v>7.5500000000000007</v>
      </c>
      <c r="N1143" s="1">
        <v>1.5129999999999999</v>
      </c>
      <c r="O1143" s="1">
        <v>7.2060000000000004</v>
      </c>
      <c r="P1143" s="30">
        <f t="shared" si="518"/>
        <v>43.142857142857146</v>
      </c>
      <c r="Q1143">
        <f t="shared" ref="Q1143:Q1147" si="523">6.3/6</f>
        <v>1.05</v>
      </c>
      <c r="R1143">
        <f t="shared" ref="R1143:R1147" si="524">21.6/6</f>
        <v>3.6</v>
      </c>
      <c r="S1143" s="20">
        <f t="shared" si="505"/>
        <v>4.6500000000000004</v>
      </c>
      <c r="T1143" s="20">
        <f t="shared" si="502"/>
        <v>0.29166666666666669</v>
      </c>
    </row>
    <row r="1144" spans="1:20" x14ac:dyDescent="0.25">
      <c r="A1144" t="s">
        <v>889</v>
      </c>
      <c r="E1144" s="1">
        <v>6.87</v>
      </c>
      <c r="F1144" s="1">
        <v>2.7</v>
      </c>
      <c r="G1144" s="1">
        <v>0.25</v>
      </c>
      <c r="H1144" s="1">
        <v>3.92</v>
      </c>
      <c r="I1144" s="1">
        <v>22</v>
      </c>
      <c r="J1144" s="1">
        <v>2</v>
      </c>
      <c r="K1144" s="1">
        <v>6.21</v>
      </c>
      <c r="L1144" s="3">
        <f t="shared" si="508"/>
        <v>0.28227272727272729</v>
      </c>
      <c r="M1144" s="3">
        <f t="shared" si="509"/>
        <v>13.08</v>
      </c>
      <c r="N1144" s="1">
        <v>3.2050000000000001</v>
      </c>
      <c r="O1144" s="1">
        <v>8.1530000000000005</v>
      </c>
      <c r="P1144" s="30">
        <f t="shared" si="518"/>
        <v>74.742857142857133</v>
      </c>
      <c r="Q1144">
        <f t="shared" si="523"/>
        <v>1.05</v>
      </c>
      <c r="R1144">
        <f t="shared" si="524"/>
        <v>3.6</v>
      </c>
      <c r="S1144" s="20">
        <f t="shared" si="505"/>
        <v>4.6500000000000004</v>
      </c>
      <c r="T1144" s="20">
        <f t="shared" si="502"/>
        <v>0.29166666666666669</v>
      </c>
    </row>
    <row r="1145" spans="1:20" x14ac:dyDescent="0.25">
      <c r="A1145" t="s">
        <v>890</v>
      </c>
      <c r="E1145" s="1">
        <v>7.45</v>
      </c>
      <c r="F1145" s="1">
        <v>2.61</v>
      </c>
      <c r="G1145" s="1">
        <v>0.16</v>
      </c>
      <c r="H1145" s="1">
        <v>4.68</v>
      </c>
      <c r="I1145" s="1">
        <v>25</v>
      </c>
      <c r="J1145" s="1">
        <v>1</v>
      </c>
      <c r="K1145" s="1">
        <v>6.99</v>
      </c>
      <c r="L1145" s="3">
        <f t="shared" si="508"/>
        <v>0.27960000000000002</v>
      </c>
      <c r="M1145" s="3">
        <f t="shared" si="509"/>
        <v>14.440000000000001</v>
      </c>
      <c r="N1145" s="1">
        <v>3.3570000000000002</v>
      </c>
      <c r="O1145" s="1">
        <v>9.5730000000000004</v>
      </c>
      <c r="P1145" s="30">
        <f t="shared" si="518"/>
        <v>82.51428571428572</v>
      </c>
      <c r="Q1145">
        <f t="shared" si="523"/>
        <v>1.05</v>
      </c>
      <c r="R1145">
        <f t="shared" si="524"/>
        <v>3.6</v>
      </c>
      <c r="S1145" s="20">
        <f t="shared" si="505"/>
        <v>4.6500000000000004</v>
      </c>
      <c r="T1145" s="20">
        <f t="shared" si="502"/>
        <v>0.29166666666666669</v>
      </c>
    </row>
    <row r="1146" spans="1:20" x14ac:dyDescent="0.25">
      <c r="A1146" t="s">
        <v>891</v>
      </c>
      <c r="E1146" s="1">
        <v>6.43</v>
      </c>
      <c r="F1146" s="1">
        <v>2.34</v>
      </c>
      <c r="G1146" s="1">
        <v>0.13</v>
      </c>
      <c r="H1146" s="1">
        <v>3.97</v>
      </c>
      <c r="I1146" s="1">
        <v>22</v>
      </c>
      <c r="J1146" s="1">
        <v>0</v>
      </c>
      <c r="K1146" s="1">
        <v>6.96</v>
      </c>
      <c r="L1146" s="3">
        <f t="shared" si="508"/>
        <v>0.31636363636363635</v>
      </c>
      <c r="M1146" s="3">
        <f t="shared" si="509"/>
        <v>13.39</v>
      </c>
      <c r="N1146" s="1">
        <v>3.419</v>
      </c>
      <c r="O1146" s="1">
        <v>9.4079999999999995</v>
      </c>
      <c r="P1146" s="30">
        <f t="shared" si="518"/>
        <v>76.514285714285705</v>
      </c>
      <c r="Q1146">
        <f t="shared" si="523"/>
        <v>1.05</v>
      </c>
      <c r="R1146">
        <f t="shared" si="524"/>
        <v>3.6</v>
      </c>
      <c r="S1146" s="20">
        <f t="shared" si="505"/>
        <v>4.6500000000000004</v>
      </c>
      <c r="T1146" s="20">
        <f t="shared" si="502"/>
        <v>0.29166666666666669</v>
      </c>
    </row>
    <row r="1147" spans="1:20" x14ac:dyDescent="0.25">
      <c r="A1147" t="s">
        <v>892</v>
      </c>
      <c r="E1147" s="1">
        <v>8.1300000000000008</v>
      </c>
      <c r="F1147" s="1">
        <v>3.13</v>
      </c>
      <c r="G1147" s="1">
        <v>0.17</v>
      </c>
      <c r="H1147" s="1">
        <v>4.83</v>
      </c>
      <c r="I1147" s="1">
        <v>27</v>
      </c>
      <c r="J1147" s="1">
        <v>0</v>
      </c>
      <c r="K1147" s="1">
        <v>15.08</v>
      </c>
      <c r="L1147" s="3">
        <f t="shared" si="508"/>
        <v>0.55851851851851853</v>
      </c>
      <c r="M1147" s="3">
        <f t="shared" si="509"/>
        <v>23.21</v>
      </c>
      <c r="N1147" s="1">
        <v>3.323</v>
      </c>
      <c r="O1147" s="1">
        <v>8.6280000000000001</v>
      </c>
      <c r="P1147" s="30">
        <f t="shared" si="518"/>
        <v>132.62857142857143</v>
      </c>
      <c r="Q1147">
        <f t="shared" si="523"/>
        <v>1.05</v>
      </c>
      <c r="R1147">
        <f t="shared" si="524"/>
        <v>3.6</v>
      </c>
      <c r="S1147" s="20">
        <f t="shared" si="505"/>
        <v>4.6500000000000004</v>
      </c>
      <c r="T1147" s="20">
        <f t="shared" si="502"/>
        <v>0.29166666666666669</v>
      </c>
    </row>
    <row r="1148" spans="1:20" x14ac:dyDescent="0.25">
      <c r="A1148" t="s">
        <v>893</v>
      </c>
      <c r="E1148" s="1">
        <v>6.61</v>
      </c>
      <c r="F1148" s="1">
        <v>2.08</v>
      </c>
      <c r="G1148" s="1">
        <v>0.15</v>
      </c>
      <c r="H1148" s="1">
        <v>4.37</v>
      </c>
      <c r="I1148" s="1">
        <v>15</v>
      </c>
      <c r="J1148" s="1">
        <v>1</v>
      </c>
      <c r="K1148" s="1">
        <v>3.42</v>
      </c>
      <c r="L1148" s="3">
        <f t="shared" si="508"/>
        <v>0.22800000000000001</v>
      </c>
      <c r="M1148" s="3">
        <f t="shared" si="509"/>
        <v>10.030000000000001</v>
      </c>
      <c r="N1148" s="1">
        <v>2.2690000000000001</v>
      </c>
      <c r="O1148" s="1">
        <v>7.1980000000000004</v>
      </c>
      <c r="P1148" s="30">
        <f t="shared" si="518"/>
        <v>41.031818181818181</v>
      </c>
      <c r="Q1148">
        <f>8.8/6</f>
        <v>1.4666666666666668</v>
      </c>
      <c r="R1148">
        <f>28.5/6</f>
        <v>4.75</v>
      </c>
      <c r="S1148" s="20">
        <f t="shared" si="505"/>
        <v>6.2166666666666668</v>
      </c>
      <c r="T1148" s="20">
        <f t="shared" si="502"/>
        <v>0.30877192982456142</v>
      </c>
    </row>
    <row r="1149" spans="1:20" x14ac:dyDescent="0.25">
      <c r="A1149" t="s">
        <v>894</v>
      </c>
      <c r="E1149" s="1">
        <v>5.69</v>
      </c>
      <c r="F1149" s="1">
        <v>2.2599999999999998</v>
      </c>
      <c r="G1149" s="1">
        <v>0.18</v>
      </c>
      <c r="H1149" s="1">
        <v>3.25</v>
      </c>
      <c r="I1149" s="1">
        <v>14</v>
      </c>
      <c r="J1149" s="1">
        <v>3</v>
      </c>
      <c r="K1149" s="1">
        <v>3.06</v>
      </c>
      <c r="L1149" s="3">
        <f t="shared" si="508"/>
        <v>0.21857142857142858</v>
      </c>
      <c r="M1149" s="3">
        <f t="shared" si="509"/>
        <v>8.75</v>
      </c>
      <c r="N1149" s="1">
        <v>2.4630000000000001</v>
      </c>
      <c r="O1149" s="1">
        <v>6.1989999999999998</v>
      </c>
      <c r="P1149" s="30">
        <f t="shared" si="518"/>
        <v>35.79545454545454</v>
      </c>
      <c r="Q1149">
        <f t="shared" ref="Q1149:Q1153" si="525">8.8/6</f>
        <v>1.4666666666666668</v>
      </c>
      <c r="R1149">
        <f t="shared" ref="R1149:R1153" si="526">28.5/6</f>
        <v>4.75</v>
      </c>
      <c r="S1149" s="20">
        <f t="shared" si="505"/>
        <v>6.2166666666666668</v>
      </c>
      <c r="T1149" s="20">
        <f t="shared" si="502"/>
        <v>0.30877192982456142</v>
      </c>
    </row>
    <row r="1150" spans="1:20" x14ac:dyDescent="0.25">
      <c r="A1150" t="s">
        <v>895</v>
      </c>
      <c r="E1150" s="1">
        <v>6.6</v>
      </c>
      <c r="F1150" s="1">
        <v>2.14</v>
      </c>
      <c r="G1150" s="1">
        <v>0.36</v>
      </c>
      <c r="H1150" s="1">
        <v>4.0999999999999996</v>
      </c>
      <c r="I1150" s="1">
        <v>12</v>
      </c>
      <c r="J1150" s="1">
        <v>2</v>
      </c>
      <c r="K1150" s="1">
        <v>4.8099999999999996</v>
      </c>
      <c r="L1150" s="3">
        <f t="shared" si="508"/>
        <v>0.40083333333333332</v>
      </c>
      <c r="M1150" s="3">
        <f t="shared" si="509"/>
        <v>11.41</v>
      </c>
      <c r="N1150" s="1">
        <v>1.819</v>
      </c>
      <c r="O1150" s="1">
        <v>5.6029999999999998</v>
      </c>
      <c r="P1150" s="30">
        <f t="shared" si="518"/>
        <v>46.677272727272722</v>
      </c>
      <c r="Q1150">
        <f t="shared" si="525"/>
        <v>1.4666666666666668</v>
      </c>
      <c r="R1150">
        <f t="shared" si="526"/>
        <v>4.75</v>
      </c>
      <c r="S1150" s="20">
        <f t="shared" si="505"/>
        <v>6.2166666666666668</v>
      </c>
      <c r="T1150" s="20">
        <f t="shared" si="502"/>
        <v>0.30877192982456142</v>
      </c>
    </row>
    <row r="1151" spans="1:20" x14ac:dyDescent="0.25">
      <c r="A1151" t="s">
        <v>896</v>
      </c>
      <c r="E1151" s="1">
        <v>4.71</v>
      </c>
      <c r="F1151" s="1">
        <v>1.56</v>
      </c>
      <c r="G1151" s="1">
        <v>0.14000000000000001</v>
      </c>
      <c r="H1151" s="1">
        <v>3.01</v>
      </c>
      <c r="I1151" s="1">
        <v>14</v>
      </c>
      <c r="J1151" s="1">
        <v>1</v>
      </c>
      <c r="K1151" s="1">
        <v>5.49</v>
      </c>
      <c r="L1151" s="3">
        <f t="shared" si="508"/>
        <v>0.39214285714285718</v>
      </c>
      <c r="M1151" s="3">
        <f t="shared" si="509"/>
        <v>10.199999999999999</v>
      </c>
      <c r="N1151" s="1">
        <v>2.97</v>
      </c>
      <c r="O1151" s="1">
        <v>8.9649999999999999</v>
      </c>
      <c r="P1151" s="30">
        <f t="shared" si="518"/>
        <v>41.72727272727272</v>
      </c>
      <c r="Q1151">
        <f t="shared" si="525"/>
        <v>1.4666666666666668</v>
      </c>
      <c r="R1151">
        <f t="shared" si="526"/>
        <v>4.75</v>
      </c>
      <c r="S1151" s="20">
        <f t="shared" si="505"/>
        <v>6.2166666666666668</v>
      </c>
      <c r="T1151" s="20">
        <f t="shared" si="502"/>
        <v>0.30877192982456142</v>
      </c>
    </row>
    <row r="1152" spans="1:20" x14ac:dyDescent="0.25">
      <c r="A1152" t="s">
        <v>897</v>
      </c>
      <c r="E1152" s="1">
        <v>6.39</v>
      </c>
      <c r="F1152" s="1">
        <v>2.4500000000000002</v>
      </c>
      <c r="G1152" s="1">
        <v>0.15</v>
      </c>
      <c r="H1152" s="1">
        <v>3.79</v>
      </c>
      <c r="I1152" s="1">
        <v>22</v>
      </c>
      <c r="J1152" s="1">
        <v>3</v>
      </c>
      <c r="K1152" s="1">
        <v>9.36</v>
      </c>
      <c r="L1152" s="3">
        <f t="shared" si="508"/>
        <v>0.42545454545454542</v>
      </c>
      <c r="M1152" s="3">
        <f t="shared" si="509"/>
        <v>15.75</v>
      </c>
      <c r="N1152" s="1">
        <v>3.4409999999999998</v>
      </c>
      <c r="O1152" s="1">
        <v>8.9879999999999995</v>
      </c>
      <c r="P1152" s="30">
        <f t="shared" si="518"/>
        <v>64.431818181818173</v>
      </c>
      <c r="Q1152">
        <f t="shared" si="525"/>
        <v>1.4666666666666668</v>
      </c>
      <c r="R1152">
        <f t="shared" si="526"/>
        <v>4.75</v>
      </c>
      <c r="S1152" s="20">
        <f t="shared" si="505"/>
        <v>6.2166666666666668</v>
      </c>
      <c r="T1152" s="20">
        <f t="shared" si="502"/>
        <v>0.30877192982456142</v>
      </c>
    </row>
    <row r="1153" spans="1:20" x14ac:dyDescent="0.25">
      <c r="A1153" t="s">
        <v>898</v>
      </c>
      <c r="E1153" s="1">
        <v>7.9</v>
      </c>
      <c r="F1153" s="1">
        <v>2.7</v>
      </c>
      <c r="G1153" s="1">
        <v>0.21</v>
      </c>
      <c r="H1153" s="1">
        <v>4.99</v>
      </c>
      <c r="I1153" s="1">
        <v>22</v>
      </c>
      <c r="J1153" s="1">
        <v>0</v>
      </c>
      <c r="K1153" s="1">
        <v>9.26</v>
      </c>
      <c r="L1153" s="3">
        <f t="shared" si="508"/>
        <v>0.4209090909090909</v>
      </c>
      <c r="M1153" s="3">
        <f t="shared" si="509"/>
        <v>17.16</v>
      </c>
      <c r="N1153" s="1">
        <v>2.7839999999999998</v>
      </c>
      <c r="O1153" s="1">
        <v>8.141</v>
      </c>
      <c r="P1153" s="30">
        <f t="shared" si="518"/>
        <v>70.199999999999989</v>
      </c>
      <c r="Q1153">
        <f t="shared" si="525"/>
        <v>1.4666666666666668</v>
      </c>
      <c r="R1153">
        <f t="shared" si="526"/>
        <v>4.75</v>
      </c>
      <c r="S1153" s="20">
        <f t="shared" si="505"/>
        <v>6.2166666666666668</v>
      </c>
      <c r="T1153" s="20">
        <f t="shared" si="502"/>
        <v>0.30877192982456142</v>
      </c>
    </row>
    <row r="1154" spans="1:20" x14ac:dyDescent="0.25">
      <c r="A1154" t="s">
        <v>899</v>
      </c>
      <c r="E1154" s="1">
        <v>5.71</v>
      </c>
      <c r="F1154" s="1">
        <v>3.97</v>
      </c>
      <c r="G1154" s="1">
        <v>1.74</v>
      </c>
      <c r="H1154" s="1">
        <v>3.97</v>
      </c>
      <c r="I1154" s="1">
        <v>1</v>
      </c>
      <c r="J1154" s="1">
        <v>0</v>
      </c>
      <c r="K1154" s="1">
        <v>0.14000000000000001</v>
      </c>
      <c r="L1154" s="3">
        <f t="shared" si="508"/>
        <v>0.14000000000000001</v>
      </c>
      <c r="M1154" s="3">
        <f t="shared" si="509"/>
        <v>5.85</v>
      </c>
      <c r="N1154" s="1">
        <v>0.17499999999999999</v>
      </c>
      <c r="O1154" s="1">
        <v>0.252</v>
      </c>
      <c r="P1154" s="30">
        <f t="shared" si="518"/>
        <v>36</v>
      </c>
      <c r="Q1154">
        <f>5.85/6</f>
        <v>0.97499999999999998</v>
      </c>
      <c r="R1154">
        <f>24.45/6</f>
        <v>4.0750000000000002</v>
      </c>
      <c r="S1154" s="20">
        <f t="shared" si="505"/>
        <v>5.05</v>
      </c>
      <c r="T1154" s="20">
        <f t="shared" si="502"/>
        <v>0.23926380368098157</v>
      </c>
    </row>
    <row r="1155" spans="1:20" x14ac:dyDescent="0.25">
      <c r="A1155" t="s">
        <v>900</v>
      </c>
      <c r="E1155" s="1">
        <v>6.57</v>
      </c>
      <c r="F1155" s="1">
        <v>0.92</v>
      </c>
      <c r="G1155" s="1">
        <v>0.88</v>
      </c>
      <c r="H1155" s="1">
        <v>4.76</v>
      </c>
      <c r="I1155" s="1">
        <v>10</v>
      </c>
      <c r="J1155" s="1">
        <v>1</v>
      </c>
      <c r="K1155" s="1">
        <v>1.96</v>
      </c>
      <c r="L1155" s="3">
        <f t="shared" si="508"/>
        <v>0.19600000000000001</v>
      </c>
      <c r="M1155" s="3">
        <f t="shared" si="509"/>
        <v>8.5300000000000011</v>
      </c>
      <c r="N1155" s="1">
        <v>1.5209999999999999</v>
      </c>
      <c r="O1155" s="1">
        <v>10.826000000000001</v>
      </c>
      <c r="P1155" s="30">
        <f t="shared" si="518"/>
        <v>52.492307692307698</v>
      </c>
      <c r="Q1155">
        <f t="shared" ref="Q1155:Q1157" si="527">5.85/6</f>
        <v>0.97499999999999998</v>
      </c>
      <c r="R1155">
        <f t="shared" ref="R1155:R1157" si="528">24.45/6</f>
        <v>4.0750000000000002</v>
      </c>
      <c r="S1155" s="20">
        <f t="shared" si="505"/>
        <v>5.05</v>
      </c>
      <c r="T1155" s="20">
        <f t="shared" si="502"/>
        <v>0.23926380368098157</v>
      </c>
    </row>
    <row r="1156" spans="1:20" x14ac:dyDescent="0.25">
      <c r="A1156" t="s">
        <v>901</v>
      </c>
      <c r="E1156" s="1">
        <v>6.99</v>
      </c>
      <c r="F1156" s="1">
        <v>1.21</v>
      </c>
      <c r="G1156" s="1">
        <v>0.48</v>
      </c>
      <c r="H1156" s="1">
        <v>5.3</v>
      </c>
      <c r="I1156" s="1">
        <v>13</v>
      </c>
      <c r="J1156" s="1">
        <v>0</v>
      </c>
      <c r="K1156" s="1">
        <v>3.6</v>
      </c>
      <c r="L1156" s="3">
        <f t="shared" si="508"/>
        <v>0.27692307692307694</v>
      </c>
      <c r="M1156" s="3">
        <f t="shared" si="509"/>
        <v>10.59</v>
      </c>
      <c r="N1156" s="1">
        <v>1.859</v>
      </c>
      <c r="O1156" s="1">
        <v>10.714</v>
      </c>
      <c r="P1156" s="30">
        <f t="shared" si="518"/>
        <v>65.169230769230765</v>
      </c>
      <c r="Q1156">
        <f t="shared" si="527"/>
        <v>0.97499999999999998</v>
      </c>
      <c r="R1156">
        <f t="shared" si="528"/>
        <v>4.0750000000000002</v>
      </c>
      <c r="S1156" s="20">
        <f t="shared" si="505"/>
        <v>5.05</v>
      </c>
      <c r="T1156" s="20">
        <f t="shared" ref="T1156:T1215" si="529">Q1156/R1156</f>
        <v>0.23926380368098157</v>
      </c>
    </row>
    <row r="1157" spans="1:20" x14ac:dyDescent="0.25">
      <c r="A1157" t="s">
        <v>902</v>
      </c>
      <c r="E1157" s="1">
        <v>4.4400000000000004</v>
      </c>
      <c r="F1157" s="1">
        <v>1.4</v>
      </c>
      <c r="G1157" s="1">
        <v>0.18</v>
      </c>
      <c r="H1157" s="1">
        <v>2.87</v>
      </c>
      <c r="I1157" s="1">
        <v>19</v>
      </c>
      <c r="J1157" s="1">
        <v>0</v>
      </c>
      <c r="K1157" s="1">
        <v>11.48</v>
      </c>
      <c r="L1157" s="3">
        <f t="shared" si="508"/>
        <v>0.60421052631578953</v>
      </c>
      <c r="M1157" s="3">
        <f t="shared" si="509"/>
        <v>15.920000000000002</v>
      </c>
      <c r="N1157" s="1">
        <v>4.28</v>
      </c>
      <c r="O1157" s="1">
        <v>13.616</v>
      </c>
      <c r="P1157" s="30">
        <f t="shared" si="518"/>
        <v>97.969230769230776</v>
      </c>
      <c r="Q1157">
        <f t="shared" si="527"/>
        <v>0.97499999999999998</v>
      </c>
      <c r="R1157">
        <f t="shared" si="528"/>
        <v>4.0750000000000002</v>
      </c>
      <c r="S1157" s="20">
        <f t="shared" si="505"/>
        <v>5.05</v>
      </c>
      <c r="T1157" s="20">
        <f t="shared" si="529"/>
        <v>0.23926380368098157</v>
      </c>
    </row>
    <row r="1158" spans="1:20" x14ac:dyDescent="0.25">
      <c r="L1158" s="3"/>
      <c r="M1158" s="3"/>
      <c r="P1158" s="30"/>
      <c r="S1158" s="20"/>
      <c r="T1158" s="20"/>
    </row>
    <row r="1159" spans="1:20" x14ac:dyDescent="0.25">
      <c r="L1159" s="3"/>
      <c r="M1159" s="3"/>
      <c r="P1159" s="30"/>
      <c r="S1159" s="20"/>
      <c r="T1159" s="20"/>
    </row>
    <row r="1160" spans="1:20" x14ac:dyDescent="0.25">
      <c r="A1160" t="s">
        <v>903</v>
      </c>
      <c r="E1160" s="1">
        <v>6.99</v>
      </c>
      <c r="F1160" s="1">
        <v>2.5099999999999998</v>
      </c>
      <c r="G1160" s="1">
        <v>0.27</v>
      </c>
      <c r="H1160" s="1">
        <v>4.22</v>
      </c>
      <c r="I1160" s="1">
        <v>19</v>
      </c>
      <c r="J1160" s="1">
        <v>7</v>
      </c>
      <c r="K1160" s="1">
        <v>5.25</v>
      </c>
      <c r="L1160" s="3">
        <f t="shared" si="508"/>
        <v>0.27631578947368424</v>
      </c>
      <c r="M1160" s="3">
        <f t="shared" si="509"/>
        <v>12.24</v>
      </c>
      <c r="N1160" s="1">
        <v>2.7170000000000001</v>
      </c>
      <c r="O1160" s="1">
        <v>7.5830000000000002</v>
      </c>
      <c r="P1160" s="30">
        <f t="shared" si="518"/>
        <v>51.718309859154928</v>
      </c>
      <c r="Q1160">
        <f>8.52/6</f>
        <v>1.42</v>
      </c>
      <c r="R1160">
        <f>25.2/6</f>
        <v>4.2</v>
      </c>
      <c r="S1160" s="20">
        <f t="shared" si="505"/>
        <v>5.62</v>
      </c>
      <c r="T1160" s="20">
        <f t="shared" si="529"/>
        <v>0.33809523809523806</v>
      </c>
    </row>
    <row r="1161" spans="1:20" x14ac:dyDescent="0.25">
      <c r="A1161" t="s">
        <v>904</v>
      </c>
      <c r="E1161" s="1">
        <v>7.47</v>
      </c>
      <c r="F1161" s="1">
        <v>2.36</v>
      </c>
      <c r="G1161" s="1">
        <v>0.23</v>
      </c>
      <c r="H1161" s="1">
        <v>4.88</v>
      </c>
      <c r="I1161" s="1">
        <v>16</v>
      </c>
      <c r="J1161" s="1">
        <v>3</v>
      </c>
      <c r="K1161" s="1">
        <v>5.0999999999999996</v>
      </c>
      <c r="L1161" s="3">
        <f t="shared" si="508"/>
        <v>0.31874999999999998</v>
      </c>
      <c r="M1161" s="3">
        <f t="shared" si="509"/>
        <v>12.57</v>
      </c>
      <c r="N1161" s="1">
        <v>2.1419999999999999</v>
      </c>
      <c r="O1161" s="1">
        <v>6.7720000000000002</v>
      </c>
      <c r="P1161" s="30">
        <f t="shared" si="518"/>
        <v>53.112676056338032</v>
      </c>
      <c r="Q1161">
        <f t="shared" ref="Q1161:Q1164" si="530">8.52/6</f>
        <v>1.42</v>
      </c>
      <c r="R1161">
        <f t="shared" ref="R1161:R1164" si="531">25.2/6</f>
        <v>4.2</v>
      </c>
      <c r="S1161" s="20">
        <f t="shared" ref="S1161:S1224" si="532">Q1161+R1161</f>
        <v>5.62</v>
      </c>
      <c r="T1161" s="20">
        <f t="shared" si="529"/>
        <v>0.33809523809523806</v>
      </c>
    </row>
    <row r="1162" spans="1:20" x14ac:dyDescent="0.25">
      <c r="A1162" t="s">
        <v>905</v>
      </c>
      <c r="E1162" s="1">
        <v>8.2799999999999994</v>
      </c>
      <c r="F1162" s="1">
        <v>2.98</v>
      </c>
      <c r="G1162" s="1">
        <v>0.1</v>
      </c>
      <c r="H1162" s="1">
        <v>5.2</v>
      </c>
      <c r="I1162" s="1">
        <v>27</v>
      </c>
      <c r="J1162" s="1">
        <v>3</v>
      </c>
      <c r="K1162" s="1">
        <v>9.83</v>
      </c>
      <c r="L1162" s="3">
        <f t="shared" si="508"/>
        <v>0.36407407407407405</v>
      </c>
      <c r="M1162" s="3">
        <f t="shared" si="509"/>
        <v>18.11</v>
      </c>
      <c r="N1162" s="1">
        <v>3.26</v>
      </c>
      <c r="O1162" s="1">
        <v>9.0470000000000006</v>
      </c>
      <c r="P1162" s="30">
        <f t="shared" si="518"/>
        <v>76.521126760563376</v>
      </c>
      <c r="Q1162">
        <f t="shared" si="530"/>
        <v>1.42</v>
      </c>
      <c r="R1162">
        <f t="shared" si="531"/>
        <v>4.2</v>
      </c>
      <c r="S1162" s="20">
        <f t="shared" si="532"/>
        <v>5.62</v>
      </c>
      <c r="T1162" s="20">
        <f t="shared" si="529"/>
        <v>0.33809523809523806</v>
      </c>
    </row>
    <row r="1163" spans="1:20" x14ac:dyDescent="0.25">
      <c r="A1163" t="s">
        <v>906</v>
      </c>
      <c r="E1163" s="1">
        <v>7.88</v>
      </c>
      <c r="F1163" s="1">
        <v>2.66</v>
      </c>
      <c r="G1163" s="1">
        <v>0.24</v>
      </c>
      <c r="H1163" s="1">
        <v>4.9800000000000004</v>
      </c>
      <c r="I1163" s="1">
        <v>21</v>
      </c>
      <c r="J1163" s="1">
        <v>1</v>
      </c>
      <c r="K1163" s="1">
        <v>6.87</v>
      </c>
      <c r="L1163" s="3">
        <f t="shared" si="508"/>
        <v>0.32714285714285712</v>
      </c>
      <c r="M1163" s="3">
        <f t="shared" si="509"/>
        <v>14.75</v>
      </c>
      <c r="N1163" s="1">
        <v>2.665</v>
      </c>
      <c r="O1163" s="1">
        <v>7.89</v>
      </c>
      <c r="P1163" s="30">
        <f t="shared" si="518"/>
        <v>62.323943661971832</v>
      </c>
      <c r="Q1163">
        <f t="shared" si="530"/>
        <v>1.42</v>
      </c>
      <c r="R1163">
        <f t="shared" si="531"/>
        <v>4.2</v>
      </c>
      <c r="S1163" s="20">
        <f t="shared" si="532"/>
        <v>5.62</v>
      </c>
      <c r="T1163" s="20">
        <f t="shared" si="529"/>
        <v>0.33809523809523806</v>
      </c>
    </row>
    <row r="1164" spans="1:20" x14ac:dyDescent="0.25">
      <c r="A1164" t="s">
        <v>907</v>
      </c>
      <c r="E1164" s="1">
        <v>7.42</v>
      </c>
      <c r="F1164" s="1">
        <v>2.64</v>
      </c>
      <c r="G1164" s="1">
        <v>0.45</v>
      </c>
      <c r="H1164" s="1">
        <v>4.33</v>
      </c>
      <c r="I1164" s="1">
        <v>20</v>
      </c>
      <c r="J1164" s="1">
        <v>5</v>
      </c>
      <c r="K1164" s="1">
        <v>7.56</v>
      </c>
      <c r="L1164" s="3">
        <f t="shared" si="508"/>
        <v>0.378</v>
      </c>
      <c r="M1164" s="3">
        <f t="shared" si="509"/>
        <v>14.98</v>
      </c>
      <c r="N1164" s="1">
        <v>2.6960000000000002</v>
      </c>
      <c r="O1164" s="1">
        <v>7.5750000000000002</v>
      </c>
      <c r="P1164" s="30">
        <f t="shared" si="518"/>
        <v>63.295774647887328</v>
      </c>
      <c r="Q1164">
        <f t="shared" si="530"/>
        <v>1.42</v>
      </c>
      <c r="R1164">
        <f t="shared" si="531"/>
        <v>4.2</v>
      </c>
      <c r="S1164" s="20">
        <f t="shared" si="532"/>
        <v>5.62</v>
      </c>
      <c r="T1164" s="20">
        <f t="shared" si="529"/>
        <v>0.33809523809523806</v>
      </c>
    </row>
    <row r="1165" spans="1:20" x14ac:dyDescent="0.25">
      <c r="L1165" s="3"/>
      <c r="M1165" s="3"/>
      <c r="P1165" s="30"/>
      <c r="S1165" s="20"/>
      <c r="T1165" s="20"/>
    </row>
    <row r="1166" spans="1:20" x14ac:dyDescent="0.25">
      <c r="A1166" t="s">
        <v>908</v>
      </c>
      <c r="E1166" s="1">
        <v>7.09</v>
      </c>
      <c r="F1166" s="1">
        <v>2.74</v>
      </c>
      <c r="G1166" s="1">
        <v>0.21</v>
      </c>
      <c r="H1166" s="1">
        <v>4.1399999999999997</v>
      </c>
      <c r="I1166" s="1">
        <v>15</v>
      </c>
      <c r="J1166" s="1">
        <v>1</v>
      </c>
      <c r="K1166" s="1">
        <v>7.32</v>
      </c>
      <c r="L1166" s="3">
        <f t="shared" si="508"/>
        <v>0.48800000000000004</v>
      </c>
      <c r="M1166" s="3">
        <f t="shared" si="509"/>
        <v>14.41</v>
      </c>
      <c r="N1166" s="1">
        <v>2.1150000000000002</v>
      </c>
      <c r="O1166" s="1">
        <v>5.4779999999999998</v>
      </c>
      <c r="P1166" s="30">
        <f t="shared" si="518"/>
        <v>46.112000000000002</v>
      </c>
      <c r="Q1166">
        <f>11.25/6</f>
        <v>1.875</v>
      </c>
      <c r="R1166">
        <f>36/6</f>
        <v>6</v>
      </c>
      <c r="S1166" s="20">
        <f t="shared" si="532"/>
        <v>7.875</v>
      </c>
      <c r="T1166" s="20">
        <f t="shared" si="529"/>
        <v>0.3125</v>
      </c>
    </row>
    <row r="1167" spans="1:20" x14ac:dyDescent="0.25">
      <c r="A1167" t="s">
        <v>909</v>
      </c>
      <c r="E1167" s="1">
        <v>8.64</v>
      </c>
      <c r="F1167" s="1">
        <v>2.68</v>
      </c>
      <c r="G1167" s="1">
        <v>0.32</v>
      </c>
      <c r="H1167" s="1">
        <v>5.65</v>
      </c>
      <c r="I1167" s="1">
        <v>19</v>
      </c>
      <c r="J1167" s="1">
        <v>5</v>
      </c>
      <c r="K1167" s="1">
        <v>4.8</v>
      </c>
      <c r="L1167" s="3">
        <f t="shared" si="508"/>
        <v>0.25263157894736843</v>
      </c>
      <c r="M1167" s="3">
        <f t="shared" si="509"/>
        <v>13.440000000000001</v>
      </c>
      <c r="N1167" s="1">
        <v>2.1989999999999998</v>
      </c>
      <c r="O1167" s="1">
        <v>7.101</v>
      </c>
      <c r="P1167" s="30">
        <f t="shared" si="518"/>
        <v>43.008000000000003</v>
      </c>
      <c r="Q1167">
        <f t="shared" ref="Q1167:Q1169" si="533">11.25/6</f>
        <v>1.875</v>
      </c>
      <c r="R1167">
        <f t="shared" ref="R1167:R1169" si="534">36/6</f>
        <v>6</v>
      </c>
      <c r="S1167" s="20">
        <f t="shared" si="532"/>
        <v>7.875</v>
      </c>
      <c r="T1167" s="20">
        <f t="shared" si="529"/>
        <v>0.3125</v>
      </c>
    </row>
    <row r="1168" spans="1:20" x14ac:dyDescent="0.25">
      <c r="A1168" t="s">
        <v>910</v>
      </c>
      <c r="E1168" s="1">
        <v>7.68</v>
      </c>
      <c r="F1168" s="1">
        <v>2.33</v>
      </c>
      <c r="G1168" s="1">
        <v>0.34</v>
      </c>
      <c r="H1168" s="1">
        <v>5.01</v>
      </c>
      <c r="I1168" s="1">
        <v>22</v>
      </c>
      <c r="J1168" s="1">
        <v>0</v>
      </c>
      <c r="K1168" s="1">
        <v>8.51</v>
      </c>
      <c r="L1168" s="3">
        <f t="shared" si="508"/>
        <v>0.38681818181818178</v>
      </c>
      <c r="M1168" s="3">
        <f t="shared" si="509"/>
        <v>16.189999999999998</v>
      </c>
      <c r="N1168" s="1">
        <v>2.8650000000000002</v>
      </c>
      <c r="O1168" s="1">
        <v>9.4390000000000001</v>
      </c>
      <c r="P1168" s="30">
        <f t="shared" si="518"/>
        <v>51.807999999999993</v>
      </c>
      <c r="Q1168">
        <f t="shared" si="533"/>
        <v>1.875</v>
      </c>
      <c r="R1168">
        <f t="shared" si="534"/>
        <v>6</v>
      </c>
      <c r="S1168" s="20">
        <f t="shared" si="532"/>
        <v>7.875</v>
      </c>
      <c r="T1168" s="20">
        <f t="shared" si="529"/>
        <v>0.3125</v>
      </c>
    </row>
    <row r="1169" spans="1:20" x14ac:dyDescent="0.25">
      <c r="A1169" t="s">
        <v>911</v>
      </c>
      <c r="E1169" s="1">
        <v>9.27</v>
      </c>
      <c r="F1169" s="1">
        <v>3.26</v>
      </c>
      <c r="G1169" s="1">
        <v>0.18</v>
      </c>
      <c r="H1169" s="1">
        <v>5.83</v>
      </c>
      <c r="I1169" s="1">
        <v>31</v>
      </c>
      <c r="J1169" s="1">
        <v>0</v>
      </c>
      <c r="K1169" s="1">
        <v>13.54</v>
      </c>
      <c r="L1169" s="3">
        <f t="shared" si="508"/>
        <v>0.43677419354838709</v>
      </c>
      <c r="M1169" s="3">
        <f t="shared" si="509"/>
        <v>22.81</v>
      </c>
      <c r="N1169" s="1">
        <v>3.3439999999999999</v>
      </c>
      <c r="O1169" s="1">
        <v>9.5139999999999993</v>
      </c>
      <c r="P1169" s="30">
        <f t="shared" si="518"/>
        <v>72.99199999999999</v>
      </c>
      <c r="Q1169">
        <f t="shared" si="533"/>
        <v>1.875</v>
      </c>
      <c r="R1169">
        <f t="shared" si="534"/>
        <v>6</v>
      </c>
      <c r="S1169" s="20">
        <f t="shared" si="532"/>
        <v>7.875</v>
      </c>
      <c r="T1169" s="20">
        <f t="shared" si="529"/>
        <v>0.3125</v>
      </c>
    </row>
    <row r="1170" spans="1:20" x14ac:dyDescent="0.25">
      <c r="L1170" s="3"/>
      <c r="M1170" s="3"/>
      <c r="P1170" s="30"/>
      <c r="S1170" s="20"/>
      <c r="T1170" s="20"/>
    </row>
    <row r="1171" spans="1:20" x14ac:dyDescent="0.25">
      <c r="L1171" s="3"/>
      <c r="M1171" s="3"/>
      <c r="P1171" s="30"/>
      <c r="S1171" s="20"/>
      <c r="T1171" s="20"/>
    </row>
    <row r="1172" spans="1:20" x14ac:dyDescent="0.25">
      <c r="A1172" t="s">
        <v>912</v>
      </c>
      <c r="E1172" s="1">
        <v>8.6300000000000008</v>
      </c>
      <c r="F1172" s="1">
        <v>4.3099999999999996</v>
      </c>
      <c r="G1172" s="1">
        <v>0</v>
      </c>
      <c r="H1172" s="1">
        <v>4.32</v>
      </c>
      <c r="I1172" s="1">
        <v>34</v>
      </c>
      <c r="J1172" s="1">
        <v>0</v>
      </c>
      <c r="K1172" s="1">
        <v>20.03</v>
      </c>
      <c r="L1172" s="3">
        <f t="shared" si="508"/>
        <v>0.58911764705882352</v>
      </c>
      <c r="M1172" s="3">
        <f t="shared" si="509"/>
        <v>28.660000000000004</v>
      </c>
      <c r="N1172" s="1">
        <v>3.9390000000000001</v>
      </c>
      <c r="O1172" s="1">
        <v>7.8860000000000001</v>
      </c>
      <c r="P1172" s="30">
        <f t="shared" si="518"/>
        <v>114.64000000000001</v>
      </c>
      <c r="Q1172">
        <f>9/6</f>
        <v>1.5</v>
      </c>
      <c r="R1172">
        <f>25.68/6</f>
        <v>4.28</v>
      </c>
      <c r="S1172" s="20">
        <f t="shared" si="532"/>
        <v>5.78</v>
      </c>
      <c r="T1172" s="20">
        <f t="shared" si="529"/>
        <v>0.35046728971962615</v>
      </c>
    </row>
    <row r="1173" spans="1:20" x14ac:dyDescent="0.25">
      <c r="A1173" t="s">
        <v>913</v>
      </c>
      <c r="E1173" s="1">
        <v>6.46</v>
      </c>
      <c r="F1173" s="1">
        <v>3.19</v>
      </c>
      <c r="G1173" s="1">
        <v>0.21</v>
      </c>
      <c r="H1173" s="1">
        <v>3.06</v>
      </c>
      <c r="I1173" s="1">
        <v>21</v>
      </c>
      <c r="J1173" s="1">
        <v>1</v>
      </c>
      <c r="K1173" s="1">
        <v>9.3699999999999992</v>
      </c>
      <c r="L1173" s="3">
        <f t="shared" si="508"/>
        <v>0.44619047619047614</v>
      </c>
      <c r="M1173" s="3">
        <f t="shared" si="509"/>
        <v>15.829999999999998</v>
      </c>
      <c r="N1173" s="1">
        <v>3.2490000000000001</v>
      </c>
      <c r="O1173" s="1">
        <v>6.59</v>
      </c>
      <c r="P1173" s="30">
        <f t="shared" si="518"/>
        <v>63.319999999999993</v>
      </c>
      <c r="Q1173">
        <f t="shared" ref="Q1173:Q1176" si="535">9/6</f>
        <v>1.5</v>
      </c>
      <c r="R1173">
        <f t="shared" ref="R1173:R1176" si="536">25.68/6</f>
        <v>4.28</v>
      </c>
      <c r="S1173" s="20">
        <f t="shared" si="532"/>
        <v>5.78</v>
      </c>
      <c r="T1173" s="20">
        <f t="shared" si="529"/>
        <v>0.35046728971962615</v>
      </c>
    </row>
    <row r="1174" spans="1:20" x14ac:dyDescent="0.25">
      <c r="A1174" t="s">
        <v>914</v>
      </c>
      <c r="E1174" s="1">
        <v>7.97</v>
      </c>
      <c r="F1174" s="1">
        <v>3.59</v>
      </c>
      <c r="G1174" s="1">
        <v>0.27</v>
      </c>
      <c r="H1174" s="1">
        <v>4.1100000000000003</v>
      </c>
      <c r="I1174" s="1">
        <v>22</v>
      </c>
      <c r="J1174" s="1">
        <v>1</v>
      </c>
      <c r="K1174" s="1">
        <v>9.19</v>
      </c>
      <c r="L1174" s="3">
        <f t="shared" si="508"/>
        <v>0.41772727272727272</v>
      </c>
      <c r="M1174" s="3">
        <f t="shared" si="509"/>
        <v>17.16</v>
      </c>
      <c r="N1174" s="1">
        <v>2.7589999999999999</v>
      </c>
      <c r="O1174" s="1">
        <v>6.133</v>
      </c>
      <c r="P1174" s="30">
        <f t="shared" si="518"/>
        <v>68.64</v>
      </c>
      <c r="Q1174">
        <f t="shared" si="535"/>
        <v>1.5</v>
      </c>
      <c r="R1174">
        <f t="shared" si="536"/>
        <v>4.28</v>
      </c>
      <c r="S1174" s="20">
        <f t="shared" si="532"/>
        <v>5.78</v>
      </c>
      <c r="T1174" s="20">
        <f t="shared" si="529"/>
        <v>0.35046728971962615</v>
      </c>
    </row>
    <row r="1175" spans="1:20" x14ac:dyDescent="0.25">
      <c r="A1175" t="s">
        <v>915</v>
      </c>
      <c r="E1175" s="1">
        <v>8.92</v>
      </c>
      <c r="F1175" s="1">
        <v>3.27</v>
      </c>
      <c r="G1175" s="1">
        <v>0.22</v>
      </c>
      <c r="H1175" s="1">
        <v>5.43</v>
      </c>
      <c r="I1175" s="1">
        <v>24</v>
      </c>
      <c r="J1175" s="1">
        <v>1</v>
      </c>
      <c r="K1175" s="1">
        <v>12.43</v>
      </c>
      <c r="L1175" s="3">
        <f t="shared" si="508"/>
        <v>0.51791666666666669</v>
      </c>
      <c r="M1175" s="3">
        <f t="shared" si="509"/>
        <v>21.35</v>
      </c>
      <c r="N1175" s="1">
        <v>2.6920000000000002</v>
      </c>
      <c r="O1175" s="1">
        <v>7.3440000000000003</v>
      </c>
      <c r="P1175" s="30">
        <f t="shared" si="518"/>
        <v>85.4</v>
      </c>
      <c r="Q1175">
        <f t="shared" si="535"/>
        <v>1.5</v>
      </c>
      <c r="R1175">
        <f t="shared" si="536"/>
        <v>4.28</v>
      </c>
      <c r="S1175" s="20">
        <f t="shared" si="532"/>
        <v>5.78</v>
      </c>
      <c r="T1175" s="20">
        <f t="shared" si="529"/>
        <v>0.35046728971962615</v>
      </c>
    </row>
    <row r="1176" spans="1:20" x14ac:dyDescent="0.25">
      <c r="A1176" t="s">
        <v>916</v>
      </c>
      <c r="E1176" s="1">
        <v>8.25</v>
      </c>
      <c r="F1176" s="1">
        <v>3.45</v>
      </c>
      <c r="G1176" s="1">
        <v>0.25</v>
      </c>
      <c r="H1176" s="1">
        <v>4.55</v>
      </c>
      <c r="I1176" s="1">
        <v>22</v>
      </c>
      <c r="J1176" s="1">
        <v>0</v>
      </c>
      <c r="K1176" s="1">
        <v>10.06</v>
      </c>
      <c r="L1176" s="3">
        <f t="shared" si="508"/>
        <v>0.45727272727272728</v>
      </c>
      <c r="M1176" s="3">
        <f t="shared" si="509"/>
        <v>18.310000000000002</v>
      </c>
      <c r="N1176" s="1">
        <v>2.6669999999999998</v>
      </c>
      <c r="O1176" s="1">
        <v>6.3840000000000003</v>
      </c>
      <c r="P1176" s="30">
        <f t="shared" si="518"/>
        <v>73.240000000000009</v>
      </c>
      <c r="Q1176">
        <f t="shared" si="535"/>
        <v>1.5</v>
      </c>
      <c r="R1176">
        <f t="shared" si="536"/>
        <v>4.28</v>
      </c>
      <c r="S1176" s="20">
        <f t="shared" si="532"/>
        <v>5.78</v>
      </c>
      <c r="T1176" s="20">
        <f t="shared" si="529"/>
        <v>0.35046728971962615</v>
      </c>
    </row>
    <row r="1177" spans="1:20" x14ac:dyDescent="0.25">
      <c r="L1177" s="3"/>
      <c r="M1177" s="3"/>
      <c r="P1177" s="30"/>
      <c r="S1177" s="20"/>
      <c r="T1177" s="20"/>
    </row>
    <row r="1178" spans="1:20" x14ac:dyDescent="0.25">
      <c r="A1178" t="s">
        <v>917</v>
      </c>
      <c r="E1178" s="1">
        <v>5.53</v>
      </c>
      <c r="F1178" s="1">
        <v>1.3</v>
      </c>
      <c r="G1178" s="1">
        <v>0.21</v>
      </c>
      <c r="H1178" s="1">
        <v>4.0199999999999996</v>
      </c>
      <c r="I1178" s="1">
        <v>5</v>
      </c>
      <c r="J1178" s="1">
        <v>1</v>
      </c>
      <c r="K1178" s="1">
        <v>0.78</v>
      </c>
      <c r="L1178" s="3">
        <f t="shared" ref="L1178:L1257" si="537">K1178/I1178</f>
        <v>0.156</v>
      </c>
      <c r="M1178" s="3">
        <f t="shared" ref="M1178:M1257" si="538">E1178+K1178</f>
        <v>6.3100000000000005</v>
      </c>
      <c r="N1178" s="1">
        <v>0.90300000000000002</v>
      </c>
      <c r="O1178" s="1">
        <v>3.8330000000000002</v>
      </c>
      <c r="P1178" s="30">
        <f t="shared" si="518"/>
        <v>58.246153846153845</v>
      </c>
      <c r="Q1178">
        <f>3.9/6</f>
        <v>0.65</v>
      </c>
      <c r="R1178">
        <f>18.75/6</f>
        <v>3.125</v>
      </c>
      <c r="S1178" s="20">
        <f t="shared" si="532"/>
        <v>3.7749999999999999</v>
      </c>
      <c r="T1178" s="20">
        <f t="shared" si="529"/>
        <v>0.20800000000000002</v>
      </c>
    </row>
    <row r="1179" spans="1:20" x14ac:dyDescent="0.25">
      <c r="A1179" t="s">
        <v>918</v>
      </c>
      <c r="E1179" s="1">
        <v>5.89</v>
      </c>
      <c r="F1179" s="1">
        <v>1.18</v>
      </c>
      <c r="G1179" s="1">
        <v>0.16</v>
      </c>
      <c r="H1179" s="1">
        <v>4.54</v>
      </c>
      <c r="I1179" s="1">
        <v>8</v>
      </c>
      <c r="J1179" s="1">
        <v>1</v>
      </c>
      <c r="K1179" s="1">
        <v>1.72</v>
      </c>
      <c r="L1179" s="3">
        <f t="shared" si="537"/>
        <v>0.215</v>
      </c>
      <c r="M1179" s="3">
        <f t="shared" si="538"/>
        <v>7.6099999999999994</v>
      </c>
      <c r="N1179" s="1">
        <v>1.3580000000000001</v>
      </c>
      <c r="O1179" s="1">
        <v>6.7549999999999999</v>
      </c>
      <c r="P1179" s="30">
        <f t="shared" si="518"/>
        <v>70.246153846153845</v>
      </c>
      <c r="Q1179">
        <f t="shared" ref="Q1179:Q1181" si="539">3.9/6</f>
        <v>0.65</v>
      </c>
      <c r="R1179">
        <f t="shared" ref="R1179:R1181" si="540">18.75/6</f>
        <v>3.125</v>
      </c>
      <c r="S1179" s="20">
        <f t="shared" si="532"/>
        <v>3.7749999999999999</v>
      </c>
      <c r="T1179" s="20">
        <f t="shared" si="529"/>
        <v>0.20800000000000002</v>
      </c>
    </row>
    <row r="1180" spans="1:20" x14ac:dyDescent="0.25">
      <c r="A1180" t="s">
        <v>919</v>
      </c>
      <c r="E1180" s="1">
        <v>5.1100000000000003</v>
      </c>
      <c r="F1180" s="1">
        <v>4.9000000000000004</v>
      </c>
      <c r="G1180" s="1">
        <v>0.21</v>
      </c>
      <c r="H1180" s="1">
        <v>4.9000000000000004</v>
      </c>
      <c r="I1180" s="1">
        <v>1</v>
      </c>
      <c r="J1180" s="1">
        <v>2</v>
      </c>
      <c r="K1180" s="1">
        <v>0.18</v>
      </c>
      <c r="L1180" s="3">
        <f t="shared" si="537"/>
        <v>0.18</v>
      </c>
      <c r="M1180" s="3">
        <f t="shared" si="538"/>
        <v>5.29</v>
      </c>
      <c r="N1180" s="1">
        <v>0.19600000000000001</v>
      </c>
      <c r="O1180" s="1">
        <v>0.20399999999999999</v>
      </c>
      <c r="P1180" s="30">
        <f t="shared" si="518"/>
        <v>48.830769230769228</v>
      </c>
      <c r="Q1180">
        <f t="shared" si="539"/>
        <v>0.65</v>
      </c>
      <c r="R1180">
        <f t="shared" si="540"/>
        <v>3.125</v>
      </c>
      <c r="S1180" s="20">
        <f t="shared" si="532"/>
        <v>3.7749999999999999</v>
      </c>
      <c r="T1180" s="20">
        <f t="shared" si="529"/>
        <v>0.20800000000000002</v>
      </c>
    </row>
    <row r="1181" spans="1:20" x14ac:dyDescent="0.25">
      <c r="A1181" t="s">
        <v>920</v>
      </c>
      <c r="E1181" s="1">
        <v>4.71</v>
      </c>
      <c r="F1181" s="1">
        <v>1.07</v>
      </c>
      <c r="G1181" s="1">
        <v>0.27</v>
      </c>
      <c r="H1181" s="1">
        <v>3.37</v>
      </c>
      <c r="I1181" s="1">
        <v>3</v>
      </c>
      <c r="J1181" s="1">
        <v>4</v>
      </c>
      <c r="K1181" s="1">
        <v>0.47</v>
      </c>
      <c r="L1181" s="3">
        <f t="shared" si="537"/>
        <v>0.15666666666666665</v>
      </c>
      <c r="M1181" s="3">
        <f t="shared" si="538"/>
        <v>5.18</v>
      </c>
      <c r="N1181" s="1">
        <v>0.63700000000000001</v>
      </c>
      <c r="O1181" s="1">
        <v>2.8</v>
      </c>
      <c r="P1181" s="30">
        <f t="shared" si="518"/>
        <v>47.815384615384609</v>
      </c>
      <c r="Q1181">
        <f t="shared" si="539"/>
        <v>0.65</v>
      </c>
      <c r="R1181">
        <f t="shared" si="540"/>
        <v>3.125</v>
      </c>
      <c r="S1181" s="20">
        <f t="shared" si="532"/>
        <v>3.7749999999999999</v>
      </c>
      <c r="T1181" s="20">
        <f t="shared" si="529"/>
        <v>0.20800000000000002</v>
      </c>
    </row>
    <row r="1182" spans="1:20" x14ac:dyDescent="0.25">
      <c r="L1182" s="3"/>
      <c r="M1182" s="3"/>
      <c r="P1182" s="30"/>
      <c r="S1182" s="20"/>
      <c r="T1182" s="20"/>
    </row>
    <row r="1183" spans="1:20" x14ac:dyDescent="0.25">
      <c r="L1183" s="3"/>
      <c r="M1183" s="3"/>
      <c r="P1183" s="30"/>
      <c r="S1183" s="20"/>
      <c r="T1183" s="20"/>
    </row>
    <row r="1184" spans="1:20" x14ac:dyDescent="0.25">
      <c r="A1184" t="s">
        <v>921</v>
      </c>
      <c r="E1184" s="1">
        <v>8.8699999999999992</v>
      </c>
      <c r="F1184" s="1">
        <v>3.51</v>
      </c>
      <c r="G1184" s="1">
        <v>0.18</v>
      </c>
      <c r="H1184" s="1">
        <v>5.18</v>
      </c>
      <c r="I1184" s="1">
        <v>23</v>
      </c>
      <c r="J1184" s="1">
        <v>8</v>
      </c>
      <c r="K1184" s="1">
        <v>12.5</v>
      </c>
      <c r="L1184" s="3">
        <f t="shared" si="537"/>
        <v>0.54347826086956519</v>
      </c>
      <c r="M1184" s="3">
        <f t="shared" si="538"/>
        <v>21.369999999999997</v>
      </c>
      <c r="N1184" s="1">
        <v>2.5939999999999999</v>
      </c>
      <c r="O1184" s="1">
        <v>6.5490000000000004</v>
      </c>
      <c r="P1184" s="30">
        <f t="shared" si="518"/>
        <v>70.257534246575347</v>
      </c>
      <c r="Q1184">
        <f>10.95/6</f>
        <v>1.825</v>
      </c>
      <c r="R1184">
        <f>36/6</f>
        <v>6</v>
      </c>
      <c r="S1184" s="20">
        <f t="shared" si="532"/>
        <v>7.8250000000000002</v>
      </c>
      <c r="T1184" s="20">
        <f t="shared" si="529"/>
        <v>0.30416666666666664</v>
      </c>
    </row>
    <row r="1185" spans="1:20" x14ac:dyDescent="0.25">
      <c r="A1185" t="s">
        <v>922</v>
      </c>
      <c r="E1185" s="1">
        <v>6.95</v>
      </c>
      <c r="F1185" s="1">
        <v>2.58</v>
      </c>
      <c r="G1185" s="1">
        <v>0.19</v>
      </c>
      <c r="H1185" s="1">
        <v>4.18</v>
      </c>
      <c r="I1185" s="1">
        <v>20</v>
      </c>
      <c r="J1185" s="1">
        <v>4</v>
      </c>
      <c r="K1185" s="1">
        <v>8.23</v>
      </c>
      <c r="L1185" s="3">
        <f t="shared" si="537"/>
        <v>0.41150000000000003</v>
      </c>
      <c r="M1185" s="3">
        <f t="shared" si="538"/>
        <v>15.18</v>
      </c>
      <c r="N1185" s="1">
        <v>2.8780000000000001</v>
      </c>
      <c r="O1185" s="1">
        <v>7.75</v>
      </c>
      <c r="P1185" s="30">
        <f t="shared" si="518"/>
        <v>49.906849315068499</v>
      </c>
      <c r="Q1185">
        <f t="shared" ref="Q1185:Q1187" si="541">10.95/6</f>
        <v>1.825</v>
      </c>
      <c r="R1185">
        <f t="shared" ref="R1185:R1187" si="542">36/6</f>
        <v>6</v>
      </c>
      <c r="S1185" s="20">
        <f t="shared" si="532"/>
        <v>7.8250000000000002</v>
      </c>
      <c r="T1185" s="20">
        <f t="shared" si="529"/>
        <v>0.30416666666666664</v>
      </c>
    </row>
    <row r="1186" spans="1:20" x14ac:dyDescent="0.25">
      <c r="A1186" t="s">
        <v>923</v>
      </c>
      <c r="E1186" s="1">
        <v>8.69</v>
      </c>
      <c r="F1186" s="1">
        <v>3.05</v>
      </c>
      <c r="G1186" s="1">
        <v>0.25</v>
      </c>
      <c r="H1186" s="1">
        <v>5.39</v>
      </c>
      <c r="I1186" s="1">
        <v>25</v>
      </c>
      <c r="J1186" s="1">
        <v>1</v>
      </c>
      <c r="K1186" s="1">
        <v>17.25</v>
      </c>
      <c r="L1186" s="3">
        <f t="shared" si="537"/>
        <v>0.69</v>
      </c>
      <c r="M1186" s="3">
        <f t="shared" si="538"/>
        <v>25.939999999999998</v>
      </c>
      <c r="N1186" s="1">
        <v>2.8780000000000001</v>
      </c>
      <c r="O1186" s="1">
        <v>8.2089999999999996</v>
      </c>
      <c r="P1186" s="30">
        <f t="shared" si="518"/>
        <v>85.282191780821918</v>
      </c>
      <c r="Q1186">
        <f t="shared" si="541"/>
        <v>1.825</v>
      </c>
      <c r="R1186">
        <f t="shared" si="542"/>
        <v>6</v>
      </c>
      <c r="S1186" s="20">
        <f t="shared" si="532"/>
        <v>7.8250000000000002</v>
      </c>
      <c r="T1186" s="20">
        <f t="shared" si="529"/>
        <v>0.30416666666666664</v>
      </c>
    </row>
    <row r="1187" spans="1:20" x14ac:dyDescent="0.25">
      <c r="A1187" t="s">
        <v>924</v>
      </c>
      <c r="E1187" s="1">
        <v>9.15</v>
      </c>
      <c r="F1187" s="1">
        <v>3.26</v>
      </c>
      <c r="G1187" s="1">
        <v>0.35</v>
      </c>
      <c r="H1187" s="1">
        <v>5.54</v>
      </c>
      <c r="I1187" s="1">
        <v>24</v>
      </c>
      <c r="J1187" s="1">
        <v>0</v>
      </c>
      <c r="K1187" s="1">
        <v>16.559999999999999</v>
      </c>
      <c r="L1187" s="3">
        <f t="shared" si="537"/>
        <v>0.69</v>
      </c>
      <c r="M1187" s="3">
        <f t="shared" si="538"/>
        <v>25.71</v>
      </c>
      <c r="N1187" s="1">
        <v>2.6230000000000002</v>
      </c>
      <c r="O1187" s="1">
        <v>7.367</v>
      </c>
      <c r="P1187" s="30">
        <f t="shared" si="518"/>
        <v>84.526027397260279</v>
      </c>
      <c r="Q1187">
        <f t="shared" si="541"/>
        <v>1.825</v>
      </c>
      <c r="R1187">
        <f t="shared" si="542"/>
        <v>6</v>
      </c>
      <c r="S1187" s="20">
        <f t="shared" si="532"/>
        <v>7.8250000000000002</v>
      </c>
      <c r="T1187" s="20">
        <f t="shared" si="529"/>
        <v>0.30416666666666664</v>
      </c>
    </row>
    <row r="1188" spans="1:20" x14ac:dyDescent="0.25">
      <c r="L1188" s="3"/>
      <c r="M1188" s="3"/>
      <c r="P1188" s="30"/>
      <c r="S1188" s="20"/>
      <c r="T1188" s="20"/>
    </row>
    <row r="1189" spans="1:20" x14ac:dyDescent="0.25">
      <c r="L1189" s="3"/>
      <c r="M1189" s="3"/>
      <c r="P1189" s="30"/>
      <c r="S1189" s="20"/>
      <c r="T1189" s="20"/>
    </row>
    <row r="1190" spans="1:20" x14ac:dyDescent="0.25">
      <c r="A1190" t="s">
        <v>925</v>
      </c>
      <c r="E1190" s="1">
        <v>7.9</v>
      </c>
      <c r="F1190" s="1">
        <v>4.17</v>
      </c>
      <c r="G1190" s="1">
        <v>0.15</v>
      </c>
      <c r="H1190" s="1">
        <v>3.59</v>
      </c>
      <c r="I1190" s="1">
        <v>31</v>
      </c>
      <c r="J1190" s="1">
        <v>1</v>
      </c>
      <c r="K1190" s="1">
        <v>13.36</v>
      </c>
      <c r="L1190" s="3">
        <f t="shared" si="537"/>
        <v>0.43096774193548387</v>
      </c>
      <c r="M1190" s="3">
        <f t="shared" si="538"/>
        <v>21.259999999999998</v>
      </c>
      <c r="N1190" s="1">
        <v>3.9220000000000002</v>
      </c>
      <c r="O1190" s="1">
        <v>7.4290000000000003</v>
      </c>
      <c r="P1190" s="30">
        <f t="shared" ref="P1190:P1253" si="543">M1190/(Q1190/6)</f>
        <v>78.498461538461541</v>
      </c>
      <c r="Q1190">
        <f>9.75/6</f>
        <v>1.625</v>
      </c>
      <c r="R1190">
        <f>36/6</f>
        <v>6</v>
      </c>
      <c r="S1190" s="20">
        <f t="shared" si="532"/>
        <v>7.625</v>
      </c>
      <c r="T1190" s="20">
        <f t="shared" si="529"/>
        <v>0.27083333333333331</v>
      </c>
    </row>
    <row r="1191" spans="1:20" x14ac:dyDescent="0.25">
      <c r="A1191" t="s">
        <v>926</v>
      </c>
      <c r="E1191" s="1">
        <v>9.11</v>
      </c>
      <c r="F1191" s="1">
        <v>3.21</v>
      </c>
      <c r="G1191" s="1">
        <v>0.1</v>
      </c>
      <c r="H1191" s="1">
        <v>5.81</v>
      </c>
      <c r="I1191" s="1">
        <v>23</v>
      </c>
      <c r="J1191" s="1">
        <v>2</v>
      </c>
      <c r="K1191" s="1">
        <v>9.7200000000000006</v>
      </c>
      <c r="L1191" s="3">
        <f t="shared" si="537"/>
        <v>0.42260869565217396</v>
      </c>
      <c r="M1191" s="3">
        <f t="shared" si="538"/>
        <v>18.829999999999998</v>
      </c>
      <c r="N1191" s="1">
        <v>2.524</v>
      </c>
      <c r="O1191" s="1">
        <v>7.1680000000000001</v>
      </c>
      <c r="P1191" s="30">
        <f t="shared" si="543"/>
        <v>69.526153846153846</v>
      </c>
      <c r="Q1191">
        <f t="shared" ref="Q1191:Q1193" si="544">9.75/6</f>
        <v>1.625</v>
      </c>
      <c r="R1191">
        <f t="shared" ref="R1191:R1193" si="545">36/6</f>
        <v>6</v>
      </c>
      <c r="S1191" s="20">
        <f t="shared" si="532"/>
        <v>7.625</v>
      </c>
      <c r="T1191" s="20">
        <f t="shared" si="529"/>
        <v>0.27083333333333331</v>
      </c>
    </row>
    <row r="1192" spans="1:20" x14ac:dyDescent="0.25">
      <c r="A1192" t="s">
        <v>927</v>
      </c>
      <c r="E1192" s="1">
        <v>6.97</v>
      </c>
      <c r="F1192" s="1">
        <v>2</v>
      </c>
      <c r="G1192" s="1">
        <v>0.16</v>
      </c>
      <c r="H1192" s="1">
        <v>4.8</v>
      </c>
      <c r="I1192" s="1">
        <v>7</v>
      </c>
      <c r="J1192" s="1">
        <v>0</v>
      </c>
      <c r="K1192" s="1">
        <v>1.89</v>
      </c>
      <c r="L1192" s="3">
        <f t="shared" si="537"/>
        <v>0.26999999999999996</v>
      </c>
      <c r="M1192" s="3">
        <f t="shared" si="538"/>
        <v>8.86</v>
      </c>
      <c r="N1192" s="1">
        <v>1.0049999999999999</v>
      </c>
      <c r="O1192" s="1">
        <v>3.492</v>
      </c>
      <c r="P1192" s="30">
        <f t="shared" si="543"/>
        <v>32.713846153846156</v>
      </c>
      <c r="Q1192">
        <f t="shared" si="544"/>
        <v>1.625</v>
      </c>
      <c r="R1192">
        <f t="shared" si="545"/>
        <v>6</v>
      </c>
      <c r="S1192" s="20">
        <f t="shared" si="532"/>
        <v>7.625</v>
      </c>
      <c r="T1192" s="20">
        <f t="shared" si="529"/>
        <v>0.27083333333333331</v>
      </c>
    </row>
    <row r="1193" spans="1:20" x14ac:dyDescent="0.25">
      <c r="A1193" t="s">
        <v>928</v>
      </c>
      <c r="E1193" s="1">
        <v>8.84</v>
      </c>
      <c r="F1193" s="1">
        <v>2.79</v>
      </c>
      <c r="G1193" s="1">
        <v>0.15</v>
      </c>
      <c r="H1193" s="1">
        <v>5.9</v>
      </c>
      <c r="I1193" s="1">
        <v>16</v>
      </c>
      <c r="J1193" s="1">
        <v>2</v>
      </c>
      <c r="K1193" s="1">
        <v>6.86</v>
      </c>
      <c r="L1193" s="3">
        <f t="shared" si="537"/>
        <v>0.42875000000000002</v>
      </c>
      <c r="M1193" s="3">
        <f t="shared" si="538"/>
        <v>15.7</v>
      </c>
      <c r="N1193" s="1">
        <v>1.81</v>
      </c>
      <c r="O1193" s="1">
        <v>5.7359999999999998</v>
      </c>
      <c r="P1193" s="30">
        <f t="shared" si="543"/>
        <v>57.969230769230769</v>
      </c>
      <c r="Q1193">
        <f t="shared" si="544"/>
        <v>1.625</v>
      </c>
      <c r="R1193">
        <f t="shared" si="545"/>
        <v>6</v>
      </c>
      <c r="S1193" s="20">
        <f t="shared" si="532"/>
        <v>7.625</v>
      </c>
      <c r="T1193" s="20">
        <f t="shared" si="529"/>
        <v>0.27083333333333331</v>
      </c>
    </row>
    <row r="1194" spans="1:20" x14ac:dyDescent="0.25">
      <c r="L1194" s="3"/>
      <c r="M1194" s="3"/>
      <c r="P1194" s="30"/>
      <c r="S1194" s="20"/>
      <c r="T1194" s="20"/>
    </row>
    <row r="1195" spans="1:20" x14ac:dyDescent="0.25">
      <c r="L1195" s="3"/>
      <c r="M1195" s="3"/>
      <c r="P1195" s="30"/>
      <c r="S1195" s="20"/>
      <c r="T1195" s="20"/>
    </row>
    <row r="1196" spans="1:20" x14ac:dyDescent="0.25">
      <c r="A1196" t="s">
        <v>929</v>
      </c>
      <c r="E1196" s="1">
        <v>8.33</v>
      </c>
      <c r="F1196" s="1">
        <v>3.43</v>
      </c>
      <c r="G1196" s="1">
        <v>0.26</v>
      </c>
      <c r="H1196" s="1">
        <v>4.6399999999999997</v>
      </c>
      <c r="I1196" s="1">
        <v>28</v>
      </c>
      <c r="J1196" s="1">
        <v>1</v>
      </c>
      <c r="K1196" s="1">
        <v>15.81</v>
      </c>
      <c r="L1196" s="3">
        <f t="shared" si="537"/>
        <v>0.56464285714285711</v>
      </c>
      <c r="M1196" s="3">
        <f t="shared" si="538"/>
        <v>24.14</v>
      </c>
      <c r="N1196" s="1">
        <v>3.3620000000000001</v>
      </c>
      <c r="O1196" s="1">
        <v>8.1649999999999991</v>
      </c>
      <c r="P1196" s="30">
        <f t="shared" si="543"/>
        <v>75.568695652173901</v>
      </c>
      <c r="Q1196">
        <f>11.5/6</f>
        <v>1.9166666666666667</v>
      </c>
      <c r="R1196">
        <f>37/6</f>
        <v>6.166666666666667</v>
      </c>
      <c r="S1196" s="20">
        <f t="shared" si="532"/>
        <v>8.0833333333333339</v>
      </c>
      <c r="T1196" s="20">
        <f t="shared" si="529"/>
        <v>0.3108108108108108</v>
      </c>
    </row>
    <row r="1197" spans="1:20" x14ac:dyDescent="0.25">
      <c r="A1197" t="s">
        <v>930</v>
      </c>
      <c r="E1197" s="1">
        <v>8.2200000000000006</v>
      </c>
      <c r="F1197" s="1">
        <v>3.1</v>
      </c>
      <c r="G1197" s="1">
        <v>0.2</v>
      </c>
      <c r="H1197" s="1">
        <v>4.93</v>
      </c>
      <c r="I1197" s="1">
        <v>23</v>
      </c>
      <c r="J1197" s="1">
        <v>1</v>
      </c>
      <c r="K1197" s="1">
        <v>10.59</v>
      </c>
      <c r="L1197" s="3">
        <f t="shared" si="537"/>
        <v>0.46043478260869564</v>
      </c>
      <c r="M1197" s="3">
        <f t="shared" si="538"/>
        <v>18.810000000000002</v>
      </c>
      <c r="N1197" s="1">
        <v>2.798</v>
      </c>
      <c r="O1197" s="1">
        <v>7.423</v>
      </c>
      <c r="P1197" s="30">
        <f t="shared" si="543"/>
        <v>58.883478260869566</v>
      </c>
      <c r="Q1197">
        <f t="shared" ref="Q1197:Q1201" si="546">11.5/6</f>
        <v>1.9166666666666667</v>
      </c>
      <c r="R1197">
        <f t="shared" ref="R1197:R1201" si="547">37/6</f>
        <v>6.166666666666667</v>
      </c>
      <c r="S1197" s="20">
        <f t="shared" si="532"/>
        <v>8.0833333333333339</v>
      </c>
      <c r="T1197" s="20">
        <f t="shared" si="529"/>
        <v>0.3108108108108108</v>
      </c>
    </row>
    <row r="1198" spans="1:20" x14ac:dyDescent="0.25">
      <c r="A1198" t="s">
        <v>931</v>
      </c>
      <c r="E1198" s="1">
        <v>8.77</v>
      </c>
      <c r="F1198" s="1">
        <v>2.89</v>
      </c>
      <c r="G1198" s="1">
        <v>0.28000000000000003</v>
      </c>
      <c r="H1198" s="1">
        <v>5.6</v>
      </c>
      <c r="I1198" s="1">
        <v>19</v>
      </c>
      <c r="J1198" s="1">
        <v>2</v>
      </c>
      <c r="K1198" s="1">
        <v>8.1999999999999993</v>
      </c>
      <c r="L1198" s="3">
        <f t="shared" si="537"/>
        <v>0.43157894736842101</v>
      </c>
      <c r="M1198" s="3">
        <f t="shared" si="538"/>
        <v>16.97</v>
      </c>
      <c r="N1198" s="1">
        <v>2.1669999999999998</v>
      </c>
      <c r="O1198" s="1">
        <v>6.5830000000000002</v>
      </c>
      <c r="P1198" s="30">
        <f t="shared" si="543"/>
        <v>53.123478260869554</v>
      </c>
      <c r="Q1198">
        <f t="shared" si="546"/>
        <v>1.9166666666666667</v>
      </c>
      <c r="R1198">
        <f t="shared" si="547"/>
        <v>6.166666666666667</v>
      </c>
      <c r="S1198" s="20">
        <f t="shared" si="532"/>
        <v>8.0833333333333339</v>
      </c>
      <c r="T1198" s="20">
        <f t="shared" si="529"/>
        <v>0.3108108108108108</v>
      </c>
    </row>
    <row r="1199" spans="1:20" x14ac:dyDescent="0.25">
      <c r="A1199" t="s">
        <v>932</v>
      </c>
      <c r="E1199" s="1">
        <v>9.17</v>
      </c>
      <c r="F1199" s="1">
        <v>3.12</v>
      </c>
      <c r="G1199" s="1">
        <v>0.17</v>
      </c>
      <c r="H1199" s="1">
        <v>5.88</v>
      </c>
      <c r="I1199" s="1">
        <v>24</v>
      </c>
      <c r="J1199" s="1">
        <v>2</v>
      </c>
      <c r="K1199" s="1">
        <v>9.39</v>
      </c>
      <c r="L1199" s="3">
        <f t="shared" si="537"/>
        <v>0.39125000000000004</v>
      </c>
      <c r="M1199" s="3">
        <f t="shared" si="538"/>
        <v>18.560000000000002</v>
      </c>
      <c r="N1199" s="1">
        <v>2.6179999999999999</v>
      </c>
      <c r="O1199" s="1">
        <v>7.702</v>
      </c>
      <c r="P1199" s="30">
        <f t="shared" si="543"/>
        <v>58.100869565217394</v>
      </c>
      <c r="Q1199">
        <f t="shared" si="546"/>
        <v>1.9166666666666667</v>
      </c>
      <c r="R1199">
        <f t="shared" si="547"/>
        <v>6.166666666666667</v>
      </c>
      <c r="S1199" s="20">
        <f t="shared" si="532"/>
        <v>8.0833333333333339</v>
      </c>
      <c r="T1199" s="20">
        <f t="shared" si="529"/>
        <v>0.3108108108108108</v>
      </c>
    </row>
    <row r="1200" spans="1:20" x14ac:dyDescent="0.25">
      <c r="A1200" t="s">
        <v>933</v>
      </c>
      <c r="E1200" s="1">
        <v>7.53</v>
      </c>
      <c r="F1200" s="1">
        <v>2.86</v>
      </c>
      <c r="G1200" s="1">
        <v>0.12</v>
      </c>
      <c r="H1200" s="1">
        <v>4.55</v>
      </c>
      <c r="I1200" s="1">
        <v>22</v>
      </c>
      <c r="J1200" s="1">
        <v>2</v>
      </c>
      <c r="K1200" s="1">
        <v>12.8</v>
      </c>
      <c r="L1200" s="3">
        <f t="shared" si="537"/>
        <v>0.5818181818181819</v>
      </c>
      <c r="M1200" s="3">
        <f t="shared" si="538"/>
        <v>20.330000000000002</v>
      </c>
      <c r="N1200" s="1">
        <v>2.9209999999999998</v>
      </c>
      <c r="O1200" s="1">
        <v>7.69</v>
      </c>
      <c r="P1200" s="30">
        <f t="shared" si="543"/>
        <v>63.641739130434779</v>
      </c>
      <c r="Q1200">
        <f t="shared" si="546"/>
        <v>1.9166666666666667</v>
      </c>
      <c r="R1200">
        <f t="shared" si="547"/>
        <v>6.166666666666667</v>
      </c>
      <c r="S1200" s="20">
        <f t="shared" si="532"/>
        <v>8.0833333333333339</v>
      </c>
      <c r="T1200" s="20">
        <f t="shared" si="529"/>
        <v>0.3108108108108108</v>
      </c>
    </row>
    <row r="1201" spans="1:20" x14ac:dyDescent="0.25">
      <c r="A1201" t="s">
        <v>934</v>
      </c>
      <c r="E1201" s="1">
        <v>7.67</v>
      </c>
      <c r="F1201" s="1">
        <v>3.37</v>
      </c>
      <c r="G1201" s="1">
        <v>0.09</v>
      </c>
      <c r="H1201" s="1">
        <v>4.21</v>
      </c>
      <c r="I1201" s="1">
        <v>22</v>
      </c>
      <c r="J1201" s="1">
        <v>3</v>
      </c>
      <c r="K1201" s="1">
        <v>5.62</v>
      </c>
      <c r="L1201" s="3">
        <f t="shared" si="537"/>
        <v>0.25545454545454543</v>
      </c>
      <c r="M1201" s="3">
        <f t="shared" si="538"/>
        <v>13.29</v>
      </c>
      <c r="N1201" s="1">
        <v>2.8679999999999999</v>
      </c>
      <c r="O1201" s="1">
        <v>6.5289999999999999</v>
      </c>
      <c r="P1201" s="30">
        <f t="shared" si="543"/>
        <v>41.603478260869558</v>
      </c>
      <c r="Q1201">
        <f t="shared" si="546"/>
        <v>1.9166666666666667</v>
      </c>
      <c r="R1201">
        <f t="shared" si="547"/>
        <v>6.166666666666667</v>
      </c>
      <c r="S1201" s="20">
        <f t="shared" si="532"/>
        <v>8.0833333333333339</v>
      </c>
      <c r="T1201" s="20">
        <f t="shared" si="529"/>
        <v>0.3108108108108108</v>
      </c>
    </row>
    <row r="1202" spans="1:20" x14ac:dyDescent="0.25">
      <c r="A1202" t="s">
        <v>935</v>
      </c>
      <c r="E1202" s="1">
        <v>6.17</v>
      </c>
      <c r="F1202" s="1">
        <v>1.83</v>
      </c>
      <c r="G1202" s="1">
        <v>0.11</v>
      </c>
      <c r="H1202" s="1">
        <v>4.2300000000000004</v>
      </c>
      <c r="I1202" s="1">
        <v>8</v>
      </c>
      <c r="J1202" s="1">
        <v>0</v>
      </c>
      <c r="K1202" s="1">
        <v>2.38</v>
      </c>
      <c r="L1202" s="3">
        <f t="shared" si="537"/>
        <v>0.29749999999999999</v>
      </c>
      <c r="M1202" s="3">
        <f t="shared" si="538"/>
        <v>8.5500000000000007</v>
      </c>
      <c r="N1202" s="1">
        <v>1.2969999999999999</v>
      </c>
      <c r="O1202" s="1">
        <v>4.37</v>
      </c>
      <c r="P1202" s="30">
        <f t="shared" si="543"/>
        <v>57.000000000000007</v>
      </c>
      <c r="Q1202">
        <f>5.4/6</f>
        <v>0.9</v>
      </c>
      <c r="R1202">
        <f>21.2/6</f>
        <v>3.5333333333333332</v>
      </c>
      <c r="S1202" s="20">
        <f t="shared" si="532"/>
        <v>4.4333333333333336</v>
      </c>
      <c r="T1202" s="20">
        <f t="shared" si="529"/>
        <v>0.25471698113207547</v>
      </c>
    </row>
    <row r="1203" spans="1:20" x14ac:dyDescent="0.25">
      <c r="A1203" t="s">
        <v>936</v>
      </c>
      <c r="E1203" s="1">
        <v>6.69</v>
      </c>
      <c r="F1203" s="1">
        <v>1.99</v>
      </c>
      <c r="G1203" s="1">
        <v>0.08</v>
      </c>
      <c r="H1203" s="1">
        <v>4.62</v>
      </c>
      <c r="I1203" s="1">
        <v>8</v>
      </c>
      <c r="J1203" s="1">
        <v>3</v>
      </c>
      <c r="K1203" s="1">
        <v>2.4</v>
      </c>
      <c r="L1203" s="3">
        <f t="shared" si="537"/>
        <v>0.3</v>
      </c>
      <c r="M1203" s="3">
        <f t="shared" si="538"/>
        <v>9.09</v>
      </c>
      <c r="N1203" s="1">
        <v>1.1950000000000001</v>
      </c>
      <c r="O1203" s="1">
        <v>4.016</v>
      </c>
      <c r="P1203" s="30">
        <f t="shared" si="543"/>
        <v>60.6</v>
      </c>
      <c r="Q1203">
        <f t="shared" ref="Q1203:Q1207" si="548">5.4/6</f>
        <v>0.9</v>
      </c>
      <c r="R1203">
        <f t="shared" ref="R1203:R1207" si="549">21.2/6</f>
        <v>3.5333333333333332</v>
      </c>
      <c r="S1203" s="20">
        <f t="shared" si="532"/>
        <v>4.4333333333333336</v>
      </c>
      <c r="T1203" s="20">
        <f t="shared" si="529"/>
        <v>0.25471698113207547</v>
      </c>
    </row>
    <row r="1204" spans="1:20" x14ac:dyDescent="0.25">
      <c r="A1204" t="s">
        <v>937</v>
      </c>
      <c r="E1204" s="1">
        <v>5.4</v>
      </c>
      <c r="F1204" s="1">
        <v>1.72</v>
      </c>
      <c r="G1204" s="1">
        <v>0.14000000000000001</v>
      </c>
      <c r="H1204" s="1">
        <v>3.54</v>
      </c>
      <c r="I1204" s="1">
        <v>4</v>
      </c>
      <c r="J1204" s="1">
        <v>2</v>
      </c>
      <c r="K1204" s="1">
        <v>1.24</v>
      </c>
      <c r="L1204" s="3">
        <f t="shared" si="537"/>
        <v>0.31</v>
      </c>
      <c r="M1204" s="3">
        <f t="shared" si="538"/>
        <v>6.6400000000000006</v>
      </c>
      <c r="N1204" s="1">
        <v>0.74</v>
      </c>
      <c r="O1204" s="1">
        <v>2.3260000000000001</v>
      </c>
      <c r="P1204" s="30">
        <f t="shared" si="543"/>
        <v>44.266666666666673</v>
      </c>
      <c r="Q1204">
        <f t="shared" si="548"/>
        <v>0.9</v>
      </c>
      <c r="R1204">
        <f t="shared" si="549"/>
        <v>3.5333333333333332</v>
      </c>
      <c r="S1204" s="20">
        <f t="shared" si="532"/>
        <v>4.4333333333333336</v>
      </c>
      <c r="T1204" s="20">
        <f t="shared" si="529"/>
        <v>0.25471698113207547</v>
      </c>
    </row>
    <row r="1205" spans="1:20" x14ac:dyDescent="0.25">
      <c r="A1205" t="s">
        <v>938</v>
      </c>
      <c r="E1205" s="1">
        <v>3.81</v>
      </c>
      <c r="F1205" s="1">
        <v>2.56</v>
      </c>
      <c r="G1205" s="1">
        <v>0.12</v>
      </c>
      <c r="H1205" s="1">
        <v>1.1299999999999999</v>
      </c>
      <c r="I1205" s="1">
        <v>10</v>
      </c>
      <c r="J1205" s="1">
        <v>4</v>
      </c>
      <c r="K1205" s="1">
        <v>4.55</v>
      </c>
      <c r="L1205" s="3">
        <f t="shared" si="537"/>
        <v>0.45499999999999996</v>
      </c>
      <c r="M1205" s="3">
        <f t="shared" si="538"/>
        <v>8.36</v>
      </c>
      <c r="N1205" s="1">
        <v>2.6240000000000001</v>
      </c>
      <c r="O1205" s="1">
        <v>3.9009999999999998</v>
      </c>
      <c r="P1205" s="30">
        <f t="shared" si="543"/>
        <v>55.733333333333334</v>
      </c>
      <c r="Q1205">
        <f t="shared" si="548"/>
        <v>0.9</v>
      </c>
      <c r="R1205">
        <f t="shared" si="549"/>
        <v>3.5333333333333332</v>
      </c>
      <c r="S1205" s="20">
        <f t="shared" si="532"/>
        <v>4.4333333333333336</v>
      </c>
      <c r="T1205" s="20">
        <f t="shared" si="529"/>
        <v>0.25471698113207547</v>
      </c>
    </row>
    <row r="1206" spans="1:20" x14ac:dyDescent="0.25">
      <c r="A1206" t="s">
        <v>939</v>
      </c>
      <c r="E1206" s="1">
        <v>6.2</v>
      </c>
      <c r="F1206" s="1">
        <v>3.38</v>
      </c>
      <c r="G1206" s="1">
        <v>0.18</v>
      </c>
      <c r="H1206" s="1">
        <v>2.63</v>
      </c>
      <c r="I1206" s="1">
        <v>26</v>
      </c>
      <c r="J1206" s="1">
        <v>0</v>
      </c>
      <c r="K1206" s="1">
        <v>14.67</v>
      </c>
      <c r="L1206" s="3">
        <f t="shared" si="537"/>
        <v>0.5642307692307692</v>
      </c>
      <c r="M1206" s="3">
        <f t="shared" si="538"/>
        <v>20.87</v>
      </c>
      <c r="N1206" s="1">
        <v>4.1950000000000003</v>
      </c>
      <c r="O1206" s="1">
        <v>7.6820000000000004</v>
      </c>
      <c r="P1206" s="30">
        <f t="shared" si="543"/>
        <v>139.13333333333335</v>
      </c>
      <c r="Q1206">
        <f t="shared" si="548"/>
        <v>0.9</v>
      </c>
      <c r="R1206">
        <f t="shared" si="549"/>
        <v>3.5333333333333332</v>
      </c>
      <c r="S1206" s="20">
        <f t="shared" si="532"/>
        <v>4.4333333333333336</v>
      </c>
      <c r="T1206" s="20">
        <f t="shared" si="529"/>
        <v>0.25471698113207547</v>
      </c>
    </row>
    <row r="1207" spans="1:20" x14ac:dyDescent="0.25">
      <c r="A1207" t="s">
        <v>940</v>
      </c>
      <c r="E1207" s="1">
        <v>3.67</v>
      </c>
      <c r="F1207" s="1">
        <v>0.83</v>
      </c>
      <c r="G1207" s="1">
        <v>0.24</v>
      </c>
      <c r="H1207" s="1">
        <v>2.61</v>
      </c>
      <c r="I1207" s="1">
        <v>6</v>
      </c>
      <c r="J1207" s="1">
        <v>3</v>
      </c>
      <c r="K1207" s="1">
        <v>3.25</v>
      </c>
      <c r="L1207" s="3">
        <f t="shared" si="537"/>
        <v>0.54166666666666663</v>
      </c>
      <c r="M1207" s="3">
        <f t="shared" si="538"/>
        <v>6.92</v>
      </c>
      <c r="N1207" s="1">
        <v>1.635</v>
      </c>
      <c r="O1207" s="1">
        <v>7.27</v>
      </c>
      <c r="P1207" s="30">
        <f t="shared" si="543"/>
        <v>46.133333333333333</v>
      </c>
      <c r="Q1207">
        <f t="shared" si="548"/>
        <v>0.9</v>
      </c>
      <c r="R1207">
        <f t="shared" si="549"/>
        <v>3.5333333333333332</v>
      </c>
      <c r="S1207" s="20">
        <f t="shared" si="532"/>
        <v>4.4333333333333336</v>
      </c>
      <c r="T1207" s="20">
        <f t="shared" si="529"/>
        <v>0.25471698113207547</v>
      </c>
    </row>
    <row r="1208" spans="1:20" x14ac:dyDescent="0.25">
      <c r="A1208" t="s">
        <v>941</v>
      </c>
      <c r="E1208" s="1">
        <v>10.050000000000001</v>
      </c>
      <c r="F1208" s="1">
        <v>4.18</v>
      </c>
      <c r="G1208" s="1">
        <v>0.28000000000000003</v>
      </c>
      <c r="H1208" s="1">
        <v>5.58</v>
      </c>
      <c r="I1208" s="1">
        <v>31</v>
      </c>
      <c r="J1208" s="1">
        <v>2</v>
      </c>
      <c r="K1208" s="1">
        <v>13.94</v>
      </c>
      <c r="L1208" s="3">
        <f t="shared" si="537"/>
        <v>0.44967741935483868</v>
      </c>
      <c r="M1208" s="3">
        <f t="shared" si="538"/>
        <v>23.990000000000002</v>
      </c>
      <c r="N1208" s="1">
        <v>3.085</v>
      </c>
      <c r="O1208" s="1">
        <v>7.4089999999999998</v>
      </c>
      <c r="P1208" s="30">
        <f t="shared" si="543"/>
        <v>91.101265822784811</v>
      </c>
      <c r="Q1208">
        <f>9.48/6</f>
        <v>1.58</v>
      </c>
      <c r="R1208">
        <f>32.64/6</f>
        <v>5.44</v>
      </c>
      <c r="S1208" s="20">
        <f t="shared" si="532"/>
        <v>7.0200000000000005</v>
      </c>
      <c r="T1208" s="20">
        <f t="shared" si="529"/>
        <v>0.2904411764705882</v>
      </c>
    </row>
    <row r="1209" spans="1:20" x14ac:dyDescent="0.25">
      <c r="A1209" t="s">
        <v>942</v>
      </c>
      <c r="E1209" s="1">
        <v>8.91</v>
      </c>
      <c r="F1209" s="1">
        <v>2.0099999999999998</v>
      </c>
      <c r="G1209" s="1">
        <v>1.5</v>
      </c>
      <c r="H1209" s="1">
        <v>5.4</v>
      </c>
      <c r="I1209" s="1">
        <v>11</v>
      </c>
      <c r="J1209" s="1">
        <v>10</v>
      </c>
      <c r="K1209" s="1">
        <v>2.58</v>
      </c>
      <c r="L1209" s="3">
        <f t="shared" si="537"/>
        <v>0.23454545454545456</v>
      </c>
      <c r="M1209" s="3">
        <f t="shared" si="538"/>
        <v>11.49</v>
      </c>
      <c r="N1209" s="1">
        <v>1.2350000000000001</v>
      </c>
      <c r="O1209" s="1">
        <v>5.4720000000000004</v>
      </c>
      <c r="P1209" s="30">
        <f t="shared" si="543"/>
        <v>43.632911392405056</v>
      </c>
      <c r="Q1209">
        <f t="shared" ref="Q1209:Q1212" si="550">9.48/6</f>
        <v>1.58</v>
      </c>
      <c r="R1209">
        <f t="shared" ref="R1209:R1212" si="551">32.64/6</f>
        <v>5.44</v>
      </c>
      <c r="S1209" s="20">
        <f t="shared" si="532"/>
        <v>7.0200000000000005</v>
      </c>
      <c r="T1209" s="20">
        <f t="shared" si="529"/>
        <v>0.2904411764705882</v>
      </c>
    </row>
    <row r="1210" spans="1:20" x14ac:dyDescent="0.25">
      <c r="A1210" t="s">
        <v>943</v>
      </c>
      <c r="E1210" s="1">
        <v>7.94</v>
      </c>
      <c r="F1210" s="1">
        <v>2.92</v>
      </c>
      <c r="G1210" s="1">
        <v>0.2</v>
      </c>
      <c r="H1210" s="1">
        <v>4.82</v>
      </c>
      <c r="I1210" s="1">
        <v>16</v>
      </c>
      <c r="J1210" s="1">
        <v>4</v>
      </c>
      <c r="K1210" s="1">
        <v>3.38</v>
      </c>
      <c r="L1210" s="3">
        <f t="shared" si="537"/>
        <v>0.21124999999999999</v>
      </c>
      <c r="M1210" s="3">
        <f t="shared" si="538"/>
        <v>11.32</v>
      </c>
      <c r="N1210" s="1">
        <v>2.016</v>
      </c>
      <c r="O1210" s="1">
        <v>5.48</v>
      </c>
      <c r="P1210" s="30">
        <f t="shared" si="543"/>
        <v>42.987341772151893</v>
      </c>
      <c r="Q1210">
        <f t="shared" si="550"/>
        <v>1.58</v>
      </c>
      <c r="R1210">
        <f t="shared" si="551"/>
        <v>5.44</v>
      </c>
      <c r="S1210" s="20">
        <f t="shared" si="532"/>
        <v>7.0200000000000005</v>
      </c>
      <c r="T1210" s="20">
        <f t="shared" si="529"/>
        <v>0.2904411764705882</v>
      </c>
    </row>
    <row r="1211" spans="1:20" x14ac:dyDescent="0.25">
      <c r="A1211" t="s">
        <v>944</v>
      </c>
      <c r="E1211" s="1">
        <v>7.37</v>
      </c>
      <c r="F1211" s="1">
        <v>3.72</v>
      </c>
      <c r="G1211" s="1">
        <v>0.16</v>
      </c>
      <c r="H1211" s="1">
        <v>3.49</v>
      </c>
      <c r="I1211" s="1">
        <v>31</v>
      </c>
      <c r="J1211" s="1">
        <v>1</v>
      </c>
      <c r="K1211" s="1">
        <v>10.3</v>
      </c>
      <c r="L1211" s="3">
        <f t="shared" si="537"/>
        <v>0.33225806451612905</v>
      </c>
      <c r="M1211" s="3">
        <f t="shared" si="538"/>
        <v>17.670000000000002</v>
      </c>
      <c r="N1211" s="1">
        <v>4.2080000000000002</v>
      </c>
      <c r="O1211" s="1">
        <v>8.3330000000000002</v>
      </c>
      <c r="P1211" s="30">
        <f t="shared" si="543"/>
        <v>67.101265822784811</v>
      </c>
      <c r="Q1211">
        <f t="shared" si="550"/>
        <v>1.58</v>
      </c>
      <c r="R1211">
        <f t="shared" si="551"/>
        <v>5.44</v>
      </c>
      <c r="S1211" s="20">
        <f t="shared" si="532"/>
        <v>7.0200000000000005</v>
      </c>
      <c r="T1211" s="20">
        <f t="shared" si="529"/>
        <v>0.2904411764705882</v>
      </c>
    </row>
    <row r="1212" spans="1:20" x14ac:dyDescent="0.25">
      <c r="A1212" t="s">
        <v>945</v>
      </c>
      <c r="E1212" s="1">
        <v>6.44</v>
      </c>
      <c r="F1212" s="1">
        <v>2.75</v>
      </c>
      <c r="G1212" s="1">
        <v>0.16</v>
      </c>
      <c r="H1212" s="1">
        <v>3.53</v>
      </c>
      <c r="I1212" s="1">
        <v>16</v>
      </c>
      <c r="J1212" s="1">
        <v>1</v>
      </c>
      <c r="K1212" s="1">
        <v>7.68</v>
      </c>
      <c r="L1212" s="3">
        <f t="shared" si="537"/>
        <v>0.48</v>
      </c>
      <c r="M1212" s="3">
        <f t="shared" si="538"/>
        <v>14.120000000000001</v>
      </c>
      <c r="N1212" s="1">
        <v>2.4849999999999999</v>
      </c>
      <c r="O1212" s="1">
        <v>5.8159999999999998</v>
      </c>
      <c r="P1212" s="30">
        <f t="shared" si="543"/>
        <v>53.620253164556956</v>
      </c>
      <c r="Q1212">
        <f t="shared" si="550"/>
        <v>1.58</v>
      </c>
      <c r="R1212">
        <f t="shared" si="551"/>
        <v>5.44</v>
      </c>
      <c r="S1212" s="20">
        <f t="shared" si="532"/>
        <v>7.0200000000000005</v>
      </c>
      <c r="T1212" s="20">
        <f t="shared" si="529"/>
        <v>0.2904411764705882</v>
      </c>
    </row>
    <row r="1213" spans="1:20" x14ac:dyDescent="0.25">
      <c r="L1213" s="3"/>
      <c r="M1213" s="3"/>
      <c r="P1213" s="30"/>
      <c r="S1213" s="20"/>
      <c r="T1213" s="20"/>
    </row>
    <row r="1214" spans="1:20" s="4" customFormat="1" x14ac:dyDescent="0.25">
      <c r="A1214" s="4" t="s">
        <v>946</v>
      </c>
      <c r="B1214" s="5" t="s">
        <v>1709</v>
      </c>
      <c r="C1214" s="5"/>
      <c r="D1214" s="5"/>
      <c r="E1214" s="5">
        <v>7.91</v>
      </c>
      <c r="F1214" s="5">
        <v>2.04</v>
      </c>
      <c r="G1214" s="5">
        <v>0.11</v>
      </c>
      <c r="H1214" s="5">
        <v>5.77</v>
      </c>
      <c r="I1214" s="5">
        <v>20</v>
      </c>
      <c r="J1214" s="5">
        <v>0</v>
      </c>
      <c r="K1214" s="5">
        <v>12.32</v>
      </c>
      <c r="L1214" s="6">
        <f t="shared" si="537"/>
        <v>0.61599999999999999</v>
      </c>
      <c r="M1214" s="6">
        <f t="shared" si="538"/>
        <v>20.23</v>
      </c>
      <c r="N1214" s="5">
        <v>2.528</v>
      </c>
      <c r="O1214" s="5">
        <v>9.8260000000000005</v>
      </c>
      <c r="P1214" s="31">
        <f t="shared" si="543"/>
        <v>97.103999999999999</v>
      </c>
      <c r="Q1214" s="4">
        <f>7.5/6</f>
        <v>1.25</v>
      </c>
      <c r="R1214" s="4">
        <f>31.2/6</f>
        <v>5.2</v>
      </c>
      <c r="S1214" s="22">
        <f t="shared" si="532"/>
        <v>6.45</v>
      </c>
      <c r="T1214" s="22">
        <f t="shared" si="529"/>
        <v>0.24038461538461536</v>
      </c>
    </row>
    <row r="1215" spans="1:20" x14ac:dyDescent="0.25">
      <c r="A1215" t="s">
        <v>947</v>
      </c>
      <c r="E1215" s="1">
        <v>5.92</v>
      </c>
      <c r="F1215" s="1">
        <v>2.14</v>
      </c>
      <c r="G1215" s="1">
        <v>0.12</v>
      </c>
      <c r="H1215" s="1">
        <v>3.66</v>
      </c>
      <c r="I1215" s="1">
        <v>21</v>
      </c>
      <c r="J1215" s="1">
        <v>0</v>
      </c>
      <c r="K1215" s="1">
        <v>13.56</v>
      </c>
      <c r="L1215" s="3">
        <f t="shared" si="537"/>
        <v>0.64571428571428569</v>
      </c>
      <c r="M1215" s="3">
        <f t="shared" si="538"/>
        <v>19.48</v>
      </c>
      <c r="N1215" s="1">
        <v>3.5449999999999999</v>
      </c>
      <c r="O1215" s="1">
        <v>9.8119999999999994</v>
      </c>
      <c r="P1215" s="30">
        <f t="shared" si="543"/>
        <v>93.504000000000005</v>
      </c>
      <c r="Q1215">
        <f>7.5/6</f>
        <v>1.25</v>
      </c>
      <c r="R1215">
        <f>31.2/6</f>
        <v>5.2</v>
      </c>
      <c r="S1215" s="20">
        <f t="shared" si="532"/>
        <v>6.45</v>
      </c>
      <c r="T1215" s="20">
        <f t="shared" si="529"/>
        <v>0.24038461538461536</v>
      </c>
    </row>
    <row r="1216" spans="1:20" x14ac:dyDescent="0.25">
      <c r="L1216" s="3"/>
      <c r="M1216" s="3"/>
      <c r="P1216" s="30"/>
      <c r="S1216" s="20"/>
      <c r="T1216" s="20"/>
    </row>
    <row r="1217" spans="1:20" x14ac:dyDescent="0.25">
      <c r="L1217" s="3"/>
      <c r="M1217" s="3"/>
      <c r="P1217" s="30"/>
      <c r="S1217" s="20"/>
      <c r="T1217" s="20"/>
    </row>
    <row r="1218" spans="1:20" x14ac:dyDescent="0.25">
      <c r="L1218" s="3"/>
      <c r="M1218" s="3"/>
      <c r="P1218" s="30"/>
      <c r="S1218" s="20"/>
      <c r="T1218" s="20"/>
    </row>
    <row r="1219" spans="1:20" x14ac:dyDescent="0.25">
      <c r="L1219" s="3"/>
      <c r="M1219" s="3"/>
      <c r="P1219" s="30"/>
      <c r="S1219" s="20"/>
      <c r="T1219" s="20"/>
    </row>
    <row r="1220" spans="1:20" x14ac:dyDescent="0.25">
      <c r="A1220" t="s">
        <v>948</v>
      </c>
      <c r="E1220" s="1">
        <v>5.0999999999999996</v>
      </c>
      <c r="F1220" s="1">
        <v>1.1499999999999999</v>
      </c>
      <c r="G1220" s="1">
        <v>0.19</v>
      </c>
      <c r="H1220" s="1">
        <v>3.76</v>
      </c>
      <c r="I1220" s="1">
        <v>7</v>
      </c>
      <c r="J1220" s="1">
        <v>2</v>
      </c>
      <c r="K1220" s="1">
        <v>1.82</v>
      </c>
      <c r="L1220" s="3">
        <f t="shared" si="537"/>
        <v>0.26</v>
      </c>
      <c r="M1220" s="3">
        <f t="shared" si="538"/>
        <v>6.92</v>
      </c>
      <c r="N1220" s="1">
        <v>1.3740000000000001</v>
      </c>
      <c r="O1220" s="1">
        <v>6.0910000000000002</v>
      </c>
      <c r="P1220" s="30">
        <f t="shared" si="543"/>
        <v>34.6</v>
      </c>
      <c r="Q1220">
        <f>7.2/6</f>
        <v>1.2</v>
      </c>
      <c r="R1220">
        <f>27.6/6</f>
        <v>4.6000000000000005</v>
      </c>
      <c r="S1220" s="20">
        <f t="shared" si="532"/>
        <v>5.8000000000000007</v>
      </c>
      <c r="T1220" s="20">
        <f t="shared" ref="T1220:T1283" si="552">Q1220/R1220</f>
        <v>0.26086956521739124</v>
      </c>
    </row>
    <row r="1221" spans="1:20" x14ac:dyDescent="0.25">
      <c r="A1221" t="s">
        <v>949</v>
      </c>
      <c r="E1221" s="1">
        <v>5.72</v>
      </c>
      <c r="F1221" s="1">
        <v>1.79</v>
      </c>
      <c r="G1221" s="1">
        <v>0.02</v>
      </c>
      <c r="H1221" s="1">
        <v>3.92</v>
      </c>
      <c r="I1221" s="1">
        <v>12</v>
      </c>
      <c r="J1221" s="1">
        <v>2</v>
      </c>
      <c r="K1221" s="1">
        <v>3.27</v>
      </c>
      <c r="L1221" s="3">
        <f t="shared" si="537"/>
        <v>0.27250000000000002</v>
      </c>
      <c r="M1221" s="3">
        <f t="shared" si="538"/>
        <v>8.99</v>
      </c>
      <c r="N1221" s="1">
        <v>2.0960000000000001</v>
      </c>
      <c r="O1221" s="1">
        <v>6.7190000000000003</v>
      </c>
      <c r="P1221" s="30">
        <f t="shared" si="543"/>
        <v>44.95</v>
      </c>
      <c r="Q1221">
        <f t="shared" ref="Q1221:Q1225" si="553">7.2/6</f>
        <v>1.2</v>
      </c>
      <c r="R1221">
        <f t="shared" ref="R1221:R1225" si="554">27.6/6</f>
        <v>4.6000000000000005</v>
      </c>
      <c r="S1221" s="20">
        <f t="shared" si="532"/>
        <v>5.8000000000000007</v>
      </c>
      <c r="T1221" s="20">
        <f t="shared" si="552"/>
        <v>0.26086956521739124</v>
      </c>
    </row>
    <row r="1222" spans="1:20" x14ac:dyDescent="0.25">
      <c r="A1222" t="s">
        <v>950</v>
      </c>
      <c r="E1222" s="1">
        <v>8.48</v>
      </c>
      <c r="F1222" s="1">
        <v>2.6</v>
      </c>
      <c r="G1222" s="1">
        <v>0.1</v>
      </c>
      <c r="H1222" s="1">
        <v>5.78</v>
      </c>
      <c r="I1222" s="1">
        <v>21</v>
      </c>
      <c r="J1222" s="1">
        <v>0</v>
      </c>
      <c r="K1222" s="1">
        <v>8.5</v>
      </c>
      <c r="L1222" s="3">
        <f t="shared" si="537"/>
        <v>0.40476190476190477</v>
      </c>
      <c r="M1222" s="3">
        <f t="shared" si="538"/>
        <v>16.98</v>
      </c>
      <c r="N1222" s="1">
        <v>2.4750000000000001</v>
      </c>
      <c r="O1222" s="1">
        <v>8.0670000000000002</v>
      </c>
      <c r="P1222" s="30">
        <f t="shared" si="543"/>
        <v>84.9</v>
      </c>
      <c r="Q1222">
        <f t="shared" si="553"/>
        <v>1.2</v>
      </c>
      <c r="R1222">
        <f t="shared" si="554"/>
        <v>4.6000000000000005</v>
      </c>
      <c r="S1222" s="20">
        <f t="shared" si="532"/>
        <v>5.8000000000000007</v>
      </c>
      <c r="T1222" s="20">
        <f t="shared" si="552"/>
        <v>0.26086956521739124</v>
      </c>
    </row>
    <row r="1223" spans="1:20" x14ac:dyDescent="0.25">
      <c r="A1223" t="s">
        <v>951</v>
      </c>
      <c r="E1223" s="1">
        <v>7.68</v>
      </c>
      <c r="F1223" s="1">
        <v>2.2200000000000002</v>
      </c>
      <c r="G1223" s="1">
        <v>0.06</v>
      </c>
      <c r="H1223" s="1">
        <v>5.41</v>
      </c>
      <c r="I1223" s="1">
        <v>18</v>
      </c>
      <c r="J1223" s="1">
        <v>0</v>
      </c>
      <c r="K1223" s="1">
        <v>14.41</v>
      </c>
      <c r="L1223" s="3">
        <f t="shared" si="537"/>
        <v>0.80055555555555558</v>
      </c>
      <c r="M1223" s="3">
        <f t="shared" si="538"/>
        <v>22.09</v>
      </c>
      <c r="N1223" s="1">
        <v>2.3439999999999999</v>
      </c>
      <c r="O1223" s="1">
        <v>8.1129999999999995</v>
      </c>
      <c r="P1223" s="30">
        <f t="shared" si="543"/>
        <v>110.45</v>
      </c>
      <c r="Q1223">
        <f t="shared" si="553"/>
        <v>1.2</v>
      </c>
      <c r="R1223">
        <f t="shared" si="554"/>
        <v>4.6000000000000005</v>
      </c>
      <c r="S1223" s="20">
        <f t="shared" si="532"/>
        <v>5.8000000000000007</v>
      </c>
      <c r="T1223" s="20">
        <f t="shared" si="552"/>
        <v>0.26086956521739124</v>
      </c>
    </row>
    <row r="1224" spans="1:20" x14ac:dyDescent="0.25">
      <c r="A1224" t="s">
        <v>952</v>
      </c>
      <c r="E1224" s="1">
        <v>5.63</v>
      </c>
      <c r="F1224" s="1">
        <v>2.0499999999999998</v>
      </c>
      <c r="G1224" s="1">
        <v>0.26</v>
      </c>
      <c r="H1224" s="1">
        <v>3.31</v>
      </c>
      <c r="I1224" s="1">
        <v>16</v>
      </c>
      <c r="J1224" s="1">
        <v>0</v>
      </c>
      <c r="K1224" s="1">
        <v>6.86</v>
      </c>
      <c r="L1224" s="3">
        <f t="shared" si="537"/>
        <v>0.42875000000000002</v>
      </c>
      <c r="M1224" s="3">
        <f t="shared" si="538"/>
        <v>12.49</v>
      </c>
      <c r="N1224" s="1">
        <v>2.8439999999999999</v>
      </c>
      <c r="O1224" s="1">
        <v>7.7930000000000001</v>
      </c>
      <c r="P1224" s="30">
        <f t="shared" si="543"/>
        <v>62.45</v>
      </c>
      <c r="Q1224">
        <f t="shared" si="553"/>
        <v>1.2</v>
      </c>
      <c r="R1224">
        <f t="shared" si="554"/>
        <v>4.6000000000000005</v>
      </c>
      <c r="S1224" s="20">
        <f t="shared" si="532"/>
        <v>5.8000000000000007</v>
      </c>
      <c r="T1224" s="20">
        <f t="shared" si="552"/>
        <v>0.26086956521739124</v>
      </c>
    </row>
    <row r="1225" spans="1:20" x14ac:dyDescent="0.25">
      <c r="A1225" t="s">
        <v>953</v>
      </c>
      <c r="E1225" s="1">
        <v>6.24</v>
      </c>
      <c r="F1225" s="1">
        <v>1.89</v>
      </c>
      <c r="G1225" s="1">
        <v>0.48</v>
      </c>
      <c r="H1225" s="1">
        <v>3.87</v>
      </c>
      <c r="I1225" s="1">
        <v>13</v>
      </c>
      <c r="J1225" s="1">
        <v>0</v>
      </c>
      <c r="K1225" s="1">
        <v>3.84</v>
      </c>
      <c r="L1225" s="3">
        <f t="shared" si="537"/>
        <v>0.29538461538461536</v>
      </c>
      <c r="M1225" s="3">
        <f t="shared" si="538"/>
        <v>10.08</v>
      </c>
      <c r="N1225" s="1">
        <v>2.085</v>
      </c>
      <c r="O1225" s="1">
        <v>6.88</v>
      </c>
      <c r="P1225" s="30">
        <f t="shared" si="543"/>
        <v>50.400000000000006</v>
      </c>
      <c r="Q1225">
        <f t="shared" si="553"/>
        <v>1.2</v>
      </c>
      <c r="R1225">
        <f t="shared" si="554"/>
        <v>4.6000000000000005</v>
      </c>
      <c r="S1225" s="20">
        <f t="shared" ref="S1225:S1288" si="555">Q1225+R1225</f>
        <v>5.8000000000000007</v>
      </c>
      <c r="T1225" s="20">
        <f t="shared" si="552"/>
        <v>0.26086956521739124</v>
      </c>
    </row>
    <row r="1226" spans="1:20" x14ac:dyDescent="0.25">
      <c r="A1226" t="s">
        <v>954</v>
      </c>
      <c r="E1226" s="1">
        <v>8.06</v>
      </c>
      <c r="F1226" s="1">
        <v>3.24</v>
      </c>
      <c r="G1226" s="1">
        <v>0.21</v>
      </c>
      <c r="H1226" s="1">
        <v>4.6100000000000003</v>
      </c>
      <c r="I1226" s="1">
        <v>20</v>
      </c>
      <c r="J1226" s="1">
        <v>0</v>
      </c>
      <c r="K1226" s="1">
        <v>17.55</v>
      </c>
      <c r="L1226" s="3">
        <f t="shared" si="537"/>
        <v>0.87750000000000006</v>
      </c>
      <c r="M1226" s="3">
        <f t="shared" si="538"/>
        <v>25.61</v>
      </c>
      <c r="N1226" s="1">
        <v>2.4820000000000002</v>
      </c>
      <c r="O1226" s="1">
        <v>6.1710000000000003</v>
      </c>
      <c r="P1226" s="30">
        <f t="shared" si="543"/>
        <v>112.98529411764704</v>
      </c>
      <c r="Q1226">
        <f>8.16/6</f>
        <v>1.36</v>
      </c>
      <c r="R1226">
        <f>23.28/6</f>
        <v>3.8800000000000003</v>
      </c>
      <c r="S1226" s="20">
        <f t="shared" si="555"/>
        <v>5.24</v>
      </c>
      <c r="T1226" s="20">
        <f t="shared" si="552"/>
        <v>0.35051546391752575</v>
      </c>
    </row>
    <row r="1227" spans="1:20" x14ac:dyDescent="0.25">
      <c r="A1227" t="s">
        <v>955</v>
      </c>
      <c r="E1227" s="1">
        <v>9.69</v>
      </c>
      <c r="F1227" s="1">
        <v>4.03</v>
      </c>
      <c r="G1227" s="1">
        <v>0.34</v>
      </c>
      <c r="H1227" s="1">
        <v>5.31</v>
      </c>
      <c r="I1227" s="1">
        <v>20</v>
      </c>
      <c r="J1227" s="1">
        <v>0</v>
      </c>
      <c r="K1227" s="1">
        <v>15.18</v>
      </c>
      <c r="L1227" s="3">
        <f t="shared" si="537"/>
        <v>0.75900000000000001</v>
      </c>
      <c r="M1227" s="3">
        <f t="shared" si="538"/>
        <v>24.869999999999997</v>
      </c>
      <c r="N1227" s="1">
        <v>2.0649999999999999</v>
      </c>
      <c r="O1227" s="1">
        <v>4.9580000000000002</v>
      </c>
      <c r="P1227" s="30">
        <f t="shared" si="543"/>
        <v>109.7205882352941</v>
      </c>
      <c r="Q1227">
        <f t="shared" ref="Q1227:Q1230" si="556">8.16/6</f>
        <v>1.36</v>
      </c>
      <c r="R1227">
        <f t="shared" ref="R1227:R1230" si="557">23.28/6</f>
        <v>3.8800000000000003</v>
      </c>
      <c r="S1227" s="20">
        <f t="shared" si="555"/>
        <v>5.24</v>
      </c>
      <c r="T1227" s="20">
        <f t="shared" si="552"/>
        <v>0.35051546391752575</v>
      </c>
    </row>
    <row r="1228" spans="1:20" x14ac:dyDescent="0.25">
      <c r="A1228" t="s">
        <v>956</v>
      </c>
      <c r="E1228" s="1">
        <v>5.46</v>
      </c>
      <c r="F1228" s="1">
        <v>3.31</v>
      </c>
      <c r="G1228" s="1">
        <v>0.18</v>
      </c>
      <c r="H1228" s="1">
        <v>1.97</v>
      </c>
      <c r="I1228" s="1">
        <v>18</v>
      </c>
      <c r="J1228" s="1">
        <v>0</v>
      </c>
      <c r="K1228" s="1">
        <v>11.64</v>
      </c>
      <c r="L1228" s="3">
        <f t="shared" si="537"/>
        <v>0.64666666666666672</v>
      </c>
      <c r="M1228" s="3">
        <f t="shared" si="538"/>
        <v>17.100000000000001</v>
      </c>
      <c r="N1228" s="1">
        <v>3.2989999999999999</v>
      </c>
      <c r="O1228" s="1">
        <v>5.4409999999999998</v>
      </c>
      <c r="P1228" s="30">
        <f t="shared" si="543"/>
        <v>75.441176470588232</v>
      </c>
      <c r="Q1228">
        <f t="shared" si="556"/>
        <v>1.36</v>
      </c>
      <c r="R1228">
        <f t="shared" si="557"/>
        <v>3.8800000000000003</v>
      </c>
      <c r="S1228" s="20">
        <f t="shared" si="555"/>
        <v>5.24</v>
      </c>
      <c r="T1228" s="20">
        <f t="shared" si="552"/>
        <v>0.35051546391752575</v>
      </c>
    </row>
    <row r="1229" spans="1:20" x14ac:dyDescent="0.25">
      <c r="A1229" t="s">
        <v>957</v>
      </c>
      <c r="E1229" s="1">
        <v>9.0500000000000007</v>
      </c>
      <c r="F1229" s="1">
        <v>3.58</v>
      </c>
      <c r="G1229" s="1">
        <v>0.42</v>
      </c>
      <c r="H1229" s="1">
        <v>5.05</v>
      </c>
      <c r="I1229" s="1">
        <v>20</v>
      </c>
      <c r="J1229" s="1">
        <v>0</v>
      </c>
      <c r="K1229" s="1">
        <v>14.81</v>
      </c>
      <c r="L1229" s="3">
        <f t="shared" si="537"/>
        <v>0.74050000000000005</v>
      </c>
      <c r="M1229" s="3">
        <f t="shared" si="538"/>
        <v>23.86</v>
      </c>
      <c r="N1229" s="1">
        <v>2.21</v>
      </c>
      <c r="O1229" s="1">
        <v>5.5940000000000003</v>
      </c>
      <c r="P1229" s="30">
        <f t="shared" si="543"/>
        <v>105.26470588235293</v>
      </c>
      <c r="Q1229">
        <f t="shared" si="556"/>
        <v>1.36</v>
      </c>
      <c r="R1229">
        <f t="shared" si="557"/>
        <v>3.8800000000000003</v>
      </c>
      <c r="S1229" s="20">
        <f t="shared" si="555"/>
        <v>5.24</v>
      </c>
      <c r="T1229" s="20">
        <f t="shared" si="552"/>
        <v>0.35051546391752575</v>
      </c>
    </row>
    <row r="1230" spans="1:20" x14ac:dyDescent="0.25">
      <c r="A1230" t="s">
        <v>958</v>
      </c>
      <c r="E1230" s="1">
        <v>5.47</v>
      </c>
      <c r="F1230" s="1">
        <v>2.95</v>
      </c>
      <c r="G1230" s="1">
        <v>0.26</v>
      </c>
      <c r="H1230" s="1">
        <v>2.2599999999999998</v>
      </c>
      <c r="I1230" s="1">
        <v>13</v>
      </c>
      <c r="J1230" s="1">
        <v>0</v>
      </c>
      <c r="K1230" s="1">
        <v>6.01</v>
      </c>
      <c r="L1230" s="3">
        <f t="shared" si="537"/>
        <v>0.46230769230769231</v>
      </c>
      <c r="M1230" s="3">
        <f t="shared" si="538"/>
        <v>11.48</v>
      </c>
      <c r="N1230" s="1">
        <v>2.3759999999999999</v>
      </c>
      <c r="O1230" s="1">
        <v>4.4059999999999997</v>
      </c>
      <c r="P1230" s="30">
        <f t="shared" si="543"/>
        <v>50.647058823529413</v>
      </c>
      <c r="Q1230">
        <f t="shared" si="556"/>
        <v>1.36</v>
      </c>
      <c r="R1230">
        <f t="shared" si="557"/>
        <v>3.8800000000000003</v>
      </c>
      <c r="S1230" s="20">
        <f t="shared" si="555"/>
        <v>5.24</v>
      </c>
      <c r="T1230" s="20">
        <f t="shared" si="552"/>
        <v>0.35051546391752575</v>
      </c>
    </row>
    <row r="1231" spans="1:20" x14ac:dyDescent="0.25">
      <c r="L1231" s="3"/>
      <c r="M1231" s="3"/>
      <c r="P1231" s="30"/>
      <c r="S1231" s="20"/>
      <c r="T1231" s="20"/>
    </row>
    <row r="1232" spans="1:20" x14ac:dyDescent="0.25">
      <c r="A1232" t="s">
        <v>959</v>
      </c>
      <c r="E1232" s="1">
        <v>7.22</v>
      </c>
      <c r="F1232" s="1">
        <v>3.91</v>
      </c>
      <c r="G1232" s="1">
        <v>0.13</v>
      </c>
      <c r="H1232" s="1">
        <v>3.18</v>
      </c>
      <c r="I1232" s="1">
        <v>25</v>
      </c>
      <c r="J1232" s="1">
        <v>0</v>
      </c>
      <c r="K1232" s="1">
        <v>22.78</v>
      </c>
      <c r="L1232" s="3">
        <f t="shared" si="537"/>
        <v>0.91120000000000001</v>
      </c>
      <c r="M1232" s="3">
        <f t="shared" si="538"/>
        <v>30</v>
      </c>
      <c r="N1232" s="1">
        <v>3.4620000000000002</v>
      </c>
      <c r="O1232" s="1">
        <v>6.3949999999999996</v>
      </c>
      <c r="P1232" s="30">
        <f t="shared" si="543"/>
        <v>88.8888888888889</v>
      </c>
      <c r="Q1232">
        <f>12.15/6</f>
        <v>2.0249999999999999</v>
      </c>
      <c r="R1232">
        <f>44.25/6</f>
        <v>7.375</v>
      </c>
      <c r="S1232" s="20">
        <f t="shared" si="555"/>
        <v>9.4</v>
      </c>
      <c r="T1232" s="20">
        <f t="shared" si="552"/>
        <v>0.27457627118644068</v>
      </c>
    </row>
    <row r="1233" spans="1:20" x14ac:dyDescent="0.25">
      <c r="A1233" t="s">
        <v>960</v>
      </c>
      <c r="E1233" s="1">
        <v>9.5299999999999994</v>
      </c>
      <c r="F1233" s="1">
        <v>4.03</v>
      </c>
      <c r="G1233" s="1">
        <v>0.26</v>
      </c>
      <c r="H1233" s="1">
        <v>5.24</v>
      </c>
      <c r="I1233" s="1">
        <v>25</v>
      </c>
      <c r="J1233" s="1">
        <v>0</v>
      </c>
      <c r="K1233" s="1">
        <v>17.62</v>
      </c>
      <c r="L1233" s="3">
        <f t="shared" si="537"/>
        <v>0.70480000000000009</v>
      </c>
      <c r="M1233" s="3">
        <f t="shared" si="538"/>
        <v>27.15</v>
      </c>
      <c r="N1233" s="1">
        <v>2.6240000000000001</v>
      </c>
      <c r="O1233" s="1">
        <v>6.1980000000000004</v>
      </c>
      <c r="P1233" s="30">
        <f t="shared" si="543"/>
        <v>80.444444444444443</v>
      </c>
      <c r="Q1233">
        <f t="shared" ref="Q1233:Q1235" si="558">12.15/6</f>
        <v>2.0249999999999999</v>
      </c>
      <c r="R1233">
        <f t="shared" ref="R1233:R1235" si="559">44.25/6</f>
        <v>7.375</v>
      </c>
      <c r="S1233" s="20">
        <f t="shared" si="555"/>
        <v>9.4</v>
      </c>
      <c r="T1233" s="20">
        <f t="shared" si="552"/>
        <v>0.27457627118644068</v>
      </c>
    </row>
    <row r="1234" spans="1:20" x14ac:dyDescent="0.25">
      <c r="A1234" t="s">
        <v>961</v>
      </c>
      <c r="E1234" s="1">
        <v>9.89</v>
      </c>
      <c r="F1234" s="1">
        <v>3.64</v>
      </c>
      <c r="G1234" s="1">
        <v>0.12</v>
      </c>
      <c r="H1234" s="1">
        <v>6.13</v>
      </c>
      <c r="I1234" s="1">
        <v>32</v>
      </c>
      <c r="J1234" s="1">
        <v>0</v>
      </c>
      <c r="K1234" s="1">
        <v>16.850000000000001</v>
      </c>
      <c r="L1234" s="3">
        <f t="shared" si="537"/>
        <v>0.52656250000000004</v>
      </c>
      <c r="M1234" s="3">
        <f t="shared" si="538"/>
        <v>26.740000000000002</v>
      </c>
      <c r="N1234" s="1">
        <v>3.2360000000000002</v>
      </c>
      <c r="O1234" s="1">
        <v>8.7959999999999994</v>
      </c>
      <c r="P1234" s="30">
        <f t="shared" si="543"/>
        <v>79.229629629629642</v>
      </c>
      <c r="Q1234">
        <f t="shared" si="558"/>
        <v>2.0249999999999999</v>
      </c>
      <c r="R1234">
        <f t="shared" si="559"/>
        <v>7.375</v>
      </c>
      <c r="S1234" s="20">
        <f t="shared" si="555"/>
        <v>9.4</v>
      </c>
      <c r="T1234" s="20">
        <f t="shared" si="552"/>
        <v>0.27457627118644068</v>
      </c>
    </row>
    <row r="1235" spans="1:20" x14ac:dyDescent="0.25">
      <c r="A1235" t="s">
        <v>962</v>
      </c>
      <c r="E1235" s="1">
        <v>8.34</v>
      </c>
      <c r="F1235" s="1">
        <v>3.1</v>
      </c>
      <c r="G1235" s="1">
        <v>0.15</v>
      </c>
      <c r="H1235" s="1">
        <v>5.09</v>
      </c>
      <c r="I1235" s="1">
        <v>18</v>
      </c>
      <c r="J1235" s="1">
        <v>0</v>
      </c>
      <c r="K1235" s="1">
        <v>5.63</v>
      </c>
      <c r="L1235" s="3">
        <f t="shared" si="537"/>
        <v>0.31277777777777777</v>
      </c>
      <c r="M1235" s="3">
        <f t="shared" si="538"/>
        <v>13.969999999999999</v>
      </c>
      <c r="N1235" s="1">
        <v>2.16</v>
      </c>
      <c r="O1235" s="1">
        <v>5.8120000000000003</v>
      </c>
      <c r="P1235" s="30">
        <f t="shared" si="543"/>
        <v>41.392592592592592</v>
      </c>
      <c r="Q1235">
        <f t="shared" si="558"/>
        <v>2.0249999999999999</v>
      </c>
      <c r="R1235">
        <f t="shared" si="559"/>
        <v>7.375</v>
      </c>
      <c r="S1235" s="20">
        <f t="shared" si="555"/>
        <v>9.4</v>
      </c>
      <c r="T1235" s="20">
        <f t="shared" si="552"/>
        <v>0.27457627118644068</v>
      </c>
    </row>
    <row r="1236" spans="1:20" x14ac:dyDescent="0.25">
      <c r="L1236" s="3"/>
      <c r="M1236" s="3"/>
      <c r="P1236" s="30"/>
      <c r="S1236" s="20"/>
      <c r="T1236" s="20"/>
    </row>
    <row r="1237" spans="1:20" x14ac:dyDescent="0.25">
      <c r="L1237" s="3"/>
      <c r="M1237" s="3"/>
      <c r="P1237" s="30"/>
      <c r="S1237" s="20"/>
      <c r="T1237" s="20"/>
    </row>
    <row r="1238" spans="1:20" x14ac:dyDescent="0.25">
      <c r="A1238" t="s">
        <v>963</v>
      </c>
      <c r="E1238" s="1">
        <v>7.82</v>
      </c>
      <c r="F1238" s="1">
        <v>2.87</v>
      </c>
      <c r="G1238" s="1">
        <v>0.31</v>
      </c>
      <c r="H1238" s="1">
        <v>4.6399999999999997</v>
      </c>
      <c r="I1238" s="1">
        <v>30</v>
      </c>
      <c r="J1238" s="1">
        <v>0</v>
      </c>
      <c r="K1238" s="1">
        <v>17.55</v>
      </c>
      <c r="L1238" s="3">
        <f t="shared" si="537"/>
        <v>0.58500000000000008</v>
      </c>
      <c r="M1238" s="3">
        <f t="shared" si="538"/>
        <v>25.37</v>
      </c>
      <c r="N1238" s="1">
        <v>3.835</v>
      </c>
      <c r="O1238" s="1">
        <v>10.452</v>
      </c>
      <c r="P1238" s="30">
        <f t="shared" si="543"/>
        <v>85.357009345794395</v>
      </c>
      <c r="Q1238">
        <f>10.7/6</f>
        <v>1.7833333333333332</v>
      </c>
      <c r="R1238">
        <f>38.4/6</f>
        <v>6.3999999999999995</v>
      </c>
      <c r="S1238" s="20">
        <f t="shared" si="555"/>
        <v>8.1833333333333336</v>
      </c>
      <c r="T1238" s="20">
        <f t="shared" si="552"/>
        <v>0.27864583333333331</v>
      </c>
    </row>
    <row r="1239" spans="1:20" x14ac:dyDescent="0.25">
      <c r="A1239" t="s">
        <v>964</v>
      </c>
      <c r="E1239" s="1">
        <v>7.52</v>
      </c>
      <c r="F1239" s="1">
        <v>1.95</v>
      </c>
      <c r="G1239" s="1">
        <v>0.28000000000000003</v>
      </c>
      <c r="H1239" s="1">
        <v>5.29</v>
      </c>
      <c r="I1239" s="1">
        <v>18</v>
      </c>
      <c r="J1239" s="1">
        <v>0</v>
      </c>
      <c r="K1239" s="1">
        <v>7.34</v>
      </c>
      <c r="L1239" s="3">
        <f t="shared" si="537"/>
        <v>0.40777777777777779</v>
      </c>
      <c r="M1239" s="3">
        <f t="shared" si="538"/>
        <v>14.86</v>
      </c>
      <c r="N1239" s="1">
        <v>2.395</v>
      </c>
      <c r="O1239" s="1">
        <v>9.2379999999999995</v>
      </c>
      <c r="P1239" s="30">
        <f t="shared" si="543"/>
        <v>49.996261682242988</v>
      </c>
      <c r="Q1239">
        <f t="shared" ref="Q1239:Q1243" si="560">10.7/6</f>
        <v>1.7833333333333332</v>
      </c>
      <c r="R1239">
        <f t="shared" ref="R1239:R1243" si="561">38.4/6</f>
        <v>6.3999999999999995</v>
      </c>
      <c r="S1239" s="20">
        <f t="shared" si="555"/>
        <v>8.1833333333333336</v>
      </c>
      <c r="T1239" s="20">
        <f t="shared" si="552"/>
        <v>0.27864583333333331</v>
      </c>
    </row>
    <row r="1240" spans="1:20" x14ac:dyDescent="0.25">
      <c r="A1240" t="s">
        <v>965</v>
      </c>
      <c r="E1240" s="1">
        <v>5.78</v>
      </c>
      <c r="F1240" s="1">
        <v>1.21</v>
      </c>
      <c r="G1240" s="1">
        <v>0.4</v>
      </c>
      <c r="H1240" s="1">
        <v>4.17</v>
      </c>
      <c r="I1240" s="1">
        <v>10</v>
      </c>
      <c r="J1240" s="1">
        <v>1</v>
      </c>
      <c r="K1240" s="1">
        <v>2.72</v>
      </c>
      <c r="L1240" s="3">
        <f t="shared" si="537"/>
        <v>0.27200000000000002</v>
      </c>
      <c r="M1240" s="3">
        <f t="shared" si="538"/>
        <v>8.5</v>
      </c>
      <c r="N1240" s="1">
        <v>1.7290000000000001</v>
      </c>
      <c r="O1240" s="1">
        <v>8.2460000000000004</v>
      </c>
      <c r="P1240" s="30">
        <f t="shared" si="543"/>
        <v>28.598130841121495</v>
      </c>
      <c r="Q1240">
        <f t="shared" si="560"/>
        <v>1.7833333333333332</v>
      </c>
      <c r="R1240">
        <f t="shared" si="561"/>
        <v>6.3999999999999995</v>
      </c>
      <c r="S1240" s="20">
        <f t="shared" si="555"/>
        <v>8.1833333333333336</v>
      </c>
      <c r="T1240" s="20">
        <f t="shared" si="552"/>
        <v>0.27864583333333331</v>
      </c>
    </row>
    <row r="1241" spans="1:20" x14ac:dyDescent="0.25">
      <c r="A1241" t="s">
        <v>966</v>
      </c>
      <c r="E1241" s="1">
        <v>6.17</v>
      </c>
      <c r="F1241" s="1">
        <v>2</v>
      </c>
      <c r="G1241" s="1">
        <v>0.28000000000000003</v>
      </c>
      <c r="H1241" s="1">
        <v>3.89</v>
      </c>
      <c r="I1241" s="1">
        <v>19</v>
      </c>
      <c r="J1241" s="1">
        <v>0</v>
      </c>
      <c r="K1241" s="1">
        <v>5.57</v>
      </c>
      <c r="L1241" s="3">
        <f t="shared" si="537"/>
        <v>0.29315789473684212</v>
      </c>
      <c r="M1241" s="3">
        <f t="shared" si="538"/>
        <v>11.74</v>
      </c>
      <c r="N1241" s="1">
        <v>3.081</v>
      </c>
      <c r="O1241" s="1">
        <v>9.5109999999999992</v>
      </c>
      <c r="P1241" s="30">
        <f t="shared" si="543"/>
        <v>39.499065420560747</v>
      </c>
      <c r="Q1241">
        <f t="shared" si="560"/>
        <v>1.7833333333333332</v>
      </c>
      <c r="R1241">
        <f t="shared" si="561"/>
        <v>6.3999999999999995</v>
      </c>
      <c r="S1241" s="20">
        <f t="shared" si="555"/>
        <v>8.1833333333333336</v>
      </c>
      <c r="T1241" s="20">
        <f t="shared" si="552"/>
        <v>0.27864583333333331</v>
      </c>
    </row>
    <row r="1242" spans="1:20" x14ac:dyDescent="0.25">
      <c r="A1242" t="s">
        <v>967</v>
      </c>
      <c r="E1242" s="1">
        <v>7.42</v>
      </c>
      <c r="F1242" s="1">
        <v>2.39</v>
      </c>
      <c r="G1242" s="1">
        <v>0.35</v>
      </c>
      <c r="H1242" s="1">
        <v>4.67</v>
      </c>
      <c r="I1242" s="1">
        <v>27</v>
      </c>
      <c r="J1242" s="1">
        <v>0</v>
      </c>
      <c r="K1242" s="1">
        <v>9.5399999999999991</v>
      </c>
      <c r="L1242" s="3">
        <f t="shared" si="537"/>
        <v>0.35333333333333328</v>
      </c>
      <c r="M1242" s="3">
        <f t="shared" si="538"/>
        <v>16.96</v>
      </c>
      <c r="N1242" s="1">
        <v>3.6379999999999999</v>
      </c>
      <c r="O1242" s="1">
        <v>11.276999999999999</v>
      </c>
      <c r="P1242" s="30">
        <f t="shared" si="543"/>
        <v>57.061682242990656</v>
      </c>
      <c r="Q1242">
        <f t="shared" si="560"/>
        <v>1.7833333333333332</v>
      </c>
      <c r="R1242">
        <f t="shared" si="561"/>
        <v>6.3999999999999995</v>
      </c>
      <c r="S1242" s="20">
        <f t="shared" si="555"/>
        <v>8.1833333333333336</v>
      </c>
      <c r="T1242" s="20">
        <f t="shared" si="552"/>
        <v>0.27864583333333331</v>
      </c>
    </row>
    <row r="1243" spans="1:20" x14ac:dyDescent="0.25">
      <c r="A1243" t="s">
        <v>968</v>
      </c>
      <c r="E1243" s="1">
        <v>6.45</v>
      </c>
      <c r="F1243" s="1">
        <v>2.56</v>
      </c>
      <c r="G1243" s="1">
        <v>0.2</v>
      </c>
      <c r="H1243" s="1">
        <v>3.68</v>
      </c>
      <c r="I1243" s="1">
        <v>24</v>
      </c>
      <c r="J1243" s="1">
        <v>0</v>
      </c>
      <c r="K1243" s="1">
        <v>13.13</v>
      </c>
      <c r="L1243" s="3">
        <f t="shared" si="537"/>
        <v>0.54708333333333337</v>
      </c>
      <c r="M1243" s="3">
        <f t="shared" si="538"/>
        <v>19.580000000000002</v>
      </c>
      <c r="N1243" s="1">
        <v>3.7210000000000001</v>
      </c>
      <c r="O1243" s="1">
        <v>9.3659999999999997</v>
      </c>
      <c r="P1243" s="30">
        <f t="shared" si="543"/>
        <v>65.876635514018702</v>
      </c>
      <c r="Q1243">
        <f t="shared" si="560"/>
        <v>1.7833333333333332</v>
      </c>
      <c r="R1243">
        <f t="shared" si="561"/>
        <v>6.3999999999999995</v>
      </c>
      <c r="S1243" s="20">
        <f t="shared" si="555"/>
        <v>8.1833333333333336</v>
      </c>
      <c r="T1243" s="20">
        <f t="shared" si="552"/>
        <v>0.27864583333333331</v>
      </c>
    </row>
    <row r="1244" spans="1:20" x14ac:dyDescent="0.25">
      <c r="A1244" t="s">
        <v>969</v>
      </c>
      <c r="E1244" s="1">
        <v>7.37</v>
      </c>
      <c r="F1244" s="1">
        <v>2.35</v>
      </c>
      <c r="G1244" s="1">
        <v>0.22</v>
      </c>
      <c r="H1244" s="1">
        <v>4.8</v>
      </c>
      <c r="I1244" s="1">
        <v>12</v>
      </c>
      <c r="J1244" s="1">
        <v>0</v>
      </c>
      <c r="K1244" s="1">
        <v>8.8699999999999992</v>
      </c>
      <c r="L1244" s="3">
        <f t="shared" si="537"/>
        <v>0.73916666666666664</v>
      </c>
      <c r="M1244" s="3">
        <f t="shared" si="538"/>
        <v>16.239999999999998</v>
      </c>
      <c r="N1244" s="1">
        <v>1.6279999999999999</v>
      </c>
      <c r="O1244" s="1">
        <v>5.1059999999999999</v>
      </c>
      <c r="P1244" s="30">
        <f t="shared" si="543"/>
        <v>121.79999999999998</v>
      </c>
      <c r="Q1244">
        <f>4.8/6</f>
        <v>0.79999999999999993</v>
      </c>
      <c r="R1244">
        <f>22.08/6</f>
        <v>3.6799999999999997</v>
      </c>
      <c r="S1244" s="20">
        <f t="shared" si="555"/>
        <v>4.4799999999999995</v>
      </c>
      <c r="T1244" s="20">
        <f t="shared" si="552"/>
        <v>0.21739130434782608</v>
      </c>
    </row>
    <row r="1245" spans="1:20" x14ac:dyDescent="0.25">
      <c r="A1245" t="s">
        <v>970</v>
      </c>
      <c r="E1245" s="1">
        <v>5.81</v>
      </c>
      <c r="F1245" s="1">
        <v>2.0099999999999998</v>
      </c>
      <c r="G1245" s="1">
        <v>0.14000000000000001</v>
      </c>
      <c r="H1245" s="1">
        <v>3.66</v>
      </c>
      <c r="I1245" s="1">
        <v>12</v>
      </c>
      <c r="J1245" s="1">
        <v>0</v>
      </c>
      <c r="K1245" s="1">
        <v>6.85</v>
      </c>
      <c r="L1245" s="3">
        <f t="shared" si="537"/>
        <v>0.5708333333333333</v>
      </c>
      <c r="M1245" s="3">
        <f t="shared" si="538"/>
        <v>12.66</v>
      </c>
      <c r="N1245" s="1">
        <v>2.0640000000000001</v>
      </c>
      <c r="O1245" s="1">
        <v>5.9770000000000003</v>
      </c>
      <c r="P1245" s="30">
        <f t="shared" si="543"/>
        <v>94.95</v>
      </c>
      <c r="Q1245">
        <f t="shared" ref="Q1245:Q1248" si="562">4.8/6</f>
        <v>0.79999999999999993</v>
      </c>
      <c r="R1245">
        <f t="shared" ref="R1245:R1248" si="563">22.08/6</f>
        <v>3.6799999999999997</v>
      </c>
      <c r="S1245" s="20">
        <f t="shared" si="555"/>
        <v>4.4799999999999995</v>
      </c>
      <c r="T1245" s="20">
        <f t="shared" si="552"/>
        <v>0.21739130434782608</v>
      </c>
    </row>
    <row r="1246" spans="1:20" x14ac:dyDescent="0.25">
      <c r="A1246" t="s">
        <v>971</v>
      </c>
      <c r="E1246" s="1">
        <v>4.71</v>
      </c>
      <c r="F1246" s="1">
        <v>1.1000000000000001</v>
      </c>
      <c r="G1246" s="1">
        <v>0.67</v>
      </c>
      <c r="H1246" s="1">
        <v>2.94</v>
      </c>
      <c r="I1246" s="1">
        <v>5</v>
      </c>
      <c r="J1246" s="1">
        <v>0</v>
      </c>
      <c r="K1246" s="1">
        <v>0.88</v>
      </c>
      <c r="L1246" s="3">
        <f t="shared" si="537"/>
        <v>0.17599999999999999</v>
      </c>
      <c r="M1246" s="3">
        <f t="shared" si="538"/>
        <v>5.59</v>
      </c>
      <c r="N1246" s="1">
        <v>1.0620000000000001</v>
      </c>
      <c r="O1246" s="1">
        <v>4.5430000000000001</v>
      </c>
      <c r="P1246" s="30">
        <f t="shared" si="543"/>
        <v>41.924999999999997</v>
      </c>
      <c r="Q1246">
        <f t="shared" si="562"/>
        <v>0.79999999999999993</v>
      </c>
      <c r="R1246">
        <f t="shared" si="563"/>
        <v>3.6799999999999997</v>
      </c>
      <c r="S1246" s="20">
        <f t="shared" si="555"/>
        <v>4.4799999999999995</v>
      </c>
      <c r="T1246" s="20">
        <f t="shared" si="552"/>
        <v>0.21739130434782608</v>
      </c>
    </row>
    <row r="1247" spans="1:20" x14ac:dyDescent="0.25">
      <c r="A1247" t="s">
        <v>972</v>
      </c>
      <c r="E1247" s="1">
        <v>4.28</v>
      </c>
      <c r="F1247" s="1">
        <v>1.42</v>
      </c>
      <c r="G1247" s="1">
        <v>0.28000000000000003</v>
      </c>
      <c r="H1247" s="1">
        <v>2.58</v>
      </c>
      <c r="I1247" s="1">
        <v>6</v>
      </c>
      <c r="J1247" s="1">
        <v>0</v>
      </c>
      <c r="K1247" s="1">
        <v>0.86</v>
      </c>
      <c r="L1247" s="3">
        <f t="shared" si="537"/>
        <v>0.14333333333333334</v>
      </c>
      <c r="M1247" s="3">
        <f t="shared" si="538"/>
        <v>5.1400000000000006</v>
      </c>
      <c r="N1247" s="1">
        <v>1.403</v>
      </c>
      <c r="O1247" s="1">
        <v>4.2160000000000002</v>
      </c>
      <c r="P1247" s="30">
        <f t="shared" si="543"/>
        <v>38.550000000000004</v>
      </c>
      <c r="Q1247">
        <f t="shared" si="562"/>
        <v>0.79999999999999993</v>
      </c>
      <c r="R1247">
        <f t="shared" si="563"/>
        <v>3.6799999999999997</v>
      </c>
      <c r="S1247" s="20">
        <f t="shared" si="555"/>
        <v>4.4799999999999995</v>
      </c>
      <c r="T1247" s="20">
        <f t="shared" si="552"/>
        <v>0.21739130434782608</v>
      </c>
    </row>
    <row r="1248" spans="1:20" x14ac:dyDescent="0.25">
      <c r="A1248" t="s">
        <v>973</v>
      </c>
      <c r="E1248" s="1">
        <v>6.31</v>
      </c>
      <c r="F1248" s="1">
        <v>1.98</v>
      </c>
      <c r="G1248" s="1">
        <v>0.17</v>
      </c>
      <c r="H1248" s="1">
        <v>4.16</v>
      </c>
      <c r="I1248" s="1">
        <v>10</v>
      </c>
      <c r="J1248" s="1">
        <v>0</v>
      </c>
      <c r="K1248" s="1">
        <v>5.82</v>
      </c>
      <c r="L1248" s="3">
        <f t="shared" si="537"/>
        <v>0.58200000000000007</v>
      </c>
      <c r="M1248" s="3">
        <f t="shared" si="538"/>
        <v>12.129999999999999</v>
      </c>
      <c r="N1248" s="1">
        <v>1.5860000000000001</v>
      </c>
      <c r="O1248" s="1">
        <v>5.0430000000000001</v>
      </c>
      <c r="P1248" s="30">
        <f t="shared" si="543"/>
        <v>90.974999999999994</v>
      </c>
      <c r="Q1248">
        <f t="shared" si="562"/>
        <v>0.79999999999999993</v>
      </c>
      <c r="R1248">
        <f t="shared" si="563"/>
        <v>3.6799999999999997</v>
      </c>
      <c r="S1248" s="20">
        <f t="shared" si="555"/>
        <v>4.4799999999999995</v>
      </c>
      <c r="T1248" s="20">
        <f t="shared" si="552"/>
        <v>0.21739130434782608</v>
      </c>
    </row>
    <row r="1249" spans="1:20" x14ac:dyDescent="0.25">
      <c r="L1249" s="3"/>
      <c r="M1249" s="3"/>
      <c r="P1249" s="30"/>
      <c r="S1249" s="20"/>
      <c r="T1249" s="20"/>
    </row>
    <row r="1250" spans="1:20" x14ac:dyDescent="0.25">
      <c r="A1250" t="s">
        <v>974</v>
      </c>
      <c r="E1250" s="1">
        <v>6.62</v>
      </c>
      <c r="F1250" s="1">
        <v>1.88</v>
      </c>
      <c r="G1250" s="1">
        <v>0.41</v>
      </c>
      <c r="H1250" s="1">
        <v>4.33</v>
      </c>
      <c r="I1250" s="1">
        <v>15</v>
      </c>
      <c r="J1250" s="1">
        <v>0</v>
      </c>
      <c r="K1250" s="1">
        <v>8.7200000000000006</v>
      </c>
      <c r="L1250" s="3">
        <f t="shared" si="537"/>
        <v>0.58133333333333337</v>
      </c>
      <c r="M1250" s="3">
        <f t="shared" si="538"/>
        <v>15.34</v>
      </c>
      <c r="N1250" s="1">
        <v>2.2669999999999999</v>
      </c>
      <c r="O1250" s="1">
        <v>7.9660000000000002</v>
      </c>
      <c r="P1250" s="30">
        <f t="shared" si="543"/>
        <v>63.916666666666664</v>
      </c>
      <c r="Q1250">
        <f>8.64/6</f>
        <v>1.4400000000000002</v>
      </c>
      <c r="R1250">
        <f>30.12/6</f>
        <v>5.0200000000000005</v>
      </c>
      <c r="S1250" s="20">
        <f t="shared" si="555"/>
        <v>6.4600000000000009</v>
      </c>
      <c r="T1250" s="20">
        <f t="shared" si="552"/>
        <v>0.28685258964143429</v>
      </c>
    </row>
    <row r="1251" spans="1:20" x14ac:dyDescent="0.25">
      <c r="A1251" t="s">
        <v>975</v>
      </c>
      <c r="E1251" s="1">
        <v>5.49</v>
      </c>
      <c r="F1251" s="1">
        <v>1.93</v>
      </c>
      <c r="G1251" s="1">
        <v>0.31</v>
      </c>
      <c r="H1251" s="1">
        <v>3.25</v>
      </c>
      <c r="I1251" s="1">
        <v>12</v>
      </c>
      <c r="J1251" s="1">
        <v>0</v>
      </c>
      <c r="K1251" s="1">
        <v>5.33</v>
      </c>
      <c r="L1251" s="3">
        <f t="shared" si="537"/>
        <v>0.44416666666666665</v>
      </c>
      <c r="M1251" s="3">
        <f t="shared" si="538"/>
        <v>10.82</v>
      </c>
      <c r="N1251" s="1">
        <v>2.1840000000000002</v>
      </c>
      <c r="O1251" s="1">
        <v>6.2050000000000001</v>
      </c>
      <c r="P1251" s="30">
        <f t="shared" si="543"/>
        <v>45.083333333333329</v>
      </c>
      <c r="Q1251">
        <f t="shared" ref="Q1251:Q1254" si="564">8.64/6</f>
        <v>1.4400000000000002</v>
      </c>
      <c r="R1251">
        <f t="shared" ref="R1251:R1254" si="565">30.12/6</f>
        <v>5.0200000000000005</v>
      </c>
      <c r="S1251" s="20">
        <f t="shared" si="555"/>
        <v>6.4600000000000009</v>
      </c>
      <c r="T1251" s="20">
        <f t="shared" si="552"/>
        <v>0.28685258964143429</v>
      </c>
    </row>
    <row r="1252" spans="1:20" x14ac:dyDescent="0.25">
      <c r="A1252" t="s">
        <v>976</v>
      </c>
      <c r="E1252" s="1">
        <v>6.85</v>
      </c>
      <c r="F1252" s="1">
        <v>2.0499999999999998</v>
      </c>
      <c r="G1252" s="1">
        <v>0.37</v>
      </c>
      <c r="H1252" s="1">
        <v>4.42</v>
      </c>
      <c r="I1252" s="1">
        <v>14</v>
      </c>
      <c r="J1252" s="1">
        <v>0</v>
      </c>
      <c r="K1252" s="1">
        <v>6.35</v>
      </c>
      <c r="L1252" s="3">
        <f t="shared" si="537"/>
        <v>0.45357142857142857</v>
      </c>
      <c r="M1252" s="3">
        <f t="shared" si="538"/>
        <v>13.2</v>
      </c>
      <c r="N1252" s="1">
        <v>2.0449999999999999</v>
      </c>
      <c r="O1252" s="1">
        <v>6.8159999999999998</v>
      </c>
      <c r="P1252" s="30">
        <f t="shared" si="543"/>
        <v>54.999999999999993</v>
      </c>
      <c r="Q1252">
        <f t="shared" si="564"/>
        <v>1.4400000000000002</v>
      </c>
      <c r="R1252">
        <f t="shared" si="565"/>
        <v>5.0200000000000005</v>
      </c>
      <c r="S1252" s="20">
        <f t="shared" si="555"/>
        <v>6.4600000000000009</v>
      </c>
      <c r="T1252" s="20">
        <f t="shared" si="552"/>
        <v>0.28685258964143429</v>
      </c>
    </row>
    <row r="1253" spans="1:20" x14ac:dyDescent="0.25">
      <c r="A1253" t="s">
        <v>977</v>
      </c>
      <c r="E1253" s="1">
        <v>7.85</v>
      </c>
      <c r="F1253" s="1">
        <v>2.4300000000000002</v>
      </c>
      <c r="G1253" s="1">
        <v>0.34</v>
      </c>
      <c r="H1253" s="1">
        <v>5.08</v>
      </c>
      <c r="I1253" s="1">
        <v>16</v>
      </c>
      <c r="J1253" s="1">
        <v>0</v>
      </c>
      <c r="K1253" s="1">
        <v>9.41</v>
      </c>
      <c r="L1253" s="3">
        <f t="shared" si="537"/>
        <v>0.58812500000000001</v>
      </c>
      <c r="M1253" s="3">
        <f t="shared" si="538"/>
        <v>17.259999999999998</v>
      </c>
      <c r="N1253" s="1">
        <v>2.0390000000000001</v>
      </c>
      <c r="O1253" s="1">
        <v>6.5830000000000002</v>
      </c>
      <c r="P1253" s="30">
        <f t="shared" si="543"/>
        <v>71.916666666666657</v>
      </c>
      <c r="Q1253">
        <f t="shared" si="564"/>
        <v>1.4400000000000002</v>
      </c>
      <c r="R1253">
        <f t="shared" si="565"/>
        <v>5.0200000000000005</v>
      </c>
      <c r="S1253" s="20">
        <f t="shared" si="555"/>
        <v>6.4600000000000009</v>
      </c>
      <c r="T1253" s="20">
        <f t="shared" si="552"/>
        <v>0.28685258964143429</v>
      </c>
    </row>
    <row r="1254" spans="1:20" x14ac:dyDescent="0.25">
      <c r="A1254" t="s">
        <v>978</v>
      </c>
      <c r="E1254" s="1">
        <v>7.48</v>
      </c>
      <c r="F1254" s="1">
        <v>2.98</v>
      </c>
      <c r="G1254" s="1">
        <v>0.32</v>
      </c>
      <c r="H1254" s="1">
        <v>4.18</v>
      </c>
      <c r="I1254" s="1">
        <v>19</v>
      </c>
      <c r="J1254" s="1">
        <v>0</v>
      </c>
      <c r="K1254" s="1">
        <v>12.57</v>
      </c>
      <c r="L1254" s="3">
        <f t="shared" si="537"/>
        <v>0.66157894736842104</v>
      </c>
      <c r="M1254" s="3">
        <f t="shared" si="538"/>
        <v>20.05</v>
      </c>
      <c r="N1254" s="1">
        <v>2.5419999999999998</v>
      </c>
      <c r="O1254" s="1">
        <v>6.3769999999999998</v>
      </c>
      <c r="P1254" s="30">
        <f t="shared" ref="P1254:P1317" si="566">M1254/(Q1254/6)</f>
        <v>83.541666666666657</v>
      </c>
      <c r="Q1254">
        <f t="shared" si="564"/>
        <v>1.4400000000000002</v>
      </c>
      <c r="R1254">
        <f t="shared" si="565"/>
        <v>5.0200000000000005</v>
      </c>
      <c r="S1254" s="20">
        <f t="shared" si="555"/>
        <v>6.4600000000000009</v>
      </c>
      <c r="T1254" s="20">
        <f t="shared" si="552"/>
        <v>0.28685258964143429</v>
      </c>
    </row>
    <row r="1255" spans="1:20" x14ac:dyDescent="0.25">
      <c r="L1255" s="3"/>
      <c r="M1255" s="3"/>
      <c r="P1255" s="30"/>
      <c r="S1255" s="20"/>
      <c r="T1255" s="20"/>
    </row>
    <row r="1256" spans="1:20" x14ac:dyDescent="0.25">
      <c r="A1256" t="s">
        <v>979</v>
      </c>
      <c r="E1256" s="1">
        <v>8.02</v>
      </c>
      <c r="F1256" s="1">
        <v>2.15</v>
      </c>
      <c r="G1256" s="1">
        <v>0.45</v>
      </c>
      <c r="H1256" s="1">
        <v>5.42</v>
      </c>
      <c r="I1256" s="1">
        <v>13</v>
      </c>
      <c r="J1256" s="1">
        <v>0</v>
      </c>
      <c r="K1256" s="1">
        <v>10.53</v>
      </c>
      <c r="L1256" s="3">
        <f t="shared" si="537"/>
        <v>0.80999999999999994</v>
      </c>
      <c r="M1256" s="3">
        <f t="shared" si="538"/>
        <v>18.549999999999997</v>
      </c>
      <c r="N1256" s="1">
        <v>1.621</v>
      </c>
      <c r="O1256" s="1">
        <v>6.0469999999999997</v>
      </c>
      <c r="P1256" s="30">
        <f t="shared" si="566"/>
        <v>91.479452054794521</v>
      </c>
      <c r="Q1256">
        <f>7.3/6</f>
        <v>1.2166666666666666</v>
      </c>
      <c r="R1256">
        <f>26.5/6</f>
        <v>4.416666666666667</v>
      </c>
      <c r="S1256" s="20">
        <f t="shared" si="555"/>
        <v>5.6333333333333337</v>
      </c>
      <c r="T1256" s="20">
        <f t="shared" si="552"/>
        <v>0.27547169811320749</v>
      </c>
    </row>
    <row r="1257" spans="1:20" x14ac:dyDescent="0.25">
      <c r="A1257" t="s">
        <v>980</v>
      </c>
      <c r="E1257" s="1">
        <v>7.77</v>
      </c>
      <c r="F1257" s="1">
        <v>1.89</v>
      </c>
      <c r="G1257" s="1">
        <v>0.59</v>
      </c>
      <c r="H1257" s="1">
        <v>5.3</v>
      </c>
      <c r="I1257" s="1">
        <v>9</v>
      </c>
      <c r="J1257" s="1">
        <v>0</v>
      </c>
      <c r="K1257" s="1">
        <v>4.05</v>
      </c>
      <c r="L1257" s="3">
        <f t="shared" si="537"/>
        <v>0.44999999999999996</v>
      </c>
      <c r="M1257" s="3">
        <f t="shared" si="538"/>
        <v>11.82</v>
      </c>
      <c r="N1257" s="1">
        <v>1.1579999999999999</v>
      </c>
      <c r="O1257" s="1">
        <v>4.7690000000000001</v>
      </c>
      <c r="P1257" s="30">
        <f t="shared" si="566"/>
        <v>58.290410958904118</v>
      </c>
      <c r="Q1257">
        <f t="shared" ref="Q1257:Q1261" si="567">7.3/6</f>
        <v>1.2166666666666666</v>
      </c>
      <c r="R1257">
        <f t="shared" ref="R1257:R1261" si="568">26.5/6</f>
        <v>4.416666666666667</v>
      </c>
      <c r="S1257" s="20">
        <f t="shared" si="555"/>
        <v>5.6333333333333337</v>
      </c>
      <c r="T1257" s="20">
        <f t="shared" si="552"/>
        <v>0.27547169811320749</v>
      </c>
    </row>
    <row r="1258" spans="1:20" x14ac:dyDescent="0.25">
      <c r="A1258" t="s">
        <v>981</v>
      </c>
      <c r="E1258" s="1">
        <v>7.08</v>
      </c>
      <c r="F1258" s="1">
        <v>1.71</v>
      </c>
      <c r="G1258" s="1">
        <v>0.41</v>
      </c>
      <c r="H1258" s="1">
        <v>4.97</v>
      </c>
      <c r="I1258" s="1">
        <v>7</v>
      </c>
      <c r="J1258" s="1">
        <v>0</v>
      </c>
      <c r="K1258" s="1">
        <v>2.37</v>
      </c>
      <c r="L1258" s="3">
        <f t="shared" ref="L1258:L1328" si="569">K1258/I1258</f>
        <v>0.33857142857142858</v>
      </c>
      <c r="M1258" s="3">
        <f t="shared" ref="M1258:M1328" si="570">E1258+K1258</f>
        <v>9.4499999999999993</v>
      </c>
      <c r="N1258" s="1">
        <v>0.98799999999999999</v>
      </c>
      <c r="O1258" s="1">
        <v>4.1050000000000004</v>
      </c>
      <c r="P1258" s="30">
        <f t="shared" si="566"/>
        <v>46.602739726027401</v>
      </c>
      <c r="Q1258">
        <f t="shared" si="567"/>
        <v>1.2166666666666666</v>
      </c>
      <c r="R1258">
        <f t="shared" si="568"/>
        <v>4.416666666666667</v>
      </c>
      <c r="S1258" s="20">
        <f t="shared" si="555"/>
        <v>5.6333333333333337</v>
      </c>
      <c r="T1258" s="20">
        <f t="shared" si="552"/>
        <v>0.27547169811320749</v>
      </c>
    </row>
    <row r="1259" spans="1:20" x14ac:dyDescent="0.25">
      <c r="A1259" t="s">
        <v>982</v>
      </c>
      <c r="E1259" s="1">
        <v>6.94</v>
      </c>
      <c r="F1259" s="1">
        <v>1.96</v>
      </c>
      <c r="G1259" s="1">
        <v>0.36</v>
      </c>
      <c r="H1259" s="1">
        <v>4.62</v>
      </c>
      <c r="I1259" s="1">
        <v>7</v>
      </c>
      <c r="J1259" s="1">
        <v>0</v>
      </c>
      <c r="K1259" s="1">
        <v>3.11</v>
      </c>
      <c r="L1259" s="3">
        <f t="shared" si="569"/>
        <v>0.44428571428571428</v>
      </c>
      <c r="M1259" s="3">
        <f t="shared" si="570"/>
        <v>10.050000000000001</v>
      </c>
      <c r="N1259" s="1">
        <v>1.008</v>
      </c>
      <c r="O1259" s="1">
        <v>3.573</v>
      </c>
      <c r="P1259" s="30">
        <f t="shared" si="566"/>
        <v>49.561643835616451</v>
      </c>
      <c r="Q1259">
        <f t="shared" si="567"/>
        <v>1.2166666666666666</v>
      </c>
      <c r="R1259">
        <f t="shared" si="568"/>
        <v>4.416666666666667</v>
      </c>
      <c r="S1259" s="20">
        <f t="shared" si="555"/>
        <v>5.6333333333333337</v>
      </c>
      <c r="T1259" s="20">
        <f t="shared" si="552"/>
        <v>0.27547169811320749</v>
      </c>
    </row>
    <row r="1260" spans="1:20" x14ac:dyDescent="0.25">
      <c r="A1260" t="s">
        <v>983</v>
      </c>
      <c r="E1260" s="1">
        <v>7.27</v>
      </c>
      <c r="F1260" s="1">
        <v>1.1499999999999999</v>
      </c>
      <c r="G1260" s="1">
        <v>0.38</v>
      </c>
      <c r="H1260" s="1">
        <v>5.75</v>
      </c>
      <c r="I1260" s="1">
        <v>5</v>
      </c>
      <c r="J1260" s="1">
        <v>0</v>
      </c>
      <c r="K1260" s="1">
        <v>2.34</v>
      </c>
      <c r="L1260" s="3">
        <f t="shared" si="569"/>
        <v>0.46799999999999997</v>
      </c>
      <c r="M1260" s="3">
        <f t="shared" si="570"/>
        <v>9.61</v>
      </c>
      <c r="N1260" s="1">
        <v>0.68799999999999994</v>
      </c>
      <c r="O1260" s="1">
        <v>4.367</v>
      </c>
      <c r="P1260" s="30">
        <f t="shared" si="566"/>
        <v>47.391780821917813</v>
      </c>
      <c r="Q1260">
        <f t="shared" si="567"/>
        <v>1.2166666666666666</v>
      </c>
      <c r="R1260">
        <f t="shared" si="568"/>
        <v>4.416666666666667</v>
      </c>
      <c r="S1260" s="20">
        <f t="shared" si="555"/>
        <v>5.6333333333333337</v>
      </c>
      <c r="T1260" s="20">
        <f t="shared" si="552"/>
        <v>0.27547169811320749</v>
      </c>
    </row>
    <row r="1261" spans="1:20" x14ac:dyDescent="0.25">
      <c r="A1261" t="s">
        <v>984</v>
      </c>
      <c r="E1261" s="1">
        <v>7.58</v>
      </c>
      <c r="F1261" s="1">
        <v>1.95</v>
      </c>
      <c r="G1261" s="1">
        <v>0.36</v>
      </c>
      <c r="H1261" s="1">
        <v>5.26</v>
      </c>
      <c r="I1261" s="1">
        <v>8</v>
      </c>
      <c r="J1261" s="1">
        <v>0</v>
      </c>
      <c r="K1261" s="1">
        <v>3.69</v>
      </c>
      <c r="L1261" s="3">
        <f t="shared" si="569"/>
        <v>0.46124999999999999</v>
      </c>
      <c r="M1261" s="3">
        <f t="shared" si="570"/>
        <v>11.27</v>
      </c>
      <c r="N1261" s="1">
        <v>1.056</v>
      </c>
      <c r="O1261" s="1">
        <v>4.093</v>
      </c>
      <c r="P1261" s="30">
        <f t="shared" si="566"/>
        <v>55.57808219178083</v>
      </c>
      <c r="Q1261">
        <f t="shared" si="567"/>
        <v>1.2166666666666666</v>
      </c>
      <c r="R1261">
        <f t="shared" si="568"/>
        <v>4.416666666666667</v>
      </c>
      <c r="S1261" s="20">
        <f t="shared" si="555"/>
        <v>5.6333333333333337</v>
      </c>
      <c r="T1261" s="20">
        <f t="shared" si="552"/>
        <v>0.27547169811320749</v>
      </c>
    </row>
    <row r="1262" spans="1:20" x14ac:dyDescent="0.25">
      <c r="A1262" t="s">
        <v>985</v>
      </c>
      <c r="E1262" s="1">
        <v>6.41</v>
      </c>
      <c r="F1262" s="1">
        <v>1.46</v>
      </c>
      <c r="G1262" s="1">
        <v>0.34</v>
      </c>
      <c r="H1262" s="1">
        <v>4.6100000000000003</v>
      </c>
      <c r="I1262" s="1">
        <v>12</v>
      </c>
      <c r="J1262" s="1">
        <v>0</v>
      </c>
      <c r="K1262" s="1">
        <v>4.29</v>
      </c>
      <c r="L1262" s="3">
        <f t="shared" si="569"/>
        <v>0.35749999999999998</v>
      </c>
      <c r="M1262" s="3">
        <f t="shared" si="570"/>
        <v>10.7</v>
      </c>
      <c r="N1262" s="1">
        <v>1.871</v>
      </c>
      <c r="O1262" s="1">
        <v>8.2330000000000005</v>
      </c>
      <c r="P1262" s="30">
        <f t="shared" si="566"/>
        <v>73.371428571428567</v>
      </c>
      <c r="Q1262">
        <f>5.25/6</f>
        <v>0.875</v>
      </c>
      <c r="R1262">
        <f>26.85/6</f>
        <v>4.4750000000000005</v>
      </c>
      <c r="S1262" s="20">
        <f t="shared" si="555"/>
        <v>5.3500000000000005</v>
      </c>
      <c r="T1262" s="20">
        <f t="shared" si="552"/>
        <v>0.19553072625698323</v>
      </c>
    </row>
    <row r="1263" spans="1:20" x14ac:dyDescent="0.25">
      <c r="A1263" t="s">
        <v>986</v>
      </c>
      <c r="E1263" s="1">
        <v>5.56</v>
      </c>
      <c r="F1263" s="1">
        <v>1.08</v>
      </c>
      <c r="G1263" s="1">
        <v>0.42</v>
      </c>
      <c r="H1263" s="1">
        <v>4.0599999999999996</v>
      </c>
      <c r="I1263" s="1">
        <v>8</v>
      </c>
      <c r="J1263" s="1">
        <v>0</v>
      </c>
      <c r="K1263" s="1">
        <v>1.87</v>
      </c>
      <c r="L1263" s="3">
        <f t="shared" si="569"/>
        <v>0.23375000000000001</v>
      </c>
      <c r="M1263" s="3">
        <f t="shared" si="570"/>
        <v>7.43</v>
      </c>
      <c r="N1263" s="1">
        <v>1.44</v>
      </c>
      <c r="O1263" s="1">
        <v>7.383</v>
      </c>
      <c r="P1263" s="30">
        <f t="shared" si="566"/>
        <v>50.948571428571427</v>
      </c>
      <c r="Q1263">
        <f t="shared" ref="Q1263:Q1265" si="571">5.25/6</f>
        <v>0.875</v>
      </c>
      <c r="R1263">
        <f t="shared" ref="R1263:R1265" si="572">26.85/6</f>
        <v>4.4750000000000005</v>
      </c>
      <c r="S1263" s="20">
        <f t="shared" si="555"/>
        <v>5.3500000000000005</v>
      </c>
      <c r="T1263" s="20">
        <f t="shared" si="552"/>
        <v>0.19553072625698323</v>
      </c>
    </row>
    <row r="1264" spans="1:20" x14ac:dyDescent="0.25">
      <c r="A1264" t="s">
        <v>987</v>
      </c>
      <c r="E1264" s="1">
        <v>8.08</v>
      </c>
      <c r="F1264" s="1">
        <v>1.5</v>
      </c>
      <c r="G1264" s="1">
        <v>0.34</v>
      </c>
      <c r="H1264" s="1">
        <v>6.24</v>
      </c>
      <c r="I1264" s="1">
        <v>12</v>
      </c>
      <c r="J1264" s="1">
        <v>0</v>
      </c>
      <c r="K1264" s="1">
        <v>6.59</v>
      </c>
      <c r="L1264" s="3">
        <f t="shared" si="569"/>
        <v>0.54916666666666669</v>
      </c>
      <c r="M1264" s="3">
        <f t="shared" si="570"/>
        <v>14.67</v>
      </c>
      <c r="N1264" s="1">
        <v>1.4850000000000001</v>
      </c>
      <c r="O1264" s="1">
        <v>8.02</v>
      </c>
      <c r="P1264" s="30">
        <f t="shared" si="566"/>
        <v>100.5942857142857</v>
      </c>
      <c r="Q1264">
        <f t="shared" si="571"/>
        <v>0.875</v>
      </c>
      <c r="R1264">
        <f t="shared" si="572"/>
        <v>4.4750000000000005</v>
      </c>
      <c r="S1264" s="20">
        <f t="shared" si="555"/>
        <v>5.3500000000000005</v>
      </c>
      <c r="T1264" s="20">
        <f t="shared" si="552"/>
        <v>0.19553072625698323</v>
      </c>
    </row>
    <row r="1265" spans="1:20" x14ac:dyDescent="0.25">
      <c r="A1265" t="s">
        <v>988</v>
      </c>
      <c r="E1265" s="1">
        <v>5.17</v>
      </c>
      <c r="F1265" s="1">
        <v>1.42</v>
      </c>
      <c r="G1265" s="1">
        <v>0.13</v>
      </c>
      <c r="H1265" s="1">
        <v>3.61</v>
      </c>
      <c r="I1265" s="1">
        <v>13</v>
      </c>
      <c r="J1265" s="1">
        <v>0</v>
      </c>
      <c r="K1265" s="1">
        <v>6.93</v>
      </c>
      <c r="L1265" s="3">
        <f t="shared" si="569"/>
        <v>0.533076923076923</v>
      </c>
      <c r="M1265" s="3">
        <f t="shared" si="570"/>
        <v>12.1</v>
      </c>
      <c r="N1265" s="1">
        <v>2.5169999999999999</v>
      </c>
      <c r="O1265" s="1">
        <v>9.1560000000000006</v>
      </c>
      <c r="P1265" s="30">
        <f t="shared" si="566"/>
        <v>82.971428571428561</v>
      </c>
      <c r="Q1265">
        <f t="shared" si="571"/>
        <v>0.875</v>
      </c>
      <c r="R1265">
        <f t="shared" si="572"/>
        <v>4.4750000000000005</v>
      </c>
      <c r="S1265" s="20">
        <f t="shared" si="555"/>
        <v>5.3500000000000005</v>
      </c>
      <c r="T1265" s="20">
        <f t="shared" si="552"/>
        <v>0.19553072625698323</v>
      </c>
    </row>
    <row r="1266" spans="1:20" x14ac:dyDescent="0.25">
      <c r="L1266" s="3"/>
      <c r="M1266" s="3"/>
      <c r="P1266" s="30"/>
      <c r="S1266" s="20"/>
      <c r="T1266" s="20"/>
    </row>
    <row r="1267" spans="1:20" x14ac:dyDescent="0.25">
      <c r="L1267" s="3"/>
      <c r="M1267" s="3"/>
      <c r="P1267" s="30"/>
      <c r="S1267" s="20"/>
      <c r="T1267" s="20"/>
    </row>
    <row r="1268" spans="1:20" x14ac:dyDescent="0.25">
      <c r="A1268" t="s">
        <v>989</v>
      </c>
      <c r="E1268" s="1">
        <v>8.11</v>
      </c>
      <c r="F1268" s="1">
        <v>1.94</v>
      </c>
      <c r="G1268" s="1">
        <v>0.14000000000000001</v>
      </c>
      <c r="H1268" s="1">
        <v>6.04</v>
      </c>
      <c r="I1268" s="1">
        <v>11</v>
      </c>
      <c r="J1268" s="1">
        <v>0</v>
      </c>
      <c r="K1268" s="1">
        <v>7.73</v>
      </c>
      <c r="L1268" s="3">
        <f t="shared" si="569"/>
        <v>0.70272727272727276</v>
      </c>
      <c r="M1268" s="3">
        <f t="shared" si="570"/>
        <v>15.84</v>
      </c>
      <c r="N1268" s="1">
        <v>1.3560000000000001</v>
      </c>
      <c r="O1268" s="1">
        <v>5.6769999999999996</v>
      </c>
      <c r="P1268" s="30">
        <f t="shared" si="566"/>
        <v>69.541463414634151</v>
      </c>
      <c r="Q1268">
        <f>8.2/6</f>
        <v>1.3666666666666665</v>
      </c>
      <c r="R1268">
        <f>28/6</f>
        <v>4.666666666666667</v>
      </c>
      <c r="S1268" s="20">
        <f t="shared" si="555"/>
        <v>6.0333333333333332</v>
      </c>
      <c r="T1268" s="20">
        <f t="shared" si="552"/>
        <v>0.29285714285714282</v>
      </c>
    </row>
    <row r="1269" spans="1:20" x14ac:dyDescent="0.25">
      <c r="A1269" t="s">
        <v>990</v>
      </c>
      <c r="E1269" s="1">
        <v>5.57</v>
      </c>
      <c r="F1269" s="1">
        <v>2.31</v>
      </c>
      <c r="G1269" s="1">
        <v>0.48</v>
      </c>
      <c r="H1269" s="1">
        <v>2.77</v>
      </c>
      <c r="I1269" s="1">
        <v>16</v>
      </c>
      <c r="J1269" s="1">
        <v>0</v>
      </c>
      <c r="K1269" s="1">
        <v>10.77</v>
      </c>
      <c r="L1269" s="3">
        <f t="shared" si="569"/>
        <v>0.67312499999999997</v>
      </c>
      <c r="M1269" s="3">
        <f t="shared" si="570"/>
        <v>16.34</v>
      </c>
      <c r="N1269" s="1">
        <v>2.875</v>
      </c>
      <c r="O1269" s="1">
        <v>6.9189999999999996</v>
      </c>
      <c r="P1269" s="30">
        <f t="shared" si="566"/>
        <v>71.736585365853671</v>
      </c>
      <c r="Q1269">
        <f t="shared" ref="Q1269:Q1273" si="573">8.2/6</f>
        <v>1.3666666666666665</v>
      </c>
      <c r="R1269">
        <f t="shared" ref="R1269:R1273" si="574">28/6</f>
        <v>4.666666666666667</v>
      </c>
      <c r="S1269" s="20">
        <f t="shared" si="555"/>
        <v>6.0333333333333332</v>
      </c>
      <c r="T1269" s="20">
        <f t="shared" si="552"/>
        <v>0.29285714285714282</v>
      </c>
    </row>
    <row r="1270" spans="1:20" x14ac:dyDescent="0.25">
      <c r="A1270" t="s">
        <v>991</v>
      </c>
      <c r="E1270" s="1">
        <v>8.7100000000000009</v>
      </c>
      <c r="F1270" s="1">
        <v>2.69</v>
      </c>
      <c r="G1270" s="1">
        <v>0.26</v>
      </c>
      <c r="H1270" s="1">
        <v>5.76</v>
      </c>
      <c r="I1270" s="1">
        <v>17</v>
      </c>
      <c r="J1270" s="1">
        <v>0</v>
      </c>
      <c r="K1270" s="1">
        <v>11.1</v>
      </c>
      <c r="L1270" s="3">
        <f t="shared" si="569"/>
        <v>0.65294117647058825</v>
      </c>
      <c r="M1270" s="3">
        <f t="shared" si="570"/>
        <v>19.810000000000002</v>
      </c>
      <c r="N1270" s="1">
        <v>1.952</v>
      </c>
      <c r="O1270" s="1">
        <v>6.319</v>
      </c>
      <c r="P1270" s="30">
        <f t="shared" si="566"/>
        <v>86.9707317073171</v>
      </c>
      <c r="Q1270">
        <f t="shared" si="573"/>
        <v>1.3666666666666665</v>
      </c>
      <c r="R1270">
        <f t="shared" si="574"/>
        <v>4.666666666666667</v>
      </c>
      <c r="S1270" s="20">
        <f t="shared" si="555"/>
        <v>6.0333333333333332</v>
      </c>
      <c r="T1270" s="20">
        <f t="shared" si="552"/>
        <v>0.29285714285714282</v>
      </c>
    </row>
    <row r="1271" spans="1:20" x14ac:dyDescent="0.25">
      <c r="A1271" t="s">
        <v>992</v>
      </c>
      <c r="E1271" s="1">
        <v>10.11</v>
      </c>
      <c r="F1271" s="1">
        <v>3.46</v>
      </c>
      <c r="G1271" s="1">
        <v>0.16</v>
      </c>
      <c r="H1271" s="1">
        <v>6.49</v>
      </c>
      <c r="I1271" s="1">
        <v>27</v>
      </c>
      <c r="J1271" s="1">
        <v>0</v>
      </c>
      <c r="K1271" s="1">
        <v>25.19</v>
      </c>
      <c r="L1271" s="3">
        <f t="shared" si="569"/>
        <v>0.93296296296296299</v>
      </c>
      <c r="M1271" s="3">
        <f t="shared" si="570"/>
        <v>35.299999999999997</v>
      </c>
      <c r="N1271" s="1">
        <v>2.6709999999999998</v>
      </c>
      <c r="O1271" s="1">
        <v>7.8079999999999998</v>
      </c>
      <c r="P1271" s="30">
        <f t="shared" si="566"/>
        <v>154.97560975609758</v>
      </c>
      <c r="Q1271">
        <f t="shared" si="573"/>
        <v>1.3666666666666665</v>
      </c>
      <c r="R1271">
        <f t="shared" si="574"/>
        <v>4.666666666666667</v>
      </c>
      <c r="S1271" s="20">
        <f t="shared" si="555"/>
        <v>6.0333333333333332</v>
      </c>
      <c r="T1271" s="20">
        <f t="shared" si="552"/>
        <v>0.29285714285714282</v>
      </c>
    </row>
    <row r="1272" spans="1:20" x14ac:dyDescent="0.25">
      <c r="A1272" t="s">
        <v>993</v>
      </c>
      <c r="E1272" s="1">
        <v>3.87</v>
      </c>
      <c r="F1272" s="1">
        <v>2.23</v>
      </c>
      <c r="G1272" s="1">
        <v>0.09</v>
      </c>
      <c r="H1272" s="1">
        <v>1.56</v>
      </c>
      <c r="I1272" s="1">
        <v>25</v>
      </c>
      <c r="J1272" s="1">
        <v>0</v>
      </c>
      <c r="K1272" s="1">
        <v>15.91</v>
      </c>
      <c r="L1272" s="3">
        <f t="shared" si="569"/>
        <v>0.63639999999999997</v>
      </c>
      <c r="M1272" s="3">
        <f t="shared" si="570"/>
        <v>19.78</v>
      </c>
      <c r="N1272" s="1">
        <v>6.4580000000000002</v>
      </c>
      <c r="O1272" s="1">
        <v>11.218999999999999</v>
      </c>
      <c r="P1272" s="30">
        <f t="shared" si="566"/>
        <v>86.839024390243921</v>
      </c>
      <c r="Q1272">
        <f t="shared" si="573"/>
        <v>1.3666666666666665</v>
      </c>
      <c r="R1272">
        <f t="shared" si="574"/>
        <v>4.666666666666667</v>
      </c>
      <c r="S1272" s="20">
        <f t="shared" si="555"/>
        <v>6.0333333333333332</v>
      </c>
      <c r="T1272" s="20">
        <f t="shared" si="552"/>
        <v>0.29285714285714282</v>
      </c>
    </row>
    <row r="1273" spans="1:20" x14ac:dyDescent="0.25">
      <c r="A1273" t="s">
        <v>994</v>
      </c>
      <c r="E1273" s="1">
        <v>9.83</v>
      </c>
      <c r="F1273" s="1">
        <v>3.07</v>
      </c>
      <c r="G1273" s="1">
        <v>0.32</v>
      </c>
      <c r="H1273" s="1">
        <v>6.44</v>
      </c>
      <c r="I1273" s="1">
        <v>29</v>
      </c>
      <c r="J1273" s="1">
        <v>0</v>
      </c>
      <c r="K1273" s="1">
        <v>25.74</v>
      </c>
      <c r="L1273" s="3">
        <f t="shared" si="569"/>
        <v>0.88758620689655165</v>
      </c>
      <c r="M1273" s="3">
        <f t="shared" si="570"/>
        <v>35.57</v>
      </c>
      <c r="N1273" s="1">
        <v>2.9489999999999998</v>
      </c>
      <c r="O1273" s="1">
        <v>9.4550000000000001</v>
      </c>
      <c r="P1273" s="30">
        <f t="shared" si="566"/>
        <v>156.16097560975612</v>
      </c>
      <c r="Q1273">
        <f t="shared" si="573"/>
        <v>1.3666666666666665</v>
      </c>
      <c r="R1273">
        <f t="shared" si="574"/>
        <v>4.666666666666667</v>
      </c>
      <c r="S1273" s="20">
        <f t="shared" si="555"/>
        <v>6.0333333333333332</v>
      </c>
      <c r="T1273" s="20">
        <f t="shared" si="552"/>
        <v>0.29285714285714282</v>
      </c>
    </row>
    <row r="1274" spans="1:20" x14ac:dyDescent="0.25">
      <c r="A1274" t="s">
        <v>995</v>
      </c>
      <c r="E1274" s="1">
        <v>6.57</v>
      </c>
      <c r="F1274" s="1">
        <v>1.67</v>
      </c>
      <c r="G1274" s="1">
        <v>0.25</v>
      </c>
      <c r="H1274" s="1">
        <v>4.66</v>
      </c>
      <c r="I1274" s="1">
        <v>12</v>
      </c>
      <c r="J1274" s="1">
        <v>0</v>
      </c>
      <c r="K1274" s="1">
        <v>7.98</v>
      </c>
      <c r="L1274" s="3">
        <f t="shared" si="569"/>
        <v>0.66500000000000004</v>
      </c>
      <c r="M1274" s="3">
        <f t="shared" si="570"/>
        <v>14.55</v>
      </c>
      <c r="N1274" s="1">
        <v>1.825</v>
      </c>
      <c r="O1274" s="1">
        <v>7.1859999999999999</v>
      </c>
      <c r="P1274" s="30">
        <f t="shared" si="566"/>
        <v>71.753424657534254</v>
      </c>
      <c r="Q1274">
        <f>7.3/6</f>
        <v>1.2166666666666666</v>
      </c>
      <c r="R1274">
        <f>26.5/6</f>
        <v>4.416666666666667</v>
      </c>
      <c r="S1274" s="20">
        <f t="shared" si="555"/>
        <v>5.6333333333333337</v>
      </c>
      <c r="T1274" s="20">
        <f t="shared" si="552"/>
        <v>0.27547169811320749</v>
      </c>
    </row>
    <row r="1275" spans="1:20" x14ac:dyDescent="0.25">
      <c r="A1275" t="s">
        <v>996</v>
      </c>
      <c r="E1275" s="1">
        <v>4.2</v>
      </c>
      <c r="F1275" s="1">
        <v>1.87</v>
      </c>
      <c r="G1275" s="1">
        <v>0.15</v>
      </c>
      <c r="H1275" s="1">
        <v>2.19</v>
      </c>
      <c r="I1275" s="1">
        <v>19</v>
      </c>
      <c r="J1275" s="1">
        <v>0</v>
      </c>
      <c r="K1275" s="1">
        <v>9.2899999999999991</v>
      </c>
      <c r="L1275" s="3">
        <f t="shared" si="569"/>
        <v>0.48894736842105258</v>
      </c>
      <c r="M1275" s="3">
        <f t="shared" si="570"/>
        <v>13.489999999999998</v>
      </c>
      <c r="N1275" s="1">
        <v>4.5209999999999999</v>
      </c>
      <c r="O1275" s="1">
        <v>10.170999999999999</v>
      </c>
      <c r="P1275" s="30">
        <f t="shared" si="566"/>
        <v>66.526027397260279</v>
      </c>
      <c r="Q1275">
        <f t="shared" ref="Q1275:Q1279" si="575">7.3/6</f>
        <v>1.2166666666666666</v>
      </c>
      <c r="R1275">
        <f t="shared" ref="R1275:R1279" si="576">26.5/6</f>
        <v>4.416666666666667</v>
      </c>
      <c r="S1275" s="20">
        <f t="shared" si="555"/>
        <v>5.6333333333333337</v>
      </c>
      <c r="T1275" s="20">
        <f t="shared" si="552"/>
        <v>0.27547169811320749</v>
      </c>
    </row>
    <row r="1276" spans="1:20" x14ac:dyDescent="0.25">
      <c r="A1276" t="s">
        <v>997</v>
      </c>
      <c r="E1276" s="1">
        <v>3.52</v>
      </c>
      <c r="F1276" s="1">
        <v>1.96</v>
      </c>
      <c r="G1276" s="1">
        <v>0.48</v>
      </c>
      <c r="H1276" s="1">
        <v>1.0900000000000001</v>
      </c>
      <c r="I1276" s="1">
        <v>16</v>
      </c>
      <c r="J1276" s="1">
        <v>0</v>
      </c>
      <c r="K1276" s="1">
        <v>8.6</v>
      </c>
      <c r="L1276" s="3">
        <f t="shared" si="569"/>
        <v>0.53749999999999998</v>
      </c>
      <c r="M1276" s="3">
        <f t="shared" si="570"/>
        <v>12.12</v>
      </c>
      <c r="N1276" s="1">
        <v>4.5430000000000001</v>
      </c>
      <c r="O1276" s="1">
        <v>8.1720000000000006</v>
      </c>
      <c r="P1276" s="30">
        <f t="shared" si="566"/>
        <v>59.769863013698632</v>
      </c>
      <c r="Q1276">
        <f t="shared" si="575"/>
        <v>1.2166666666666666</v>
      </c>
      <c r="R1276">
        <f t="shared" si="576"/>
        <v>4.416666666666667</v>
      </c>
      <c r="S1276" s="20">
        <f t="shared" si="555"/>
        <v>5.6333333333333337</v>
      </c>
      <c r="T1276" s="20">
        <f t="shared" si="552"/>
        <v>0.27547169811320749</v>
      </c>
    </row>
    <row r="1277" spans="1:20" x14ac:dyDescent="0.25">
      <c r="A1277" t="s">
        <v>998</v>
      </c>
      <c r="E1277" s="1">
        <v>3.79</v>
      </c>
      <c r="F1277" s="1">
        <v>2.4</v>
      </c>
      <c r="G1277" s="1">
        <v>0.18</v>
      </c>
      <c r="H1277" s="1">
        <v>1.21</v>
      </c>
      <c r="I1277" s="1">
        <v>17</v>
      </c>
      <c r="J1277" s="1">
        <v>0</v>
      </c>
      <c r="K1277" s="1">
        <v>8.31</v>
      </c>
      <c r="L1277" s="3">
        <f t="shared" si="569"/>
        <v>0.48882352941176471</v>
      </c>
      <c r="M1277" s="3">
        <f t="shared" si="570"/>
        <v>12.100000000000001</v>
      </c>
      <c r="N1277" s="1">
        <v>4.4859999999999998</v>
      </c>
      <c r="O1277" s="1">
        <v>7.0720000000000001</v>
      </c>
      <c r="P1277" s="30">
        <f t="shared" si="566"/>
        <v>59.671232876712345</v>
      </c>
      <c r="Q1277">
        <f t="shared" si="575"/>
        <v>1.2166666666666666</v>
      </c>
      <c r="R1277">
        <f t="shared" si="576"/>
        <v>4.416666666666667</v>
      </c>
      <c r="S1277" s="20">
        <f t="shared" si="555"/>
        <v>5.6333333333333337</v>
      </c>
      <c r="T1277" s="20">
        <f t="shared" si="552"/>
        <v>0.27547169811320749</v>
      </c>
    </row>
    <row r="1278" spans="1:20" x14ac:dyDescent="0.25">
      <c r="A1278" t="s">
        <v>999</v>
      </c>
      <c r="E1278" s="1">
        <v>5.55</v>
      </c>
      <c r="F1278" s="1">
        <v>1.74</v>
      </c>
      <c r="G1278" s="1">
        <v>0.31</v>
      </c>
      <c r="H1278" s="1">
        <v>3.5</v>
      </c>
      <c r="I1278" s="1">
        <v>10</v>
      </c>
      <c r="J1278" s="1">
        <v>0</v>
      </c>
      <c r="K1278" s="1">
        <v>4.4000000000000004</v>
      </c>
      <c r="L1278" s="3">
        <f t="shared" si="569"/>
        <v>0.44000000000000006</v>
      </c>
      <c r="M1278" s="3">
        <f t="shared" si="570"/>
        <v>9.9499999999999993</v>
      </c>
      <c r="N1278" s="1">
        <v>1.8029999999999999</v>
      </c>
      <c r="O1278" s="1">
        <v>5.742</v>
      </c>
      <c r="P1278" s="30">
        <f t="shared" si="566"/>
        <v>49.068493150684937</v>
      </c>
      <c r="Q1278">
        <f t="shared" si="575"/>
        <v>1.2166666666666666</v>
      </c>
      <c r="R1278">
        <f t="shared" si="576"/>
        <v>4.416666666666667</v>
      </c>
      <c r="S1278" s="20">
        <f t="shared" si="555"/>
        <v>5.6333333333333337</v>
      </c>
      <c r="T1278" s="20">
        <f t="shared" si="552"/>
        <v>0.27547169811320749</v>
      </c>
    </row>
    <row r="1279" spans="1:20" x14ac:dyDescent="0.25">
      <c r="A1279" t="s">
        <v>1000</v>
      </c>
      <c r="E1279" s="1">
        <v>8.23</v>
      </c>
      <c r="F1279" s="1">
        <v>2.46</v>
      </c>
      <c r="G1279" s="1">
        <v>0.26</v>
      </c>
      <c r="H1279" s="1">
        <v>5.51</v>
      </c>
      <c r="I1279" s="1">
        <v>13</v>
      </c>
      <c r="J1279" s="1">
        <v>0</v>
      </c>
      <c r="K1279" s="1">
        <v>8.07</v>
      </c>
      <c r="L1279" s="3">
        <f t="shared" si="569"/>
        <v>0.62076923076923074</v>
      </c>
      <c r="M1279" s="3">
        <f t="shared" si="570"/>
        <v>16.3</v>
      </c>
      <c r="N1279" s="1">
        <v>1.58</v>
      </c>
      <c r="O1279" s="1">
        <v>5.2910000000000004</v>
      </c>
      <c r="P1279" s="30">
        <f t="shared" si="566"/>
        <v>80.383561643835634</v>
      </c>
      <c r="Q1279">
        <f t="shared" si="575"/>
        <v>1.2166666666666666</v>
      </c>
      <c r="R1279">
        <f t="shared" si="576"/>
        <v>4.416666666666667</v>
      </c>
      <c r="S1279" s="20">
        <f t="shared" si="555"/>
        <v>5.6333333333333337</v>
      </c>
      <c r="T1279" s="20">
        <f t="shared" si="552"/>
        <v>0.27547169811320749</v>
      </c>
    </row>
    <row r="1280" spans="1:20" x14ac:dyDescent="0.25">
      <c r="A1280" t="s">
        <v>1001</v>
      </c>
      <c r="E1280" s="1">
        <v>6.22</v>
      </c>
      <c r="F1280" s="1">
        <v>1.97</v>
      </c>
      <c r="G1280" s="1">
        <v>0.19</v>
      </c>
      <c r="H1280" s="1">
        <v>4.05</v>
      </c>
      <c r="I1280" s="1">
        <v>8</v>
      </c>
      <c r="J1280" s="1">
        <v>0</v>
      </c>
      <c r="K1280" s="1">
        <v>4.3600000000000003</v>
      </c>
      <c r="L1280" s="3">
        <f t="shared" si="569"/>
        <v>0.54500000000000004</v>
      </c>
      <c r="M1280" s="3">
        <f t="shared" si="570"/>
        <v>10.58</v>
      </c>
      <c r="N1280" s="1">
        <v>1.2849999999999999</v>
      </c>
      <c r="O1280" s="1">
        <v>4.0510000000000002</v>
      </c>
      <c r="P1280" s="30">
        <f t="shared" si="566"/>
        <v>58.596923076923076</v>
      </c>
      <c r="Q1280">
        <f>6.5/6</f>
        <v>1.0833333333333333</v>
      </c>
      <c r="R1280">
        <f>25/6</f>
        <v>4.166666666666667</v>
      </c>
      <c r="S1280" s="20">
        <f t="shared" si="555"/>
        <v>5.25</v>
      </c>
      <c r="T1280" s="20">
        <f t="shared" si="552"/>
        <v>0.25999999999999995</v>
      </c>
    </row>
    <row r="1281" spans="1:20" x14ac:dyDescent="0.25">
      <c r="A1281" t="s">
        <v>1002</v>
      </c>
      <c r="E1281" s="1">
        <v>4.51</v>
      </c>
      <c r="F1281" s="1">
        <v>1.35</v>
      </c>
      <c r="G1281" s="1">
        <v>0.16</v>
      </c>
      <c r="H1281" s="1">
        <v>2.99</v>
      </c>
      <c r="I1281" s="1">
        <v>9</v>
      </c>
      <c r="J1281" s="1">
        <v>0</v>
      </c>
      <c r="K1281" s="1">
        <v>3.82</v>
      </c>
      <c r="L1281" s="3">
        <f t="shared" si="569"/>
        <v>0.4244444444444444</v>
      </c>
      <c r="M1281" s="3">
        <f t="shared" si="570"/>
        <v>8.33</v>
      </c>
      <c r="N1281" s="1">
        <v>1.9970000000000001</v>
      </c>
      <c r="O1281" s="1">
        <v>6.66</v>
      </c>
      <c r="P1281" s="30">
        <f t="shared" si="566"/>
        <v>46.135384615384616</v>
      </c>
      <c r="Q1281">
        <f t="shared" ref="Q1281:Q1285" si="577">6.5/6</f>
        <v>1.0833333333333333</v>
      </c>
      <c r="R1281">
        <f t="shared" ref="R1281:R1285" si="578">25/6</f>
        <v>4.166666666666667</v>
      </c>
      <c r="S1281" s="20">
        <f t="shared" si="555"/>
        <v>5.25</v>
      </c>
      <c r="T1281" s="20">
        <f t="shared" si="552"/>
        <v>0.25999999999999995</v>
      </c>
    </row>
    <row r="1282" spans="1:20" x14ac:dyDescent="0.25">
      <c r="A1282" t="s">
        <v>1003</v>
      </c>
      <c r="E1282" s="1">
        <v>5.76</v>
      </c>
      <c r="F1282" s="1">
        <v>0.94</v>
      </c>
      <c r="G1282" s="1">
        <v>0.84</v>
      </c>
      <c r="H1282" s="1">
        <v>3.98</v>
      </c>
      <c r="I1282" s="1">
        <v>6</v>
      </c>
      <c r="J1282" s="1">
        <v>0</v>
      </c>
      <c r="K1282" s="1">
        <v>1.37</v>
      </c>
      <c r="L1282" s="3">
        <f t="shared" si="569"/>
        <v>0.22833333333333336</v>
      </c>
      <c r="M1282" s="3">
        <f t="shared" si="570"/>
        <v>7.13</v>
      </c>
      <c r="N1282" s="1">
        <v>1.0409999999999999</v>
      </c>
      <c r="O1282" s="1">
        <v>6.3609999999999998</v>
      </c>
      <c r="P1282" s="30">
        <f t="shared" si="566"/>
        <v>39.489230769230772</v>
      </c>
      <c r="Q1282">
        <f t="shared" si="577"/>
        <v>1.0833333333333333</v>
      </c>
      <c r="R1282">
        <f t="shared" si="578"/>
        <v>4.166666666666667</v>
      </c>
      <c r="S1282" s="20">
        <f t="shared" si="555"/>
        <v>5.25</v>
      </c>
      <c r="T1282" s="20">
        <f t="shared" si="552"/>
        <v>0.25999999999999995</v>
      </c>
    </row>
    <row r="1283" spans="1:20" x14ac:dyDescent="0.25">
      <c r="A1283" t="s">
        <v>1004</v>
      </c>
      <c r="E1283" s="1">
        <v>5.64</v>
      </c>
      <c r="F1283" s="1">
        <v>1.29</v>
      </c>
      <c r="G1283" s="1">
        <v>0.28999999999999998</v>
      </c>
      <c r="H1283" s="1">
        <v>4.0599999999999996</v>
      </c>
      <c r="I1283" s="1">
        <v>5</v>
      </c>
      <c r="J1283" s="1">
        <v>0</v>
      </c>
      <c r="K1283" s="1">
        <v>1.82</v>
      </c>
      <c r="L1283" s="3">
        <f t="shared" si="569"/>
        <v>0.36399999999999999</v>
      </c>
      <c r="M1283" s="3">
        <f t="shared" si="570"/>
        <v>7.46</v>
      </c>
      <c r="N1283" s="1">
        <v>0.88600000000000001</v>
      </c>
      <c r="O1283" s="1">
        <v>3.8889999999999998</v>
      </c>
      <c r="P1283" s="30">
        <f t="shared" si="566"/>
        <v>41.316923076923075</v>
      </c>
      <c r="Q1283">
        <f t="shared" si="577"/>
        <v>1.0833333333333333</v>
      </c>
      <c r="R1283">
        <f t="shared" si="578"/>
        <v>4.166666666666667</v>
      </c>
      <c r="S1283" s="20">
        <f t="shared" si="555"/>
        <v>5.25</v>
      </c>
      <c r="T1283" s="20">
        <f t="shared" si="552"/>
        <v>0.25999999999999995</v>
      </c>
    </row>
    <row r="1284" spans="1:20" x14ac:dyDescent="0.25">
      <c r="A1284" t="s">
        <v>1005</v>
      </c>
      <c r="E1284" s="1">
        <v>5.38</v>
      </c>
      <c r="F1284" s="1">
        <v>1.39</v>
      </c>
      <c r="G1284" s="1">
        <v>0.19</v>
      </c>
      <c r="H1284" s="1">
        <v>3.8</v>
      </c>
      <c r="I1284" s="1">
        <v>8</v>
      </c>
      <c r="J1284" s="1">
        <v>0</v>
      </c>
      <c r="K1284" s="1">
        <v>1.91</v>
      </c>
      <c r="L1284" s="3">
        <f t="shared" si="569"/>
        <v>0.23874999999999999</v>
      </c>
      <c r="M1284" s="3">
        <f t="shared" si="570"/>
        <v>7.29</v>
      </c>
      <c r="N1284" s="1">
        <v>1.4870000000000001</v>
      </c>
      <c r="O1284" s="1">
        <v>5.7539999999999996</v>
      </c>
      <c r="P1284" s="30">
        <f t="shared" si="566"/>
        <v>40.375384615384618</v>
      </c>
      <c r="Q1284">
        <f t="shared" si="577"/>
        <v>1.0833333333333333</v>
      </c>
      <c r="R1284">
        <f t="shared" si="578"/>
        <v>4.166666666666667</v>
      </c>
      <c r="S1284" s="20">
        <f t="shared" si="555"/>
        <v>5.25</v>
      </c>
      <c r="T1284" s="20">
        <f t="shared" ref="T1284:T1347" si="579">Q1284/R1284</f>
        <v>0.25999999999999995</v>
      </c>
    </row>
    <row r="1285" spans="1:20" x14ac:dyDescent="0.25">
      <c r="A1285" t="s">
        <v>1006</v>
      </c>
      <c r="E1285" s="1">
        <v>6.09</v>
      </c>
      <c r="F1285" s="1">
        <v>1.93</v>
      </c>
      <c r="G1285" s="1">
        <v>0.36</v>
      </c>
      <c r="H1285" s="1">
        <v>3.8</v>
      </c>
      <c r="I1285" s="1">
        <v>16</v>
      </c>
      <c r="J1285" s="1">
        <v>0</v>
      </c>
      <c r="K1285" s="1">
        <v>7.19</v>
      </c>
      <c r="L1285" s="3">
        <f t="shared" si="569"/>
        <v>0.44937500000000002</v>
      </c>
      <c r="M1285" s="3">
        <f t="shared" si="570"/>
        <v>13.280000000000001</v>
      </c>
      <c r="N1285" s="1">
        <v>2.629</v>
      </c>
      <c r="O1285" s="1">
        <v>8.3049999999999997</v>
      </c>
      <c r="P1285" s="30">
        <f t="shared" si="566"/>
        <v>73.550769230769234</v>
      </c>
      <c r="Q1285">
        <f t="shared" si="577"/>
        <v>1.0833333333333333</v>
      </c>
      <c r="R1285">
        <f t="shared" si="578"/>
        <v>4.166666666666667</v>
      </c>
      <c r="S1285" s="20">
        <f t="shared" si="555"/>
        <v>5.25</v>
      </c>
      <c r="T1285" s="20">
        <f t="shared" si="579"/>
        <v>0.25999999999999995</v>
      </c>
    </row>
    <row r="1286" spans="1:20" x14ac:dyDescent="0.25">
      <c r="A1286" t="s">
        <v>1007</v>
      </c>
      <c r="E1286" s="1">
        <v>4.58</v>
      </c>
      <c r="F1286" s="1">
        <v>2.85</v>
      </c>
      <c r="G1286" s="1">
        <v>7.0000000000000007E-2</v>
      </c>
      <c r="H1286" s="1">
        <v>1.65</v>
      </c>
      <c r="I1286" s="1">
        <v>24</v>
      </c>
      <c r="J1286" s="1">
        <v>0</v>
      </c>
      <c r="K1286" s="1">
        <v>15.67</v>
      </c>
      <c r="L1286" s="3">
        <f t="shared" si="569"/>
        <v>0.6529166666666667</v>
      </c>
      <c r="M1286" s="3">
        <f t="shared" si="570"/>
        <v>20.25</v>
      </c>
      <c r="N1286" s="1">
        <v>5.2439999999999998</v>
      </c>
      <c r="O1286" s="1">
        <v>8.4060000000000006</v>
      </c>
      <c r="P1286" s="30">
        <f t="shared" si="566"/>
        <v>85.764705882352928</v>
      </c>
      <c r="Q1286">
        <f>8.5/6</f>
        <v>1.4166666666666667</v>
      </c>
      <c r="R1286">
        <f>33.7/6</f>
        <v>5.6166666666666671</v>
      </c>
      <c r="S1286" s="20">
        <f t="shared" si="555"/>
        <v>7.0333333333333341</v>
      </c>
      <c r="T1286" s="20">
        <f t="shared" si="579"/>
        <v>0.25222551928783382</v>
      </c>
    </row>
    <row r="1287" spans="1:20" x14ac:dyDescent="0.25">
      <c r="A1287" t="s">
        <v>1008</v>
      </c>
      <c r="E1287" s="1">
        <v>6.4</v>
      </c>
      <c r="F1287" s="1">
        <v>2.97</v>
      </c>
      <c r="G1287" s="1">
        <v>0.26</v>
      </c>
      <c r="H1287" s="1">
        <v>3.17</v>
      </c>
      <c r="I1287" s="1">
        <v>20</v>
      </c>
      <c r="J1287" s="1">
        <v>0</v>
      </c>
      <c r="K1287" s="1">
        <v>11.81</v>
      </c>
      <c r="L1287" s="3">
        <f t="shared" si="569"/>
        <v>0.59050000000000002</v>
      </c>
      <c r="M1287" s="3">
        <f t="shared" si="570"/>
        <v>18.21</v>
      </c>
      <c r="N1287" s="1">
        <v>3.1240000000000001</v>
      </c>
      <c r="O1287" s="1">
        <v>6.7389999999999999</v>
      </c>
      <c r="P1287" s="30">
        <f t="shared" si="566"/>
        <v>77.124705882352941</v>
      </c>
      <c r="Q1287">
        <f t="shared" ref="Q1287:Q1291" si="580">8.5/6</f>
        <v>1.4166666666666667</v>
      </c>
      <c r="R1287">
        <f t="shared" ref="R1287:R1291" si="581">33.7/6</f>
        <v>5.6166666666666671</v>
      </c>
      <c r="S1287" s="20">
        <f t="shared" si="555"/>
        <v>7.0333333333333341</v>
      </c>
      <c r="T1287" s="20">
        <f t="shared" si="579"/>
        <v>0.25222551928783382</v>
      </c>
    </row>
    <row r="1288" spans="1:20" x14ac:dyDescent="0.25">
      <c r="A1288" t="s">
        <v>1009</v>
      </c>
      <c r="E1288" s="1">
        <v>8.92</v>
      </c>
      <c r="F1288" s="1">
        <v>2.94</v>
      </c>
      <c r="G1288" s="1">
        <v>0.17</v>
      </c>
      <c r="H1288" s="1">
        <v>5.8</v>
      </c>
      <c r="I1288" s="1">
        <v>29</v>
      </c>
      <c r="J1288" s="1">
        <v>0</v>
      </c>
      <c r="K1288" s="1">
        <v>12.67</v>
      </c>
      <c r="L1288" s="3">
        <f t="shared" si="569"/>
        <v>0.43689655172413794</v>
      </c>
      <c r="M1288" s="3">
        <f t="shared" si="570"/>
        <v>21.59</v>
      </c>
      <c r="N1288" s="1">
        <v>3.2519999999999998</v>
      </c>
      <c r="O1288" s="1">
        <v>9.8490000000000002</v>
      </c>
      <c r="P1288" s="30">
        <f t="shared" si="566"/>
        <v>91.44</v>
      </c>
      <c r="Q1288">
        <f t="shared" si="580"/>
        <v>1.4166666666666667</v>
      </c>
      <c r="R1288">
        <f t="shared" si="581"/>
        <v>5.6166666666666671</v>
      </c>
      <c r="S1288" s="20">
        <f t="shared" si="555"/>
        <v>7.0333333333333341</v>
      </c>
      <c r="T1288" s="20">
        <f t="shared" si="579"/>
        <v>0.25222551928783382</v>
      </c>
    </row>
    <row r="1289" spans="1:20" x14ac:dyDescent="0.25">
      <c r="A1289" t="s">
        <v>1010</v>
      </c>
      <c r="E1289" s="1">
        <v>8.66</v>
      </c>
      <c r="F1289" s="1">
        <v>3.13</v>
      </c>
      <c r="G1289" s="1">
        <v>0.23</v>
      </c>
      <c r="H1289" s="1">
        <v>5.3</v>
      </c>
      <c r="I1289" s="1">
        <v>21</v>
      </c>
      <c r="J1289" s="1">
        <v>0</v>
      </c>
      <c r="K1289" s="1">
        <v>6.04</v>
      </c>
      <c r="L1289" s="3">
        <f t="shared" si="569"/>
        <v>0.28761904761904761</v>
      </c>
      <c r="M1289" s="3">
        <f t="shared" si="570"/>
        <v>14.7</v>
      </c>
      <c r="N1289" s="1">
        <v>2.4249999999999998</v>
      </c>
      <c r="O1289" s="1">
        <v>6.7110000000000003</v>
      </c>
      <c r="P1289" s="30">
        <f t="shared" si="566"/>
        <v>62.258823529411757</v>
      </c>
      <c r="Q1289">
        <f t="shared" si="580"/>
        <v>1.4166666666666667</v>
      </c>
      <c r="R1289">
        <f t="shared" si="581"/>
        <v>5.6166666666666671</v>
      </c>
      <c r="S1289" s="20">
        <f t="shared" ref="S1289:S1352" si="582">Q1289+R1289</f>
        <v>7.0333333333333341</v>
      </c>
      <c r="T1289" s="20">
        <f t="shared" si="579"/>
        <v>0.25222551928783382</v>
      </c>
    </row>
    <row r="1290" spans="1:20" x14ac:dyDescent="0.25">
      <c r="A1290" t="s">
        <v>1011</v>
      </c>
      <c r="E1290" s="1">
        <v>8.9600000000000009</v>
      </c>
      <c r="F1290" s="1">
        <v>2.84</v>
      </c>
      <c r="G1290" s="1">
        <v>0.18</v>
      </c>
      <c r="H1290" s="1">
        <v>5.93</v>
      </c>
      <c r="I1290" s="1">
        <v>22</v>
      </c>
      <c r="J1290" s="1">
        <v>0</v>
      </c>
      <c r="K1290" s="1">
        <v>8.8699999999999992</v>
      </c>
      <c r="L1290" s="3">
        <f t="shared" si="569"/>
        <v>0.40318181818181814</v>
      </c>
      <c r="M1290" s="3">
        <f t="shared" si="570"/>
        <v>17.829999999999998</v>
      </c>
      <c r="N1290" s="1">
        <v>2.4550000000000001</v>
      </c>
      <c r="O1290" s="1">
        <v>7.7430000000000003</v>
      </c>
      <c r="P1290" s="30">
        <f t="shared" si="566"/>
        <v>75.515294117647045</v>
      </c>
      <c r="Q1290">
        <f t="shared" si="580"/>
        <v>1.4166666666666667</v>
      </c>
      <c r="R1290">
        <f t="shared" si="581"/>
        <v>5.6166666666666671</v>
      </c>
      <c r="S1290" s="20">
        <f t="shared" si="582"/>
        <v>7.0333333333333341</v>
      </c>
      <c r="T1290" s="20">
        <f t="shared" si="579"/>
        <v>0.25222551928783382</v>
      </c>
    </row>
    <row r="1291" spans="1:20" x14ac:dyDescent="0.25">
      <c r="A1291" t="s">
        <v>1012</v>
      </c>
      <c r="E1291" s="1">
        <v>6.6</v>
      </c>
      <c r="F1291" s="1">
        <v>2.97</v>
      </c>
      <c r="G1291" s="1">
        <v>0.17</v>
      </c>
      <c r="H1291" s="1">
        <v>3.45</v>
      </c>
      <c r="I1291" s="1">
        <v>16</v>
      </c>
      <c r="J1291" s="1">
        <v>0</v>
      </c>
      <c r="K1291" s="1">
        <v>4.08</v>
      </c>
      <c r="L1291" s="3">
        <f t="shared" si="569"/>
        <v>0.255</v>
      </c>
      <c r="M1291" s="3">
        <f t="shared" si="570"/>
        <v>10.68</v>
      </c>
      <c r="N1291" s="1">
        <v>2.4260000000000002</v>
      </c>
      <c r="O1291" s="1">
        <v>5.3789999999999996</v>
      </c>
      <c r="P1291" s="30">
        <f t="shared" si="566"/>
        <v>45.232941176470582</v>
      </c>
      <c r="Q1291">
        <f t="shared" si="580"/>
        <v>1.4166666666666667</v>
      </c>
      <c r="R1291">
        <f t="shared" si="581"/>
        <v>5.6166666666666671</v>
      </c>
      <c r="S1291" s="20">
        <f t="shared" si="582"/>
        <v>7.0333333333333341</v>
      </c>
      <c r="T1291" s="20">
        <f t="shared" si="579"/>
        <v>0.25222551928783382</v>
      </c>
    </row>
    <row r="1292" spans="1:20" x14ac:dyDescent="0.25">
      <c r="A1292" t="s">
        <v>1013</v>
      </c>
      <c r="E1292" s="1">
        <v>9.42</v>
      </c>
      <c r="F1292" s="1">
        <v>3.29</v>
      </c>
      <c r="G1292" s="1">
        <v>0.16</v>
      </c>
      <c r="H1292" s="1">
        <v>5.97</v>
      </c>
      <c r="I1292" s="1">
        <v>32</v>
      </c>
      <c r="J1292" s="1">
        <v>0</v>
      </c>
      <c r="K1292" s="1">
        <v>26.36</v>
      </c>
      <c r="L1292" s="3">
        <f t="shared" si="569"/>
        <v>0.82374999999999998</v>
      </c>
      <c r="M1292" s="3">
        <f t="shared" si="570"/>
        <v>35.78</v>
      </c>
      <c r="N1292" s="1">
        <v>3.3969999999999998</v>
      </c>
      <c r="O1292" s="1">
        <v>9.7129999999999992</v>
      </c>
      <c r="P1292" s="30">
        <f t="shared" si="566"/>
        <v>95.413333333333341</v>
      </c>
      <c r="Q1292">
        <f>13.5/6</f>
        <v>2.25</v>
      </c>
      <c r="R1292">
        <f>49.4/6</f>
        <v>8.2333333333333325</v>
      </c>
      <c r="S1292" s="20">
        <f t="shared" si="582"/>
        <v>10.483333333333333</v>
      </c>
      <c r="T1292" s="20">
        <f t="shared" si="579"/>
        <v>0.27327935222672067</v>
      </c>
    </row>
    <row r="1293" spans="1:20" x14ac:dyDescent="0.25">
      <c r="A1293" t="s">
        <v>1014</v>
      </c>
      <c r="E1293" s="1">
        <v>9.75</v>
      </c>
      <c r="F1293" s="1">
        <v>3.44</v>
      </c>
      <c r="G1293" s="1">
        <v>0.26</v>
      </c>
      <c r="H1293" s="1">
        <v>6.05</v>
      </c>
      <c r="I1293" s="1">
        <v>30</v>
      </c>
      <c r="J1293" s="1">
        <v>0</v>
      </c>
      <c r="K1293" s="1">
        <v>18.64</v>
      </c>
      <c r="L1293" s="3">
        <f t="shared" si="569"/>
        <v>0.6213333333333334</v>
      </c>
      <c r="M1293" s="3">
        <f t="shared" si="570"/>
        <v>28.39</v>
      </c>
      <c r="N1293" s="1">
        <v>3.0760000000000001</v>
      </c>
      <c r="O1293" s="1">
        <v>8.7119999999999997</v>
      </c>
      <c r="P1293" s="30">
        <f t="shared" si="566"/>
        <v>75.706666666666663</v>
      </c>
      <c r="Q1293">
        <f t="shared" ref="Q1293:Q1297" si="583">13.5/6</f>
        <v>2.25</v>
      </c>
      <c r="R1293">
        <f t="shared" ref="R1293:R1297" si="584">49.4/6</f>
        <v>8.2333333333333325</v>
      </c>
      <c r="S1293" s="20">
        <f t="shared" si="582"/>
        <v>10.483333333333333</v>
      </c>
      <c r="T1293" s="20">
        <f t="shared" si="579"/>
        <v>0.27327935222672067</v>
      </c>
    </row>
    <row r="1294" spans="1:20" x14ac:dyDescent="0.25">
      <c r="A1294" t="s">
        <v>1015</v>
      </c>
      <c r="E1294" s="1">
        <v>9.51</v>
      </c>
      <c r="F1294" s="1">
        <v>2.83</v>
      </c>
      <c r="G1294" s="1">
        <v>0.18</v>
      </c>
      <c r="H1294" s="1">
        <v>6.49</v>
      </c>
      <c r="I1294" s="1">
        <v>29</v>
      </c>
      <c r="J1294" s="1">
        <v>0</v>
      </c>
      <c r="K1294" s="1">
        <v>13.78</v>
      </c>
      <c r="L1294" s="3">
        <f t="shared" si="569"/>
        <v>0.47517241379310343</v>
      </c>
      <c r="M1294" s="3">
        <f t="shared" si="570"/>
        <v>23.29</v>
      </c>
      <c r="N1294" s="1">
        <v>3.05</v>
      </c>
      <c r="O1294" s="1">
        <v>10.234999999999999</v>
      </c>
      <c r="P1294" s="30">
        <f t="shared" si="566"/>
        <v>62.106666666666662</v>
      </c>
      <c r="Q1294">
        <f t="shared" si="583"/>
        <v>2.25</v>
      </c>
      <c r="R1294">
        <f t="shared" si="584"/>
        <v>8.2333333333333325</v>
      </c>
      <c r="S1294" s="20">
        <f t="shared" si="582"/>
        <v>10.483333333333333</v>
      </c>
      <c r="T1294" s="20">
        <f t="shared" si="579"/>
        <v>0.27327935222672067</v>
      </c>
    </row>
    <row r="1295" spans="1:20" x14ac:dyDescent="0.25">
      <c r="A1295" t="s">
        <v>1016</v>
      </c>
      <c r="E1295" s="1">
        <v>10</v>
      </c>
      <c r="F1295" s="1">
        <v>3.26</v>
      </c>
      <c r="G1295" s="1">
        <v>0.28999999999999998</v>
      </c>
      <c r="H1295" s="1">
        <v>6.46</v>
      </c>
      <c r="I1295" s="1">
        <v>30</v>
      </c>
      <c r="J1295" s="1">
        <v>0</v>
      </c>
      <c r="K1295" s="1">
        <v>14.92</v>
      </c>
      <c r="L1295" s="3">
        <f t="shared" si="569"/>
        <v>0.49733333333333335</v>
      </c>
      <c r="M1295" s="3">
        <f t="shared" si="570"/>
        <v>24.92</v>
      </c>
      <c r="N1295" s="1">
        <v>3</v>
      </c>
      <c r="O1295" s="1">
        <v>9.2070000000000007</v>
      </c>
      <c r="P1295" s="30">
        <f t="shared" si="566"/>
        <v>66.453333333333333</v>
      </c>
      <c r="Q1295">
        <f t="shared" si="583"/>
        <v>2.25</v>
      </c>
      <c r="R1295">
        <f t="shared" si="584"/>
        <v>8.2333333333333325</v>
      </c>
      <c r="S1295" s="20">
        <f t="shared" si="582"/>
        <v>10.483333333333333</v>
      </c>
      <c r="T1295" s="20">
        <f t="shared" si="579"/>
        <v>0.27327935222672067</v>
      </c>
    </row>
    <row r="1296" spans="1:20" x14ac:dyDescent="0.25">
      <c r="A1296" t="s">
        <v>1017</v>
      </c>
      <c r="E1296" s="1">
        <v>9.5500000000000007</v>
      </c>
      <c r="F1296" s="1">
        <v>2.42</v>
      </c>
      <c r="G1296" s="1">
        <v>0.28999999999999998</v>
      </c>
      <c r="H1296" s="1">
        <v>6.84</v>
      </c>
      <c r="I1296" s="1">
        <v>17</v>
      </c>
      <c r="J1296" s="1">
        <v>0</v>
      </c>
      <c r="K1296" s="1">
        <v>9.9499999999999993</v>
      </c>
      <c r="L1296" s="3">
        <f t="shared" si="569"/>
        <v>0.58529411764705874</v>
      </c>
      <c r="M1296" s="3">
        <f t="shared" si="570"/>
        <v>19.5</v>
      </c>
      <c r="N1296" s="1">
        <v>1.78</v>
      </c>
      <c r="O1296" s="1">
        <v>7.0270000000000001</v>
      </c>
      <c r="P1296" s="30">
        <f t="shared" si="566"/>
        <v>52</v>
      </c>
      <c r="Q1296">
        <f t="shared" si="583"/>
        <v>2.25</v>
      </c>
      <c r="R1296">
        <f t="shared" si="584"/>
        <v>8.2333333333333325</v>
      </c>
      <c r="S1296" s="20">
        <f t="shared" si="582"/>
        <v>10.483333333333333</v>
      </c>
      <c r="T1296" s="20">
        <f t="shared" si="579"/>
        <v>0.27327935222672067</v>
      </c>
    </row>
    <row r="1297" spans="1:20" x14ac:dyDescent="0.25">
      <c r="A1297" t="s">
        <v>1018</v>
      </c>
      <c r="E1297" s="1">
        <v>10.36</v>
      </c>
      <c r="F1297" s="1">
        <v>4.16</v>
      </c>
      <c r="G1297" s="1">
        <v>0.13</v>
      </c>
      <c r="H1297" s="1">
        <v>6.07</v>
      </c>
      <c r="I1297" s="1">
        <v>30</v>
      </c>
      <c r="J1297" s="1">
        <v>0</v>
      </c>
      <c r="K1297" s="1">
        <v>18.52</v>
      </c>
      <c r="L1297" s="3">
        <f t="shared" si="569"/>
        <v>0.61733333333333329</v>
      </c>
      <c r="M1297" s="3">
        <f t="shared" si="570"/>
        <v>28.88</v>
      </c>
      <c r="N1297" s="1">
        <v>2.8969999999999998</v>
      </c>
      <c r="O1297" s="1">
        <v>7.2149999999999999</v>
      </c>
      <c r="P1297" s="30">
        <f t="shared" si="566"/>
        <v>77.013333333333335</v>
      </c>
      <c r="Q1297">
        <f t="shared" si="583"/>
        <v>2.25</v>
      </c>
      <c r="R1297">
        <f t="shared" si="584"/>
        <v>8.2333333333333325</v>
      </c>
      <c r="S1297" s="20">
        <f t="shared" si="582"/>
        <v>10.483333333333333</v>
      </c>
      <c r="T1297" s="20">
        <f t="shared" si="579"/>
        <v>0.27327935222672067</v>
      </c>
    </row>
    <row r="1298" spans="1:20" x14ac:dyDescent="0.25">
      <c r="A1298" t="s">
        <v>1019</v>
      </c>
      <c r="E1298" s="1">
        <v>6.94</v>
      </c>
      <c r="F1298" s="1">
        <v>2.7</v>
      </c>
      <c r="G1298" s="1">
        <v>0.28999999999999998</v>
      </c>
      <c r="H1298" s="1">
        <v>3.96</v>
      </c>
      <c r="I1298" s="1">
        <v>14</v>
      </c>
      <c r="J1298" s="1">
        <v>0</v>
      </c>
      <c r="K1298" s="1">
        <v>17.28</v>
      </c>
      <c r="L1298" s="3">
        <f t="shared" si="569"/>
        <v>1.2342857142857144</v>
      </c>
      <c r="M1298" s="3">
        <f t="shared" si="570"/>
        <v>24.220000000000002</v>
      </c>
      <c r="N1298" s="1">
        <v>2.0169999999999999</v>
      </c>
      <c r="O1298" s="1">
        <v>5.194</v>
      </c>
      <c r="P1298" s="30">
        <f t="shared" si="566"/>
        <v>129.17333333333335</v>
      </c>
      <c r="Q1298">
        <f>6.75/6</f>
        <v>1.125</v>
      </c>
      <c r="R1298">
        <f>31.2/6</f>
        <v>5.2</v>
      </c>
      <c r="S1298" s="20">
        <f t="shared" si="582"/>
        <v>6.3250000000000002</v>
      </c>
      <c r="T1298" s="20">
        <f t="shared" si="579"/>
        <v>0.21634615384615383</v>
      </c>
    </row>
    <row r="1299" spans="1:20" x14ac:dyDescent="0.25">
      <c r="A1299" t="s">
        <v>1020</v>
      </c>
      <c r="E1299" s="1">
        <v>5.69</v>
      </c>
      <c r="F1299" s="1">
        <v>1.66</v>
      </c>
      <c r="G1299" s="1">
        <v>0.57999999999999996</v>
      </c>
      <c r="H1299" s="1">
        <v>3.45</v>
      </c>
      <c r="I1299" s="1">
        <v>7</v>
      </c>
      <c r="J1299" s="1">
        <v>0</v>
      </c>
      <c r="K1299" s="1">
        <v>2.68</v>
      </c>
      <c r="L1299" s="3">
        <f t="shared" si="569"/>
        <v>0.3828571428571429</v>
      </c>
      <c r="M1299" s="3">
        <f t="shared" si="570"/>
        <v>8.370000000000001</v>
      </c>
      <c r="N1299" s="1">
        <v>1.23</v>
      </c>
      <c r="O1299" s="1">
        <v>4.2050000000000001</v>
      </c>
      <c r="P1299" s="30">
        <f t="shared" si="566"/>
        <v>44.640000000000008</v>
      </c>
      <c r="Q1299">
        <f t="shared" ref="Q1299:Q1301" si="585">6.75/6</f>
        <v>1.125</v>
      </c>
      <c r="R1299">
        <f t="shared" ref="R1299:R1301" si="586">31.2/6</f>
        <v>5.2</v>
      </c>
      <c r="S1299" s="20">
        <f t="shared" si="582"/>
        <v>6.3250000000000002</v>
      </c>
      <c r="T1299" s="20">
        <f t="shared" si="579"/>
        <v>0.21634615384615383</v>
      </c>
    </row>
    <row r="1300" spans="1:20" x14ac:dyDescent="0.25">
      <c r="A1300" t="s">
        <v>1021</v>
      </c>
      <c r="E1300" s="1">
        <v>5.76</v>
      </c>
      <c r="F1300" s="1">
        <v>1.84</v>
      </c>
      <c r="G1300" s="1">
        <v>0.28999999999999998</v>
      </c>
      <c r="H1300" s="1">
        <v>3.63</v>
      </c>
      <c r="I1300" s="1">
        <v>5</v>
      </c>
      <c r="J1300" s="1">
        <v>0</v>
      </c>
      <c r="K1300" s="1">
        <v>1.51</v>
      </c>
      <c r="L1300" s="3">
        <f t="shared" si="569"/>
        <v>0.30199999999999999</v>
      </c>
      <c r="M1300" s="3">
        <f t="shared" si="570"/>
        <v>7.27</v>
      </c>
      <c r="N1300" s="1">
        <v>0.86899999999999999</v>
      </c>
      <c r="O1300" s="1">
        <v>2.7240000000000002</v>
      </c>
      <c r="P1300" s="30">
        <f t="shared" si="566"/>
        <v>38.773333333333333</v>
      </c>
      <c r="Q1300">
        <f t="shared" si="585"/>
        <v>1.125</v>
      </c>
      <c r="R1300">
        <f t="shared" si="586"/>
        <v>5.2</v>
      </c>
      <c r="S1300" s="20">
        <f t="shared" si="582"/>
        <v>6.3250000000000002</v>
      </c>
      <c r="T1300" s="20">
        <f t="shared" si="579"/>
        <v>0.21634615384615383</v>
      </c>
    </row>
    <row r="1301" spans="1:20" x14ac:dyDescent="0.25">
      <c r="A1301" t="s">
        <v>1022</v>
      </c>
      <c r="E1301" s="1">
        <v>5.92</v>
      </c>
      <c r="F1301" s="1">
        <v>2.59</v>
      </c>
      <c r="G1301" s="1">
        <v>0.22</v>
      </c>
      <c r="H1301" s="1">
        <v>3.12</v>
      </c>
      <c r="I1301" s="1">
        <v>17</v>
      </c>
      <c r="J1301" s="1">
        <v>0</v>
      </c>
      <c r="K1301" s="1">
        <v>19.420000000000002</v>
      </c>
      <c r="L1301" s="3">
        <f t="shared" si="569"/>
        <v>1.1423529411764708</v>
      </c>
      <c r="M1301" s="3">
        <f t="shared" si="570"/>
        <v>25.340000000000003</v>
      </c>
      <c r="N1301" s="1">
        <v>2.8719999999999999</v>
      </c>
      <c r="O1301" s="1">
        <v>6.57</v>
      </c>
      <c r="P1301" s="30">
        <f t="shared" si="566"/>
        <v>135.14666666666668</v>
      </c>
      <c r="Q1301">
        <f t="shared" si="585"/>
        <v>1.125</v>
      </c>
      <c r="R1301">
        <f t="shared" si="586"/>
        <v>5.2</v>
      </c>
      <c r="S1301" s="20">
        <f t="shared" si="582"/>
        <v>6.3250000000000002</v>
      </c>
      <c r="T1301" s="20">
        <f t="shared" si="579"/>
        <v>0.21634615384615383</v>
      </c>
    </row>
    <row r="1302" spans="1:20" x14ac:dyDescent="0.25">
      <c r="L1302" s="3"/>
      <c r="M1302" s="3"/>
      <c r="P1302" s="30"/>
      <c r="S1302" s="20"/>
      <c r="T1302" s="20"/>
    </row>
    <row r="1303" spans="1:20" x14ac:dyDescent="0.25">
      <c r="L1303" s="3"/>
      <c r="M1303" s="3"/>
      <c r="P1303" s="30"/>
      <c r="S1303" s="20"/>
      <c r="T1303" s="20"/>
    </row>
    <row r="1304" spans="1:20" x14ac:dyDescent="0.25">
      <c r="A1304" t="s">
        <v>1023</v>
      </c>
      <c r="E1304" s="1">
        <v>8.33</v>
      </c>
      <c r="F1304" s="1">
        <v>3.09</v>
      </c>
      <c r="G1304" s="1">
        <v>0.16</v>
      </c>
      <c r="H1304" s="1">
        <v>5.08</v>
      </c>
      <c r="I1304" s="1">
        <v>22</v>
      </c>
      <c r="J1304" s="1">
        <v>0</v>
      </c>
      <c r="K1304" s="1">
        <v>15.65</v>
      </c>
      <c r="L1304" s="3">
        <f t="shared" si="569"/>
        <v>0.71136363636363642</v>
      </c>
      <c r="M1304" s="3">
        <f t="shared" si="570"/>
        <v>23.98</v>
      </c>
      <c r="N1304" s="1">
        <v>2.641</v>
      </c>
      <c r="O1304" s="1">
        <v>7.1159999999999997</v>
      </c>
      <c r="P1304" s="30">
        <f t="shared" si="566"/>
        <v>126.02627737226278</v>
      </c>
      <c r="Q1304">
        <f>6.85/6</f>
        <v>1.1416666666666666</v>
      </c>
      <c r="R1304">
        <f>20.76/6</f>
        <v>3.4600000000000004</v>
      </c>
      <c r="S1304" s="20">
        <f t="shared" si="582"/>
        <v>4.6016666666666666</v>
      </c>
      <c r="T1304" s="20">
        <f t="shared" si="579"/>
        <v>0.32996146435452789</v>
      </c>
    </row>
    <row r="1305" spans="1:20" x14ac:dyDescent="0.25">
      <c r="A1305" t="s">
        <v>1024</v>
      </c>
      <c r="E1305" s="1">
        <v>6.25</v>
      </c>
      <c r="F1305" s="1">
        <v>2.14</v>
      </c>
      <c r="G1305" s="1">
        <v>0.28999999999999998</v>
      </c>
      <c r="H1305" s="1">
        <v>3.83</v>
      </c>
      <c r="I1305" s="1">
        <v>13</v>
      </c>
      <c r="J1305" s="1">
        <v>0</v>
      </c>
      <c r="K1305" s="1">
        <v>10.17</v>
      </c>
      <c r="L1305" s="3">
        <f t="shared" si="569"/>
        <v>0.78230769230769226</v>
      </c>
      <c r="M1305" s="3">
        <f t="shared" si="570"/>
        <v>16.420000000000002</v>
      </c>
      <c r="N1305" s="1">
        <v>2.08</v>
      </c>
      <c r="O1305" s="1">
        <v>6.0810000000000004</v>
      </c>
      <c r="P1305" s="30">
        <f t="shared" si="566"/>
        <v>86.294890510948917</v>
      </c>
      <c r="Q1305">
        <f t="shared" ref="Q1305:Q1308" si="587">6.85/6</f>
        <v>1.1416666666666666</v>
      </c>
      <c r="R1305">
        <f t="shared" ref="R1305:R1308" si="588">20.76/6</f>
        <v>3.4600000000000004</v>
      </c>
      <c r="S1305" s="20">
        <f t="shared" si="582"/>
        <v>4.6016666666666666</v>
      </c>
      <c r="T1305" s="20">
        <f t="shared" si="579"/>
        <v>0.32996146435452789</v>
      </c>
    </row>
    <row r="1306" spans="1:20" x14ac:dyDescent="0.25">
      <c r="A1306" t="s">
        <v>1025</v>
      </c>
      <c r="E1306" s="1">
        <v>6.95</v>
      </c>
      <c r="F1306" s="1">
        <v>2.6</v>
      </c>
      <c r="G1306" s="1">
        <v>0.34</v>
      </c>
      <c r="H1306" s="1">
        <v>4.01</v>
      </c>
      <c r="I1306" s="1">
        <v>12</v>
      </c>
      <c r="J1306" s="1">
        <v>0</v>
      </c>
      <c r="K1306" s="1">
        <v>7.64</v>
      </c>
      <c r="L1306" s="3">
        <f t="shared" si="569"/>
        <v>0.6366666666666666</v>
      </c>
      <c r="M1306" s="3">
        <f t="shared" si="570"/>
        <v>14.59</v>
      </c>
      <c r="N1306" s="1">
        <v>1.726</v>
      </c>
      <c r="O1306" s="1">
        <v>4.6070000000000002</v>
      </c>
      <c r="P1306" s="30">
        <f t="shared" si="566"/>
        <v>76.67737226277373</v>
      </c>
      <c r="Q1306">
        <f t="shared" si="587"/>
        <v>1.1416666666666666</v>
      </c>
      <c r="R1306">
        <f t="shared" si="588"/>
        <v>3.4600000000000004</v>
      </c>
      <c r="S1306" s="20">
        <f t="shared" si="582"/>
        <v>4.6016666666666666</v>
      </c>
      <c r="T1306" s="20">
        <f t="shared" si="579"/>
        <v>0.32996146435452789</v>
      </c>
    </row>
    <row r="1307" spans="1:20" x14ac:dyDescent="0.25">
      <c r="A1307" t="s">
        <v>1026</v>
      </c>
      <c r="E1307" s="1">
        <v>7.32</v>
      </c>
      <c r="F1307" s="1">
        <v>3.09</v>
      </c>
      <c r="G1307" s="1">
        <v>0.21</v>
      </c>
      <c r="H1307" s="1">
        <v>4.0199999999999996</v>
      </c>
      <c r="I1307" s="1">
        <v>18</v>
      </c>
      <c r="J1307" s="1">
        <v>0</v>
      </c>
      <c r="K1307" s="1">
        <v>8.81</v>
      </c>
      <c r="L1307" s="3">
        <f t="shared" si="569"/>
        <v>0.48944444444444446</v>
      </c>
      <c r="M1307" s="3">
        <f t="shared" si="570"/>
        <v>16.130000000000003</v>
      </c>
      <c r="N1307" s="1">
        <v>2.4590000000000001</v>
      </c>
      <c r="O1307" s="1">
        <v>5.8170000000000002</v>
      </c>
      <c r="P1307" s="30">
        <f t="shared" si="566"/>
        <v>84.770802919708046</v>
      </c>
      <c r="Q1307">
        <f t="shared" si="587"/>
        <v>1.1416666666666666</v>
      </c>
      <c r="R1307">
        <f t="shared" si="588"/>
        <v>3.4600000000000004</v>
      </c>
      <c r="S1307" s="20">
        <f t="shared" si="582"/>
        <v>4.6016666666666666</v>
      </c>
      <c r="T1307" s="20">
        <f t="shared" si="579"/>
        <v>0.32996146435452789</v>
      </c>
    </row>
    <row r="1308" spans="1:20" x14ac:dyDescent="0.25">
      <c r="A1308" t="s">
        <v>1027</v>
      </c>
      <c r="E1308" s="1">
        <v>6.54</v>
      </c>
      <c r="F1308" s="1">
        <v>1.97</v>
      </c>
      <c r="G1308" s="1">
        <v>0.65</v>
      </c>
      <c r="H1308" s="1">
        <v>3.92</v>
      </c>
      <c r="I1308" s="1">
        <v>6</v>
      </c>
      <c r="J1308" s="1">
        <v>0</v>
      </c>
      <c r="K1308" s="1">
        <v>3.65</v>
      </c>
      <c r="L1308" s="3">
        <f t="shared" si="569"/>
        <v>0.60833333333333328</v>
      </c>
      <c r="M1308" s="3">
        <f t="shared" si="570"/>
        <v>10.19</v>
      </c>
      <c r="N1308" s="1">
        <v>0.91700000000000004</v>
      </c>
      <c r="O1308" s="1">
        <v>3.0470000000000002</v>
      </c>
      <c r="P1308" s="30">
        <f t="shared" si="566"/>
        <v>53.55328467153285</v>
      </c>
      <c r="Q1308">
        <f t="shared" si="587"/>
        <v>1.1416666666666666</v>
      </c>
      <c r="R1308">
        <f t="shared" si="588"/>
        <v>3.4600000000000004</v>
      </c>
      <c r="S1308" s="20">
        <f t="shared" si="582"/>
        <v>4.6016666666666666</v>
      </c>
      <c r="T1308" s="20">
        <f t="shared" si="579"/>
        <v>0.32996146435452789</v>
      </c>
    </row>
    <row r="1309" spans="1:20" x14ac:dyDescent="0.25">
      <c r="L1309" s="3"/>
      <c r="M1309" s="3"/>
      <c r="P1309" s="30"/>
      <c r="S1309" s="20"/>
      <c r="T1309" s="20"/>
    </row>
    <row r="1310" spans="1:20" x14ac:dyDescent="0.25">
      <c r="A1310" t="s">
        <v>1028</v>
      </c>
      <c r="E1310" s="1">
        <v>7.35</v>
      </c>
      <c r="F1310" s="1">
        <v>2.35</v>
      </c>
      <c r="G1310" s="1">
        <v>0.28999999999999998</v>
      </c>
      <c r="H1310" s="1">
        <v>4.71</v>
      </c>
      <c r="I1310" s="1">
        <v>17</v>
      </c>
      <c r="J1310" s="1">
        <v>0</v>
      </c>
      <c r="K1310" s="1">
        <v>12.3</v>
      </c>
      <c r="L1310" s="3">
        <f t="shared" si="569"/>
        <v>0.72352941176470598</v>
      </c>
      <c r="M1310" s="3">
        <f t="shared" si="570"/>
        <v>19.649999999999999</v>
      </c>
      <c r="N1310" s="1">
        <v>2.3140000000000001</v>
      </c>
      <c r="O1310" s="1">
        <v>7.2480000000000002</v>
      </c>
      <c r="P1310" s="30">
        <f t="shared" si="566"/>
        <v>85.228915662650579</v>
      </c>
      <c r="Q1310">
        <f>8.3/6</f>
        <v>1.3833333333333335</v>
      </c>
      <c r="R1310">
        <f>29.5/6</f>
        <v>4.916666666666667</v>
      </c>
      <c r="S1310" s="20">
        <f t="shared" si="582"/>
        <v>6.3000000000000007</v>
      </c>
      <c r="T1310" s="20">
        <f t="shared" si="579"/>
        <v>0.28135593220338984</v>
      </c>
    </row>
    <row r="1311" spans="1:20" x14ac:dyDescent="0.25">
      <c r="A1311" t="s">
        <v>1029</v>
      </c>
      <c r="E1311" s="1">
        <v>3.45</v>
      </c>
      <c r="F1311" s="1">
        <v>2.25</v>
      </c>
      <c r="G1311" s="1">
        <v>0.45</v>
      </c>
      <c r="H1311" s="1">
        <v>0.76</v>
      </c>
      <c r="I1311" s="1">
        <v>23</v>
      </c>
      <c r="J1311" s="1">
        <v>0</v>
      </c>
      <c r="K1311" s="1">
        <v>17.29</v>
      </c>
      <c r="L1311" s="3">
        <f t="shared" si="569"/>
        <v>0.75173913043478258</v>
      </c>
      <c r="M1311" s="3">
        <f t="shared" si="570"/>
        <v>20.74</v>
      </c>
      <c r="N1311" s="1">
        <v>6.6580000000000004</v>
      </c>
      <c r="O1311" s="1">
        <v>10.211</v>
      </c>
      <c r="P1311" s="30">
        <f t="shared" si="566"/>
        <v>89.95662650602408</v>
      </c>
      <c r="Q1311">
        <f t="shared" ref="Q1311:Q1315" si="589">8.3/6</f>
        <v>1.3833333333333335</v>
      </c>
      <c r="R1311">
        <f t="shared" ref="R1311:R1315" si="590">29.5/6</f>
        <v>4.916666666666667</v>
      </c>
      <c r="S1311" s="20">
        <f t="shared" si="582"/>
        <v>6.3000000000000007</v>
      </c>
      <c r="T1311" s="20">
        <f t="shared" si="579"/>
        <v>0.28135593220338984</v>
      </c>
    </row>
    <row r="1312" spans="1:20" x14ac:dyDescent="0.25">
      <c r="A1312" t="s">
        <v>1030</v>
      </c>
      <c r="E1312" s="1">
        <v>3.17</v>
      </c>
      <c r="F1312" s="1">
        <v>2.0099999999999998</v>
      </c>
      <c r="G1312" s="1">
        <v>0.3</v>
      </c>
      <c r="H1312" s="1">
        <v>0.86</v>
      </c>
      <c r="I1312" s="1">
        <v>16</v>
      </c>
      <c r="J1312" s="1">
        <v>0</v>
      </c>
      <c r="K1312" s="1">
        <v>6.75</v>
      </c>
      <c r="L1312" s="3">
        <f t="shared" si="569"/>
        <v>0.421875</v>
      </c>
      <c r="M1312" s="3">
        <f t="shared" si="570"/>
        <v>9.92</v>
      </c>
      <c r="N1312" s="1">
        <v>5.0469999999999997</v>
      </c>
      <c r="O1312" s="1">
        <v>7.96</v>
      </c>
      <c r="P1312" s="30">
        <f t="shared" si="566"/>
        <v>43.026506024096378</v>
      </c>
      <c r="Q1312">
        <f t="shared" si="589"/>
        <v>1.3833333333333335</v>
      </c>
      <c r="R1312">
        <f t="shared" si="590"/>
        <v>4.916666666666667</v>
      </c>
      <c r="S1312" s="20">
        <f t="shared" si="582"/>
        <v>6.3000000000000007</v>
      </c>
      <c r="T1312" s="20">
        <f t="shared" si="579"/>
        <v>0.28135593220338984</v>
      </c>
    </row>
    <row r="1313" spans="1:20" x14ac:dyDescent="0.25">
      <c r="A1313" t="s">
        <v>1031</v>
      </c>
      <c r="E1313" s="1">
        <v>4.3099999999999996</v>
      </c>
      <c r="F1313" s="1">
        <v>1.57</v>
      </c>
      <c r="G1313" s="1">
        <v>1.21</v>
      </c>
      <c r="H1313" s="1">
        <v>1.52</v>
      </c>
      <c r="I1313" s="1">
        <v>13</v>
      </c>
      <c r="J1313" s="1">
        <v>0</v>
      </c>
      <c r="K1313" s="1">
        <v>3.38</v>
      </c>
      <c r="L1313" s="3">
        <f t="shared" si="569"/>
        <v>0.26</v>
      </c>
      <c r="M1313" s="3">
        <f t="shared" si="570"/>
        <v>7.6899999999999995</v>
      </c>
      <c r="N1313" s="1">
        <v>3.0190000000000001</v>
      </c>
      <c r="O1313" s="1">
        <v>8.2789999999999999</v>
      </c>
      <c r="P1313" s="30">
        <f t="shared" si="566"/>
        <v>33.354216867469873</v>
      </c>
      <c r="Q1313">
        <f t="shared" si="589"/>
        <v>1.3833333333333335</v>
      </c>
      <c r="R1313">
        <f t="shared" si="590"/>
        <v>4.916666666666667</v>
      </c>
      <c r="S1313" s="20">
        <f t="shared" si="582"/>
        <v>6.3000000000000007</v>
      </c>
      <c r="T1313" s="20">
        <f t="shared" si="579"/>
        <v>0.28135593220338984</v>
      </c>
    </row>
    <row r="1314" spans="1:20" x14ac:dyDescent="0.25">
      <c r="A1314" t="s">
        <v>1032</v>
      </c>
      <c r="E1314" s="1">
        <v>3.95</v>
      </c>
      <c r="F1314" s="1">
        <v>2.16</v>
      </c>
      <c r="G1314" s="1">
        <v>0.25</v>
      </c>
      <c r="H1314" s="1">
        <v>1.54</v>
      </c>
      <c r="I1314" s="1">
        <v>15</v>
      </c>
      <c r="J1314" s="1">
        <v>0</v>
      </c>
      <c r="K1314" s="1">
        <v>6.06</v>
      </c>
      <c r="L1314" s="3">
        <f t="shared" si="569"/>
        <v>0.40399999999999997</v>
      </c>
      <c r="M1314" s="3">
        <f t="shared" si="570"/>
        <v>10.01</v>
      </c>
      <c r="N1314" s="1">
        <v>3.7970000000000002</v>
      </c>
      <c r="O1314" s="1">
        <v>6.95</v>
      </c>
      <c r="P1314" s="30">
        <f t="shared" si="566"/>
        <v>43.416867469879506</v>
      </c>
      <c r="Q1314">
        <f t="shared" si="589"/>
        <v>1.3833333333333335</v>
      </c>
      <c r="R1314">
        <f t="shared" si="590"/>
        <v>4.916666666666667</v>
      </c>
      <c r="S1314" s="20">
        <f t="shared" si="582"/>
        <v>6.3000000000000007</v>
      </c>
      <c r="T1314" s="20">
        <f t="shared" si="579"/>
        <v>0.28135593220338984</v>
      </c>
    </row>
    <row r="1315" spans="1:20" x14ac:dyDescent="0.25">
      <c r="A1315" t="s">
        <v>1033</v>
      </c>
      <c r="E1315" s="1">
        <v>6.72</v>
      </c>
      <c r="F1315" s="1">
        <v>2.56</v>
      </c>
      <c r="G1315" s="1">
        <v>0.21</v>
      </c>
      <c r="H1315" s="1">
        <v>3.96</v>
      </c>
      <c r="I1315" s="1">
        <v>22</v>
      </c>
      <c r="J1315" s="1">
        <v>0</v>
      </c>
      <c r="K1315" s="1">
        <v>12.23</v>
      </c>
      <c r="L1315" s="3">
        <f t="shared" si="569"/>
        <v>0.55590909090909091</v>
      </c>
      <c r="M1315" s="3">
        <f t="shared" si="570"/>
        <v>18.95</v>
      </c>
      <c r="N1315" s="1">
        <v>3.2719999999999998</v>
      </c>
      <c r="O1315" s="1">
        <v>8.6</v>
      </c>
      <c r="P1315" s="30">
        <f t="shared" si="566"/>
        <v>82.192771084337338</v>
      </c>
      <c r="Q1315">
        <f t="shared" si="589"/>
        <v>1.3833333333333335</v>
      </c>
      <c r="R1315">
        <f t="shared" si="590"/>
        <v>4.916666666666667</v>
      </c>
      <c r="S1315" s="20">
        <f t="shared" si="582"/>
        <v>6.3000000000000007</v>
      </c>
      <c r="T1315" s="20">
        <f t="shared" si="579"/>
        <v>0.28135593220338984</v>
      </c>
    </row>
    <row r="1316" spans="1:20" x14ac:dyDescent="0.25">
      <c r="A1316" t="s">
        <v>1034</v>
      </c>
      <c r="E1316" s="1">
        <v>6.43</v>
      </c>
      <c r="F1316" s="1">
        <v>1.64</v>
      </c>
      <c r="G1316" s="1">
        <v>0.34</v>
      </c>
      <c r="H1316" s="1">
        <v>4.45</v>
      </c>
      <c r="I1316" s="1">
        <v>11</v>
      </c>
      <c r="J1316" s="1">
        <v>0</v>
      </c>
      <c r="K1316" s="1">
        <v>5.91</v>
      </c>
      <c r="L1316" s="3">
        <f t="shared" si="569"/>
        <v>0.53727272727272724</v>
      </c>
      <c r="M1316" s="3">
        <f t="shared" si="570"/>
        <v>12.34</v>
      </c>
      <c r="N1316" s="1">
        <v>1.7110000000000001</v>
      </c>
      <c r="O1316" s="1">
        <v>6.7030000000000003</v>
      </c>
      <c r="P1316" s="30">
        <f t="shared" si="566"/>
        <v>90.292682926829272</v>
      </c>
      <c r="Q1316">
        <f>4.92/6</f>
        <v>0.82</v>
      </c>
      <c r="R1316">
        <f>22.2/6</f>
        <v>3.6999999999999997</v>
      </c>
      <c r="S1316" s="20">
        <f t="shared" si="582"/>
        <v>4.5199999999999996</v>
      </c>
      <c r="T1316" s="20">
        <f t="shared" si="579"/>
        <v>0.22162162162162163</v>
      </c>
    </row>
    <row r="1317" spans="1:20" x14ac:dyDescent="0.25">
      <c r="A1317" t="s">
        <v>1035</v>
      </c>
      <c r="E1317" s="1">
        <v>6.01</v>
      </c>
      <c r="F1317" s="1">
        <v>1.55</v>
      </c>
      <c r="G1317" s="1">
        <v>0.3</v>
      </c>
      <c r="H1317" s="1">
        <v>4.16</v>
      </c>
      <c r="I1317" s="1">
        <v>9</v>
      </c>
      <c r="J1317" s="1">
        <v>0</v>
      </c>
      <c r="K1317" s="1">
        <v>3.77</v>
      </c>
      <c r="L1317" s="3">
        <f t="shared" si="569"/>
        <v>0.41888888888888887</v>
      </c>
      <c r="M1317" s="3">
        <f t="shared" si="570"/>
        <v>9.7799999999999994</v>
      </c>
      <c r="N1317" s="1">
        <v>1.4990000000000001</v>
      </c>
      <c r="O1317" s="1">
        <v>5.8109999999999999</v>
      </c>
      <c r="P1317" s="30">
        <f t="shared" si="566"/>
        <v>71.560975609756099</v>
      </c>
      <c r="Q1317">
        <f t="shared" ref="Q1317:Q1320" si="591">4.92/6</f>
        <v>0.82</v>
      </c>
      <c r="R1317">
        <f t="shared" ref="R1317:R1320" si="592">22.2/6</f>
        <v>3.6999999999999997</v>
      </c>
      <c r="S1317" s="20">
        <f t="shared" si="582"/>
        <v>4.5199999999999996</v>
      </c>
      <c r="T1317" s="20">
        <f t="shared" si="579"/>
        <v>0.22162162162162163</v>
      </c>
    </row>
    <row r="1318" spans="1:20" x14ac:dyDescent="0.25">
      <c r="A1318" t="s">
        <v>1036</v>
      </c>
      <c r="E1318" s="1">
        <v>6.88</v>
      </c>
      <c r="F1318" s="1">
        <v>2.25</v>
      </c>
      <c r="G1318" s="1">
        <v>0.16</v>
      </c>
      <c r="H1318" s="1">
        <v>4.47</v>
      </c>
      <c r="I1318" s="1">
        <v>17</v>
      </c>
      <c r="J1318" s="1">
        <v>0</v>
      </c>
      <c r="K1318" s="1">
        <v>5.91</v>
      </c>
      <c r="L1318" s="3">
        <f t="shared" si="569"/>
        <v>0.34764705882352942</v>
      </c>
      <c r="M1318" s="3">
        <f t="shared" si="570"/>
        <v>12.79</v>
      </c>
      <c r="N1318" s="1">
        <v>2.472</v>
      </c>
      <c r="O1318" s="1">
        <v>7.5570000000000004</v>
      </c>
      <c r="P1318" s="30">
        <f t="shared" ref="P1318:P1378" si="593">M1318/(Q1318/6)</f>
        <v>93.58536585365853</v>
      </c>
      <c r="Q1318">
        <f t="shared" si="591"/>
        <v>0.82</v>
      </c>
      <c r="R1318">
        <f t="shared" si="592"/>
        <v>3.6999999999999997</v>
      </c>
      <c r="S1318" s="20">
        <f t="shared" si="582"/>
        <v>4.5199999999999996</v>
      </c>
      <c r="T1318" s="20">
        <f t="shared" si="579"/>
        <v>0.22162162162162163</v>
      </c>
    </row>
    <row r="1319" spans="1:20" x14ac:dyDescent="0.25">
      <c r="A1319" t="s">
        <v>1037</v>
      </c>
      <c r="E1319" s="1">
        <v>5.78</v>
      </c>
      <c r="F1319" s="1">
        <v>2.46</v>
      </c>
      <c r="G1319" s="1">
        <v>0.23</v>
      </c>
      <c r="H1319" s="1">
        <v>3.1</v>
      </c>
      <c r="I1319" s="1">
        <v>6</v>
      </c>
      <c r="J1319" s="1">
        <v>0</v>
      </c>
      <c r="K1319" s="1">
        <v>1.17</v>
      </c>
      <c r="L1319" s="3">
        <f t="shared" si="569"/>
        <v>0.19499999999999998</v>
      </c>
      <c r="M1319" s="3">
        <f t="shared" si="570"/>
        <v>6.95</v>
      </c>
      <c r="N1319" s="1">
        <v>1.038</v>
      </c>
      <c r="O1319" s="1">
        <v>2.4409999999999998</v>
      </c>
      <c r="P1319" s="30">
        <f t="shared" si="593"/>
        <v>50.853658536585371</v>
      </c>
      <c r="Q1319">
        <f t="shared" si="591"/>
        <v>0.82</v>
      </c>
      <c r="R1319">
        <f t="shared" si="592"/>
        <v>3.6999999999999997</v>
      </c>
      <c r="S1319" s="20">
        <f t="shared" si="582"/>
        <v>4.5199999999999996</v>
      </c>
      <c r="T1319" s="20">
        <f t="shared" si="579"/>
        <v>0.22162162162162163</v>
      </c>
    </row>
    <row r="1320" spans="1:20" x14ac:dyDescent="0.25">
      <c r="A1320" t="s">
        <v>1038</v>
      </c>
      <c r="E1320" s="1">
        <v>6.99</v>
      </c>
      <c r="F1320" s="1">
        <v>2.02</v>
      </c>
      <c r="G1320" s="1">
        <v>0.28999999999999998</v>
      </c>
      <c r="H1320" s="1">
        <v>4.68</v>
      </c>
      <c r="I1320" s="1">
        <v>13</v>
      </c>
      <c r="J1320" s="1">
        <v>0</v>
      </c>
      <c r="K1320" s="1">
        <v>4.59</v>
      </c>
      <c r="L1320" s="3">
        <f t="shared" si="569"/>
        <v>0.35307692307692307</v>
      </c>
      <c r="M1320" s="3">
        <f t="shared" si="570"/>
        <v>11.58</v>
      </c>
      <c r="N1320" s="1">
        <v>1.86</v>
      </c>
      <c r="O1320" s="1">
        <v>6.4320000000000004</v>
      </c>
      <c r="P1320" s="30">
        <f t="shared" si="593"/>
        <v>84.731707317073173</v>
      </c>
      <c r="Q1320">
        <f t="shared" si="591"/>
        <v>0.82</v>
      </c>
      <c r="R1320">
        <f t="shared" si="592"/>
        <v>3.6999999999999997</v>
      </c>
      <c r="S1320" s="20">
        <f t="shared" si="582"/>
        <v>4.5199999999999996</v>
      </c>
      <c r="T1320" s="20">
        <f t="shared" si="579"/>
        <v>0.22162162162162163</v>
      </c>
    </row>
    <row r="1321" spans="1:20" x14ac:dyDescent="0.25">
      <c r="L1321" s="3"/>
      <c r="M1321" s="3"/>
      <c r="P1321" s="30"/>
      <c r="S1321" s="20"/>
      <c r="T1321" s="20"/>
    </row>
    <row r="1322" spans="1:20" x14ac:dyDescent="0.25">
      <c r="A1322" t="s">
        <v>1039</v>
      </c>
      <c r="E1322" s="1">
        <v>7.88</v>
      </c>
      <c r="F1322" s="1">
        <v>1.57</v>
      </c>
      <c r="G1322" s="1">
        <v>0.32</v>
      </c>
      <c r="H1322" s="1">
        <v>5.98</v>
      </c>
      <c r="I1322" s="1">
        <v>13</v>
      </c>
      <c r="J1322" s="1">
        <v>0</v>
      </c>
      <c r="K1322" s="1">
        <v>6.94</v>
      </c>
      <c r="L1322" s="3">
        <f t="shared" si="569"/>
        <v>0.53384615384615386</v>
      </c>
      <c r="M1322" s="3">
        <f t="shared" si="570"/>
        <v>14.82</v>
      </c>
      <c r="N1322" s="1">
        <v>1.65</v>
      </c>
      <c r="O1322" s="1">
        <v>8.2569999999999997</v>
      </c>
      <c r="P1322" s="30">
        <f t="shared" si="593"/>
        <v>58.500000000000007</v>
      </c>
      <c r="Q1322">
        <f>9.12/6</f>
        <v>1.5199999999999998</v>
      </c>
      <c r="R1322">
        <f>31.32/6</f>
        <v>5.22</v>
      </c>
      <c r="S1322" s="20">
        <f t="shared" si="582"/>
        <v>6.7399999999999993</v>
      </c>
      <c r="T1322" s="20">
        <f t="shared" si="579"/>
        <v>0.29118773946360149</v>
      </c>
    </row>
    <row r="1323" spans="1:20" x14ac:dyDescent="0.25">
      <c r="A1323" t="s">
        <v>1040</v>
      </c>
      <c r="E1323" s="1">
        <v>8.5</v>
      </c>
      <c r="F1323" s="1">
        <v>2.66</v>
      </c>
      <c r="G1323" s="1">
        <v>0.2</v>
      </c>
      <c r="H1323" s="1">
        <v>5.64</v>
      </c>
      <c r="I1323" s="1">
        <v>26</v>
      </c>
      <c r="J1323" s="1">
        <v>0</v>
      </c>
      <c r="K1323" s="1">
        <v>17.21</v>
      </c>
      <c r="L1323" s="3">
        <f t="shared" si="569"/>
        <v>0.66192307692307695</v>
      </c>
      <c r="M1323" s="3">
        <f t="shared" si="570"/>
        <v>25.71</v>
      </c>
      <c r="N1323" s="1">
        <v>3.0579999999999998</v>
      </c>
      <c r="O1323" s="1">
        <v>9.7579999999999991</v>
      </c>
      <c r="P1323" s="30">
        <f t="shared" si="593"/>
        <v>101.48684210526318</v>
      </c>
      <c r="Q1323">
        <f t="shared" ref="Q1323:Q1326" si="594">9.12/6</f>
        <v>1.5199999999999998</v>
      </c>
      <c r="R1323">
        <f t="shared" ref="R1323:R1326" si="595">31.32/6</f>
        <v>5.22</v>
      </c>
      <c r="S1323" s="20">
        <f t="shared" si="582"/>
        <v>6.7399999999999993</v>
      </c>
      <c r="T1323" s="20">
        <f t="shared" si="579"/>
        <v>0.29118773946360149</v>
      </c>
    </row>
    <row r="1324" spans="1:20" x14ac:dyDescent="0.25">
      <c r="A1324" t="s">
        <v>1041</v>
      </c>
      <c r="E1324" s="1">
        <v>4.78</v>
      </c>
      <c r="F1324" s="1">
        <v>1.4</v>
      </c>
      <c r="G1324" s="1">
        <v>0.46</v>
      </c>
      <c r="H1324" s="1">
        <v>2.92</v>
      </c>
      <c r="I1324" s="1">
        <v>13</v>
      </c>
      <c r="J1324" s="1">
        <v>1</v>
      </c>
      <c r="K1324" s="1">
        <v>3.02</v>
      </c>
      <c r="L1324" s="3">
        <f t="shared" si="569"/>
        <v>0.2323076923076923</v>
      </c>
      <c r="M1324" s="3">
        <f t="shared" si="570"/>
        <v>7.8000000000000007</v>
      </c>
      <c r="N1324" s="1">
        <v>2.72</v>
      </c>
      <c r="O1324" s="1">
        <v>9.298</v>
      </c>
      <c r="P1324" s="30">
        <f t="shared" si="593"/>
        <v>30.789473684210535</v>
      </c>
      <c r="Q1324">
        <f t="shared" si="594"/>
        <v>1.5199999999999998</v>
      </c>
      <c r="R1324">
        <f t="shared" si="595"/>
        <v>5.22</v>
      </c>
      <c r="S1324" s="20">
        <f t="shared" si="582"/>
        <v>6.7399999999999993</v>
      </c>
      <c r="T1324" s="20">
        <f t="shared" si="579"/>
        <v>0.29118773946360149</v>
      </c>
    </row>
    <row r="1325" spans="1:20" x14ac:dyDescent="0.25">
      <c r="A1325" t="s">
        <v>1042</v>
      </c>
      <c r="E1325" s="1">
        <v>6.3</v>
      </c>
      <c r="F1325" s="1">
        <v>1.89</v>
      </c>
      <c r="G1325" s="1">
        <v>0.15</v>
      </c>
      <c r="H1325" s="1">
        <v>4.2699999999999996</v>
      </c>
      <c r="I1325" s="1">
        <v>17</v>
      </c>
      <c r="J1325" s="1">
        <v>0</v>
      </c>
      <c r="K1325" s="1">
        <v>5.25</v>
      </c>
      <c r="L1325" s="3">
        <f t="shared" si="569"/>
        <v>0.30882352941176472</v>
      </c>
      <c r="M1325" s="3">
        <f t="shared" si="570"/>
        <v>11.55</v>
      </c>
      <c r="N1325" s="1">
        <v>2.6970000000000001</v>
      </c>
      <c r="O1325" s="1">
        <v>9.0129999999999999</v>
      </c>
      <c r="P1325" s="30">
        <f t="shared" si="593"/>
        <v>45.592105263157904</v>
      </c>
      <c r="Q1325">
        <f t="shared" si="594"/>
        <v>1.5199999999999998</v>
      </c>
      <c r="R1325">
        <f t="shared" si="595"/>
        <v>5.22</v>
      </c>
      <c r="S1325" s="20">
        <f t="shared" si="582"/>
        <v>6.7399999999999993</v>
      </c>
      <c r="T1325" s="20">
        <f t="shared" si="579"/>
        <v>0.29118773946360149</v>
      </c>
    </row>
    <row r="1326" spans="1:20" x14ac:dyDescent="0.25">
      <c r="A1326" t="s">
        <v>1043</v>
      </c>
      <c r="E1326" s="1">
        <v>6.19</v>
      </c>
      <c r="F1326" s="1">
        <v>2.5099999999999998</v>
      </c>
      <c r="G1326" s="1">
        <v>0.12</v>
      </c>
      <c r="H1326" s="1">
        <v>3.55</v>
      </c>
      <c r="I1326" s="1">
        <v>22</v>
      </c>
      <c r="J1326" s="1">
        <v>0</v>
      </c>
      <c r="K1326" s="1">
        <v>5.42</v>
      </c>
      <c r="L1326" s="3">
        <f t="shared" si="569"/>
        <v>0.24636363636363637</v>
      </c>
      <c r="M1326" s="3">
        <f t="shared" si="570"/>
        <v>11.61</v>
      </c>
      <c r="N1326" s="1">
        <v>3.5569999999999999</v>
      </c>
      <c r="O1326" s="1">
        <v>8.7620000000000005</v>
      </c>
      <c r="P1326" s="30">
        <f t="shared" si="593"/>
        <v>45.828947368421055</v>
      </c>
      <c r="Q1326">
        <f t="shared" si="594"/>
        <v>1.5199999999999998</v>
      </c>
      <c r="R1326">
        <f t="shared" si="595"/>
        <v>5.22</v>
      </c>
      <c r="S1326" s="20">
        <f t="shared" si="582"/>
        <v>6.7399999999999993</v>
      </c>
      <c r="T1326" s="20">
        <f t="shared" si="579"/>
        <v>0.29118773946360149</v>
      </c>
    </row>
    <row r="1327" spans="1:20" x14ac:dyDescent="0.25">
      <c r="L1327" s="3"/>
      <c r="M1327" s="3"/>
      <c r="P1327" s="30"/>
      <c r="S1327" s="20"/>
      <c r="T1327" s="20"/>
    </row>
    <row r="1328" spans="1:20" x14ac:dyDescent="0.25">
      <c r="A1328" t="s">
        <v>1044</v>
      </c>
      <c r="E1328" s="1">
        <v>5.0599999999999996</v>
      </c>
      <c r="F1328" s="1">
        <v>0.86</v>
      </c>
      <c r="G1328" s="1">
        <v>0.65</v>
      </c>
      <c r="H1328" s="1">
        <v>3.55</v>
      </c>
      <c r="I1328" s="1">
        <v>8</v>
      </c>
      <c r="J1328" s="1">
        <v>0</v>
      </c>
      <c r="K1328" s="1">
        <v>8.6999999999999993</v>
      </c>
      <c r="L1328" s="3">
        <f t="shared" si="569"/>
        <v>1.0874999999999999</v>
      </c>
      <c r="M1328" s="3">
        <f t="shared" si="570"/>
        <v>13.759999999999998</v>
      </c>
      <c r="N1328" s="1">
        <v>1.58</v>
      </c>
      <c r="O1328" s="1">
        <v>9.2829999999999995</v>
      </c>
      <c r="P1328" s="30">
        <f t="shared" si="593"/>
        <v>67.857534246575341</v>
      </c>
      <c r="Q1328">
        <f>7.3/6</f>
        <v>1.2166666666666666</v>
      </c>
      <c r="R1328">
        <f>26.1/6</f>
        <v>4.3500000000000005</v>
      </c>
      <c r="S1328" s="20">
        <f t="shared" si="582"/>
        <v>5.5666666666666673</v>
      </c>
      <c r="T1328" s="20">
        <f t="shared" si="579"/>
        <v>0.27969348659003823</v>
      </c>
    </row>
    <row r="1329" spans="1:20" x14ac:dyDescent="0.25">
      <c r="A1329" t="s">
        <v>1045</v>
      </c>
      <c r="E1329" s="1">
        <v>6.86</v>
      </c>
      <c r="F1329" s="1">
        <v>1.37</v>
      </c>
      <c r="G1329" s="1">
        <v>0.3</v>
      </c>
      <c r="H1329" s="1">
        <v>5.19</v>
      </c>
      <c r="I1329" s="1">
        <v>15</v>
      </c>
      <c r="J1329" s="1">
        <v>0</v>
      </c>
      <c r="K1329" s="1">
        <v>22.58</v>
      </c>
      <c r="L1329" s="3">
        <f t="shared" ref="L1329:L1409" si="596">K1329/I1329</f>
        <v>1.5053333333333332</v>
      </c>
      <c r="M1329" s="3">
        <f t="shared" ref="M1329:M1409" si="597">E1329+K1329</f>
        <v>29.439999999999998</v>
      </c>
      <c r="N1329" s="1">
        <v>2.1859999999999999</v>
      </c>
      <c r="O1329" s="1">
        <v>10.948</v>
      </c>
      <c r="P1329" s="30">
        <f t="shared" si="593"/>
        <v>145.18356164383562</v>
      </c>
      <c r="Q1329">
        <f t="shared" ref="Q1329:Q1333" si="598">7.3/6</f>
        <v>1.2166666666666666</v>
      </c>
      <c r="R1329">
        <f t="shared" ref="R1329:R1333" si="599">26.1/6</f>
        <v>4.3500000000000005</v>
      </c>
      <c r="S1329" s="20">
        <f t="shared" si="582"/>
        <v>5.5666666666666673</v>
      </c>
      <c r="T1329" s="20">
        <f t="shared" si="579"/>
        <v>0.27969348659003823</v>
      </c>
    </row>
    <row r="1330" spans="1:20" x14ac:dyDescent="0.25">
      <c r="A1330" t="s">
        <v>1046</v>
      </c>
      <c r="E1330" s="1">
        <v>9.1199999999999992</v>
      </c>
      <c r="F1330" s="1">
        <v>2.31</v>
      </c>
      <c r="G1330" s="1">
        <v>0.36</v>
      </c>
      <c r="H1330" s="1">
        <v>6.46</v>
      </c>
      <c r="I1330" s="1">
        <v>11</v>
      </c>
      <c r="J1330" s="1">
        <v>0</v>
      </c>
      <c r="K1330" s="1">
        <v>8.48</v>
      </c>
      <c r="L1330" s="3">
        <f t="shared" si="596"/>
        <v>0.77090909090909099</v>
      </c>
      <c r="M1330" s="3">
        <f t="shared" si="597"/>
        <v>17.600000000000001</v>
      </c>
      <c r="N1330" s="1">
        <v>1.206</v>
      </c>
      <c r="O1330" s="1">
        <v>4.7699999999999996</v>
      </c>
      <c r="P1330" s="30">
        <f t="shared" si="593"/>
        <v>86.794520547945226</v>
      </c>
      <c r="Q1330">
        <f t="shared" si="598"/>
        <v>1.2166666666666666</v>
      </c>
      <c r="R1330">
        <f t="shared" si="599"/>
        <v>4.3500000000000005</v>
      </c>
      <c r="S1330" s="20">
        <f t="shared" si="582"/>
        <v>5.5666666666666673</v>
      </c>
      <c r="T1330" s="20">
        <f t="shared" si="579"/>
        <v>0.27969348659003823</v>
      </c>
    </row>
    <row r="1331" spans="1:20" x14ac:dyDescent="0.25">
      <c r="A1331" t="s">
        <v>1047</v>
      </c>
      <c r="E1331" s="1">
        <v>8.8699999999999992</v>
      </c>
      <c r="F1331" s="1">
        <v>1.72</v>
      </c>
      <c r="G1331" s="1">
        <v>0.37</v>
      </c>
      <c r="H1331" s="1">
        <v>6.79</v>
      </c>
      <c r="I1331" s="1">
        <v>13</v>
      </c>
      <c r="J1331" s="1">
        <v>0</v>
      </c>
      <c r="K1331" s="1">
        <v>11.46</v>
      </c>
      <c r="L1331" s="3">
        <f t="shared" si="596"/>
        <v>0.8815384615384616</v>
      </c>
      <c r="M1331" s="3">
        <f t="shared" si="597"/>
        <v>20.329999999999998</v>
      </c>
      <c r="N1331" s="1">
        <v>1.466</v>
      </c>
      <c r="O1331" s="1">
        <v>7.577</v>
      </c>
      <c r="P1331" s="30">
        <f t="shared" si="593"/>
        <v>100.25753424657535</v>
      </c>
      <c r="Q1331">
        <f t="shared" si="598"/>
        <v>1.2166666666666666</v>
      </c>
      <c r="R1331">
        <f t="shared" si="599"/>
        <v>4.3500000000000005</v>
      </c>
      <c r="S1331" s="20">
        <f t="shared" si="582"/>
        <v>5.5666666666666673</v>
      </c>
      <c r="T1331" s="20">
        <f t="shared" si="579"/>
        <v>0.27969348659003823</v>
      </c>
    </row>
    <row r="1332" spans="1:20" x14ac:dyDescent="0.25">
      <c r="A1332" t="s">
        <v>1048</v>
      </c>
      <c r="E1332" s="1">
        <v>8.5</v>
      </c>
      <c r="F1332" s="1">
        <v>2.13</v>
      </c>
      <c r="G1332" s="1">
        <v>0.31</v>
      </c>
      <c r="H1332" s="1">
        <v>6.06</v>
      </c>
      <c r="I1332" s="1">
        <v>17</v>
      </c>
      <c r="J1332" s="1">
        <v>0</v>
      </c>
      <c r="K1332" s="1">
        <v>10.27</v>
      </c>
      <c r="L1332" s="3">
        <f t="shared" si="596"/>
        <v>0.60411764705882354</v>
      </c>
      <c r="M1332" s="3">
        <f t="shared" si="597"/>
        <v>18.77</v>
      </c>
      <c r="N1332" s="1">
        <v>2.0009999999999999</v>
      </c>
      <c r="O1332" s="1">
        <v>7.9939999999999998</v>
      </c>
      <c r="P1332" s="30">
        <f t="shared" si="593"/>
        <v>92.564383561643851</v>
      </c>
      <c r="Q1332">
        <f t="shared" si="598"/>
        <v>1.2166666666666666</v>
      </c>
      <c r="R1332">
        <f t="shared" si="599"/>
        <v>4.3500000000000005</v>
      </c>
      <c r="S1332" s="20">
        <f t="shared" si="582"/>
        <v>5.5666666666666673</v>
      </c>
      <c r="T1332" s="20">
        <f t="shared" si="579"/>
        <v>0.27969348659003823</v>
      </c>
    </row>
    <row r="1333" spans="1:20" x14ac:dyDescent="0.25">
      <c r="A1333" t="s">
        <v>1049</v>
      </c>
      <c r="E1333" s="1">
        <v>9.6</v>
      </c>
      <c r="F1333" s="1">
        <v>2.74</v>
      </c>
      <c r="G1333" s="1">
        <v>0.14000000000000001</v>
      </c>
      <c r="H1333" s="1">
        <v>6.72</v>
      </c>
      <c r="I1333" s="1">
        <v>22</v>
      </c>
      <c r="J1333" s="1">
        <v>0</v>
      </c>
      <c r="K1333" s="1">
        <v>11</v>
      </c>
      <c r="L1333" s="3">
        <f t="shared" si="596"/>
        <v>0.5</v>
      </c>
      <c r="M1333" s="3">
        <f t="shared" si="597"/>
        <v>20.6</v>
      </c>
      <c r="N1333" s="1">
        <v>2.2909999999999999</v>
      </c>
      <c r="O1333" s="1">
        <v>8.0329999999999995</v>
      </c>
      <c r="P1333" s="30">
        <f t="shared" si="593"/>
        <v>101.58904109589044</v>
      </c>
      <c r="Q1333">
        <f t="shared" si="598"/>
        <v>1.2166666666666666</v>
      </c>
      <c r="R1333">
        <f t="shared" si="599"/>
        <v>4.3500000000000005</v>
      </c>
      <c r="S1333" s="20">
        <f t="shared" si="582"/>
        <v>5.5666666666666673</v>
      </c>
      <c r="T1333" s="20">
        <f t="shared" si="579"/>
        <v>0.27969348659003823</v>
      </c>
    </row>
    <row r="1334" spans="1:20" x14ac:dyDescent="0.25">
      <c r="A1334" t="s">
        <v>1050</v>
      </c>
      <c r="E1334" s="1">
        <v>6.47</v>
      </c>
      <c r="F1334" s="1">
        <v>2.4300000000000002</v>
      </c>
      <c r="G1334" s="1">
        <v>0.14000000000000001</v>
      </c>
      <c r="H1334" s="1">
        <v>3.9</v>
      </c>
      <c r="I1334" s="1">
        <v>19</v>
      </c>
      <c r="J1334" s="1">
        <v>0</v>
      </c>
      <c r="K1334" s="1">
        <v>8.4600000000000009</v>
      </c>
      <c r="L1334" s="3">
        <f t="shared" si="596"/>
        <v>0.44526315789473686</v>
      </c>
      <c r="M1334" s="3">
        <f t="shared" si="597"/>
        <v>14.93</v>
      </c>
      <c r="N1334" s="1">
        <v>2.9359999999999999</v>
      </c>
      <c r="O1334" s="1">
        <v>7.8170000000000002</v>
      </c>
      <c r="P1334" s="30">
        <f t="shared" si="593"/>
        <v>48.684782608695656</v>
      </c>
      <c r="Q1334">
        <f>11.04/6</f>
        <v>1.8399999999999999</v>
      </c>
      <c r="R1334">
        <f>34.32/6</f>
        <v>5.72</v>
      </c>
      <c r="S1334" s="20">
        <f t="shared" si="582"/>
        <v>7.56</v>
      </c>
      <c r="T1334" s="20">
        <f t="shared" si="579"/>
        <v>0.32167832167832167</v>
      </c>
    </row>
    <row r="1335" spans="1:20" x14ac:dyDescent="0.25">
      <c r="A1335" t="s">
        <v>1051</v>
      </c>
      <c r="E1335" s="1">
        <v>5.86</v>
      </c>
      <c r="F1335" s="1">
        <v>3.09</v>
      </c>
      <c r="G1335" s="1">
        <v>0.1</v>
      </c>
      <c r="H1335" s="1">
        <v>2.67</v>
      </c>
      <c r="I1335" s="1">
        <v>28</v>
      </c>
      <c r="J1335" s="1">
        <v>0</v>
      </c>
      <c r="K1335" s="1">
        <v>12.96</v>
      </c>
      <c r="L1335" s="3">
        <f t="shared" si="596"/>
        <v>0.46285714285714291</v>
      </c>
      <c r="M1335" s="3">
        <f t="shared" si="597"/>
        <v>18.82</v>
      </c>
      <c r="N1335" s="1">
        <v>4.78</v>
      </c>
      <c r="O1335" s="1">
        <v>9.0579999999999998</v>
      </c>
      <c r="P1335" s="30">
        <f t="shared" si="593"/>
        <v>61.369565217391312</v>
      </c>
      <c r="Q1335">
        <f t="shared" ref="Q1335:Q1338" si="600">11.04/6</f>
        <v>1.8399999999999999</v>
      </c>
      <c r="R1335">
        <f t="shared" ref="R1335:R1338" si="601">34.32/6</f>
        <v>5.72</v>
      </c>
      <c r="S1335" s="20">
        <f t="shared" si="582"/>
        <v>7.56</v>
      </c>
      <c r="T1335" s="20">
        <f t="shared" si="579"/>
        <v>0.32167832167832167</v>
      </c>
    </row>
    <row r="1336" spans="1:20" x14ac:dyDescent="0.25">
      <c r="A1336" t="s">
        <v>1052</v>
      </c>
      <c r="E1336" s="1">
        <v>6.14</v>
      </c>
      <c r="F1336" s="1">
        <v>2.02</v>
      </c>
      <c r="G1336" s="1">
        <v>0.67</v>
      </c>
      <c r="H1336" s="1">
        <v>3.45</v>
      </c>
      <c r="I1336" s="1">
        <v>15</v>
      </c>
      <c r="J1336" s="1">
        <v>1</v>
      </c>
      <c r="K1336" s="1">
        <v>3.77</v>
      </c>
      <c r="L1336" s="3">
        <f t="shared" si="596"/>
        <v>0.25133333333333335</v>
      </c>
      <c r="M1336" s="3">
        <f t="shared" si="597"/>
        <v>9.91</v>
      </c>
      <c r="N1336" s="1">
        <v>2.4420000000000002</v>
      </c>
      <c r="O1336" s="1">
        <v>7.42</v>
      </c>
      <c r="P1336" s="30">
        <f t="shared" si="593"/>
        <v>32.315217391304351</v>
      </c>
      <c r="Q1336">
        <f t="shared" si="600"/>
        <v>1.8399999999999999</v>
      </c>
      <c r="R1336">
        <f t="shared" si="601"/>
        <v>5.72</v>
      </c>
      <c r="S1336" s="20">
        <f t="shared" si="582"/>
        <v>7.56</v>
      </c>
      <c r="T1336" s="20">
        <f t="shared" si="579"/>
        <v>0.32167832167832167</v>
      </c>
    </row>
    <row r="1337" spans="1:20" x14ac:dyDescent="0.25">
      <c r="A1337" t="s">
        <v>1053</v>
      </c>
      <c r="E1337" s="1">
        <v>8.3699999999999992</v>
      </c>
      <c r="F1337" s="1">
        <v>2.75</v>
      </c>
      <c r="G1337" s="1">
        <v>0.17</v>
      </c>
      <c r="H1337" s="1">
        <v>5.45</v>
      </c>
      <c r="I1337" s="1">
        <v>26</v>
      </c>
      <c r="J1337" s="1">
        <v>0</v>
      </c>
      <c r="K1337" s="1">
        <v>11.61</v>
      </c>
      <c r="L1337" s="3">
        <f t="shared" si="596"/>
        <v>0.4465384615384615</v>
      </c>
      <c r="M1337" s="3">
        <f t="shared" si="597"/>
        <v>19.979999999999997</v>
      </c>
      <c r="N1337" s="1">
        <v>3.1059999999999999</v>
      </c>
      <c r="O1337" s="1">
        <v>9.4710000000000001</v>
      </c>
      <c r="P1337" s="30">
        <f t="shared" si="593"/>
        <v>65.15217391304347</v>
      </c>
      <c r="Q1337">
        <f t="shared" si="600"/>
        <v>1.8399999999999999</v>
      </c>
      <c r="R1337">
        <f t="shared" si="601"/>
        <v>5.72</v>
      </c>
      <c r="S1337" s="20">
        <f t="shared" si="582"/>
        <v>7.56</v>
      </c>
      <c r="T1337" s="20">
        <f t="shared" si="579"/>
        <v>0.32167832167832167</v>
      </c>
    </row>
    <row r="1338" spans="1:20" x14ac:dyDescent="0.25">
      <c r="A1338" t="s">
        <v>1054</v>
      </c>
      <c r="E1338" s="1">
        <v>8.75</v>
      </c>
      <c r="F1338" s="1">
        <v>3.21</v>
      </c>
      <c r="G1338" s="1">
        <v>0.15</v>
      </c>
      <c r="H1338" s="1">
        <v>5.39</v>
      </c>
      <c r="I1338" s="1">
        <v>38</v>
      </c>
      <c r="J1338" s="1">
        <v>0</v>
      </c>
      <c r="K1338" s="1">
        <v>19.309999999999999</v>
      </c>
      <c r="L1338" s="3">
        <f t="shared" si="596"/>
        <v>0.50815789473684203</v>
      </c>
      <c r="M1338" s="3">
        <f t="shared" si="597"/>
        <v>28.06</v>
      </c>
      <c r="N1338" s="1">
        <v>4.343</v>
      </c>
      <c r="O1338" s="1">
        <v>11.821</v>
      </c>
      <c r="P1338" s="30">
        <f t="shared" si="593"/>
        <v>91.5</v>
      </c>
      <c r="Q1338">
        <f t="shared" si="600"/>
        <v>1.8399999999999999</v>
      </c>
      <c r="R1338">
        <f t="shared" si="601"/>
        <v>5.72</v>
      </c>
      <c r="S1338" s="20">
        <f t="shared" si="582"/>
        <v>7.56</v>
      </c>
      <c r="T1338" s="20">
        <f t="shared" si="579"/>
        <v>0.32167832167832167</v>
      </c>
    </row>
    <row r="1339" spans="1:20" x14ac:dyDescent="0.25">
      <c r="L1339" s="3"/>
      <c r="M1339" s="3"/>
      <c r="P1339" s="30"/>
      <c r="S1339" s="20"/>
      <c r="T1339" s="20"/>
    </row>
    <row r="1340" spans="1:20" x14ac:dyDescent="0.25">
      <c r="A1340" t="s">
        <v>1055</v>
      </c>
      <c r="E1340" s="1">
        <v>8.36</v>
      </c>
      <c r="F1340" s="1">
        <v>2.96</v>
      </c>
      <c r="G1340" s="1">
        <v>0.17</v>
      </c>
      <c r="H1340" s="1">
        <v>5.23</v>
      </c>
      <c r="I1340" s="1">
        <v>19</v>
      </c>
      <c r="J1340" s="1">
        <v>0</v>
      </c>
      <c r="K1340" s="1">
        <v>17.5</v>
      </c>
      <c r="L1340" s="3">
        <f t="shared" si="596"/>
        <v>0.92105263157894735</v>
      </c>
      <c r="M1340" s="3">
        <f t="shared" si="597"/>
        <v>25.86</v>
      </c>
      <c r="N1340" s="1">
        <v>2.2719999999999998</v>
      </c>
      <c r="O1340" s="1">
        <v>6.4109999999999996</v>
      </c>
      <c r="P1340" s="30">
        <f t="shared" si="593"/>
        <v>86.2</v>
      </c>
      <c r="Q1340">
        <f>10.8/6</f>
        <v>1.8</v>
      </c>
      <c r="R1340">
        <f>28.68/6</f>
        <v>4.78</v>
      </c>
      <c r="S1340" s="20">
        <f t="shared" si="582"/>
        <v>6.58</v>
      </c>
      <c r="T1340" s="20">
        <f t="shared" si="579"/>
        <v>0.37656903765690375</v>
      </c>
    </row>
    <row r="1341" spans="1:20" x14ac:dyDescent="0.25">
      <c r="A1341" t="s">
        <v>1056</v>
      </c>
      <c r="E1341" s="1">
        <v>9</v>
      </c>
      <c r="F1341" s="1">
        <v>2.67</v>
      </c>
      <c r="G1341" s="1">
        <v>0.77</v>
      </c>
      <c r="H1341" s="1">
        <v>5.55</v>
      </c>
      <c r="I1341" s="1">
        <v>20</v>
      </c>
      <c r="J1341" s="1">
        <v>0</v>
      </c>
      <c r="K1341" s="1">
        <v>10.61</v>
      </c>
      <c r="L1341" s="3">
        <f t="shared" si="596"/>
        <v>0.53049999999999997</v>
      </c>
      <c r="M1341" s="3">
        <f t="shared" si="597"/>
        <v>19.61</v>
      </c>
      <c r="N1341" s="1">
        <v>2.2229999999999999</v>
      </c>
      <c r="O1341" s="1">
        <v>7.4779999999999998</v>
      </c>
      <c r="P1341" s="30">
        <f t="shared" si="593"/>
        <v>65.366666666666674</v>
      </c>
      <c r="Q1341">
        <f t="shared" ref="Q1341:Q1344" si="602">10.8/6</f>
        <v>1.8</v>
      </c>
      <c r="R1341">
        <f t="shared" ref="R1341:R1344" si="603">28.68/6</f>
        <v>4.78</v>
      </c>
      <c r="S1341" s="20">
        <f t="shared" si="582"/>
        <v>6.58</v>
      </c>
      <c r="T1341" s="20">
        <f t="shared" si="579"/>
        <v>0.37656903765690375</v>
      </c>
    </row>
    <row r="1342" spans="1:20" x14ac:dyDescent="0.25">
      <c r="A1342" t="s">
        <v>1057</v>
      </c>
      <c r="E1342" s="1">
        <v>8.65</v>
      </c>
      <c r="F1342" s="1">
        <v>2.77</v>
      </c>
      <c r="G1342" s="1">
        <v>0.27</v>
      </c>
      <c r="H1342" s="1">
        <v>5.62</v>
      </c>
      <c r="I1342" s="1">
        <v>16</v>
      </c>
      <c r="J1342" s="1">
        <v>0</v>
      </c>
      <c r="K1342" s="1">
        <v>8.02</v>
      </c>
      <c r="L1342" s="3">
        <f t="shared" si="596"/>
        <v>0.50124999999999997</v>
      </c>
      <c r="M1342" s="3">
        <f t="shared" si="597"/>
        <v>16.670000000000002</v>
      </c>
      <c r="N1342" s="1">
        <v>1.85</v>
      </c>
      <c r="O1342" s="1">
        <v>5.7839999999999998</v>
      </c>
      <c r="P1342" s="30">
        <f t="shared" si="593"/>
        <v>55.566666666666677</v>
      </c>
      <c r="Q1342">
        <f t="shared" si="602"/>
        <v>1.8</v>
      </c>
      <c r="R1342">
        <f t="shared" si="603"/>
        <v>4.78</v>
      </c>
      <c r="S1342" s="20">
        <f t="shared" si="582"/>
        <v>6.58</v>
      </c>
      <c r="T1342" s="20">
        <f t="shared" si="579"/>
        <v>0.37656903765690375</v>
      </c>
    </row>
    <row r="1343" spans="1:20" x14ac:dyDescent="0.25">
      <c r="A1343" t="s">
        <v>1058</v>
      </c>
      <c r="E1343" s="1">
        <v>9.9700000000000006</v>
      </c>
      <c r="F1343" s="1">
        <v>3.11</v>
      </c>
      <c r="G1343" s="1">
        <v>0.37</v>
      </c>
      <c r="H1343" s="1">
        <v>6.5</v>
      </c>
      <c r="I1343" s="1">
        <v>21</v>
      </c>
      <c r="J1343" s="1">
        <v>0</v>
      </c>
      <c r="K1343" s="1">
        <v>15.1</v>
      </c>
      <c r="L1343" s="3">
        <f t="shared" si="596"/>
        <v>0.71904761904761905</v>
      </c>
      <c r="M1343" s="3">
        <f t="shared" si="597"/>
        <v>25.07</v>
      </c>
      <c r="N1343" s="1">
        <v>2.1059999999999999</v>
      </c>
      <c r="O1343" s="1">
        <v>6.7560000000000002</v>
      </c>
      <c r="P1343" s="30">
        <f t="shared" si="593"/>
        <v>83.566666666666677</v>
      </c>
      <c r="Q1343">
        <f t="shared" si="602"/>
        <v>1.8</v>
      </c>
      <c r="R1343">
        <f t="shared" si="603"/>
        <v>4.78</v>
      </c>
      <c r="S1343" s="20">
        <f t="shared" si="582"/>
        <v>6.58</v>
      </c>
      <c r="T1343" s="20">
        <f t="shared" si="579"/>
        <v>0.37656903765690375</v>
      </c>
    </row>
    <row r="1344" spans="1:20" x14ac:dyDescent="0.25">
      <c r="A1344" t="s">
        <v>1059</v>
      </c>
      <c r="E1344" s="1">
        <v>9.9499999999999993</v>
      </c>
      <c r="F1344" s="1">
        <v>3.65</v>
      </c>
      <c r="G1344" s="1">
        <v>0.26</v>
      </c>
      <c r="H1344" s="1">
        <v>6.05</v>
      </c>
      <c r="I1344" s="1">
        <v>32</v>
      </c>
      <c r="J1344" s="1">
        <v>0</v>
      </c>
      <c r="K1344" s="1">
        <v>26.08</v>
      </c>
      <c r="L1344" s="3">
        <f t="shared" si="596"/>
        <v>0.81499999999999995</v>
      </c>
      <c r="M1344" s="3">
        <f t="shared" si="597"/>
        <v>36.03</v>
      </c>
      <c r="N1344" s="1">
        <v>3.2160000000000002</v>
      </c>
      <c r="O1344" s="1">
        <v>8.77</v>
      </c>
      <c r="P1344" s="30">
        <f t="shared" si="593"/>
        <v>120.10000000000001</v>
      </c>
      <c r="Q1344">
        <f t="shared" si="602"/>
        <v>1.8</v>
      </c>
      <c r="R1344">
        <f t="shared" si="603"/>
        <v>4.78</v>
      </c>
      <c r="S1344" s="20">
        <f t="shared" si="582"/>
        <v>6.58</v>
      </c>
      <c r="T1344" s="20">
        <f t="shared" si="579"/>
        <v>0.37656903765690375</v>
      </c>
    </row>
    <row r="1345" spans="1:20" x14ac:dyDescent="0.25">
      <c r="L1345" s="3"/>
      <c r="M1345" s="3"/>
      <c r="P1345" s="30"/>
      <c r="S1345" s="20"/>
      <c r="T1345" s="20"/>
    </row>
    <row r="1346" spans="1:20" x14ac:dyDescent="0.25">
      <c r="A1346" t="s">
        <v>1060</v>
      </c>
      <c r="E1346" s="1">
        <v>7.73</v>
      </c>
      <c r="F1346" s="1">
        <v>3.09</v>
      </c>
      <c r="G1346" s="1">
        <v>0.11</v>
      </c>
      <c r="H1346" s="1">
        <v>4.53</v>
      </c>
      <c r="I1346" s="1">
        <v>17</v>
      </c>
      <c r="J1346" s="1">
        <v>0</v>
      </c>
      <c r="K1346" s="1">
        <v>13.37</v>
      </c>
      <c r="L1346" s="3">
        <f t="shared" si="596"/>
        <v>0.78647058823529403</v>
      </c>
      <c r="M1346" s="3">
        <f t="shared" si="597"/>
        <v>21.1</v>
      </c>
      <c r="N1346" s="1">
        <v>2.198</v>
      </c>
      <c r="O1346" s="1">
        <v>5.5010000000000003</v>
      </c>
      <c r="P1346" s="30">
        <f t="shared" si="593"/>
        <v>120.57142857142857</v>
      </c>
      <c r="Q1346">
        <f>6.3/6</f>
        <v>1.05</v>
      </c>
      <c r="R1346">
        <f>29.7/6</f>
        <v>4.95</v>
      </c>
      <c r="S1346" s="20">
        <f t="shared" si="582"/>
        <v>6</v>
      </c>
      <c r="T1346" s="20">
        <f t="shared" si="579"/>
        <v>0.21212121212121213</v>
      </c>
    </row>
    <row r="1347" spans="1:20" x14ac:dyDescent="0.25">
      <c r="A1347" t="s">
        <v>1061</v>
      </c>
      <c r="E1347" s="1">
        <v>7.1</v>
      </c>
      <c r="F1347" s="1">
        <v>1.79</v>
      </c>
      <c r="G1347" s="1">
        <v>0.36</v>
      </c>
      <c r="H1347" s="1">
        <v>4.9400000000000004</v>
      </c>
      <c r="I1347" s="1">
        <v>10</v>
      </c>
      <c r="J1347" s="1">
        <v>0</v>
      </c>
      <c r="K1347" s="1">
        <v>3.96</v>
      </c>
      <c r="L1347" s="3">
        <f t="shared" si="596"/>
        <v>0.39600000000000002</v>
      </c>
      <c r="M1347" s="3">
        <f t="shared" si="597"/>
        <v>11.059999999999999</v>
      </c>
      <c r="N1347" s="1">
        <v>1.409</v>
      </c>
      <c r="O1347" s="1">
        <v>5.5759999999999996</v>
      </c>
      <c r="P1347" s="30">
        <f t="shared" si="593"/>
        <v>63.199999999999989</v>
      </c>
      <c r="Q1347">
        <f t="shared" ref="Q1347:Q1348" si="604">6.3/6</f>
        <v>1.05</v>
      </c>
      <c r="R1347">
        <f t="shared" ref="R1347:R1349" si="605">29.7/6</f>
        <v>4.95</v>
      </c>
      <c r="S1347" s="20">
        <f t="shared" si="582"/>
        <v>6</v>
      </c>
      <c r="T1347" s="20">
        <f t="shared" si="579"/>
        <v>0.21212121212121213</v>
      </c>
    </row>
    <row r="1348" spans="1:20" x14ac:dyDescent="0.25">
      <c r="A1348" t="s">
        <v>1062</v>
      </c>
      <c r="E1348" s="1">
        <v>3.11</v>
      </c>
      <c r="F1348" s="1">
        <v>1.88</v>
      </c>
      <c r="G1348" s="1">
        <v>0.26</v>
      </c>
      <c r="H1348" s="1">
        <v>0.96</v>
      </c>
      <c r="I1348" s="1">
        <v>10</v>
      </c>
      <c r="J1348" s="1">
        <v>3</v>
      </c>
      <c r="K1348" s="1">
        <v>2.97</v>
      </c>
      <c r="L1348" s="3">
        <f t="shared" si="596"/>
        <v>0.29700000000000004</v>
      </c>
      <c r="M1348" s="3">
        <f t="shared" si="597"/>
        <v>6.08</v>
      </c>
      <c r="N1348" s="1">
        <v>3.218</v>
      </c>
      <c r="O1348" s="1">
        <v>5.31</v>
      </c>
      <c r="P1348" s="30">
        <f t="shared" si="593"/>
        <v>34.74285714285714</v>
      </c>
      <c r="Q1348">
        <f t="shared" si="604"/>
        <v>1.05</v>
      </c>
      <c r="R1348">
        <f t="shared" si="605"/>
        <v>4.95</v>
      </c>
      <c r="S1348" s="20">
        <f t="shared" si="582"/>
        <v>6</v>
      </c>
      <c r="T1348" s="20">
        <f t="shared" ref="T1348:T1411" si="606">Q1348/R1348</f>
        <v>0.21212121212121213</v>
      </c>
    </row>
    <row r="1349" spans="1:20" x14ac:dyDescent="0.25">
      <c r="A1349" t="s">
        <v>1063</v>
      </c>
      <c r="E1349" s="1">
        <v>9.2200000000000006</v>
      </c>
      <c r="F1349" s="1">
        <v>3.5</v>
      </c>
      <c r="G1349" s="1">
        <v>0.04</v>
      </c>
      <c r="H1349" s="1">
        <v>5.68</v>
      </c>
      <c r="I1349" s="1">
        <v>21</v>
      </c>
      <c r="J1349" s="1">
        <v>0</v>
      </c>
      <c r="K1349" s="1">
        <v>9.69</v>
      </c>
      <c r="L1349" s="3">
        <f t="shared" si="596"/>
        <v>0.46142857142857141</v>
      </c>
      <c r="M1349" s="3">
        <f t="shared" si="597"/>
        <v>18.91</v>
      </c>
      <c r="N1349" s="1">
        <v>2.2770000000000001</v>
      </c>
      <c r="O1349" s="1">
        <v>5.9989999999999997</v>
      </c>
      <c r="P1349" s="30">
        <f t="shared" si="593"/>
        <v>108.05714285714285</v>
      </c>
      <c r="Q1349">
        <f>6.3/6</f>
        <v>1.05</v>
      </c>
      <c r="R1349">
        <f t="shared" si="605"/>
        <v>4.95</v>
      </c>
      <c r="S1349" s="20">
        <f t="shared" si="582"/>
        <v>6</v>
      </c>
      <c r="T1349" s="20">
        <f t="shared" si="606"/>
        <v>0.21212121212121213</v>
      </c>
    </row>
    <row r="1350" spans="1:20" x14ac:dyDescent="0.25">
      <c r="L1350" s="3"/>
      <c r="M1350" s="3"/>
      <c r="P1350" s="30"/>
      <c r="S1350" s="20"/>
      <c r="T1350" s="20"/>
    </row>
    <row r="1351" spans="1:20" x14ac:dyDescent="0.25">
      <c r="L1351" s="3"/>
      <c r="M1351" s="3"/>
      <c r="P1351" s="30"/>
      <c r="S1351" s="20"/>
      <c r="T1351" s="20"/>
    </row>
    <row r="1352" spans="1:20" x14ac:dyDescent="0.25">
      <c r="A1352" t="s">
        <v>1064</v>
      </c>
      <c r="E1352" s="1">
        <v>7.03</v>
      </c>
      <c r="F1352" s="1">
        <v>1.65</v>
      </c>
      <c r="G1352" s="1">
        <v>0.61</v>
      </c>
      <c r="H1352" s="1">
        <v>4.7699999999999996</v>
      </c>
      <c r="I1352" s="1">
        <v>10</v>
      </c>
      <c r="J1352" s="1">
        <v>0</v>
      </c>
      <c r="K1352" s="1">
        <v>5.56</v>
      </c>
      <c r="L1352" s="3">
        <f t="shared" si="596"/>
        <v>0.55599999999999994</v>
      </c>
      <c r="M1352" s="3">
        <f t="shared" si="597"/>
        <v>12.59</v>
      </c>
      <c r="N1352" s="1">
        <v>1.423</v>
      </c>
      <c r="O1352" s="1">
        <v>6.0789999999999997</v>
      </c>
      <c r="P1352" s="30">
        <f t="shared" si="593"/>
        <v>90.647999999999996</v>
      </c>
      <c r="Q1352">
        <f>5/6</f>
        <v>0.83333333333333337</v>
      </c>
      <c r="R1352">
        <f>24.8/6</f>
        <v>4.1333333333333337</v>
      </c>
      <c r="S1352" s="20">
        <f t="shared" si="582"/>
        <v>4.9666666666666668</v>
      </c>
      <c r="T1352" s="20">
        <f t="shared" si="606"/>
        <v>0.20161290322580644</v>
      </c>
    </row>
    <row r="1353" spans="1:20" x14ac:dyDescent="0.25">
      <c r="A1353" t="s">
        <v>1065</v>
      </c>
      <c r="E1353" s="1">
        <v>3.91</v>
      </c>
      <c r="F1353" s="1">
        <v>0.88</v>
      </c>
      <c r="G1353" s="1">
        <v>0.44</v>
      </c>
      <c r="H1353" s="1">
        <v>2.59</v>
      </c>
      <c r="I1353" s="1">
        <v>7</v>
      </c>
      <c r="J1353" s="1">
        <v>0</v>
      </c>
      <c r="K1353" s="1">
        <v>5.81</v>
      </c>
      <c r="L1353" s="3">
        <f t="shared" si="596"/>
        <v>0.83</v>
      </c>
      <c r="M1353" s="3">
        <f t="shared" si="597"/>
        <v>9.7199999999999989</v>
      </c>
      <c r="N1353" s="1">
        <v>1.7889999999999999</v>
      </c>
      <c r="O1353" s="1">
        <v>7.952</v>
      </c>
      <c r="P1353" s="30">
        <f t="shared" si="593"/>
        <v>69.983999999999995</v>
      </c>
      <c r="Q1353">
        <f t="shared" ref="Q1353:Q1354" si="607">5/6</f>
        <v>0.83333333333333337</v>
      </c>
      <c r="R1353">
        <f t="shared" ref="R1353:R1354" si="608">24.8/6</f>
        <v>4.1333333333333337</v>
      </c>
      <c r="S1353" s="20">
        <f t="shared" ref="S1353:S1415" si="609">Q1353+R1353</f>
        <v>4.9666666666666668</v>
      </c>
      <c r="T1353" s="20">
        <f t="shared" si="606"/>
        <v>0.20161290322580644</v>
      </c>
    </row>
    <row r="1354" spans="1:20" x14ac:dyDescent="0.25">
      <c r="A1354" t="s">
        <v>1066</v>
      </c>
      <c r="E1354" s="1">
        <v>7.91</v>
      </c>
      <c r="F1354" s="1">
        <v>2.2200000000000002</v>
      </c>
      <c r="G1354" s="1">
        <v>0.28000000000000003</v>
      </c>
      <c r="H1354" s="1">
        <v>5.41</v>
      </c>
      <c r="I1354" s="1">
        <v>19</v>
      </c>
      <c r="J1354" s="1">
        <v>0</v>
      </c>
      <c r="K1354" s="1">
        <v>9.67</v>
      </c>
      <c r="L1354" s="3">
        <f t="shared" si="596"/>
        <v>0.50894736842105259</v>
      </c>
      <c r="M1354" s="3">
        <f t="shared" si="597"/>
        <v>17.579999999999998</v>
      </c>
      <c r="N1354" s="1">
        <v>2.4020000000000001</v>
      </c>
      <c r="O1354" s="1">
        <v>8.5399999999999991</v>
      </c>
      <c r="P1354" s="30">
        <f t="shared" si="593"/>
        <v>126.57599999999998</v>
      </c>
      <c r="Q1354">
        <f t="shared" si="607"/>
        <v>0.83333333333333337</v>
      </c>
      <c r="R1354">
        <f t="shared" si="608"/>
        <v>4.1333333333333337</v>
      </c>
      <c r="S1354" s="20">
        <f t="shared" si="609"/>
        <v>4.9666666666666668</v>
      </c>
      <c r="T1354" s="20">
        <f t="shared" si="606"/>
        <v>0.20161290322580644</v>
      </c>
    </row>
    <row r="1355" spans="1:20" x14ac:dyDescent="0.25">
      <c r="L1355" s="3"/>
      <c r="M1355" s="3"/>
      <c r="P1355" s="30"/>
      <c r="S1355" s="20"/>
      <c r="T1355" s="20"/>
    </row>
    <row r="1356" spans="1:20" x14ac:dyDescent="0.25">
      <c r="L1356" s="3"/>
      <c r="M1356" s="3"/>
      <c r="P1356" s="30"/>
      <c r="S1356" s="20"/>
      <c r="T1356" s="20"/>
    </row>
    <row r="1357" spans="1:20" x14ac:dyDescent="0.25">
      <c r="L1357" s="3"/>
      <c r="M1357" s="3"/>
      <c r="P1357" s="30"/>
      <c r="S1357" s="20"/>
      <c r="T1357" s="20"/>
    </row>
    <row r="1358" spans="1:20" x14ac:dyDescent="0.25">
      <c r="A1358" t="s">
        <v>1067</v>
      </c>
      <c r="E1358" s="1">
        <v>7.14</v>
      </c>
      <c r="F1358" s="1">
        <v>2.66</v>
      </c>
      <c r="G1358" s="1">
        <v>0.27</v>
      </c>
      <c r="H1358" s="1">
        <v>4.21</v>
      </c>
      <c r="I1358" s="1">
        <v>16</v>
      </c>
      <c r="J1358" s="1">
        <v>0</v>
      </c>
      <c r="K1358" s="1">
        <v>12.71</v>
      </c>
      <c r="L1358" s="3">
        <f t="shared" si="596"/>
        <v>0.79437500000000005</v>
      </c>
      <c r="M1358" s="3">
        <f t="shared" si="597"/>
        <v>19.850000000000001</v>
      </c>
      <c r="N1358" s="1">
        <v>2.2400000000000002</v>
      </c>
      <c r="O1358" s="1">
        <v>6.0190000000000001</v>
      </c>
      <c r="P1358" s="30">
        <f t="shared" si="593"/>
        <v>76.838709677419359</v>
      </c>
      <c r="Q1358">
        <f>9.3/6</f>
        <v>1.55</v>
      </c>
      <c r="R1358">
        <f>33.5/6</f>
        <v>5.583333333333333</v>
      </c>
      <c r="S1358" s="20">
        <f t="shared" si="609"/>
        <v>7.1333333333333329</v>
      </c>
      <c r="T1358" s="20">
        <f t="shared" si="606"/>
        <v>0.2776119402985075</v>
      </c>
    </row>
    <row r="1359" spans="1:20" x14ac:dyDescent="0.25">
      <c r="A1359" t="s">
        <v>1068</v>
      </c>
      <c r="E1359" s="1">
        <v>6.99</v>
      </c>
      <c r="F1359" s="1">
        <v>2.0299999999999998</v>
      </c>
      <c r="G1359" s="1">
        <v>0.27</v>
      </c>
      <c r="H1359" s="1">
        <v>4.6900000000000004</v>
      </c>
      <c r="I1359" s="1">
        <v>13</v>
      </c>
      <c r="J1359" s="1">
        <v>0</v>
      </c>
      <c r="K1359" s="1">
        <v>9.58</v>
      </c>
      <c r="L1359" s="3">
        <f t="shared" si="596"/>
        <v>0.7369230769230769</v>
      </c>
      <c r="M1359" s="3">
        <f t="shared" si="597"/>
        <v>16.57</v>
      </c>
      <c r="N1359" s="1">
        <v>1.86</v>
      </c>
      <c r="O1359" s="1">
        <v>6.4119999999999999</v>
      </c>
      <c r="P1359" s="30">
        <f t="shared" si="593"/>
        <v>64.141935483870967</v>
      </c>
      <c r="Q1359">
        <f t="shared" ref="Q1359:Q1363" si="610">9.3/6</f>
        <v>1.55</v>
      </c>
      <c r="R1359">
        <f t="shared" ref="R1359:R1363" si="611">33.5/6</f>
        <v>5.583333333333333</v>
      </c>
      <c r="S1359" s="20">
        <f t="shared" si="609"/>
        <v>7.1333333333333329</v>
      </c>
      <c r="T1359" s="20">
        <f t="shared" si="606"/>
        <v>0.2776119402985075</v>
      </c>
    </row>
    <row r="1360" spans="1:20" x14ac:dyDescent="0.25">
      <c r="A1360" t="s">
        <v>1069</v>
      </c>
      <c r="E1360" s="1">
        <v>7.62</v>
      </c>
      <c r="F1360" s="1">
        <v>2.6</v>
      </c>
      <c r="G1360" s="1">
        <v>0.16</v>
      </c>
      <c r="H1360" s="1">
        <v>4.8600000000000003</v>
      </c>
      <c r="I1360" s="1">
        <v>21</v>
      </c>
      <c r="J1360" s="1">
        <v>0</v>
      </c>
      <c r="K1360" s="1">
        <v>7.32</v>
      </c>
      <c r="L1360" s="3">
        <f t="shared" si="596"/>
        <v>0.34857142857142859</v>
      </c>
      <c r="M1360" s="3">
        <f t="shared" si="597"/>
        <v>14.940000000000001</v>
      </c>
      <c r="N1360" s="1">
        <v>2.7559999999999998</v>
      </c>
      <c r="O1360" s="1">
        <v>8.0920000000000005</v>
      </c>
      <c r="P1360" s="30">
        <f t="shared" si="593"/>
        <v>57.832258064516125</v>
      </c>
      <c r="Q1360">
        <f t="shared" si="610"/>
        <v>1.55</v>
      </c>
      <c r="R1360">
        <f t="shared" si="611"/>
        <v>5.583333333333333</v>
      </c>
      <c r="S1360" s="20">
        <f t="shared" si="609"/>
        <v>7.1333333333333329</v>
      </c>
      <c r="T1360" s="20">
        <f t="shared" si="606"/>
        <v>0.2776119402985075</v>
      </c>
    </row>
    <row r="1361" spans="1:20" x14ac:dyDescent="0.25">
      <c r="A1361" t="s">
        <v>1070</v>
      </c>
      <c r="E1361" s="1">
        <v>5.64</v>
      </c>
      <c r="F1361" s="1">
        <v>3.11</v>
      </c>
      <c r="G1361" s="1">
        <v>0.15</v>
      </c>
      <c r="H1361" s="1">
        <v>2.37</v>
      </c>
      <c r="I1361" s="1">
        <v>26</v>
      </c>
      <c r="J1361" s="1">
        <v>0</v>
      </c>
      <c r="K1361" s="1">
        <v>22.21</v>
      </c>
      <c r="L1361" s="3">
        <f t="shared" si="596"/>
        <v>0.85423076923076924</v>
      </c>
      <c r="M1361" s="3">
        <f t="shared" si="597"/>
        <v>27.85</v>
      </c>
      <c r="N1361" s="1">
        <v>4.6139999999999999</v>
      </c>
      <c r="O1361" s="1">
        <v>8.3520000000000003</v>
      </c>
      <c r="P1361" s="30">
        <f t="shared" si="593"/>
        <v>107.80645161290322</v>
      </c>
      <c r="Q1361">
        <f t="shared" si="610"/>
        <v>1.55</v>
      </c>
      <c r="R1361">
        <f t="shared" si="611"/>
        <v>5.583333333333333</v>
      </c>
      <c r="S1361" s="20">
        <f t="shared" si="609"/>
        <v>7.1333333333333329</v>
      </c>
      <c r="T1361" s="20">
        <f t="shared" si="606"/>
        <v>0.2776119402985075</v>
      </c>
    </row>
    <row r="1362" spans="1:20" x14ac:dyDescent="0.25">
      <c r="A1362" t="s">
        <v>1071</v>
      </c>
      <c r="E1362" s="1">
        <v>8.1</v>
      </c>
      <c r="F1362" s="1">
        <v>2.97</v>
      </c>
      <c r="G1362" s="1">
        <v>0.56999999999999995</v>
      </c>
      <c r="H1362" s="1">
        <v>4.5599999999999996</v>
      </c>
      <c r="I1362" s="1">
        <v>22</v>
      </c>
      <c r="J1362" s="1">
        <v>0</v>
      </c>
      <c r="K1362" s="1">
        <v>19.079999999999998</v>
      </c>
      <c r="L1362" s="3">
        <f t="shared" si="596"/>
        <v>0.8672727272727272</v>
      </c>
      <c r="M1362" s="3">
        <f t="shared" si="597"/>
        <v>27.18</v>
      </c>
      <c r="N1362" s="1">
        <v>2.7149999999999999</v>
      </c>
      <c r="O1362" s="1">
        <v>7.3970000000000002</v>
      </c>
      <c r="P1362" s="30">
        <f t="shared" si="593"/>
        <v>105.21290322580644</v>
      </c>
      <c r="Q1362">
        <f t="shared" si="610"/>
        <v>1.55</v>
      </c>
      <c r="R1362">
        <f t="shared" si="611"/>
        <v>5.583333333333333</v>
      </c>
      <c r="S1362" s="20">
        <f t="shared" si="609"/>
        <v>7.1333333333333329</v>
      </c>
      <c r="T1362" s="20">
        <f t="shared" si="606"/>
        <v>0.2776119402985075</v>
      </c>
    </row>
    <row r="1363" spans="1:20" x14ac:dyDescent="0.25">
      <c r="A1363" t="s">
        <v>1072</v>
      </c>
      <c r="E1363" s="1">
        <v>7.89</v>
      </c>
      <c r="F1363" s="1">
        <v>2.38</v>
      </c>
      <c r="G1363" s="1">
        <v>0.12</v>
      </c>
      <c r="H1363" s="1">
        <v>5.38</v>
      </c>
      <c r="I1363" s="1">
        <v>20</v>
      </c>
      <c r="J1363" s="1">
        <v>0</v>
      </c>
      <c r="K1363" s="1">
        <v>8.92</v>
      </c>
      <c r="L1363" s="3">
        <f t="shared" si="596"/>
        <v>0.44600000000000001</v>
      </c>
      <c r="M1363" s="3">
        <f t="shared" si="597"/>
        <v>16.809999999999999</v>
      </c>
      <c r="N1363" s="1">
        <v>2.536</v>
      </c>
      <c r="O1363" s="1">
        <v>8.3940000000000001</v>
      </c>
      <c r="P1363" s="30">
        <f t="shared" si="593"/>
        <v>65.070967741935476</v>
      </c>
      <c r="Q1363">
        <f t="shared" si="610"/>
        <v>1.55</v>
      </c>
      <c r="R1363">
        <f t="shared" si="611"/>
        <v>5.583333333333333</v>
      </c>
      <c r="S1363" s="20">
        <f t="shared" si="609"/>
        <v>7.1333333333333329</v>
      </c>
      <c r="T1363" s="20">
        <f t="shared" si="606"/>
        <v>0.2776119402985075</v>
      </c>
    </row>
    <row r="1364" spans="1:20" x14ac:dyDescent="0.25">
      <c r="A1364" t="s">
        <v>1073</v>
      </c>
      <c r="E1364" s="1">
        <v>8.94</v>
      </c>
      <c r="F1364" s="1">
        <v>2.91</v>
      </c>
      <c r="G1364" s="1">
        <v>0.3</v>
      </c>
      <c r="H1364" s="1">
        <v>5.73</v>
      </c>
      <c r="I1364" s="1">
        <v>18</v>
      </c>
      <c r="J1364" s="1">
        <v>0</v>
      </c>
      <c r="K1364" s="1">
        <v>10.119999999999999</v>
      </c>
      <c r="L1364" s="3">
        <f t="shared" si="596"/>
        <v>0.56222222222222218</v>
      </c>
      <c r="M1364" s="3">
        <f t="shared" si="597"/>
        <v>19.059999999999999</v>
      </c>
      <c r="N1364" s="1">
        <v>2.0139999999999998</v>
      </c>
      <c r="O1364" s="1">
        <v>6.1760000000000002</v>
      </c>
      <c r="P1364" s="30">
        <f t="shared" si="593"/>
        <v>74.990163934426207</v>
      </c>
      <c r="Q1364">
        <f>9.15/6</f>
        <v>1.5250000000000001</v>
      </c>
      <c r="R1364">
        <f>35.1/6</f>
        <v>5.8500000000000005</v>
      </c>
      <c r="S1364" s="20">
        <f t="shared" si="609"/>
        <v>7.3750000000000009</v>
      </c>
      <c r="T1364" s="20">
        <f t="shared" si="606"/>
        <v>0.2606837606837607</v>
      </c>
    </row>
    <row r="1365" spans="1:20" x14ac:dyDescent="0.25">
      <c r="A1365" t="s">
        <v>1074</v>
      </c>
      <c r="E1365" s="1">
        <v>8.25</v>
      </c>
      <c r="F1365" s="1">
        <v>2.67</v>
      </c>
      <c r="G1365" s="1">
        <v>0.26</v>
      </c>
      <c r="H1365" s="1">
        <v>5.32</v>
      </c>
      <c r="I1365" s="1">
        <v>13</v>
      </c>
      <c r="J1365" s="1">
        <v>0</v>
      </c>
      <c r="K1365" s="1">
        <v>8.59</v>
      </c>
      <c r="L1365" s="3">
        <f t="shared" si="596"/>
        <v>0.66076923076923078</v>
      </c>
      <c r="M1365" s="3">
        <f t="shared" si="597"/>
        <v>16.84</v>
      </c>
      <c r="N1365" s="1">
        <v>1.575</v>
      </c>
      <c r="O1365" s="1">
        <v>4.867</v>
      </c>
      <c r="P1365" s="30">
        <f t="shared" si="593"/>
        <v>66.255737704918019</v>
      </c>
      <c r="Q1365">
        <f t="shared" ref="Q1365:Q1367" si="612">9.15/6</f>
        <v>1.5250000000000001</v>
      </c>
      <c r="R1365">
        <f t="shared" ref="R1365:R1367" si="613">35.1/6</f>
        <v>5.8500000000000005</v>
      </c>
      <c r="S1365" s="20">
        <f t="shared" si="609"/>
        <v>7.3750000000000009</v>
      </c>
      <c r="T1365" s="20">
        <f t="shared" si="606"/>
        <v>0.2606837606837607</v>
      </c>
    </row>
    <row r="1366" spans="1:20" x14ac:dyDescent="0.25">
      <c r="A1366" t="s">
        <v>1075</v>
      </c>
      <c r="E1366" s="1">
        <v>9.18</v>
      </c>
      <c r="F1366" s="1">
        <v>2.96</v>
      </c>
      <c r="G1366" s="1">
        <v>0.11</v>
      </c>
      <c r="H1366" s="1">
        <v>6.1</v>
      </c>
      <c r="I1366" s="1">
        <v>15</v>
      </c>
      <c r="J1366" s="1">
        <v>0</v>
      </c>
      <c r="K1366" s="1">
        <v>6.98</v>
      </c>
      <c r="L1366" s="3">
        <f t="shared" si="596"/>
        <v>0.46533333333333338</v>
      </c>
      <c r="M1366" s="3">
        <f t="shared" si="597"/>
        <v>16.16</v>
      </c>
      <c r="N1366" s="1">
        <v>1.6339999999999999</v>
      </c>
      <c r="O1366" s="1">
        <v>5.0620000000000003</v>
      </c>
      <c r="P1366" s="30">
        <f t="shared" si="593"/>
        <v>63.58032786885245</v>
      </c>
      <c r="Q1366">
        <f t="shared" si="612"/>
        <v>1.5250000000000001</v>
      </c>
      <c r="R1366">
        <f t="shared" si="613"/>
        <v>5.8500000000000005</v>
      </c>
      <c r="S1366" s="20">
        <f t="shared" si="609"/>
        <v>7.3750000000000009</v>
      </c>
      <c r="T1366" s="20">
        <f t="shared" si="606"/>
        <v>0.2606837606837607</v>
      </c>
    </row>
    <row r="1367" spans="1:20" x14ac:dyDescent="0.25">
      <c r="A1367" t="s">
        <v>1076</v>
      </c>
      <c r="E1367" s="1">
        <v>9.9</v>
      </c>
      <c r="F1367" s="1">
        <v>3.62</v>
      </c>
      <c r="G1367" s="1">
        <v>0.14000000000000001</v>
      </c>
      <c r="H1367" s="1">
        <v>6.13</v>
      </c>
      <c r="I1367" s="1">
        <v>15</v>
      </c>
      <c r="J1367" s="1">
        <v>0</v>
      </c>
      <c r="K1367" s="1">
        <v>7.69</v>
      </c>
      <c r="L1367" s="3">
        <f t="shared" si="596"/>
        <v>0.51266666666666671</v>
      </c>
      <c r="M1367" s="3">
        <f t="shared" si="597"/>
        <v>17.59</v>
      </c>
      <c r="N1367" s="1">
        <v>1.516</v>
      </c>
      <c r="O1367" s="1">
        <v>4.1429999999999998</v>
      </c>
      <c r="P1367" s="30">
        <f t="shared" si="593"/>
        <v>69.206557377049165</v>
      </c>
      <c r="Q1367">
        <f t="shared" si="612"/>
        <v>1.5250000000000001</v>
      </c>
      <c r="R1367">
        <f t="shared" si="613"/>
        <v>5.8500000000000005</v>
      </c>
      <c r="S1367" s="20">
        <f t="shared" si="609"/>
        <v>7.3750000000000009</v>
      </c>
      <c r="T1367" s="20">
        <f t="shared" si="606"/>
        <v>0.2606837606837607</v>
      </c>
    </row>
    <row r="1368" spans="1:20" x14ac:dyDescent="0.25">
      <c r="L1368" s="3"/>
      <c r="M1368" s="3"/>
      <c r="P1368" s="30"/>
      <c r="S1368" s="20"/>
      <c r="T1368" s="20"/>
    </row>
    <row r="1369" spans="1:20" x14ac:dyDescent="0.25">
      <c r="L1369" s="3"/>
      <c r="M1369" s="3"/>
      <c r="P1369" s="30"/>
      <c r="S1369" s="20"/>
      <c r="T1369" s="20"/>
    </row>
    <row r="1370" spans="1:20" x14ac:dyDescent="0.25">
      <c r="A1370" t="s">
        <v>1077</v>
      </c>
      <c r="E1370" s="1">
        <v>7.39</v>
      </c>
      <c r="F1370" s="1">
        <v>2.82</v>
      </c>
      <c r="G1370" s="1">
        <v>0.32</v>
      </c>
      <c r="H1370" s="1">
        <v>4.25</v>
      </c>
      <c r="I1370" s="1">
        <v>19</v>
      </c>
      <c r="J1370" s="1">
        <v>0</v>
      </c>
      <c r="K1370" s="1">
        <v>11.2</v>
      </c>
      <c r="L1370" s="3">
        <f t="shared" si="596"/>
        <v>0.58947368421052626</v>
      </c>
      <c r="M1370" s="3">
        <f t="shared" si="597"/>
        <v>18.59</v>
      </c>
      <c r="N1370" s="1">
        <v>2.5720000000000001</v>
      </c>
      <c r="O1370" s="1">
        <v>6.74</v>
      </c>
      <c r="P1370" s="30">
        <f t="shared" si="593"/>
        <v>79.671428571428564</v>
      </c>
      <c r="Q1370">
        <f>8.4/6</f>
        <v>1.4000000000000001</v>
      </c>
      <c r="R1370">
        <f>34.4/6</f>
        <v>5.7333333333333334</v>
      </c>
      <c r="S1370" s="20">
        <f t="shared" si="609"/>
        <v>7.1333333333333337</v>
      </c>
      <c r="T1370" s="20">
        <f t="shared" si="606"/>
        <v>0.24418604651162792</v>
      </c>
    </row>
    <row r="1371" spans="1:20" x14ac:dyDescent="0.25">
      <c r="A1371" t="s">
        <v>1078</v>
      </c>
      <c r="E1371" s="1">
        <v>6.24</v>
      </c>
      <c r="F1371" s="1">
        <v>1.39</v>
      </c>
      <c r="G1371" s="1">
        <v>0.46</v>
      </c>
      <c r="H1371" s="1">
        <v>4.3899999999999997</v>
      </c>
      <c r="I1371" s="1">
        <v>7</v>
      </c>
      <c r="J1371" s="1">
        <v>0</v>
      </c>
      <c r="K1371" s="1">
        <v>2.76</v>
      </c>
      <c r="L1371" s="3">
        <f t="shared" si="596"/>
        <v>0.39428571428571424</v>
      </c>
      <c r="M1371" s="3">
        <f t="shared" si="597"/>
        <v>9</v>
      </c>
      <c r="N1371" s="1">
        <v>1.1220000000000001</v>
      </c>
      <c r="O1371" s="1">
        <v>5.0439999999999996</v>
      </c>
      <c r="P1371" s="30">
        <f t="shared" si="593"/>
        <v>38.571428571428569</v>
      </c>
      <c r="Q1371">
        <f t="shared" ref="Q1371:Q1372" si="614">8.4/6</f>
        <v>1.4000000000000001</v>
      </c>
      <c r="R1371">
        <f t="shared" ref="R1371:R1372" si="615">34.4/6</f>
        <v>5.7333333333333334</v>
      </c>
      <c r="S1371" s="20">
        <f t="shared" si="609"/>
        <v>7.1333333333333337</v>
      </c>
      <c r="T1371" s="20">
        <f t="shared" si="606"/>
        <v>0.24418604651162792</v>
      </c>
    </row>
    <row r="1372" spans="1:20" x14ac:dyDescent="0.25">
      <c r="A1372" t="s">
        <v>1079</v>
      </c>
      <c r="E1372" s="1">
        <v>4.01</v>
      </c>
      <c r="F1372" s="1">
        <v>2.8</v>
      </c>
      <c r="G1372" s="1">
        <v>0.38</v>
      </c>
      <c r="H1372" s="1">
        <v>0.82</v>
      </c>
      <c r="I1372" s="1">
        <v>20</v>
      </c>
      <c r="J1372" s="1">
        <v>0</v>
      </c>
      <c r="K1372" s="1">
        <v>8.9700000000000006</v>
      </c>
      <c r="L1372" s="3">
        <f t="shared" si="596"/>
        <v>0.44850000000000001</v>
      </c>
      <c r="M1372" s="3">
        <f t="shared" si="597"/>
        <v>12.98</v>
      </c>
      <c r="N1372" s="1">
        <v>4.9870000000000001</v>
      </c>
      <c r="O1372" s="1">
        <v>7.133</v>
      </c>
      <c r="P1372" s="30">
        <f t="shared" si="593"/>
        <v>55.628571428571426</v>
      </c>
      <c r="Q1372">
        <f t="shared" si="614"/>
        <v>1.4000000000000001</v>
      </c>
      <c r="R1372">
        <f t="shared" si="615"/>
        <v>5.7333333333333334</v>
      </c>
      <c r="S1372" s="20">
        <f t="shared" si="609"/>
        <v>7.1333333333333337</v>
      </c>
      <c r="T1372" s="20">
        <f t="shared" si="606"/>
        <v>0.24418604651162792</v>
      </c>
    </row>
    <row r="1373" spans="1:20" x14ac:dyDescent="0.25">
      <c r="L1373" s="3"/>
      <c r="M1373" s="3"/>
      <c r="P1373" s="30"/>
      <c r="S1373" s="20"/>
      <c r="T1373" s="20"/>
    </row>
    <row r="1374" spans="1:20" x14ac:dyDescent="0.25">
      <c r="L1374" s="3"/>
      <c r="M1374" s="3"/>
      <c r="P1374" s="30"/>
      <c r="S1374" s="20"/>
      <c r="T1374" s="20"/>
    </row>
    <row r="1375" spans="1:20" x14ac:dyDescent="0.25">
      <c r="L1375" s="3"/>
      <c r="M1375" s="3"/>
      <c r="P1375" s="30"/>
      <c r="S1375" s="20"/>
      <c r="T1375" s="20"/>
    </row>
    <row r="1376" spans="1:20" x14ac:dyDescent="0.25">
      <c r="A1376" t="s">
        <v>1080</v>
      </c>
      <c r="E1376" s="1">
        <v>6.72</v>
      </c>
      <c r="F1376" s="1">
        <v>2.69</v>
      </c>
      <c r="G1376" s="1">
        <v>0.22</v>
      </c>
      <c r="H1376" s="1">
        <v>3.8</v>
      </c>
      <c r="I1376" s="1">
        <v>11</v>
      </c>
      <c r="J1376" s="1">
        <v>0</v>
      </c>
      <c r="K1376" s="1">
        <v>5.46</v>
      </c>
      <c r="L1376" s="3">
        <f t="shared" si="596"/>
        <v>0.49636363636363634</v>
      </c>
      <c r="M1376" s="3">
        <f t="shared" si="597"/>
        <v>12.18</v>
      </c>
      <c r="N1376" s="1">
        <v>1.6379999999999999</v>
      </c>
      <c r="O1376" s="1">
        <v>4.085</v>
      </c>
      <c r="P1376" s="30">
        <f t="shared" si="593"/>
        <v>64.482352941176472</v>
      </c>
      <c r="Q1376">
        <f>6.8/6</f>
        <v>1.1333333333333333</v>
      </c>
      <c r="R1376">
        <f>25.4/6</f>
        <v>4.2333333333333334</v>
      </c>
      <c r="S1376" s="20">
        <f t="shared" si="609"/>
        <v>5.3666666666666671</v>
      </c>
      <c r="T1376" s="20">
        <f t="shared" si="606"/>
        <v>0.26771653543307083</v>
      </c>
    </row>
    <row r="1377" spans="1:20" x14ac:dyDescent="0.25">
      <c r="A1377" t="s">
        <v>1081</v>
      </c>
      <c r="E1377" s="1">
        <v>5.9</v>
      </c>
      <c r="F1377" s="1">
        <v>5.52</v>
      </c>
      <c r="G1377" s="1">
        <v>0.38</v>
      </c>
      <c r="H1377" s="1">
        <v>5.52</v>
      </c>
      <c r="I1377" s="1">
        <v>1</v>
      </c>
      <c r="J1377" s="1">
        <v>0</v>
      </c>
      <c r="K1377" s="1">
        <v>0.15</v>
      </c>
      <c r="L1377" s="3">
        <f t="shared" si="596"/>
        <v>0.15</v>
      </c>
      <c r="M1377" s="3">
        <f t="shared" si="597"/>
        <v>6.0500000000000007</v>
      </c>
      <c r="N1377" s="1">
        <v>0.16900000000000001</v>
      </c>
      <c r="O1377" s="1">
        <v>0.18099999999999999</v>
      </c>
      <c r="P1377" s="30">
        <f t="shared" si="593"/>
        <v>32.029411764705884</v>
      </c>
      <c r="Q1377">
        <f t="shared" ref="Q1377:Q1378" si="616">6.8/6</f>
        <v>1.1333333333333333</v>
      </c>
      <c r="R1377">
        <f t="shared" ref="R1377:R1378" si="617">25.4/6</f>
        <v>4.2333333333333334</v>
      </c>
      <c r="S1377" s="20">
        <f t="shared" si="609"/>
        <v>5.3666666666666671</v>
      </c>
      <c r="T1377" s="20">
        <f t="shared" si="606"/>
        <v>0.26771653543307083</v>
      </c>
    </row>
    <row r="1378" spans="1:20" x14ac:dyDescent="0.25">
      <c r="A1378" t="s">
        <v>1082</v>
      </c>
      <c r="E1378" s="1">
        <v>5.66</v>
      </c>
      <c r="F1378" s="1">
        <v>0.23</v>
      </c>
      <c r="G1378" s="1">
        <v>1.45</v>
      </c>
      <c r="H1378" s="1">
        <v>3.98</v>
      </c>
      <c r="I1378" s="1">
        <v>2</v>
      </c>
      <c r="J1378" s="1">
        <v>0</v>
      </c>
      <c r="K1378" s="1">
        <v>0.79</v>
      </c>
      <c r="L1378" s="3">
        <f t="shared" si="596"/>
        <v>0.39500000000000002</v>
      </c>
      <c r="M1378" s="3">
        <f t="shared" si="597"/>
        <v>6.45</v>
      </c>
      <c r="N1378" s="1">
        <v>0.35399999999999998</v>
      </c>
      <c r="O1378" s="1">
        <v>8.7360000000000007</v>
      </c>
      <c r="P1378" s="30">
        <f t="shared" si="593"/>
        <v>34.147058823529413</v>
      </c>
      <c r="Q1378">
        <f t="shared" si="616"/>
        <v>1.1333333333333333</v>
      </c>
      <c r="R1378">
        <f t="shared" si="617"/>
        <v>4.2333333333333334</v>
      </c>
      <c r="S1378" s="20">
        <f t="shared" si="609"/>
        <v>5.3666666666666671</v>
      </c>
      <c r="T1378" s="20">
        <f t="shared" si="606"/>
        <v>0.26771653543307083</v>
      </c>
    </row>
    <row r="1379" spans="1:20" x14ac:dyDescent="0.25">
      <c r="L1379" s="3"/>
      <c r="M1379" s="3"/>
      <c r="P1379" s="30"/>
      <c r="S1379" s="20"/>
      <c r="T1379" s="20"/>
    </row>
    <row r="1380" spans="1:20" x14ac:dyDescent="0.25">
      <c r="L1380" s="3"/>
      <c r="M1380" s="3"/>
      <c r="P1380" s="30"/>
      <c r="S1380" s="20"/>
      <c r="T1380" s="20"/>
    </row>
    <row r="1381" spans="1:20" x14ac:dyDescent="0.25">
      <c r="L1381" s="3"/>
      <c r="M1381" s="3"/>
      <c r="P1381" s="30"/>
      <c r="S1381" s="20"/>
      <c r="T1381" s="20"/>
    </row>
    <row r="1382" spans="1:20" x14ac:dyDescent="0.25">
      <c r="A1382" t="s">
        <v>1083</v>
      </c>
      <c r="E1382" s="1">
        <v>7.96</v>
      </c>
      <c r="F1382" s="1">
        <v>3.5</v>
      </c>
      <c r="G1382" s="1">
        <v>0.3</v>
      </c>
      <c r="H1382" s="1">
        <v>4.1500000000000004</v>
      </c>
      <c r="I1382" s="1">
        <v>19</v>
      </c>
      <c r="J1382" s="1">
        <v>0</v>
      </c>
      <c r="K1382" s="1">
        <v>15.21</v>
      </c>
      <c r="L1382" s="3">
        <f t="shared" si="596"/>
        <v>0.80052631578947375</v>
      </c>
      <c r="M1382" s="3">
        <f t="shared" si="597"/>
        <v>23.17</v>
      </c>
      <c r="N1382" s="1">
        <v>2.387</v>
      </c>
      <c r="O1382" s="1">
        <v>5.423</v>
      </c>
      <c r="P1382" s="30">
        <f t="shared" ref="P1382:P1445" si="618">M1382/(Q1382/6)</f>
        <v>102.97777777777779</v>
      </c>
      <c r="Q1382">
        <f>8.1/6</f>
        <v>1.3499999999999999</v>
      </c>
      <c r="R1382">
        <f>34.8/6</f>
        <v>5.8</v>
      </c>
      <c r="S1382" s="20">
        <f t="shared" si="609"/>
        <v>7.1499999999999995</v>
      </c>
      <c r="T1382" s="20">
        <f t="shared" si="606"/>
        <v>0.23275862068965517</v>
      </c>
    </row>
    <row r="1383" spans="1:20" x14ac:dyDescent="0.25">
      <c r="A1383" t="s">
        <v>1084</v>
      </c>
      <c r="E1383" s="1">
        <v>9.52</v>
      </c>
      <c r="F1383" s="1">
        <v>3.99</v>
      </c>
      <c r="G1383" s="1">
        <v>0.25</v>
      </c>
      <c r="H1383" s="1">
        <v>5.29</v>
      </c>
      <c r="I1383" s="1">
        <v>14</v>
      </c>
      <c r="J1383" s="1">
        <v>0</v>
      </c>
      <c r="K1383" s="1">
        <v>9.14</v>
      </c>
      <c r="L1383" s="3">
        <f t="shared" si="596"/>
        <v>0.65285714285714291</v>
      </c>
      <c r="M1383" s="3">
        <f t="shared" si="597"/>
        <v>18.66</v>
      </c>
      <c r="N1383" s="1">
        <v>1.4710000000000001</v>
      </c>
      <c r="O1383" s="1">
        <v>3.5129999999999999</v>
      </c>
      <c r="P1383" s="30">
        <f t="shared" si="618"/>
        <v>82.933333333333337</v>
      </c>
      <c r="Q1383">
        <f t="shared" ref="Q1383:Q1385" si="619">8.1/6</f>
        <v>1.3499999999999999</v>
      </c>
      <c r="R1383">
        <f t="shared" ref="R1383:R1385" si="620">34.8/6</f>
        <v>5.8</v>
      </c>
      <c r="S1383" s="20">
        <f t="shared" si="609"/>
        <v>7.1499999999999995</v>
      </c>
      <c r="T1383" s="20">
        <f t="shared" si="606"/>
        <v>0.23275862068965517</v>
      </c>
    </row>
    <row r="1384" spans="1:20" x14ac:dyDescent="0.25">
      <c r="A1384" t="s">
        <v>1085</v>
      </c>
      <c r="E1384" s="1">
        <v>9.11</v>
      </c>
      <c r="F1384" s="1">
        <v>2.62</v>
      </c>
      <c r="G1384" s="1">
        <v>0.64</v>
      </c>
      <c r="H1384" s="1">
        <v>5.85</v>
      </c>
      <c r="I1384" s="1">
        <v>8</v>
      </c>
      <c r="J1384" s="1">
        <v>0</v>
      </c>
      <c r="K1384" s="1">
        <v>2.82</v>
      </c>
      <c r="L1384" s="3">
        <f t="shared" si="596"/>
        <v>0.35249999999999998</v>
      </c>
      <c r="M1384" s="3">
        <f t="shared" si="597"/>
        <v>11.93</v>
      </c>
      <c r="N1384" s="1">
        <v>0.878</v>
      </c>
      <c r="O1384" s="1">
        <v>3.0550000000000002</v>
      </c>
      <c r="P1384" s="30">
        <f t="shared" si="618"/>
        <v>53.022222222222226</v>
      </c>
      <c r="Q1384">
        <f t="shared" si="619"/>
        <v>1.3499999999999999</v>
      </c>
      <c r="R1384">
        <f t="shared" si="620"/>
        <v>5.8</v>
      </c>
      <c r="S1384" s="20">
        <f t="shared" si="609"/>
        <v>7.1499999999999995</v>
      </c>
      <c r="T1384" s="20">
        <f t="shared" si="606"/>
        <v>0.23275862068965517</v>
      </c>
    </row>
    <row r="1385" spans="1:20" x14ac:dyDescent="0.25">
      <c r="A1385" t="s">
        <v>1086</v>
      </c>
      <c r="E1385" s="1">
        <v>9.32</v>
      </c>
      <c r="F1385" s="1">
        <v>3.04</v>
      </c>
      <c r="G1385" s="1">
        <v>0.6</v>
      </c>
      <c r="H1385" s="1">
        <v>5.68</v>
      </c>
      <c r="I1385" s="1">
        <v>16</v>
      </c>
      <c r="J1385" s="1">
        <v>0</v>
      </c>
      <c r="K1385" s="1">
        <v>4.84</v>
      </c>
      <c r="L1385" s="3">
        <f t="shared" si="596"/>
        <v>0.30249999999999999</v>
      </c>
      <c r="M1385" s="3">
        <f t="shared" si="597"/>
        <v>14.16</v>
      </c>
      <c r="N1385" s="1">
        <v>1.7170000000000001</v>
      </c>
      <c r="O1385" s="1">
        <v>5.2569999999999997</v>
      </c>
      <c r="P1385" s="30">
        <f t="shared" si="618"/>
        <v>62.933333333333337</v>
      </c>
      <c r="Q1385">
        <f t="shared" si="619"/>
        <v>1.3499999999999999</v>
      </c>
      <c r="R1385">
        <f t="shared" si="620"/>
        <v>5.8</v>
      </c>
      <c r="S1385" s="20">
        <f t="shared" si="609"/>
        <v>7.1499999999999995</v>
      </c>
      <c r="T1385" s="20">
        <f t="shared" si="606"/>
        <v>0.23275862068965517</v>
      </c>
    </row>
    <row r="1386" spans="1:20" x14ac:dyDescent="0.25">
      <c r="L1386" s="3"/>
      <c r="M1386" s="3"/>
      <c r="P1386" s="30"/>
      <c r="S1386" s="20"/>
      <c r="T1386" s="20"/>
    </row>
    <row r="1387" spans="1:20" x14ac:dyDescent="0.25">
      <c r="L1387" s="3"/>
      <c r="M1387" s="3"/>
      <c r="P1387" s="30"/>
      <c r="S1387" s="20"/>
      <c r="T1387" s="20"/>
    </row>
    <row r="1388" spans="1:20" s="4" customFormat="1" x14ac:dyDescent="0.25">
      <c r="A1388" s="4" t="s">
        <v>1087</v>
      </c>
      <c r="B1388" s="5" t="s">
        <v>1710</v>
      </c>
      <c r="C1388" s="5"/>
      <c r="D1388" s="5"/>
      <c r="E1388" s="5">
        <v>8.49</v>
      </c>
      <c r="F1388" s="5">
        <v>4.46</v>
      </c>
      <c r="G1388" s="5">
        <v>0.02</v>
      </c>
      <c r="H1388" s="5">
        <v>4.01</v>
      </c>
      <c r="I1388" s="5">
        <v>37</v>
      </c>
      <c r="J1388" s="5">
        <v>0</v>
      </c>
      <c r="K1388" s="5">
        <v>27.52</v>
      </c>
      <c r="L1388" s="6">
        <f t="shared" si="596"/>
        <v>0.74378378378378374</v>
      </c>
      <c r="M1388" s="6">
        <f t="shared" si="597"/>
        <v>36.01</v>
      </c>
      <c r="N1388" s="5">
        <v>4.359</v>
      </c>
      <c r="O1388" s="5">
        <v>8.3010000000000002</v>
      </c>
      <c r="P1388" s="31">
        <f t="shared" si="618"/>
        <v>113.71578947368418</v>
      </c>
      <c r="Q1388" s="4">
        <f>11.4/6</f>
        <v>1.9000000000000001</v>
      </c>
      <c r="R1388" s="4">
        <f>37/6</f>
        <v>6.166666666666667</v>
      </c>
      <c r="S1388" s="22">
        <f t="shared" si="609"/>
        <v>8.0666666666666664</v>
      </c>
      <c r="T1388" s="22">
        <f t="shared" si="606"/>
        <v>0.30810810810810813</v>
      </c>
    </row>
    <row r="1389" spans="1:20" x14ac:dyDescent="0.25">
      <c r="A1389" t="s">
        <v>1088</v>
      </c>
      <c r="E1389" s="1">
        <v>9</v>
      </c>
      <c r="F1389" s="1">
        <v>4.3</v>
      </c>
      <c r="G1389" s="1">
        <v>0.13</v>
      </c>
      <c r="H1389" s="1">
        <v>4.57</v>
      </c>
      <c r="I1389" s="1">
        <v>33</v>
      </c>
      <c r="J1389" s="1">
        <v>0</v>
      </c>
      <c r="K1389" s="1">
        <v>26.13</v>
      </c>
      <c r="L1389" s="3">
        <f t="shared" si="596"/>
        <v>0.79181818181818175</v>
      </c>
      <c r="M1389" s="3">
        <f t="shared" si="597"/>
        <v>35.129999999999995</v>
      </c>
      <c r="N1389" s="1">
        <v>3.6659999999999999</v>
      </c>
      <c r="O1389" s="1">
        <v>7.6680000000000001</v>
      </c>
      <c r="P1389" s="30">
        <f t="shared" si="618"/>
        <v>110.93684210526312</v>
      </c>
      <c r="Q1389">
        <f t="shared" ref="Q1389:Q1393" si="621">11.4/6</f>
        <v>1.9000000000000001</v>
      </c>
      <c r="R1389">
        <f t="shared" ref="R1389:R1393" si="622">37/6</f>
        <v>6.166666666666667</v>
      </c>
      <c r="S1389" s="20">
        <f t="shared" si="609"/>
        <v>8.0666666666666664</v>
      </c>
      <c r="T1389" s="20">
        <f t="shared" si="606"/>
        <v>0.30810810810810813</v>
      </c>
    </row>
    <row r="1390" spans="1:20" x14ac:dyDescent="0.25">
      <c r="A1390" t="s">
        <v>1089</v>
      </c>
      <c r="E1390" s="1">
        <v>8.39</v>
      </c>
      <c r="F1390" s="1">
        <v>4.07</v>
      </c>
      <c r="G1390" s="1">
        <v>0.64</v>
      </c>
      <c r="H1390" s="1">
        <v>3.68</v>
      </c>
      <c r="I1390" s="1">
        <v>28</v>
      </c>
      <c r="J1390" s="1">
        <v>0</v>
      </c>
      <c r="K1390" s="1">
        <v>14.34</v>
      </c>
      <c r="L1390" s="3">
        <f t="shared" si="596"/>
        <v>0.51214285714285712</v>
      </c>
      <c r="M1390" s="3">
        <f t="shared" si="597"/>
        <v>22.73</v>
      </c>
      <c r="N1390" s="1">
        <v>3.3370000000000002</v>
      </c>
      <c r="O1390" s="1">
        <v>6.8810000000000002</v>
      </c>
      <c r="P1390" s="30">
        <f t="shared" si="618"/>
        <v>71.778947368421044</v>
      </c>
      <c r="Q1390">
        <f t="shared" si="621"/>
        <v>1.9000000000000001</v>
      </c>
      <c r="R1390">
        <f t="shared" si="622"/>
        <v>6.166666666666667</v>
      </c>
      <c r="S1390" s="20">
        <f t="shared" si="609"/>
        <v>8.0666666666666664</v>
      </c>
      <c r="T1390" s="20">
        <f t="shared" si="606"/>
        <v>0.30810810810810813</v>
      </c>
    </row>
    <row r="1391" spans="1:20" x14ac:dyDescent="0.25">
      <c r="A1391" t="s">
        <v>1090</v>
      </c>
      <c r="E1391" s="1">
        <v>8.11</v>
      </c>
      <c r="F1391" s="1">
        <v>2.2599999999999998</v>
      </c>
      <c r="G1391" s="1">
        <v>0.44</v>
      </c>
      <c r="H1391" s="1">
        <v>5.41</v>
      </c>
      <c r="I1391" s="1">
        <v>17</v>
      </c>
      <c r="J1391" s="1">
        <v>0</v>
      </c>
      <c r="K1391" s="1">
        <v>9.44</v>
      </c>
      <c r="L1391" s="3">
        <f t="shared" si="596"/>
        <v>0.55529411764705883</v>
      </c>
      <c r="M1391" s="3">
        <f t="shared" si="597"/>
        <v>17.549999999999997</v>
      </c>
      <c r="N1391" s="1">
        <v>2.097</v>
      </c>
      <c r="O1391" s="1">
        <v>7.51</v>
      </c>
      <c r="P1391" s="30">
        <f t="shared" si="618"/>
        <v>55.421052631578931</v>
      </c>
      <c r="Q1391">
        <f t="shared" si="621"/>
        <v>1.9000000000000001</v>
      </c>
      <c r="R1391">
        <f t="shared" si="622"/>
        <v>6.166666666666667</v>
      </c>
      <c r="S1391" s="20">
        <f t="shared" si="609"/>
        <v>8.0666666666666664</v>
      </c>
      <c r="T1391" s="20">
        <f t="shared" si="606"/>
        <v>0.30810810810810813</v>
      </c>
    </row>
    <row r="1392" spans="1:20" x14ac:dyDescent="0.25">
      <c r="A1392" t="s">
        <v>1091</v>
      </c>
      <c r="E1392" s="1">
        <v>7.81</v>
      </c>
      <c r="F1392" s="1">
        <v>2.89</v>
      </c>
      <c r="G1392" s="1">
        <v>0.11</v>
      </c>
      <c r="H1392" s="1">
        <v>4.8099999999999996</v>
      </c>
      <c r="I1392" s="1">
        <v>21</v>
      </c>
      <c r="J1392" s="1">
        <v>0</v>
      </c>
      <c r="K1392" s="1">
        <v>11</v>
      </c>
      <c r="L1392" s="3">
        <f t="shared" si="596"/>
        <v>0.52380952380952384</v>
      </c>
      <c r="M1392" s="3">
        <f t="shared" si="597"/>
        <v>18.809999999999999</v>
      </c>
      <c r="N1392" s="1">
        <v>2.6890000000000001</v>
      </c>
      <c r="O1392" s="1">
        <v>7.2560000000000002</v>
      </c>
      <c r="P1392" s="30">
        <f t="shared" si="618"/>
        <v>59.399999999999991</v>
      </c>
      <c r="Q1392">
        <f t="shared" si="621"/>
        <v>1.9000000000000001</v>
      </c>
      <c r="R1392">
        <f t="shared" si="622"/>
        <v>6.166666666666667</v>
      </c>
      <c r="S1392" s="20">
        <f t="shared" si="609"/>
        <v>8.0666666666666664</v>
      </c>
      <c r="T1392" s="20">
        <f t="shared" si="606"/>
        <v>0.30810810810810813</v>
      </c>
    </row>
    <row r="1393" spans="1:20" x14ac:dyDescent="0.25">
      <c r="A1393" t="s">
        <v>1092</v>
      </c>
      <c r="E1393" s="1">
        <v>7.65</v>
      </c>
      <c r="F1393" s="1">
        <v>3.07</v>
      </c>
      <c r="G1393" s="1">
        <v>0.27</v>
      </c>
      <c r="H1393" s="1">
        <v>4.3</v>
      </c>
      <c r="I1393" s="1">
        <v>23</v>
      </c>
      <c r="J1393" s="1">
        <v>0</v>
      </c>
      <c r="K1393" s="1">
        <v>13.84</v>
      </c>
      <c r="L1393" s="3">
        <f t="shared" si="596"/>
        <v>0.60173913043478255</v>
      </c>
      <c r="M1393" s="3">
        <f t="shared" si="597"/>
        <v>21.490000000000002</v>
      </c>
      <c r="N1393" s="1">
        <v>3.008</v>
      </c>
      <c r="O1393" s="1">
        <v>7.4889999999999999</v>
      </c>
      <c r="P1393" s="30">
        <f t="shared" si="618"/>
        <v>67.863157894736844</v>
      </c>
      <c r="Q1393">
        <f t="shared" si="621"/>
        <v>1.9000000000000001</v>
      </c>
      <c r="R1393">
        <f t="shared" si="622"/>
        <v>6.166666666666667</v>
      </c>
      <c r="S1393" s="20">
        <f t="shared" si="609"/>
        <v>8.0666666666666664</v>
      </c>
      <c r="T1393" s="20">
        <f t="shared" si="606"/>
        <v>0.30810810810810813</v>
      </c>
    </row>
    <row r="1394" spans="1:20" x14ac:dyDescent="0.25">
      <c r="A1394" s="32" t="s">
        <v>1784</v>
      </c>
      <c r="E1394" s="1">
        <v>8.99</v>
      </c>
      <c r="F1394" s="1">
        <v>0</v>
      </c>
      <c r="G1394" s="1">
        <v>8.99</v>
      </c>
      <c r="H1394" s="1">
        <v>0</v>
      </c>
      <c r="I1394" s="1">
        <v>0</v>
      </c>
      <c r="J1394" s="1">
        <v>0</v>
      </c>
      <c r="K1394" s="1">
        <v>0</v>
      </c>
      <c r="L1394" s="29" t="e">
        <f>K1394/I1394</f>
        <v>#DIV/0!</v>
      </c>
      <c r="M1394" s="3">
        <f t="shared" si="597"/>
        <v>8.99</v>
      </c>
      <c r="N1394" s="1">
        <v>0</v>
      </c>
      <c r="O1394" s="1">
        <v>0</v>
      </c>
      <c r="P1394" s="30">
        <f t="shared" si="618"/>
        <v>19.496385542168671</v>
      </c>
      <c r="Q1394">
        <f>16.6/6</f>
        <v>2.7666666666666671</v>
      </c>
      <c r="R1394">
        <f>42.3/6</f>
        <v>7.05</v>
      </c>
      <c r="S1394" s="20">
        <f t="shared" si="609"/>
        <v>9.8166666666666664</v>
      </c>
      <c r="T1394" s="20">
        <f t="shared" si="606"/>
        <v>0.3924349881796691</v>
      </c>
    </row>
    <row r="1395" spans="1:20" x14ac:dyDescent="0.25">
      <c r="A1395" s="32" t="s">
        <v>1785</v>
      </c>
      <c r="E1395" s="1">
        <v>9.43</v>
      </c>
      <c r="F1395" s="1">
        <v>0</v>
      </c>
      <c r="G1395" s="1">
        <v>9.43</v>
      </c>
      <c r="H1395" s="1">
        <v>0</v>
      </c>
      <c r="I1395" s="1">
        <v>0</v>
      </c>
      <c r="J1395" s="1">
        <v>0</v>
      </c>
      <c r="K1395" s="1">
        <v>0</v>
      </c>
      <c r="L1395" s="29" t="e">
        <f t="shared" si="596"/>
        <v>#DIV/0!</v>
      </c>
      <c r="M1395" s="3">
        <f t="shared" si="597"/>
        <v>9.43</v>
      </c>
      <c r="N1395" s="1">
        <v>0</v>
      </c>
      <c r="O1395" s="1">
        <v>0</v>
      </c>
      <c r="P1395" s="30">
        <f t="shared" si="618"/>
        <v>20.450602409638549</v>
      </c>
      <c r="Q1395" s="30">
        <f t="shared" ref="Q1395:Q1399" si="623">16.6/6</f>
        <v>2.7666666666666671</v>
      </c>
      <c r="R1395" s="30">
        <f t="shared" ref="R1395:R1399" si="624">42.3/6</f>
        <v>7.05</v>
      </c>
      <c r="S1395" s="20">
        <f t="shared" si="609"/>
        <v>9.8166666666666664</v>
      </c>
      <c r="T1395" s="20">
        <f t="shared" si="606"/>
        <v>0.3924349881796691</v>
      </c>
    </row>
    <row r="1396" spans="1:20" x14ac:dyDescent="0.25">
      <c r="A1396" s="32" t="s">
        <v>1786</v>
      </c>
      <c r="E1396" s="1">
        <v>8.4700000000000006</v>
      </c>
      <c r="F1396" s="1">
        <v>0</v>
      </c>
      <c r="G1396" s="1">
        <v>8.4700000000000006</v>
      </c>
      <c r="H1396" s="1">
        <v>0</v>
      </c>
      <c r="I1396" s="1">
        <v>0</v>
      </c>
      <c r="J1396" s="1">
        <v>0</v>
      </c>
      <c r="K1396" s="1">
        <v>0</v>
      </c>
      <c r="L1396" s="29" t="e">
        <f t="shared" si="596"/>
        <v>#DIV/0!</v>
      </c>
      <c r="M1396" s="3">
        <f t="shared" si="597"/>
        <v>8.4700000000000006</v>
      </c>
      <c r="N1396" s="1">
        <v>0</v>
      </c>
      <c r="O1396" s="1">
        <v>0</v>
      </c>
      <c r="P1396" s="30">
        <f t="shared" si="618"/>
        <v>18.368674698795179</v>
      </c>
      <c r="Q1396" s="30">
        <f t="shared" si="623"/>
        <v>2.7666666666666671</v>
      </c>
      <c r="R1396" s="30">
        <f t="shared" si="624"/>
        <v>7.05</v>
      </c>
      <c r="S1396" s="20">
        <f t="shared" si="609"/>
        <v>9.8166666666666664</v>
      </c>
      <c r="T1396" s="20">
        <f t="shared" si="606"/>
        <v>0.3924349881796691</v>
      </c>
    </row>
    <row r="1397" spans="1:20" x14ac:dyDescent="0.25">
      <c r="A1397" s="32" t="s">
        <v>1787</v>
      </c>
      <c r="E1397" s="1">
        <v>9.08</v>
      </c>
      <c r="F1397" s="1">
        <v>0</v>
      </c>
      <c r="G1397" s="1">
        <v>9.08</v>
      </c>
      <c r="H1397" s="1">
        <v>0</v>
      </c>
      <c r="I1397" s="1">
        <v>0</v>
      </c>
      <c r="J1397" s="1">
        <v>0</v>
      </c>
      <c r="K1397" s="1">
        <v>0</v>
      </c>
      <c r="L1397" s="29" t="e">
        <f t="shared" si="596"/>
        <v>#DIV/0!</v>
      </c>
      <c r="M1397" s="3">
        <f t="shared" si="597"/>
        <v>9.08</v>
      </c>
      <c r="N1397" s="1">
        <v>0</v>
      </c>
      <c r="O1397" s="1">
        <v>0</v>
      </c>
      <c r="P1397" s="30">
        <f t="shared" si="618"/>
        <v>19.691566265060239</v>
      </c>
      <c r="Q1397" s="30">
        <f t="shared" si="623"/>
        <v>2.7666666666666671</v>
      </c>
      <c r="R1397" s="30">
        <f t="shared" si="624"/>
        <v>7.05</v>
      </c>
      <c r="S1397" s="20">
        <f t="shared" si="609"/>
        <v>9.8166666666666664</v>
      </c>
      <c r="T1397" s="20">
        <f t="shared" si="606"/>
        <v>0.3924349881796691</v>
      </c>
    </row>
    <row r="1398" spans="1:20" x14ac:dyDescent="0.25">
      <c r="A1398" s="32" t="s">
        <v>1788</v>
      </c>
      <c r="E1398" s="1">
        <v>8.32</v>
      </c>
      <c r="F1398" s="1">
        <v>0</v>
      </c>
      <c r="G1398" s="1">
        <v>8.32</v>
      </c>
      <c r="H1398" s="1">
        <v>0</v>
      </c>
      <c r="I1398" s="1">
        <v>0</v>
      </c>
      <c r="J1398" s="1">
        <v>0</v>
      </c>
      <c r="K1398" s="1">
        <v>0</v>
      </c>
      <c r="L1398" s="29" t="e">
        <f t="shared" si="596"/>
        <v>#DIV/0!</v>
      </c>
      <c r="M1398" s="3">
        <f t="shared" si="597"/>
        <v>8.32</v>
      </c>
      <c r="N1398" s="1">
        <v>0</v>
      </c>
      <c r="O1398" s="1">
        <v>0</v>
      </c>
      <c r="P1398" s="30">
        <f t="shared" si="618"/>
        <v>18.043373493975903</v>
      </c>
      <c r="Q1398" s="30">
        <f t="shared" si="623"/>
        <v>2.7666666666666671</v>
      </c>
      <c r="R1398" s="30">
        <f t="shared" si="624"/>
        <v>7.05</v>
      </c>
      <c r="S1398" s="20">
        <f t="shared" si="609"/>
        <v>9.8166666666666664</v>
      </c>
      <c r="T1398" s="20">
        <f t="shared" si="606"/>
        <v>0.3924349881796691</v>
      </c>
    </row>
    <row r="1399" spans="1:20" x14ac:dyDescent="0.25">
      <c r="A1399" s="32" t="s">
        <v>1789</v>
      </c>
      <c r="E1399" s="1">
        <v>8.92</v>
      </c>
      <c r="F1399" s="1">
        <v>0</v>
      </c>
      <c r="G1399" s="1">
        <v>8.92</v>
      </c>
      <c r="H1399" s="1">
        <v>0</v>
      </c>
      <c r="I1399" s="1">
        <v>0</v>
      </c>
      <c r="J1399" s="1">
        <v>0</v>
      </c>
      <c r="K1399" s="1">
        <v>0</v>
      </c>
      <c r="L1399" s="29" t="e">
        <f t="shared" si="596"/>
        <v>#DIV/0!</v>
      </c>
      <c r="M1399" s="3">
        <f t="shared" si="597"/>
        <v>8.92</v>
      </c>
      <c r="N1399" s="1">
        <v>0</v>
      </c>
      <c r="O1399" s="1">
        <v>0</v>
      </c>
      <c r="P1399" s="30">
        <f t="shared" si="618"/>
        <v>19.34457831325301</v>
      </c>
      <c r="Q1399" s="30">
        <f t="shared" si="623"/>
        <v>2.7666666666666671</v>
      </c>
      <c r="R1399" s="30">
        <f t="shared" si="624"/>
        <v>7.05</v>
      </c>
      <c r="S1399" s="20">
        <f t="shared" si="609"/>
        <v>9.8166666666666664</v>
      </c>
      <c r="T1399" s="20">
        <f t="shared" si="606"/>
        <v>0.3924349881796691</v>
      </c>
    </row>
    <row r="1400" spans="1:20" x14ac:dyDescent="0.25">
      <c r="A1400" t="s">
        <v>1093</v>
      </c>
      <c r="E1400" s="1">
        <v>9.1300000000000008</v>
      </c>
      <c r="F1400" s="1">
        <v>2.86</v>
      </c>
      <c r="G1400" s="1">
        <v>0.72</v>
      </c>
      <c r="H1400" s="1">
        <v>5.55</v>
      </c>
      <c r="I1400" s="1">
        <v>19</v>
      </c>
      <c r="J1400" s="1">
        <v>0</v>
      </c>
      <c r="K1400" s="1">
        <v>13.66</v>
      </c>
      <c r="L1400" s="3">
        <f t="shared" si="596"/>
        <v>0.71894736842105267</v>
      </c>
      <c r="M1400" s="3">
        <f t="shared" si="597"/>
        <v>22.79</v>
      </c>
      <c r="N1400" s="1">
        <v>2.081</v>
      </c>
      <c r="O1400" s="1">
        <v>6.6379999999999999</v>
      </c>
      <c r="P1400" s="30">
        <f>M1400/(Q1400/6)</f>
        <v>64.096874999999997</v>
      </c>
      <c r="Q1400">
        <v>2.1333333333333333</v>
      </c>
      <c r="R1400">
        <v>5.7833333333333341</v>
      </c>
      <c r="S1400" s="20">
        <f t="shared" si="609"/>
        <v>7.9166666666666679</v>
      </c>
      <c r="T1400" s="20">
        <f t="shared" si="606"/>
        <v>0.36887608069164257</v>
      </c>
    </row>
    <row r="1401" spans="1:20" x14ac:dyDescent="0.25">
      <c r="A1401" t="s">
        <v>1094</v>
      </c>
      <c r="E1401" s="1">
        <v>9.25</v>
      </c>
      <c r="F1401" s="1">
        <v>4.7300000000000004</v>
      </c>
      <c r="G1401" s="1">
        <v>0.41</v>
      </c>
      <c r="H1401" s="1">
        <v>4.0999999999999996</v>
      </c>
      <c r="I1401" s="1">
        <v>28</v>
      </c>
      <c r="J1401" s="1">
        <v>0</v>
      </c>
      <c r="K1401" s="1">
        <v>22.85</v>
      </c>
      <c r="L1401" s="3">
        <f t="shared" si="596"/>
        <v>0.81607142857142867</v>
      </c>
      <c r="M1401" s="3">
        <f t="shared" si="597"/>
        <v>32.1</v>
      </c>
      <c r="N1401" s="1">
        <v>3.028</v>
      </c>
      <c r="O1401" s="1">
        <v>5.915</v>
      </c>
      <c r="P1401" s="30">
        <f t="shared" si="618"/>
        <v>90.28125</v>
      </c>
      <c r="Q1401">
        <v>2.1333333333333333</v>
      </c>
      <c r="R1401">
        <v>5.7833333333333341</v>
      </c>
      <c r="S1401" s="20">
        <f t="shared" si="609"/>
        <v>7.9166666666666679</v>
      </c>
      <c r="T1401" s="20">
        <f t="shared" si="606"/>
        <v>0.36887608069164257</v>
      </c>
    </row>
    <row r="1402" spans="1:20" x14ac:dyDescent="0.25">
      <c r="A1402" t="s">
        <v>1095</v>
      </c>
      <c r="E1402" s="1">
        <v>8.98</v>
      </c>
      <c r="F1402" s="1">
        <v>3.08</v>
      </c>
      <c r="G1402" s="1">
        <v>0.31</v>
      </c>
      <c r="H1402" s="1">
        <v>5.59</v>
      </c>
      <c r="I1402" s="1">
        <v>22</v>
      </c>
      <c r="J1402" s="1">
        <v>0</v>
      </c>
      <c r="K1402" s="1">
        <v>15.1</v>
      </c>
      <c r="L1402" s="3">
        <f t="shared" si="596"/>
        <v>0.6863636363636364</v>
      </c>
      <c r="M1402" s="3">
        <f t="shared" si="597"/>
        <v>24.08</v>
      </c>
      <c r="N1402" s="1">
        <v>2.4489999999999998</v>
      </c>
      <c r="O1402" s="1">
        <v>7.1440000000000001</v>
      </c>
      <c r="P1402" s="30">
        <f t="shared" si="618"/>
        <v>67.724999999999994</v>
      </c>
      <c r="Q1402">
        <v>2.1333333333333333</v>
      </c>
      <c r="R1402">
        <v>5.7833333333333341</v>
      </c>
      <c r="S1402" s="20">
        <f t="shared" si="609"/>
        <v>7.9166666666666679</v>
      </c>
      <c r="T1402" s="20">
        <f t="shared" si="606"/>
        <v>0.36887608069164257</v>
      </c>
    </row>
    <row r="1403" spans="1:20" x14ac:dyDescent="0.25">
      <c r="A1403" t="s">
        <v>1096</v>
      </c>
      <c r="E1403" s="1">
        <v>9.5</v>
      </c>
      <c r="F1403" s="1">
        <v>2.79</v>
      </c>
      <c r="G1403" s="1">
        <v>0.56999999999999995</v>
      </c>
      <c r="H1403" s="1">
        <v>6.14</v>
      </c>
      <c r="I1403" s="1">
        <v>19</v>
      </c>
      <c r="J1403" s="1">
        <v>0</v>
      </c>
      <c r="K1403" s="1">
        <v>17.28</v>
      </c>
      <c r="L1403" s="3">
        <f t="shared" si="596"/>
        <v>0.90947368421052632</v>
      </c>
      <c r="M1403" s="3">
        <f t="shared" si="597"/>
        <v>26.78</v>
      </c>
      <c r="N1403" s="1">
        <v>2</v>
      </c>
      <c r="O1403" s="1">
        <v>6.8220000000000001</v>
      </c>
      <c r="P1403" s="30">
        <f t="shared" si="618"/>
        <v>75.318749999999994</v>
      </c>
      <c r="Q1403">
        <v>2.1333333333333333</v>
      </c>
      <c r="R1403">
        <v>5.7833333333333341</v>
      </c>
      <c r="S1403" s="20">
        <f t="shared" si="609"/>
        <v>7.9166666666666679</v>
      </c>
      <c r="T1403" s="20">
        <f t="shared" si="606"/>
        <v>0.36887608069164257</v>
      </c>
    </row>
    <row r="1404" spans="1:20" x14ac:dyDescent="0.25">
      <c r="A1404" t="s">
        <v>1097</v>
      </c>
      <c r="E1404" s="1">
        <v>9.5</v>
      </c>
      <c r="F1404" s="1">
        <v>3.13</v>
      </c>
      <c r="G1404" s="1">
        <v>0.45</v>
      </c>
      <c r="H1404" s="1">
        <v>5.91</v>
      </c>
      <c r="I1404" s="1">
        <v>21</v>
      </c>
      <c r="J1404" s="1">
        <v>0</v>
      </c>
      <c r="K1404" s="1">
        <v>17.64</v>
      </c>
      <c r="L1404" s="3">
        <f t="shared" si="596"/>
        <v>0.84000000000000008</v>
      </c>
      <c r="M1404" s="3">
        <f t="shared" si="597"/>
        <v>27.14</v>
      </c>
      <c r="N1404" s="1">
        <v>2.2109999999999999</v>
      </c>
      <c r="O1404" s="1">
        <v>6.7119999999999997</v>
      </c>
      <c r="P1404" s="30">
        <f t="shared" si="618"/>
        <v>76.331249999999997</v>
      </c>
      <c r="Q1404">
        <v>2.1333333333333333</v>
      </c>
      <c r="R1404">
        <v>5.7833333333333341</v>
      </c>
      <c r="S1404" s="20">
        <f t="shared" si="609"/>
        <v>7.9166666666666679</v>
      </c>
      <c r="T1404" s="20">
        <f t="shared" si="606"/>
        <v>0.36887608069164257</v>
      </c>
    </row>
    <row r="1405" spans="1:20" x14ac:dyDescent="0.25">
      <c r="A1405" t="s">
        <v>1098</v>
      </c>
      <c r="E1405" s="1">
        <v>8.91</v>
      </c>
      <c r="F1405" s="1">
        <v>2.5299999999999998</v>
      </c>
      <c r="G1405" s="1">
        <v>0.44</v>
      </c>
      <c r="H1405" s="1">
        <v>5.94</v>
      </c>
      <c r="I1405" s="1">
        <v>20</v>
      </c>
      <c r="J1405" s="1">
        <v>0</v>
      </c>
      <c r="K1405" s="1">
        <v>22.18</v>
      </c>
      <c r="L1405" s="3">
        <f t="shared" si="596"/>
        <v>1.109</v>
      </c>
      <c r="M1405" s="3">
        <f t="shared" si="597"/>
        <v>31.09</v>
      </c>
      <c r="N1405" s="1">
        <v>2.2450000000000001</v>
      </c>
      <c r="O1405" s="1">
        <v>7.9059999999999997</v>
      </c>
      <c r="P1405" s="30">
        <f t="shared" si="618"/>
        <v>87.440624999999997</v>
      </c>
      <c r="Q1405">
        <v>2.1333333333333333</v>
      </c>
      <c r="R1405">
        <v>5.7833333333333341</v>
      </c>
      <c r="S1405" s="20">
        <f t="shared" si="609"/>
        <v>7.9166666666666679</v>
      </c>
      <c r="T1405" s="20">
        <f t="shared" si="606"/>
        <v>0.36887608069164257</v>
      </c>
    </row>
    <row r="1406" spans="1:20" x14ac:dyDescent="0.25">
      <c r="A1406" t="s">
        <v>1099</v>
      </c>
      <c r="E1406" s="1">
        <v>9.27</v>
      </c>
      <c r="F1406" s="1">
        <v>4.08</v>
      </c>
      <c r="G1406" s="1">
        <v>0.44</v>
      </c>
      <c r="H1406" s="1">
        <v>4.75</v>
      </c>
      <c r="I1406" s="1">
        <v>25</v>
      </c>
      <c r="J1406" s="1">
        <v>0</v>
      </c>
      <c r="K1406" s="1">
        <v>16.329999999999998</v>
      </c>
      <c r="L1406" s="3">
        <f t="shared" si="596"/>
        <v>0.65319999999999989</v>
      </c>
      <c r="M1406" s="3">
        <f t="shared" si="597"/>
        <v>25.599999999999998</v>
      </c>
      <c r="N1406" s="1">
        <v>2.6960000000000002</v>
      </c>
      <c r="O1406" s="1">
        <v>6.1260000000000003</v>
      </c>
      <c r="P1406" s="30">
        <f t="shared" si="618"/>
        <v>92.159999999999982</v>
      </c>
      <c r="Q1406">
        <f>10/6</f>
        <v>1.6666666666666667</v>
      </c>
      <c r="R1406">
        <f>23.3/6</f>
        <v>3.8833333333333333</v>
      </c>
      <c r="S1406" s="20">
        <f t="shared" si="609"/>
        <v>5.55</v>
      </c>
      <c r="T1406" s="20">
        <f t="shared" si="606"/>
        <v>0.42918454935622319</v>
      </c>
    </row>
    <row r="1407" spans="1:20" x14ac:dyDescent="0.25">
      <c r="A1407" t="s">
        <v>1100</v>
      </c>
      <c r="E1407" s="1">
        <v>9.26</v>
      </c>
      <c r="F1407" s="1">
        <v>3.29</v>
      </c>
      <c r="G1407" s="1">
        <v>0.31</v>
      </c>
      <c r="H1407" s="1">
        <v>5.66</v>
      </c>
      <c r="I1407" s="1">
        <v>17</v>
      </c>
      <c r="J1407" s="1">
        <v>1</v>
      </c>
      <c r="K1407" s="1">
        <v>12.13</v>
      </c>
      <c r="L1407" s="3">
        <f t="shared" si="596"/>
        <v>0.71352941176470597</v>
      </c>
      <c r="M1407" s="3">
        <f t="shared" si="597"/>
        <v>21.39</v>
      </c>
      <c r="N1407" s="1">
        <v>1.835</v>
      </c>
      <c r="O1407" s="1">
        <v>5.1630000000000003</v>
      </c>
      <c r="P1407" s="30">
        <f t="shared" si="618"/>
        <v>77.004000000000005</v>
      </c>
      <c r="Q1407">
        <f t="shared" ref="Q1407:Q1411" si="625">10/6</f>
        <v>1.6666666666666667</v>
      </c>
      <c r="R1407">
        <f t="shared" ref="R1407:R1411" si="626">23.3/6</f>
        <v>3.8833333333333333</v>
      </c>
      <c r="S1407" s="20">
        <f t="shared" si="609"/>
        <v>5.55</v>
      </c>
      <c r="T1407" s="20">
        <f t="shared" si="606"/>
        <v>0.42918454935622319</v>
      </c>
    </row>
    <row r="1408" spans="1:20" x14ac:dyDescent="0.25">
      <c r="A1408" t="s">
        <v>1101</v>
      </c>
      <c r="E1408" s="1">
        <v>9.7100000000000009</v>
      </c>
      <c r="F1408" s="1">
        <v>3.33</v>
      </c>
      <c r="G1408" s="1">
        <v>0.25</v>
      </c>
      <c r="H1408" s="1">
        <v>6.13</v>
      </c>
      <c r="I1408" s="1">
        <v>17</v>
      </c>
      <c r="J1408" s="1">
        <v>0</v>
      </c>
      <c r="K1408" s="1">
        <v>12.81</v>
      </c>
      <c r="L1408" s="3">
        <f t="shared" si="596"/>
        <v>0.75352941176470589</v>
      </c>
      <c r="M1408" s="3">
        <f t="shared" si="597"/>
        <v>22.520000000000003</v>
      </c>
      <c r="N1408" s="1">
        <v>1.75</v>
      </c>
      <c r="O1408" s="1">
        <v>5.0979999999999999</v>
      </c>
      <c r="P1408" s="30">
        <f t="shared" si="618"/>
        <v>81.072000000000003</v>
      </c>
      <c r="Q1408">
        <f t="shared" si="625"/>
        <v>1.6666666666666667</v>
      </c>
      <c r="R1408">
        <f t="shared" si="626"/>
        <v>3.8833333333333333</v>
      </c>
      <c r="S1408" s="20">
        <f t="shared" si="609"/>
        <v>5.55</v>
      </c>
      <c r="T1408" s="20">
        <f t="shared" si="606"/>
        <v>0.42918454935622319</v>
      </c>
    </row>
    <row r="1409" spans="1:20" x14ac:dyDescent="0.25">
      <c r="A1409" t="s">
        <v>1102</v>
      </c>
      <c r="E1409" s="1">
        <v>9.15</v>
      </c>
      <c r="F1409" s="1">
        <v>2.76</v>
      </c>
      <c r="G1409" s="1">
        <v>0.38</v>
      </c>
      <c r="H1409" s="1">
        <v>6.01</v>
      </c>
      <c r="I1409" s="1">
        <v>21</v>
      </c>
      <c r="J1409" s="1">
        <v>0</v>
      </c>
      <c r="K1409" s="1">
        <v>10.39</v>
      </c>
      <c r="L1409" s="3">
        <f t="shared" si="596"/>
        <v>0.49476190476190479</v>
      </c>
      <c r="M1409" s="3">
        <f t="shared" si="597"/>
        <v>19.54</v>
      </c>
      <c r="N1409" s="1">
        <v>2.2959999999999998</v>
      </c>
      <c r="O1409" s="1">
        <v>7.6120000000000001</v>
      </c>
      <c r="P1409" s="30">
        <f t="shared" si="618"/>
        <v>70.343999999999994</v>
      </c>
      <c r="Q1409">
        <f t="shared" si="625"/>
        <v>1.6666666666666667</v>
      </c>
      <c r="R1409">
        <f t="shared" si="626"/>
        <v>3.8833333333333333</v>
      </c>
      <c r="S1409" s="20">
        <f t="shared" si="609"/>
        <v>5.55</v>
      </c>
      <c r="T1409" s="20">
        <f t="shared" si="606"/>
        <v>0.42918454935622319</v>
      </c>
    </row>
    <row r="1410" spans="1:20" x14ac:dyDescent="0.25">
      <c r="A1410" t="s">
        <v>1103</v>
      </c>
      <c r="E1410" s="1">
        <v>9.3800000000000008</v>
      </c>
      <c r="F1410" s="1">
        <v>4.79</v>
      </c>
      <c r="G1410" s="1">
        <v>0.21</v>
      </c>
      <c r="H1410" s="1">
        <v>4.37</v>
      </c>
      <c r="I1410" s="1">
        <v>28</v>
      </c>
      <c r="J1410" s="1">
        <v>0</v>
      </c>
      <c r="K1410" s="1">
        <v>21.14</v>
      </c>
      <c r="L1410" s="3">
        <f t="shared" ref="L1410:L1485" si="627">K1410/I1410</f>
        <v>0.755</v>
      </c>
      <c r="M1410" s="3">
        <f t="shared" ref="M1410:M1485" si="628">E1410+K1410</f>
        <v>30.520000000000003</v>
      </c>
      <c r="N1410" s="1">
        <v>2.9860000000000002</v>
      </c>
      <c r="O1410" s="1">
        <v>5.84</v>
      </c>
      <c r="P1410" s="30">
        <f t="shared" si="618"/>
        <v>109.872</v>
      </c>
      <c r="Q1410">
        <f t="shared" si="625"/>
        <v>1.6666666666666667</v>
      </c>
      <c r="R1410">
        <f t="shared" si="626"/>
        <v>3.8833333333333333</v>
      </c>
      <c r="S1410" s="20">
        <f t="shared" si="609"/>
        <v>5.55</v>
      </c>
      <c r="T1410" s="20">
        <f t="shared" si="606"/>
        <v>0.42918454935622319</v>
      </c>
    </row>
    <row r="1411" spans="1:20" x14ac:dyDescent="0.25">
      <c r="A1411" t="s">
        <v>1104</v>
      </c>
      <c r="E1411" s="1">
        <v>8.8000000000000007</v>
      </c>
      <c r="F1411" s="1">
        <v>3.72</v>
      </c>
      <c r="G1411" s="1">
        <v>0.34</v>
      </c>
      <c r="H1411" s="1">
        <v>4.7300000000000004</v>
      </c>
      <c r="I1411" s="1">
        <v>17</v>
      </c>
      <c r="J1411" s="1">
        <v>0</v>
      </c>
      <c r="K1411" s="1">
        <v>15.33</v>
      </c>
      <c r="L1411" s="3">
        <f t="shared" si="627"/>
        <v>0.90176470588235291</v>
      </c>
      <c r="M1411" s="3">
        <f t="shared" si="628"/>
        <v>24.130000000000003</v>
      </c>
      <c r="N1411" s="1">
        <v>1.9319999999999999</v>
      </c>
      <c r="O1411" s="1">
        <v>4.5650000000000004</v>
      </c>
      <c r="P1411" s="30">
        <f t="shared" si="618"/>
        <v>86.868000000000009</v>
      </c>
      <c r="Q1411">
        <f t="shared" si="625"/>
        <v>1.6666666666666667</v>
      </c>
      <c r="R1411">
        <f t="shared" si="626"/>
        <v>3.8833333333333333</v>
      </c>
      <c r="S1411" s="20">
        <f t="shared" si="609"/>
        <v>5.55</v>
      </c>
      <c r="T1411" s="20">
        <f t="shared" si="606"/>
        <v>0.42918454935622319</v>
      </c>
    </row>
    <row r="1412" spans="1:20" x14ac:dyDescent="0.25">
      <c r="A1412" t="s">
        <v>1105</v>
      </c>
      <c r="E1412" s="1">
        <v>7.5</v>
      </c>
      <c r="F1412" s="1">
        <v>3.3</v>
      </c>
      <c r="G1412" s="1">
        <v>0.13</v>
      </c>
      <c r="H1412" s="1">
        <v>4.0599999999999996</v>
      </c>
      <c r="I1412" s="1">
        <v>23</v>
      </c>
      <c r="J1412" s="1">
        <v>0</v>
      </c>
      <c r="K1412" s="1">
        <v>16.98</v>
      </c>
      <c r="L1412" s="3">
        <f t="shared" si="627"/>
        <v>0.73826086956521741</v>
      </c>
      <c r="M1412" s="3">
        <f t="shared" si="628"/>
        <v>24.48</v>
      </c>
      <c r="N1412" s="1">
        <v>3.0680000000000001</v>
      </c>
      <c r="O1412" s="1">
        <v>6.9669999999999996</v>
      </c>
      <c r="P1412" s="30">
        <f t="shared" si="618"/>
        <v>52.929729729729736</v>
      </c>
      <c r="Q1412">
        <f>16.65/6</f>
        <v>2.7749999999999999</v>
      </c>
      <c r="R1412">
        <f>42.3/6</f>
        <v>7.05</v>
      </c>
      <c r="S1412" s="20">
        <f t="shared" si="609"/>
        <v>9.8249999999999993</v>
      </c>
      <c r="T1412" s="20">
        <f t="shared" ref="T1412:T1473" si="629">Q1412/R1412</f>
        <v>0.39361702127659576</v>
      </c>
    </row>
    <row r="1413" spans="1:20" x14ac:dyDescent="0.25">
      <c r="A1413" t="s">
        <v>1106</v>
      </c>
      <c r="E1413" s="1">
        <v>4.76</v>
      </c>
      <c r="F1413" s="1">
        <v>3.15</v>
      </c>
      <c r="G1413" s="1">
        <v>0.19</v>
      </c>
      <c r="H1413" s="1">
        <v>1.42</v>
      </c>
      <c r="I1413" s="1">
        <v>27</v>
      </c>
      <c r="J1413" s="1">
        <v>0</v>
      </c>
      <c r="K1413" s="1">
        <v>28.89</v>
      </c>
      <c r="L1413" s="3">
        <f t="shared" si="627"/>
        <v>1.07</v>
      </c>
      <c r="M1413" s="3">
        <f t="shared" si="628"/>
        <v>33.65</v>
      </c>
      <c r="N1413" s="1">
        <v>5.6779999999999999</v>
      </c>
      <c r="O1413" s="1">
        <v>8.5670000000000002</v>
      </c>
      <c r="P1413" s="30">
        <f t="shared" si="618"/>
        <v>72.756756756756758</v>
      </c>
      <c r="Q1413">
        <f t="shared" ref="Q1413:Q1415" si="630">16.65/6</f>
        <v>2.7749999999999999</v>
      </c>
      <c r="R1413">
        <f t="shared" ref="R1413:R1415" si="631">42.3/6</f>
        <v>7.05</v>
      </c>
      <c r="S1413" s="20">
        <f t="shared" si="609"/>
        <v>9.8249999999999993</v>
      </c>
      <c r="T1413" s="20">
        <f t="shared" si="629"/>
        <v>0.39361702127659576</v>
      </c>
    </row>
    <row r="1414" spans="1:20" x14ac:dyDescent="0.25">
      <c r="A1414" t="s">
        <v>1107</v>
      </c>
      <c r="E1414" s="1">
        <v>8.51</v>
      </c>
      <c r="F1414" s="1">
        <v>3.39</v>
      </c>
      <c r="G1414" s="1">
        <v>0.15</v>
      </c>
      <c r="H1414" s="1">
        <v>4.97</v>
      </c>
      <c r="I1414" s="1">
        <v>24</v>
      </c>
      <c r="J1414" s="1">
        <v>0</v>
      </c>
      <c r="K1414" s="1">
        <v>22.05</v>
      </c>
      <c r="L1414" s="3">
        <f t="shared" si="627"/>
        <v>0.91875000000000007</v>
      </c>
      <c r="M1414" s="3">
        <f t="shared" si="628"/>
        <v>30.560000000000002</v>
      </c>
      <c r="N1414" s="1">
        <v>2.82</v>
      </c>
      <c r="O1414" s="1">
        <v>7.0759999999999996</v>
      </c>
      <c r="P1414" s="30">
        <f t="shared" si="618"/>
        <v>66.075675675675683</v>
      </c>
      <c r="Q1414">
        <f t="shared" si="630"/>
        <v>2.7749999999999999</v>
      </c>
      <c r="R1414">
        <f t="shared" si="631"/>
        <v>7.05</v>
      </c>
      <c r="S1414" s="20">
        <f t="shared" si="609"/>
        <v>9.8249999999999993</v>
      </c>
      <c r="T1414" s="20">
        <f t="shared" si="629"/>
        <v>0.39361702127659576</v>
      </c>
    </row>
    <row r="1415" spans="1:20" x14ac:dyDescent="0.25">
      <c r="A1415" t="s">
        <v>1108</v>
      </c>
      <c r="E1415" s="1">
        <v>8.39</v>
      </c>
      <c r="F1415" s="1">
        <v>3.68</v>
      </c>
      <c r="G1415" s="1">
        <v>0.06</v>
      </c>
      <c r="H1415" s="1">
        <v>4.66</v>
      </c>
      <c r="I1415" s="1">
        <v>28</v>
      </c>
      <c r="J1415" s="1">
        <v>0</v>
      </c>
      <c r="K1415" s="1">
        <v>33.72</v>
      </c>
      <c r="L1415" s="3">
        <f t="shared" si="627"/>
        <v>1.2042857142857142</v>
      </c>
      <c r="M1415" s="3">
        <f t="shared" si="628"/>
        <v>42.11</v>
      </c>
      <c r="N1415" s="1">
        <v>3.3359999999999999</v>
      </c>
      <c r="O1415" s="1">
        <v>7.6079999999999997</v>
      </c>
      <c r="P1415" s="30">
        <f t="shared" si="618"/>
        <v>91.048648648648651</v>
      </c>
      <c r="Q1415">
        <f t="shared" si="630"/>
        <v>2.7749999999999999</v>
      </c>
      <c r="R1415">
        <f t="shared" si="631"/>
        <v>7.05</v>
      </c>
      <c r="S1415" s="20">
        <f t="shared" si="609"/>
        <v>9.8249999999999993</v>
      </c>
      <c r="T1415" s="20">
        <f t="shared" si="629"/>
        <v>0.39361702127659576</v>
      </c>
    </row>
    <row r="1416" spans="1:20" x14ac:dyDescent="0.25">
      <c r="L1416" s="3"/>
      <c r="M1416" s="3"/>
      <c r="P1416" s="30"/>
      <c r="S1416" s="20"/>
      <c r="T1416" s="20"/>
    </row>
    <row r="1417" spans="1:20" x14ac:dyDescent="0.25">
      <c r="L1417" s="3"/>
      <c r="M1417" s="3"/>
      <c r="P1417" s="30"/>
      <c r="S1417" s="20"/>
      <c r="T1417" s="20"/>
    </row>
    <row r="1418" spans="1:20" x14ac:dyDescent="0.25">
      <c r="A1418" t="s">
        <v>1109</v>
      </c>
      <c r="E1418" s="1">
        <v>8.92</v>
      </c>
      <c r="F1418" s="1">
        <v>3.43</v>
      </c>
      <c r="G1418" s="1">
        <v>0.2</v>
      </c>
      <c r="H1418" s="1">
        <v>5.29</v>
      </c>
      <c r="I1418" s="1">
        <v>26</v>
      </c>
      <c r="J1418" s="1">
        <v>0</v>
      </c>
      <c r="K1418" s="1">
        <v>22.92</v>
      </c>
      <c r="L1418" s="3">
        <f t="shared" si="627"/>
        <v>0.8815384615384616</v>
      </c>
      <c r="M1418" s="3">
        <f t="shared" si="628"/>
        <v>31.840000000000003</v>
      </c>
      <c r="N1418" s="1">
        <v>2.9140000000000001</v>
      </c>
      <c r="O1418" s="1">
        <v>7.5730000000000004</v>
      </c>
      <c r="P1418" s="30">
        <f t="shared" si="618"/>
        <v>164.92661870503599</v>
      </c>
      <c r="Q1418">
        <f>6.95/6</f>
        <v>1.1583333333333334</v>
      </c>
      <c r="R1418">
        <f>20.16/6</f>
        <v>3.36</v>
      </c>
      <c r="S1418" s="20">
        <f t="shared" ref="S1418:S1480" si="632">Q1418+R1418</f>
        <v>4.5183333333333335</v>
      </c>
      <c r="T1418" s="20">
        <f t="shared" si="629"/>
        <v>0.34474206349206354</v>
      </c>
    </row>
    <row r="1419" spans="1:20" x14ac:dyDescent="0.25">
      <c r="A1419" t="s">
        <v>1110</v>
      </c>
      <c r="E1419" s="1">
        <v>8.0299999999999994</v>
      </c>
      <c r="F1419" s="1">
        <v>2.84</v>
      </c>
      <c r="G1419" s="1">
        <v>0.09</v>
      </c>
      <c r="H1419" s="1">
        <v>5.0999999999999996</v>
      </c>
      <c r="I1419" s="1">
        <v>28</v>
      </c>
      <c r="J1419" s="1">
        <v>0</v>
      </c>
      <c r="K1419" s="1">
        <v>21.45</v>
      </c>
      <c r="L1419" s="3">
        <f t="shared" si="627"/>
        <v>0.76607142857142851</v>
      </c>
      <c r="M1419" s="3">
        <f t="shared" si="628"/>
        <v>29.479999999999997</v>
      </c>
      <c r="N1419" s="1">
        <v>3.4870000000000001</v>
      </c>
      <c r="O1419" s="1">
        <v>9.8650000000000002</v>
      </c>
      <c r="P1419" s="30">
        <f t="shared" si="618"/>
        <v>152.70215827338129</v>
      </c>
      <c r="Q1419">
        <f t="shared" ref="Q1419:Q1422" si="633">6.95/6</f>
        <v>1.1583333333333334</v>
      </c>
      <c r="R1419">
        <f t="shared" ref="R1419:R1422" si="634">20.16/6</f>
        <v>3.36</v>
      </c>
      <c r="S1419" s="20">
        <f t="shared" si="632"/>
        <v>4.5183333333333335</v>
      </c>
      <c r="T1419" s="20">
        <f t="shared" si="629"/>
        <v>0.34474206349206354</v>
      </c>
    </row>
    <row r="1420" spans="1:20" x14ac:dyDescent="0.25">
      <c r="A1420" t="s">
        <v>1111</v>
      </c>
      <c r="E1420" s="1">
        <v>7.73</v>
      </c>
      <c r="F1420" s="1">
        <v>2.2799999999999998</v>
      </c>
      <c r="G1420" s="1">
        <v>0.22</v>
      </c>
      <c r="H1420" s="1">
        <v>5.23</v>
      </c>
      <c r="I1420" s="1">
        <v>13</v>
      </c>
      <c r="J1420" s="1">
        <v>0</v>
      </c>
      <c r="K1420" s="1">
        <v>10.34</v>
      </c>
      <c r="L1420" s="3">
        <f t="shared" si="627"/>
        <v>0.79538461538461536</v>
      </c>
      <c r="M1420" s="3">
        <f t="shared" si="628"/>
        <v>18.07</v>
      </c>
      <c r="N1420" s="1">
        <v>1.681</v>
      </c>
      <c r="O1420" s="1">
        <v>5.6950000000000003</v>
      </c>
      <c r="P1420" s="30">
        <f t="shared" si="618"/>
        <v>93.6</v>
      </c>
      <c r="Q1420">
        <f t="shared" si="633"/>
        <v>1.1583333333333334</v>
      </c>
      <c r="R1420">
        <f t="shared" si="634"/>
        <v>3.36</v>
      </c>
      <c r="S1420" s="20">
        <f t="shared" si="632"/>
        <v>4.5183333333333335</v>
      </c>
      <c r="T1420" s="20">
        <f t="shared" si="629"/>
        <v>0.34474206349206354</v>
      </c>
    </row>
    <row r="1421" spans="1:20" x14ac:dyDescent="0.25">
      <c r="A1421" t="s">
        <v>1112</v>
      </c>
      <c r="E1421" s="1">
        <v>7.23</v>
      </c>
      <c r="F1421" s="1">
        <v>1.94</v>
      </c>
      <c r="G1421" s="1">
        <v>0.62</v>
      </c>
      <c r="H1421" s="1">
        <v>4.68</v>
      </c>
      <c r="I1421" s="1">
        <v>11</v>
      </c>
      <c r="J1421" s="1">
        <v>0</v>
      </c>
      <c r="K1421" s="1">
        <v>4.24</v>
      </c>
      <c r="L1421" s="3">
        <f t="shared" si="627"/>
        <v>0.38545454545454549</v>
      </c>
      <c r="M1421" s="3">
        <f t="shared" si="628"/>
        <v>11.47</v>
      </c>
      <c r="N1421" s="1">
        <v>1.5209999999999999</v>
      </c>
      <c r="O1421" s="1">
        <v>5.681</v>
      </c>
      <c r="P1421" s="30">
        <f t="shared" si="618"/>
        <v>59.412949640287771</v>
      </c>
      <c r="Q1421">
        <f t="shared" si="633"/>
        <v>1.1583333333333334</v>
      </c>
      <c r="R1421">
        <f t="shared" si="634"/>
        <v>3.36</v>
      </c>
      <c r="S1421" s="20">
        <f t="shared" si="632"/>
        <v>4.5183333333333335</v>
      </c>
      <c r="T1421" s="20">
        <f t="shared" si="629"/>
        <v>0.34474206349206354</v>
      </c>
    </row>
    <row r="1422" spans="1:20" x14ac:dyDescent="0.25">
      <c r="A1422" t="s">
        <v>1113</v>
      </c>
      <c r="E1422" s="1">
        <v>7.03</v>
      </c>
      <c r="F1422" s="1">
        <v>2.11</v>
      </c>
      <c r="G1422" s="1">
        <v>0.38</v>
      </c>
      <c r="H1422" s="1">
        <v>4.54</v>
      </c>
      <c r="I1422" s="1">
        <v>22</v>
      </c>
      <c r="J1422" s="1">
        <v>0</v>
      </c>
      <c r="K1422" s="1">
        <v>12.37</v>
      </c>
      <c r="L1422" s="3">
        <f t="shared" si="627"/>
        <v>0.56227272727272726</v>
      </c>
      <c r="M1422" s="3">
        <f t="shared" si="628"/>
        <v>19.399999999999999</v>
      </c>
      <c r="N1422" s="1">
        <v>3.1269999999999998</v>
      </c>
      <c r="O1422" s="1">
        <v>10.420999999999999</v>
      </c>
      <c r="P1422" s="30">
        <f t="shared" si="618"/>
        <v>100.48920863309351</v>
      </c>
      <c r="Q1422">
        <f t="shared" si="633"/>
        <v>1.1583333333333334</v>
      </c>
      <c r="R1422">
        <f t="shared" si="634"/>
        <v>3.36</v>
      </c>
      <c r="S1422" s="20">
        <f t="shared" si="632"/>
        <v>4.5183333333333335</v>
      </c>
      <c r="T1422" s="20">
        <f t="shared" si="629"/>
        <v>0.34474206349206354</v>
      </c>
    </row>
    <row r="1423" spans="1:20" x14ac:dyDescent="0.25">
      <c r="L1423" s="3"/>
      <c r="M1423" s="3"/>
      <c r="P1423" s="30"/>
      <c r="S1423" s="20"/>
      <c r="T1423" s="20"/>
    </row>
    <row r="1424" spans="1:20" x14ac:dyDescent="0.25">
      <c r="A1424" t="s">
        <v>1114</v>
      </c>
      <c r="E1424" s="1">
        <v>7.28</v>
      </c>
      <c r="F1424" s="1">
        <v>2.44</v>
      </c>
      <c r="G1424" s="1">
        <v>0.27</v>
      </c>
      <c r="H1424" s="1">
        <v>4.57</v>
      </c>
      <c r="I1424" s="1">
        <v>17</v>
      </c>
      <c r="J1424" s="1">
        <v>0</v>
      </c>
      <c r="K1424" s="1">
        <v>20.66</v>
      </c>
      <c r="L1424" s="3">
        <f t="shared" si="627"/>
        <v>1.2152941176470589</v>
      </c>
      <c r="M1424" s="3">
        <f t="shared" si="628"/>
        <v>27.94</v>
      </c>
      <c r="N1424" s="1">
        <v>2.3340000000000001</v>
      </c>
      <c r="O1424" s="1">
        <v>6.9649999999999999</v>
      </c>
      <c r="P1424" s="30">
        <f t="shared" si="618"/>
        <v>94.890566037735852</v>
      </c>
      <c r="Q1424">
        <f>10.6/6</f>
        <v>1.7666666666666666</v>
      </c>
      <c r="R1424">
        <f>27.7/6</f>
        <v>4.6166666666666663</v>
      </c>
      <c r="S1424" s="20">
        <f t="shared" si="632"/>
        <v>6.3833333333333329</v>
      </c>
      <c r="T1424" s="20">
        <f t="shared" si="629"/>
        <v>0.38267148014440433</v>
      </c>
    </row>
    <row r="1425" spans="1:20" x14ac:dyDescent="0.25">
      <c r="A1425" t="s">
        <v>1115</v>
      </c>
      <c r="E1425" s="1">
        <v>8.77</v>
      </c>
      <c r="F1425" s="1">
        <v>3.44</v>
      </c>
      <c r="G1425" s="1">
        <v>0.26</v>
      </c>
      <c r="H1425" s="1">
        <v>5.0599999999999996</v>
      </c>
      <c r="I1425" s="1">
        <v>20</v>
      </c>
      <c r="J1425" s="1">
        <v>0</v>
      </c>
      <c r="K1425" s="1">
        <v>18.79</v>
      </c>
      <c r="L1425" s="3">
        <f t="shared" si="627"/>
        <v>0.9395</v>
      </c>
      <c r="M1425" s="3">
        <f t="shared" si="628"/>
        <v>27.56</v>
      </c>
      <c r="N1425" s="1">
        <v>2.2810000000000001</v>
      </c>
      <c r="O1425" s="1">
        <v>5.8129999999999997</v>
      </c>
      <c r="P1425" s="30">
        <f t="shared" si="618"/>
        <v>93.6</v>
      </c>
      <c r="Q1425">
        <f t="shared" ref="Q1425:Q1429" si="635">10.6/6</f>
        <v>1.7666666666666666</v>
      </c>
      <c r="R1425">
        <f t="shared" ref="R1425:R1429" si="636">27.7/6</f>
        <v>4.6166666666666663</v>
      </c>
      <c r="S1425" s="20">
        <f t="shared" si="632"/>
        <v>6.3833333333333329</v>
      </c>
      <c r="T1425" s="20">
        <f t="shared" si="629"/>
        <v>0.38267148014440433</v>
      </c>
    </row>
    <row r="1426" spans="1:20" x14ac:dyDescent="0.25">
      <c r="A1426" t="s">
        <v>1116</v>
      </c>
      <c r="E1426" s="1">
        <v>8.67</v>
      </c>
      <c r="F1426" s="1">
        <v>3.5</v>
      </c>
      <c r="G1426" s="1">
        <v>0.36</v>
      </c>
      <c r="H1426" s="1">
        <v>4.82</v>
      </c>
      <c r="I1426" s="1">
        <v>23</v>
      </c>
      <c r="J1426" s="1">
        <v>0</v>
      </c>
      <c r="K1426" s="1">
        <v>18.57</v>
      </c>
      <c r="L1426" s="3">
        <f t="shared" si="627"/>
        <v>0.80739130434782613</v>
      </c>
      <c r="M1426" s="3">
        <f t="shared" si="628"/>
        <v>27.240000000000002</v>
      </c>
      <c r="N1426" s="1">
        <v>2.6520000000000001</v>
      </c>
      <c r="O1426" s="1">
        <v>6.5759999999999996</v>
      </c>
      <c r="P1426" s="30">
        <f t="shared" si="618"/>
        <v>92.513207547169813</v>
      </c>
      <c r="Q1426">
        <f t="shared" si="635"/>
        <v>1.7666666666666666</v>
      </c>
      <c r="R1426">
        <f t="shared" si="636"/>
        <v>4.6166666666666663</v>
      </c>
      <c r="S1426" s="20">
        <f t="shared" si="632"/>
        <v>6.3833333333333329</v>
      </c>
      <c r="T1426" s="20">
        <f t="shared" si="629"/>
        <v>0.38267148014440433</v>
      </c>
    </row>
    <row r="1427" spans="1:20" x14ac:dyDescent="0.25">
      <c r="A1427" t="s">
        <v>1117</v>
      </c>
      <c r="E1427" s="1">
        <v>8.66</v>
      </c>
      <c r="F1427" s="1">
        <v>2.87</v>
      </c>
      <c r="G1427" s="1">
        <v>0.82</v>
      </c>
      <c r="H1427" s="1">
        <v>4.97</v>
      </c>
      <c r="I1427" s="1">
        <v>18</v>
      </c>
      <c r="J1427" s="1">
        <v>0</v>
      </c>
      <c r="K1427" s="1">
        <v>11.43</v>
      </c>
      <c r="L1427" s="3">
        <f t="shared" si="627"/>
        <v>0.63500000000000001</v>
      </c>
      <c r="M1427" s="3">
        <f t="shared" si="628"/>
        <v>20.09</v>
      </c>
      <c r="N1427" s="1">
        <v>2.08</v>
      </c>
      <c r="O1427" s="1">
        <v>6.2640000000000002</v>
      </c>
      <c r="P1427" s="30">
        <f t="shared" si="618"/>
        <v>68.230188679245288</v>
      </c>
      <c r="Q1427">
        <f t="shared" si="635"/>
        <v>1.7666666666666666</v>
      </c>
      <c r="R1427">
        <f t="shared" si="636"/>
        <v>4.6166666666666663</v>
      </c>
      <c r="S1427" s="20">
        <f t="shared" si="632"/>
        <v>6.3833333333333329</v>
      </c>
      <c r="T1427" s="20">
        <f t="shared" si="629"/>
        <v>0.38267148014440433</v>
      </c>
    </row>
    <row r="1428" spans="1:20" x14ac:dyDescent="0.25">
      <c r="A1428" t="s">
        <v>1118</v>
      </c>
      <c r="E1428" s="1">
        <v>7.43</v>
      </c>
      <c r="F1428" s="1">
        <v>3.1</v>
      </c>
      <c r="G1428" s="1">
        <v>0.57999999999999996</v>
      </c>
      <c r="H1428" s="1">
        <v>3.74</v>
      </c>
      <c r="I1428" s="1">
        <v>23</v>
      </c>
      <c r="J1428" s="1">
        <v>0</v>
      </c>
      <c r="K1428" s="1">
        <v>17.86</v>
      </c>
      <c r="L1428" s="3">
        <f t="shared" si="627"/>
        <v>0.77652173913043476</v>
      </c>
      <c r="M1428" s="3">
        <f t="shared" si="628"/>
        <v>25.29</v>
      </c>
      <c r="N1428" s="1">
        <v>3.0979999999999999</v>
      </c>
      <c r="O1428" s="1">
        <v>7.41</v>
      </c>
      <c r="P1428" s="30">
        <f t="shared" si="618"/>
        <v>85.890566037735837</v>
      </c>
      <c r="Q1428">
        <f t="shared" si="635"/>
        <v>1.7666666666666666</v>
      </c>
      <c r="R1428">
        <f t="shared" si="636"/>
        <v>4.6166666666666663</v>
      </c>
      <c r="S1428" s="20">
        <f t="shared" si="632"/>
        <v>6.3833333333333329</v>
      </c>
      <c r="T1428" s="20">
        <f t="shared" si="629"/>
        <v>0.38267148014440433</v>
      </c>
    </row>
    <row r="1429" spans="1:20" x14ac:dyDescent="0.25">
      <c r="A1429" t="s">
        <v>1119</v>
      </c>
      <c r="E1429" s="1">
        <v>8.0299999999999994</v>
      </c>
      <c r="F1429" s="1">
        <v>3.15</v>
      </c>
      <c r="G1429" s="1">
        <v>0.26</v>
      </c>
      <c r="H1429" s="1">
        <v>4.62</v>
      </c>
      <c r="I1429" s="1">
        <v>18</v>
      </c>
      <c r="J1429" s="1">
        <v>0</v>
      </c>
      <c r="K1429" s="1">
        <v>18.43</v>
      </c>
      <c r="L1429" s="3">
        <f t="shared" si="627"/>
        <v>1.0238888888888888</v>
      </c>
      <c r="M1429" s="3">
        <f t="shared" si="628"/>
        <v>26.46</v>
      </c>
      <c r="N1429" s="1">
        <v>2.242</v>
      </c>
      <c r="O1429" s="1">
        <v>5.7229999999999999</v>
      </c>
      <c r="P1429" s="30">
        <f t="shared" si="618"/>
        <v>89.864150943396226</v>
      </c>
      <c r="Q1429">
        <f t="shared" si="635"/>
        <v>1.7666666666666666</v>
      </c>
      <c r="R1429">
        <f t="shared" si="636"/>
        <v>4.6166666666666663</v>
      </c>
      <c r="S1429" s="20">
        <f t="shared" si="632"/>
        <v>6.3833333333333329</v>
      </c>
      <c r="T1429" s="20">
        <f t="shared" si="629"/>
        <v>0.38267148014440433</v>
      </c>
    </row>
    <row r="1430" spans="1:20" x14ac:dyDescent="0.25">
      <c r="A1430" t="s">
        <v>1120</v>
      </c>
      <c r="E1430" s="1">
        <v>9.09</v>
      </c>
      <c r="F1430" s="1">
        <v>3.54</v>
      </c>
      <c r="G1430" s="1">
        <v>0.47</v>
      </c>
      <c r="H1430" s="1">
        <v>5.08</v>
      </c>
      <c r="I1430" s="1">
        <v>18</v>
      </c>
      <c r="J1430" s="1">
        <v>0</v>
      </c>
      <c r="K1430" s="1">
        <v>19.97</v>
      </c>
      <c r="L1430" s="3">
        <f t="shared" si="627"/>
        <v>1.1094444444444445</v>
      </c>
      <c r="M1430" s="3">
        <f t="shared" si="628"/>
        <v>29.06</v>
      </c>
      <c r="N1430" s="1">
        <v>1.98</v>
      </c>
      <c r="O1430" s="1">
        <v>5.0839999999999996</v>
      </c>
      <c r="P1430" s="30">
        <f t="shared" si="618"/>
        <v>110.12210526315789</v>
      </c>
      <c r="Q1430">
        <f>9.5/6</f>
        <v>1.5833333333333333</v>
      </c>
      <c r="R1430">
        <f>24.6/6</f>
        <v>4.1000000000000005</v>
      </c>
      <c r="S1430" s="20">
        <f t="shared" si="632"/>
        <v>5.6833333333333336</v>
      </c>
      <c r="T1430" s="20">
        <f t="shared" si="629"/>
        <v>0.38617886178861782</v>
      </c>
    </row>
    <row r="1431" spans="1:20" x14ac:dyDescent="0.25">
      <c r="A1431" t="s">
        <v>1121</v>
      </c>
      <c r="E1431" s="1">
        <v>9.34</v>
      </c>
      <c r="F1431" s="1">
        <v>3.14</v>
      </c>
      <c r="G1431" s="1">
        <v>1.1100000000000001</v>
      </c>
      <c r="H1431" s="1">
        <v>5.09</v>
      </c>
      <c r="I1431" s="1">
        <v>16</v>
      </c>
      <c r="J1431" s="1">
        <v>0</v>
      </c>
      <c r="K1431" s="1">
        <v>18.989999999999998</v>
      </c>
      <c r="L1431" s="3">
        <f t="shared" si="627"/>
        <v>1.1868749999999999</v>
      </c>
      <c r="M1431" s="3">
        <f t="shared" si="628"/>
        <v>28.33</v>
      </c>
      <c r="N1431" s="1">
        <v>1.7130000000000001</v>
      </c>
      <c r="O1431" s="1">
        <v>5.0999999999999996</v>
      </c>
      <c r="P1431" s="30">
        <f t="shared" si="618"/>
        <v>107.3557894736842</v>
      </c>
      <c r="Q1431">
        <f t="shared" ref="Q1431:Q1435" si="637">9.5/6</f>
        <v>1.5833333333333333</v>
      </c>
      <c r="R1431">
        <f t="shared" ref="R1431:R1435" si="638">24.6/6</f>
        <v>4.1000000000000005</v>
      </c>
      <c r="S1431" s="20">
        <f t="shared" si="632"/>
        <v>5.6833333333333336</v>
      </c>
      <c r="T1431" s="20">
        <f t="shared" si="629"/>
        <v>0.38617886178861782</v>
      </c>
    </row>
    <row r="1432" spans="1:20" x14ac:dyDescent="0.25">
      <c r="A1432" t="s">
        <v>1122</v>
      </c>
      <c r="E1432" s="1">
        <v>8.49</v>
      </c>
      <c r="F1432" s="1">
        <v>2.54</v>
      </c>
      <c r="G1432" s="1">
        <v>0.62</v>
      </c>
      <c r="H1432" s="1">
        <v>5.33</v>
      </c>
      <c r="I1432" s="1">
        <v>15</v>
      </c>
      <c r="J1432" s="1">
        <v>0</v>
      </c>
      <c r="K1432" s="1">
        <v>10.8</v>
      </c>
      <c r="L1432" s="3">
        <f t="shared" si="627"/>
        <v>0.72000000000000008</v>
      </c>
      <c r="M1432" s="3">
        <f t="shared" si="628"/>
        <v>19.29</v>
      </c>
      <c r="N1432" s="1">
        <v>1.766</v>
      </c>
      <c r="O1432" s="1">
        <v>5.91</v>
      </c>
      <c r="P1432" s="30">
        <f t="shared" si="618"/>
        <v>73.098947368421051</v>
      </c>
      <c r="Q1432">
        <f t="shared" si="637"/>
        <v>1.5833333333333333</v>
      </c>
      <c r="R1432">
        <f t="shared" si="638"/>
        <v>4.1000000000000005</v>
      </c>
      <c r="S1432" s="20">
        <f t="shared" si="632"/>
        <v>5.6833333333333336</v>
      </c>
      <c r="T1432" s="20">
        <f t="shared" si="629"/>
        <v>0.38617886178861782</v>
      </c>
    </row>
    <row r="1433" spans="1:20" x14ac:dyDescent="0.25">
      <c r="A1433" t="s">
        <v>1123</v>
      </c>
      <c r="E1433" s="1">
        <v>8.98</v>
      </c>
      <c r="F1433" s="1">
        <v>2.41</v>
      </c>
      <c r="G1433" s="1">
        <v>0.42</v>
      </c>
      <c r="H1433" s="1">
        <v>6.15</v>
      </c>
      <c r="I1433" s="1">
        <v>15</v>
      </c>
      <c r="J1433" s="1">
        <v>0</v>
      </c>
      <c r="K1433" s="1">
        <v>11.66</v>
      </c>
      <c r="L1433" s="3">
        <f t="shared" si="627"/>
        <v>0.77733333333333332</v>
      </c>
      <c r="M1433" s="3">
        <f t="shared" si="628"/>
        <v>20.64</v>
      </c>
      <c r="N1433" s="1">
        <v>1.671</v>
      </c>
      <c r="O1433" s="1">
        <v>6.2359999999999998</v>
      </c>
      <c r="P1433" s="30">
        <f t="shared" si="618"/>
        <v>78.214736842105268</v>
      </c>
      <c r="Q1433">
        <f t="shared" si="637"/>
        <v>1.5833333333333333</v>
      </c>
      <c r="R1433">
        <f t="shared" si="638"/>
        <v>4.1000000000000005</v>
      </c>
      <c r="S1433" s="20">
        <f t="shared" si="632"/>
        <v>5.6833333333333336</v>
      </c>
      <c r="T1433" s="20">
        <f t="shared" si="629"/>
        <v>0.38617886178861782</v>
      </c>
    </row>
    <row r="1434" spans="1:20" x14ac:dyDescent="0.25">
      <c r="A1434" t="s">
        <v>1124</v>
      </c>
      <c r="E1434" s="1">
        <v>8.17</v>
      </c>
      <c r="F1434" s="1">
        <v>2.4300000000000002</v>
      </c>
      <c r="G1434" s="1">
        <v>0.24</v>
      </c>
      <c r="H1434" s="1">
        <v>5.5</v>
      </c>
      <c r="I1434" s="1">
        <v>12</v>
      </c>
      <c r="J1434" s="1">
        <v>0</v>
      </c>
      <c r="K1434" s="1">
        <v>6.46</v>
      </c>
      <c r="L1434" s="3">
        <f t="shared" si="627"/>
        <v>0.53833333333333333</v>
      </c>
      <c r="M1434" s="3">
        <f t="shared" si="628"/>
        <v>14.629999999999999</v>
      </c>
      <c r="N1434" s="1">
        <v>1.47</v>
      </c>
      <c r="O1434" s="1">
        <v>4.944</v>
      </c>
      <c r="P1434" s="30">
        <f t="shared" si="618"/>
        <v>55.44</v>
      </c>
      <c r="Q1434">
        <f t="shared" si="637"/>
        <v>1.5833333333333333</v>
      </c>
      <c r="R1434">
        <f t="shared" si="638"/>
        <v>4.1000000000000005</v>
      </c>
      <c r="S1434" s="20">
        <f t="shared" si="632"/>
        <v>5.6833333333333336</v>
      </c>
      <c r="T1434" s="20">
        <f t="shared" si="629"/>
        <v>0.38617886178861782</v>
      </c>
    </row>
    <row r="1435" spans="1:20" x14ac:dyDescent="0.25">
      <c r="A1435" t="s">
        <v>1125</v>
      </c>
      <c r="E1435" s="1">
        <v>8.93</v>
      </c>
      <c r="F1435" s="1">
        <v>3.52</v>
      </c>
      <c r="G1435" s="1">
        <v>0.27</v>
      </c>
      <c r="H1435" s="1">
        <v>5.15</v>
      </c>
      <c r="I1435" s="1">
        <v>15</v>
      </c>
      <c r="J1435" s="1">
        <v>0</v>
      </c>
      <c r="K1435" s="1">
        <v>12.32</v>
      </c>
      <c r="L1435" s="3">
        <f t="shared" si="627"/>
        <v>0.82133333333333336</v>
      </c>
      <c r="M1435" s="3">
        <f t="shared" si="628"/>
        <v>21.25</v>
      </c>
      <c r="N1435" s="1">
        <v>1.679</v>
      </c>
      <c r="O1435" s="1">
        <v>4.266</v>
      </c>
      <c r="P1435" s="30">
        <f t="shared" si="618"/>
        <v>80.526315789473685</v>
      </c>
      <c r="Q1435">
        <f t="shared" si="637"/>
        <v>1.5833333333333333</v>
      </c>
      <c r="R1435">
        <f t="shared" si="638"/>
        <v>4.1000000000000005</v>
      </c>
      <c r="S1435" s="20">
        <f t="shared" si="632"/>
        <v>5.6833333333333336</v>
      </c>
      <c r="T1435" s="20">
        <f t="shared" si="629"/>
        <v>0.38617886178861782</v>
      </c>
    </row>
    <row r="1436" spans="1:20" x14ac:dyDescent="0.25">
      <c r="A1436" t="s">
        <v>1126</v>
      </c>
      <c r="E1436" s="1">
        <v>9.2100000000000009</v>
      </c>
      <c r="F1436" s="1">
        <v>2.67</v>
      </c>
      <c r="G1436" s="1">
        <v>0.59</v>
      </c>
      <c r="H1436" s="1">
        <v>5.95</v>
      </c>
      <c r="I1436" s="1">
        <v>20</v>
      </c>
      <c r="J1436" s="1">
        <v>0</v>
      </c>
      <c r="K1436" s="1">
        <v>13.53</v>
      </c>
      <c r="L1436" s="3">
        <f t="shared" si="627"/>
        <v>0.67649999999999999</v>
      </c>
      <c r="M1436" s="3">
        <f t="shared" si="628"/>
        <v>22.740000000000002</v>
      </c>
      <c r="N1436" s="1">
        <v>2.1720000000000002</v>
      </c>
      <c r="O1436" s="1">
        <v>7.4960000000000004</v>
      </c>
      <c r="P1436" s="30">
        <f t="shared" si="618"/>
        <v>64.358490566037744</v>
      </c>
      <c r="Q1436">
        <f>12.72/6</f>
        <v>2.12</v>
      </c>
      <c r="R1436">
        <f>32.4/6</f>
        <v>5.3999999999999995</v>
      </c>
      <c r="S1436" s="20">
        <f t="shared" si="632"/>
        <v>7.52</v>
      </c>
      <c r="T1436" s="20">
        <f t="shared" si="629"/>
        <v>0.39259259259259266</v>
      </c>
    </row>
    <row r="1437" spans="1:20" x14ac:dyDescent="0.25">
      <c r="A1437" t="s">
        <v>1127</v>
      </c>
      <c r="E1437" s="1">
        <v>8.67</v>
      </c>
      <c r="F1437" s="1">
        <v>3.14</v>
      </c>
      <c r="G1437" s="1">
        <v>0.38</v>
      </c>
      <c r="H1437" s="1">
        <v>5.15</v>
      </c>
      <c r="I1437" s="1">
        <v>20</v>
      </c>
      <c r="J1437" s="1">
        <v>0</v>
      </c>
      <c r="K1437" s="1">
        <v>12.24</v>
      </c>
      <c r="L1437" s="3">
        <f t="shared" si="627"/>
        <v>0.61199999999999999</v>
      </c>
      <c r="M1437" s="3">
        <f t="shared" si="628"/>
        <v>20.91</v>
      </c>
      <c r="N1437" s="1">
        <v>2.3069999999999999</v>
      </c>
      <c r="O1437" s="1">
        <v>6.3730000000000002</v>
      </c>
      <c r="P1437" s="30">
        <f t="shared" si="618"/>
        <v>59.179245283018865</v>
      </c>
      <c r="Q1437">
        <f t="shared" ref="Q1437:Q1440" si="639">12.72/6</f>
        <v>2.12</v>
      </c>
      <c r="R1437">
        <f t="shared" ref="R1437:R1440" si="640">32.4/6</f>
        <v>5.3999999999999995</v>
      </c>
      <c r="S1437" s="20">
        <f t="shared" si="632"/>
        <v>7.52</v>
      </c>
      <c r="T1437" s="20">
        <f t="shared" si="629"/>
        <v>0.39259259259259266</v>
      </c>
    </row>
    <row r="1438" spans="1:20" x14ac:dyDescent="0.25">
      <c r="A1438" t="s">
        <v>1128</v>
      </c>
      <c r="E1438" s="1">
        <v>8.44</v>
      </c>
      <c r="F1438" s="1">
        <v>3.74</v>
      </c>
      <c r="G1438" s="1">
        <v>0.04</v>
      </c>
      <c r="H1438" s="1">
        <v>4.66</v>
      </c>
      <c r="I1438" s="1">
        <v>27</v>
      </c>
      <c r="J1438" s="1">
        <v>0</v>
      </c>
      <c r="K1438" s="1">
        <v>16.41</v>
      </c>
      <c r="L1438" s="3">
        <f t="shared" si="627"/>
        <v>0.60777777777777775</v>
      </c>
      <c r="M1438" s="3">
        <f t="shared" si="628"/>
        <v>24.85</v>
      </c>
      <c r="N1438" s="1">
        <v>3.2</v>
      </c>
      <c r="O1438" s="1">
        <v>7.2169999999999996</v>
      </c>
      <c r="P1438" s="30">
        <f t="shared" si="618"/>
        <v>70.330188679245282</v>
      </c>
      <c r="Q1438">
        <f t="shared" si="639"/>
        <v>2.12</v>
      </c>
      <c r="R1438">
        <f t="shared" si="640"/>
        <v>5.3999999999999995</v>
      </c>
      <c r="S1438" s="20">
        <f t="shared" si="632"/>
        <v>7.52</v>
      </c>
      <c r="T1438" s="20">
        <f t="shared" si="629"/>
        <v>0.39259259259259266</v>
      </c>
    </row>
    <row r="1439" spans="1:20" x14ac:dyDescent="0.25">
      <c r="A1439" t="s">
        <v>1129</v>
      </c>
      <c r="E1439" s="1">
        <v>8.11</v>
      </c>
      <c r="F1439" s="1">
        <v>2.58</v>
      </c>
      <c r="G1439" s="1">
        <v>0.39</v>
      </c>
      <c r="H1439" s="1">
        <v>5.13</v>
      </c>
      <c r="I1439" s="1">
        <v>21</v>
      </c>
      <c r="J1439" s="1">
        <v>0</v>
      </c>
      <c r="K1439" s="1">
        <v>19.45</v>
      </c>
      <c r="L1439" s="3">
        <f t="shared" si="627"/>
        <v>0.92619047619047612</v>
      </c>
      <c r="M1439" s="3">
        <f t="shared" si="628"/>
        <v>27.56</v>
      </c>
      <c r="N1439" s="1">
        <v>2.5910000000000002</v>
      </c>
      <c r="O1439" s="1">
        <v>8.1370000000000005</v>
      </c>
      <c r="P1439" s="30">
        <f t="shared" si="618"/>
        <v>78</v>
      </c>
      <c r="Q1439">
        <f t="shared" si="639"/>
        <v>2.12</v>
      </c>
      <c r="R1439">
        <f t="shared" si="640"/>
        <v>5.3999999999999995</v>
      </c>
      <c r="S1439" s="20">
        <f t="shared" si="632"/>
        <v>7.52</v>
      </c>
      <c r="T1439" s="20">
        <f t="shared" si="629"/>
        <v>0.39259259259259266</v>
      </c>
    </row>
    <row r="1440" spans="1:20" x14ac:dyDescent="0.25">
      <c r="A1440" t="s">
        <v>1130</v>
      </c>
      <c r="E1440" s="1">
        <v>5.78</v>
      </c>
      <c r="F1440" s="1">
        <v>2.59</v>
      </c>
      <c r="G1440" s="1">
        <v>0.66</v>
      </c>
      <c r="H1440" s="1">
        <v>2.5299999999999998</v>
      </c>
      <c r="I1440" s="1">
        <v>24</v>
      </c>
      <c r="J1440" s="1">
        <v>0</v>
      </c>
      <c r="K1440" s="1">
        <v>15.52</v>
      </c>
      <c r="L1440" s="3">
        <f t="shared" si="627"/>
        <v>0.64666666666666661</v>
      </c>
      <c r="M1440" s="3">
        <f t="shared" si="628"/>
        <v>21.3</v>
      </c>
      <c r="N1440" s="1">
        <v>4.1529999999999996</v>
      </c>
      <c r="O1440" s="1">
        <v>9.2620000000000005</v>
      </c>
      <c r="P1440" s="30">
        <f t="shared" si="618"/>
        <v>60.283018867924532</v>
      </c>
      <c r="Q1440">
        <f t="shared" si="639"/>
        <v>2.12</v>
      </c>
      <c r="R1440">
        <f t="shared" si="640"/>
        <v>5.3999999999999995</v>
      </c>
      <c r="S1440" s="20">
        <f t="shared" si="632"/>
        <v>7.52</v>
      </c>
      <c r="T1440" s="20">
        <f t="shared" si="629"/>
        <v>0.39259259259259266</v>
      </c>
    </row>
    <row r="1441" spans="1:20" x14ac:dyDescent="0.25">
      <c r="L1441" s="3"/>
      <c r="M1441" s="3"/>
      <c r="P1441" s="30"/>
      <c r="S1441" s="20"/>
      <c r="T1441" s="20"/>
    </row>
    <row r="1442" spans="1:20" x14ac:dyDescent="0.25">
      <c r="A1442" t="s">
        <v>1131</v>
      </c>
      <c r="E1442" s="1">
        <v>8.89</v>
      </c>
      <c r="F1442" s="1">
        <v>4.2699999999999996</v>
      </c>
      <c r="G1442" s="1">
        <v>0.18</v>
      </c>
      <c r="H1442" s="1">
        <v>4.4400000000000004</v>
      </c>
      <c r="I1442" s="1">
        <v>33</v>
      </c>
      <c r="J1442" s="1">
        <v>0</v>
      </c>
      <c r="K1442" s="1">
        <v>38.159999999999997</v>
      </c>
      <c r="L1442" s="3">
        <f t="shared" si="627"/>
        <v>1.1563636363636363</v>
      </c>
      <c r="M1442" s="3">
        <f t="shared" si="628"/>
        <v>47.05</v>
      </c>
      <c r="N1442" s="1">
        <v>3.7109999999999999</v>
      </c>
      <c r="O1442" s="1">
        <v>7.7249999999999996</v>
      </c>
      <c r="P1442" s="30">
        <f t="shared" si="618"/>
        <v>119.28169014084507</v>
      </c>
      <c r="Q1442">
        <f>14.2/6</f>
        <v>2.3666666666666667</v>
      </c>
      <c r="R1442">
        <f>47.5/6</f>
        <v>7.916666666666667</v>
      </c>
      <c r="S1442" s="20">
        <f t="shared" si="632"/>
        <v>10.283333333333333</v>
      </c>
      <c r="T1442" s="20">
        <f t="shared" si="629"/>
        <v>0.29894736842105263</v>
      </c>
    </row>
    <row r="1443" spans="1:20" x14ac:dyDescent="0.25">
      <c r="A1443" t="s">
        <v>1132</v>
      </c>
      <c r="E1443" s="1">
        <v>8.85</v>
      </c>
      <c r="F1443" s="1">
        <v>3.44</v>
      </c>
      <c r="G1443" s="1">
        <v>0.13</v>
      </c>
      <c r="H1443" s="1">
        <v>5.28</v>
      </c>
      <c r="I1443" s="1">
        <v>32</v>
      </c>
      <c r="J1443" s="1">
        <v>0</v>
      </c>
      <c r="K1443" s="1">
        <v>28.87</v>
      </c>
      <c r="L1443" s="3">
        <f t="shared" si="627"/>
        <v>0.90218750000000003</v>
      </c>
      <c r="M1443" s="3">
        <f t="shared" si="628"/>
        <v>37.72</v>
      </c>
      <c r="N1443" s="1">
        <v>3.6179999999999999</v>
      </c>
      <c r="O1443" s="1">
        <v>9.3070000000000004</v>
      </c>
      <c r="P1443" s="30">
        <f t="shared" si="618"/>
        <v>95.628169014084506</v>
      </c>
      <c r="Q1443">
        <f t="shared" ref="Q1443:Q1447" si="641">14.2/6</f>
        <v>2.3666666666666667</v>
      </c>
      <c r="R1443">
        <f t="shared" ref="R1443:R1447" si="642">47.5/6</f>
        <v>7.916666666666667</v>
      </c>
      <c r="S1443" s="20">
        <f t="shared" si="632"/>
        <v>10.283333333333333</v>
      </c>
      <c r="T1443" s="20">
        <f t="shared" si="629"/>
        <v>0.29894736842105263</v>
      </c>
    </row>
    <row r="1444" spans="1:20" x14ac:dyDescent="0.25">
      <c r="A1444" t="s">
        <v>1133</v>
      </c>
      <c r="E1444" s="1">
        <v>8.5299999999999994</v>
      </c>
      <c r="F1444" s="1">
        <v>2.99</v>
      </c>
      <c r="G1444" s="1">
        <v>0.31</v>
      </c>
      <c r="H1444" s="1">
        <v>5.23</v>
      </c>
      <c r="I1444" s="1">
        <v>27</v>
      </c>
      <c r="J1444" s="1">
        <v>0</v>
      </c>
      <c r="K1444" s="1">
        <v>21.2</v>
      </c>
      <c r="L1444" s="3">
        <f t="shared" si="627"/>
        <v>0.78518518518518521</v>
      </c>
      <c r="M1444" s="3">
        <f t="shared" si="628"/>
        <v>29.729999999999997</v>
      </c>
      <c r="N1444" s="1">
        <v>3.1659999999999999</v>
      </c>
      <c r="O1444" s="1">
        <v>9.0419999999999998</v>
      </c>
      <c r="P1444" s="30">
        <f t="shared" si="618"/>
        <v>75.371830985915494</v>
      </c>
      <c r="Q1444">
        <f t="shared" si="641"/>
        <v>2.3666666666666667</v>
      </c>
      <c r="R1444">
        <f t="shared" si="642"/>
        <v>7.916666666666667</v>
      </c>
      <c r="S1444" s="20">
        <f t="shared" si="632"/>
        <v>10.283333333333333</v>
      </c>
      <c r="T1444" s="20">
        <f t="shared" si="629"/>
        <v>0.29894736842105263</v>
      </c>
    </row>
    <row r="1445" spans="1:20" x14ac:dyDescent="0.25">
      <c r="A1445" t="s">
        <v>1134</v>
      </c>
      <c r="E1445" s="1">
        <v>9.14</v>
      </c>
      <c r="F1445" s="1">
        <v>5.1100000000000003</v>
      </c>
      <c r="G1445" s="1">
        <v>0.23</v>
      </c>
      <c r="H1445" s="1">
        <v>3.8</v>
      </c>
      <c r="I1445" s="1">
        <v>42</v>
      </c>
      <c r="J1445" s="1">
        <v>0</v>
      </c>
      <c r="K1445" s="1">
        <v>41.81</v>
      </c>
      <c r="L1445" s="3">
        <f t="shared" si="627"/>
        <v>0.99547619047619051</v>
      </c>
      <c r="M1445" s="3">
        <f t="shared" si="628"/>
        <v>50.95</v>
      </c>
      <c r="N1445" s="1">
        <v>4.5960000000000001</v>
      </c>
      <c r="O1445" s="1">
        <v>8.2189999999999994</v>
      </c>
      <c r="P1445" s="30">
        <f t="shared" si="618"/>
        <v>129.16901408450704</v>
      </c>
      <c r="Q1445">
        <f t="shared" si="641"/>
        <v>2.3666666666666667</v>
      </c>
      <c r="R1445">
        <f t="shared" si="642"/>
        <v>7.916666666666667</v>
      </c>
      <c r="S1445" s="20">
        <f t="shared" si="632"/>
        <v>10.283333333333333</v>
      </c>
      <c r="T1445" s="20">
        <f t="shared" si="629"/>
        <v>0.29894736842105263</v>
      </c>
    </row>
    <row r="1446" spans="1:20" x14ac:dyDescent="0.25">
      <c r="A1446" t="s">
        <v>1135</v>
      </c>
      <c r="E1446" s="1">
        <v>8.69</v>
      </c>
      <c r="F1446" s="1">
        <v>3.67</v>
      </c>
      <c r="G1446" s="1">
        <v>0.28000000000000003</v>
      </c>
      <c r="H1446" s="1">
        <v>4.7300000000000004</v>
      </c>
      <c r="I1446" s="1">
        <v>31</v>
      </c>
      <c r="J1446" s="1">
        <v>0</v>
      </c>
      <c r="K1446" s="1">
        <v>26.72</v>
      </c>
      <c r="L1446" s="3">
        <f t="shared" si="627"/>
        <v>0.86193548387096774</v>
      </c>
      <c r="M1446" s="3">
        <f t="shared" si="628"/>
        <v>35.409999999999997</v>
      </c>
      <c r="N1446" s="1">
        <v>3.5649999999999999</v>
      </c>
      <c r="O1446" s="1">
        <v>8.4359999999999999</v>
      </c>
      <c r="P1446" s="30">
        <f t="shared" ref="P1446:P1509" si="643">M1446/(Q1446/6)</f>
        <v>89.771830985915486</v>
      </c>
      <c r="Q1446">
        <f t="shared" si="641"/>
        <v>2.3666666666666667</v>
      </c>
      <c r="R1446">
        <f t="shared" si="642"/>
        <v>7.916666666666667</v>
      </c>
      <c r="S1446" s="20">
        <f t="shared" si="632"/>
        <v>10.283333333333333</v>
      </c>
      <c r="T1446" s="20">
        <f t="shared" si="629"/>
        <v>0.29894736842105263</v>
      </c>
    </row>
    <row r="1447" spans="1:20" x14ac:dyDescent="0.25">
      <c r="A1447" t="s">
        <v>1136</v>
      </c>
      <c r="E1447" s="1">
        <v>8.52</v>
      </c>
      <c r="F1447" s="1">
        <v>4.05</v>
      </c>
      <c r="G1447" s="1">
        <v>0.28000000000000003</v>
      </c>
      <c r="H1447" s="1">
        <v>4.1900000000000004</v>
      </c>
      <c r="I1447" s="1">
        <v>34</v>
      </c>
      <c r="J1447" s="1">
        <v>0</v>
      </c>
      <c r="K1447" s="1">
        <v>30.19</v>
      </c>
      <c r="L1447" s="3">
        <f t="shared" si="627"/>
        <v>0.88794117647058823</v>
      </c>
      <c r="M1447" s="3">
        <f t="shared" si="628"/>
        <v>38.71</v>
      </c>
      <c r="N1447" s="1">
        <v>3.992</v>
      </c>
      <c r="O1447" s="1">
        <v>8.4</v>
      </c>
      <c r="P1447" s="30">
        <f t="shared" si="643"/>
        <v>98.138028169014092</v>
      </c>
      <c r="Q1447">
        <f t="shared" si="641"/>
        <v>2.3666666666666667</v>
      </c>
      <c r="R1447">
        <f t="shared" si="642"/>
        <v>7.916666666666667</v>
      </c>
      <c r="S1447" s="20">
        <f t="shared" si="632"/>
        <v>10.283333333333333</v>
      </c>
      <c r="T1447" s="20">
        <f t="shared" si="629"/>
        <v>0.29894736842105263</v>
      </c>
    </row>
    <row r="1448" spans="1:20" x14ac:dyDescent="0.25">
      <c r="A1448" t="s">
        <v>1137</v>
      </c>
      <c r="E1448" s="1">
        <v>6.64</v>
      </c>
      <c r="F1448" s="1">
        <v>3.66</v>
      </c>
      <c r="G1448" s="1">
        <v>0.28999999999999998</v>
      </c>
      <c r="H1448" s="1">
        <v>2.68</v>
      </c>
      <c r="I1448" s="1">
        <v>27</v>
      </c>
      <c r="J1448" s="1">
        <v>0</v>
      </c>
      <c r="K1448" s="1">
        <v>29.99</v>
      </c>
      <c r="L1448" s="3">
        <f t="shared" si="627"/>
        <v>1.1107407407407406</v>
      </c>
      <c r="M1448" s="3">
        <f t="shared" si="628"/>
        <v>36.629999999999995</v>
      </c>
      <c r="N1448" s="1">
        <v>4.069</v>
      </c>
      <c r="O1448" s="1">
        <v>7.3760000000000003</v>
      </c>
      <c r="P1448" s="30">
        <f t="shared" si="643"/>
        <v>140.28510638297871</v>
      </c>
      <c r="Q1448">
        <f>9.4/6</f>
        <v>1.5666666666666667</v>
      </c>
      <c r="R1448">
        <f>33.2/6</f>
        <v>5.5333333333333341</v>
      </c>
      <c r="S1448" s="20">
        <f t="shared" si="632"/>
        <v>7.1000000000000005</v>
      </c>
      <c r="T1448" s="20">
        <f t="shared" si="629"/>
        <v>0.2831325301204819</v>
      </c>
    </row>
    <row r="1449" spans="1:20" x14ac:dyDescent="0.25">
      <c r="A1449" t="s">
        <v>1138</v>
      </c>
      <c r="E1449" s="1">
        <v>8.5500000000000007</v>
      </c>
      <c r="F1449" s="1">
        <v>2.95</v>
      </c>
      <c r="G1449" s="1">
        <v>0.13</v>
      </c>
      <c r="H1449" s="1">
        <v>5.47</v>
      </c>
      <c r="I1449" s="1">
        <v>18</v>
      </c>
      <c r="J1449" s="1">
        <v>0</v>
      </c>
      <c r="K1449" s="1">
        <v>16.98</v>
      </c>
      <c r="L1449" s="3">
        <f t="shared" si="627"/>
        <v>0.94333333333333336</v>
      </c>
      <c r="M1449" s="3">
        <f t="shared" si="628"/>
        <v>25.53</v>
      </c>
      <c r="N1449" s="1">
        <v>2.1059999999999999</v>
      </c>
      <c r="O1449" s="1">
        <v>6.0949999999999998</v>
      </c>
      <c r="P1449" s="30">
        <f t="shared" si="643"/>
        <v>97.774468085106378</v>
      </c>
      <c r="Q1449">
        <f t="shared" ref="Q1449:Q1452" si="644">9.4/6</f>
        <v>1.5666666666666667</v>
      </c>
      <c r="R1449">
        <f t="shared" ref="R1449:R1452" si="645">33.2/6</f>
        <v>5.5333333333333341</v>
      </c>
      <c r="S1449" s="20">
        <f t="shared" si="632"/>
        <v>7.1000000000000005</v>
      </c>
      <c r="T1449" s="20">
        <f t="shared" si="629"/>
        <v>0.2831325301204819</v>
      </c>
    </row>
    <row r="1450" spans="1:20" x14ac:dyDescent="0.25">
      <c r="A1450" t="s">
        <v>1139</v>
      </c>
      <c r="E1450" s="1">
        <v>7.02</v>
      </c>
      <c r="F1450" s="1">
        <v>2.3199999999999998</v>
      </c>
      <c r="G1450" s="1">
        <v>0.27</v>
      </c>
      <c r="H1450" s="1">
        <v>4.43</v>
      </c>
      <c r="I1450" s="1">
        <v>13</v>
      </c>
      <c r="J1450" s="1">
        <v>0</v>
      </c>
      <c r="K1450" s="1">
        <v>9.27</v>
      </c>
      <c r="L1450" s="3">
        <f t="shared" si="627"/>
        <v>0.71307692307692305</v>
      </c>
      <c r="M1450" s="3">
        <f t="shared" si="628"/>
        <v>16.29</v>
      </c>
      <c r="N1450" s="1">
        <v>1.8520000000000001</v>
      </c>
      <c r="O1450" s="1">
        <v>5.6079999999999997</v>
      </c>
      <c r="P1450" s="30">
        <f t="shared" si="643"/>
        <v>62.387234042553182</v>
      </c>
      <c r="Q1450">
        <f t="shared" si="644"/>
        <v>1.5666666666666667</v>
      </c>
      <c r="R1450">
        <f t="shared" si="645"/>
        <v>5.5333333333333341</v>
      </c>
      <c r="S1450" s="20">
        <f t="shared" si="632"/>
        <v>7.1000000000000005</v>
      </c>
      <c r="T1450" s="20">
        <f t="shared" si="629"/>
        <v>0.2831325301204819</v>
      </c>
    </row>
    <row r="1451" spans="1:20" x14ac:dyDescent="0.25">
      <c r="A1451" t="s">
        <v>1140</v>
      </c>
      <c r="E1451" s="1">
        <v>8.3699999999999992</v>
      </c>
      <c r="F1451" s="1">
        <v>3.25</v>
      </c>
      <c r="G1451" s="1">
        <v>0.28000000000000003</v>
      </c>
      <c r="H1451" s="1">
        <v>4.8499999999999996</v>
      </c>
      <c r="I1451" s="1">
        <v>23</v>
      </c>
      <c r="J1451" s="1">
        <v>0</v>
      </c>
      <c r="K1451" s="1">
        <v>17.27</v>
      </c>
      <c r="L1451" s="3">
        <f t="shared" si="627"/>
        <v>0.75086956521739123</v>
      </c>
      <c r="M1451" s="3">
        <f t="shared" si="628"/>
        <v>25.64</v>
      </c>
      <c r="N1451" s="1">
        <v>2.7469999999999999</v>
      </c>
      <c r="O1451" s="1">
        <v>7.0830000000000002</v>
      </c>
      <c r="P1451" s="30">
        <f t="shared" si="643"/>
        <v>98.195744680851064</v>
      </c>
      <c r="Q1451">
        <f t="shared" si="644"/>
        <v>1.5666666666666667</v>
      </c>
      <c r="R1451">
        <f t="shared" si="645"/>
        <v>5.5333333333333341</v>
      </c>
      <c r="S1451" s="20">
        <f t="shared" si="632"/>
        <v>7.1000000000000005</v>
      </c>
      <c r="T1451" s="20">
        <f t="shared" si="629"/>
        <v>0.2831325301204819</v>
      </c>
    </row>
    <row r="1452" spans="1:20" x14ac:dyDescent="0.25">
      <c r="A1452" t="s">
        <v>1141</v>
      </c>
      <c r="E1452" s="1">
        <v>8.5299999999999994</v>
      </c>
      <c r="F1452" s="1">
        <v>3.88</v>
      </c>
      <c r="G1452" s="1">
        <v>0.46</v>
      </c>
      <c r="H1452" s="1">
        <v>4.1900000000000004</v>
      </c>
      <c r="I1452" s="1">
        <v>22</v>
      </c>
      <c r="J1452" s="1">
        <v>0</v>
      </c>
      <c r="K1452" s="1">
        <v>26</v>
      </c>
      <c r="L1452" s="3">
        <f t="shared" si="627"/>
        <v>1.1818181818181819</v>
      </c>
      <c r="M1452" s="3">
        <f t="shared" si="628"/>
        <v>34.53</v>
      </c>
      <c r="N1452" s="1">
        <v>2.5790000000000002</v>
      </c>
      <c r="O1452" s="1">
        <v>5.6639999999999997</v>
      </c>
      <c r="P1452" s="30">
        <f t="shared" si="643"/>
        <v>132.24255319148935</v>
      </c>
      <c r="Q1452">
        <f t="shared" si="644"/>
        <v>1.5666666666666667</v>
      </c>
      <c r="R1452">
        <f t="shared" si="645"/>
        <v>5.5333333333333341</v>
      </c>
      <c r="S1452" s="20">
        <f t="shared" si="632"/>
        <v>7.1000000000000005</v>
      </c>
      <c r="T1452" s="20">
        <f t="shared" si="629"/>
        <v>0.2831325301204819</v>
      </c>
    </row>
    <row r="1453" spans="1:20" x14ac:dyDescent="0.25">
      <c r="L1453" s="3"/>
      <c r="M1453" s="3"/>
      <c r="P1453" s="30"/>
      <c r="S1453" s="20"/>
      <c r="T1453" s="20"/>
    </row>
    <row r="1454" spans="1:20" x14ac:dyDescent="0.25">
      <c r="A1454" t="s">
        <v>1142</v>
      </c>
      <c r="E1454" s="1">
        <v>6.64</v>
      </c>
      <c r="F1454" s="1">
        <v>3.42</v>
      </c>
      <c r="G1454" s="1">
        <v>0.17</v>
      </c>
      <c r="H1454" s="1">
        <v>3.06</v>
      </c>
      <c r="I1454" s="1">
        <v>28</v>
      </c>
      <c r="J1454" s="1">
        <v>0</v>
      </c>
      <c r="K1454" s="1">
        <v>22.58</v>
      </c>
      <c r="L1454" s="3">
        <f t="shared" si="627"/>
        <v>0.80642857142857138</v>
      </c>
      <c r="M1454" s="3">
        <f t="shared" si="628"/>
        <v>29.22</v>
      </c>
      <c r="N1454" s="1">
        <v>4.2140000000000004</v>
      </c>
      <c r="O1454" s="1">
        <v>8.1910000000000007</v>
      </c>
      <c r="P1454" s="30">
        <f t="shared" si="643"/>
        <v>83.48571428571428</v>
      </c>
      <c r="Q1454">
        <f>12.6/6</f>
        <v>2.1</v>
      </c>
      <c r="R1454">
        <f>41.52/6</f>
        <v>6.9200000000000008</v>
      </c>
      <c r="S1454" s="20">
        <f t="shared" si="632"/>
        <v>9.0200000000000014</v>
      </c>
      <c r="T1454" s="20">
        <f t="shared" si="629"/>
        <v>0.30346820809248554</v>
      </c>
    </row>
    <row r="1455" spans="1:20" x14ac:dyDescent="0.25">
      <c r="A1455" t="s">
        <v>1143</v>
      </c>
      <c r="E1455" s="1">
        <v>8.02</v>
      </c>
      <c r="F1455" s="1">
        <v>3.67</v>
      </c>
      <c r="G1455" s="1">
        <v>0.1</v>
      </c>
      <c r="H1455" s="1">
        <v>4.26</v>
      </c>
      <c r="I1455" s="1">
        <v>27</v>
      </c>
      <c r="J1455" s="1">
        <v>0</v>
      </c>
      <c r="K1455" s="1">
        <v>22.31</v>
      </c>
      <c r="L1455" s="3">
        <f t="shared" si="627"/>
        <v>0.8262962962962962</v>
      </c>
      <c r="M1455" s="3">
        <f t="shared" si="628"/>
        <v>30.33</v>
      </c>
      <c r="N1455" s="1">
        <v>3.3650000000000002</v>
      </c>
      <c r="O1455" s="1">
        <v>7.3579999999999997</v>
      </c>
      <c r="P1455" s="30">
        <f t="shared" si="643"/>
        <v>86.657142857142844</v>
      </c>
      <c r="Q1455">
        <f t="shared" ref="Q1455:Q1458" si="646">12.6/6</f>
        <v>2.1</v>
      </c>
      <c r="R1455">
        <f t="shared" ref="R1455:R1458" si="647">41.52/6</f>
        <v>6.9200000000000008</v>
      </c>
      <c r="S1455" s="20">
        <f t="shared" si="632"/>
        <v>9.0200000000000014</v>
      </c>
      <c r="T1455" s="20">
        <f t="shared" si="629"/>
        <v>0.30346820809248554</v>
      </c>
    </row>
    <row r="1456" spans="1:20" x14ac:dyDescent="0.25">
      <c r="A1456" t="s">
        <v>1144</v>
      </c>
      <c r="E1456" s="1">
        <v>8.24</v>
      </c>
      <c r="F1456" s="1">
        <v>3.12</v>
      </c>
      <c r="G1456" s="1">
        <v>0.21</v>
      </c>
      <c r="H1456" s="1">
        <v>4.91</v>
      </c>
      <c r="I1456" s="1">
        <v>22</v>
      </c>
      <c r="J1456" s="1">
        <v>0</v>
      </c>
      <c r="K1456" s="1">
        <v>17.48</v>
      </c>
      <c r="L1456" s="3">
        <f t="shared" si="627"/>
        <v>0.79454545454545455</v>
      </c>
      <c r="M1456" s="3">
        <f t="shared" si="628"/>
        <v>25.72</v>
      </c>
      <c r="N1456" s="1">
        <v>2.669</v>
      </c>
      <c r="O1456" s="1">
        <v>7.0540000000000003</v>
      </c>
      <c r="P1456" s="30">
        <f t="shared" si="643"/>
        <v>73.48571428571428</v>
      </c>
      <c r="Q1456">
        <f t="shared" si="646"/>
        <v>2.1</v>
      </c>
      <c r="R1456">
        <f t="shared" si="647"/>
        <v>6.9200000000000008</v>
      </c>
      <c r="S1456" s="20">
        <f t="shared" si="632"/>
        <v>9.0200000000000014</v>
      </c>
      <c r="T1456" s="20">
        <f t="shared" si="629"/>
        <v>0.30346820809248554</v>
      </c>
    </row>
    <row r="1457" spans="1:20" x14ac:dyDescent="0.25">
      <c r="A1457" t="s">
        <v>1145</v>
      </c>
      <c r="E1457" s="1">
        <v>9.61</v>
      </c>
      <c r="F1457" s="1">
        <v>3.59</v>
      </c>
      <c r="G1457" s="1">
        <v>0.56000000000000005</v>
      </c>
      <c r="H1457" s="1">
        <v>5.46</v>
      </c>
      <c r="I1457" s="1">
        <v>31</v>
      </c>
      <c r="J1457" s="1">
        <v>0</v>
      </c>
      <c r="K1457" s="1">
        <v>26.14</v>
      </c>
      <c r="L1457" s="3">
        <f t="shared" si="627"/>
        <v>0.84322580645161294</v>
      </c>
      <c r="M1457" s="3">
        <f t="shared" si="628"/>
        <v>35.75</v>
      </c>
      <c r="N1457" s="1">
        <v>3.2250000000000001</v>
      </c>
      <c r="O1457" s="1">
        <v>8.625</v>
      </c>
      <c r="P1457" s="30">
        <f t="shared" si="643"/>
        <v>102.14285714285714</v>
      </c>
      <c r="Q1457">
        <f t="shared" si="646"/>
        <v>2.1</v>
      </c>
      <c r="R1457">
        <f t="shared" si="647"/>
        <v>6.9200000000000008</v>
      </c>
      <c r="S1457" s="20">
        <f t="shared" si="632"/>
        <v>9.0200000000000014</v>
      </c>
      <c r="T1457" s="20">
        <f t="shared" si="629"/>
        <v>0.30346820809248554</v>
      </c>
    </row>
    <row r="1458" spans="1:20" x14ac:dyDescent="0.25">
      <c r="A1458" t="s">
        <v>1146</v>
      </c>
      <c r="E1458" s="1">
        <v>9.07</v>
      </c>
      <c r="F1458" s="1">
        <v>3.86</v>
      </c>
      <c r="G1458" s="1">
        <v>0.18</v>
      </c>
      <c r="H1458" s="1">
        <v>5.03</v>
      </c>
      <c r="I1458" s="1">
        <v>34</v>
      </c>
      <c r="J1458" s="1">
        <v>0</v>
      </c>
      <c r="K1458" s="1">
        <v>24.24</v>
      </c>
      <c r="L1458" s="3">
        <f t="shared" si="627"/>
        <v>0.71294117647058819</v>
      </c>
      <c r="M1458" s="3">
        <f t="shared" si="628"/>
        <v>33.31</v>
      </c>
      <c r="N1458" s="1">
        <v>3.7490000000000001</v>
      </c>
      <c r="O1458" s="1">
        <v>8.8070000000000004</v>
      </c>
      <c r="P1458" s="30">
        <f t="shared" si="643"/>
        <v>95.171428571428564</v>
      </c>
      <c r="Q1458">
        <f t="shared" si="646"/>
        <v>2.1</v>
      </c>
      <c r="R1458">
        <f t="shared" si="647"/>
        <v>6.9200000000000008</v>
      </c>
      <c r="S1458" s="20">
        <f t="shared" si="632"/>
        <v>9.0200000000000014</v>
      </c>
      <c r="T1458" s="20">
        <f t="shared" si="629"/>
        <v>0.30346820809248554</v>
      </c>
    </row>
    <row r="1459" spans="1:20" x14ac:dyDescent="0.25">
      <c r="L1459" s="3"/>
      <c r="M1459" s="3"/>
      <c r="P1459" s="30"/>
      <c r="S1459" s="20"/>
      <c r="T1459" s="20"/>
    </row>
    <row r="1460" spans="1:20" x14ac:dyDescent="0.25">
      <c r="A1460" t="s">
        <v>1147</v>
      </c>
      <c r="E1460" s="1">
        <v>7.73</v>
      </c>
      <c r="F1460" s="1">
        <v>2.68</v>
      </c>
      <c r="G1460" s="1">
        <v>0.68</v>
      </c>
      <c r="H1460" s="1">
        <v>4.37</v>
      </c>
      <c r="I1460" s="1">
        <v>23</v>
      </c>
      <c r="J1460" s="1">
        <v>0</v>
      </c>
      <c r="K1460" s="1">
        <v>14.76</v>
      </c>
      <c r="L1460" s="3">
        <f t="shared" si="627"/>
        <v>0.64173913043478259</v>
      </c>
      <c r="M1460" s="3">
        <f t="shared" si="628"/>
        <v>22.490000000000002</v>
      </c>
      <c r="N1460" s="1">
        <v>2.9769999999999999</v>
      </c>
      <c r="O1460" s="1">
        <v>8.58</v>
      </c>
      <c r="P1460" s="30">
        <f t="shared" si="643"/>
        <v>66.36393442622952</v>
      </c>
      <c r="Q1460">
        <f>12.2/6</f>
        <v>2.0333333333333332</v>
      </c>
      <c r="R1460">
        <f>26.8/6</f>
        <v>4.4666666666666668</v>
      </c>
      <c r="S1460" s="20">
        <f t="shared" si="632"/>
        <v>6.5</v>
      </c>
      <c r="T1460" s="20">
        <f t="shared" si="629"/>
        <v>0.45522388059701491</v>
      </c>
    </row>
    <row r="1461" spans="1:20" x14ac:dyDescent="0.25">
      <c r="A1461" t="s">
        <v>1148</v>
      </c>
      <c r="E1461" s="1">
        <v>8.1199999999999992</v>
      </c>
      <c r="F1461" s="1">
        <v>3.07</v>
      </c>
      <c r="G1461" s="1">
        <v>0.27</v>
      </c>
      <c r="H1461" s="1">
        <v>4.7699999999999996</v>
      </c>
      <c r="I1461" s="1">
        <v>20</v>
      </c>
      <c r="J1461" s="1">
        <v>0</v>
      </c>
      <c r="K1461" s="1">
        <v>13.32</v>
      </c>
      <c r="L1461" s="3">
        <f t="shared" si="627"/>
        <v>0.66600000000000004</v>
      </c>
      <c r="M1461" s="3">
        <f t="shared" si="628"/>
        <v>21.439999999999998</v>
      </c>
      <c r="N1461" s="1">
        <v>2.4630000000000001</v>
      </c>
      <c r="O1461" s="1">
        <v>6.5060000000000002</v>
      </c>
      <c r="P1461" s="30">
        <f t="shared" si="643"/>
        <v>63.265573770491805</v>
      </c>
      <c r="Q1461">
        <f t="shared" ref="Q1461:Q1465" si="648">12.2/6</f>
        <v>2.0333333333333332</v>
      </c>
      <c r="R1461">
        <f t="shared" ref="R1461:R1465" si="649">26.8/6</f>
        <v>4.4666666666666668</v>
      </c>
      <c r="S1461" s="20">
        <f t="shared" si="632"/>
        <v>6.5</v>
      </c>
      <c r="T1461" s="20">
        <f t="shared" si="629"/>
        <v>0.45522388059701491</v>
      </c>
    </row>
    <row r="1462" spans="1:20" x14ac:dyDescent="0.25">
      <c r="A1462" t="s">
        <v>1149</v>
      </c>
      <c r="E1462" s="1">
        <v>9.0500000000000007</v>
      </c>
      <c r="F1462" s="1">
        <v>3.58</v>
      </c>
      <c r="G1462" s="1">
        <v>0.7</v>
      </c>
      <c r="H1462" s="1">
        <v>4.7699999999999996</v>
      </c>
      <c r="I1462" s="1">
        <v>23</v>
      </c>
      <c r="J1462" s="1">
        <v>0</v>
      </c>
      <c r="K1462" s="1">
        <v>19.37</v>
      </c>
      <c r="L1462" s="3">
        <f t="shared" si="627"/>
        <v>0.84217391304347833</v>
      </c>
      <c r="M1462" s="3">
        <f t="shared" si="628"/>
        <v>28.42</v>
      </c>
      <c r="N1462" s="1">
        <v>2.5419999999999998</v>
      </c>
      <c r="O1462" s="1">
        <v>6.4260000000000002</v>
      </c>
      <c r="P1462" s="30">
        <f t="shared" si="643"/>
        <v>83.862295081967233</v>
      </c>
      <c r="Q1462">
        <f t="shared" si="648"/>
        <v>2.0333333333333332</v>
      </c>
      <c r="R1462">
        <f t="shared" si="649"/>
        <v>4.4666666666666668</v>
      </c>
      <c r="S1462" s="20">
        <f t="shared" si="632"/>
        <v>6.5</v>
      </c>
      <c r="T1462" s="20">
        <f t="shared" si="629"/>
        <v>0.45522388059701491</v>
      </c>
    </row>
    <row r="1463" spans="1:20" x14ac:dyDescent="0.25">
      <c r="A1463" t="s">
        <v>1150</v>
      </c>
      <c r="E1463" s="1">
        <v>8.76</v>
      </c>
      <c r="F1463" s="1">
        <v>3.7</v>
      </c>
      <c r="G1463" s="1">
        <v>0.43</v>
      </c>
      <c r="H1463" s="1">
        <v>4.63</v>
      </c>
      <c r="I1463" s="1">
        <v>26</v>
      </c>
      <c r="J1463" s="1">
        <v>0</v>
      </c>
      <c r="K1463" s="1">
        <v>18.920000000000002</v>
      </c>
      <c r="L1463" s="3">
        <f t="shared" si="627"/>
        <v>0.72769230769230775</v>
      </c>
      <c r="M1463" s="3">
        <f t="shared" si="628"/>
        <v>27.68</v>
      </c>
      <c r="N1463" s="1">
        <v>2.9689999999999999</v>
      </c>
      <c r="O1463" s="1">
        <v>7.032</v>
      </c>
      <c r="P1463" s="30">
        <f t="shared" si="643"/>
        <v>81.678688524590171</v>
      </c>
      <c r="Q1463">
        <f t="shared" si="648"/>
        <v>2.0333333333333332</v>
      </c>
      <c r="R1463">
        <f t="shared" si="649"/>
        <v>4.4666666666666668</v>
      </c>
      <c r="S1463" s="20">
        <f t="shared" si="632"/>
        <v>6.5</v>
      </c>
      <c r="T1463" s="20">
        <f t="shared" si="629"/>
        <v>0.45522388059701491</v>
      </c>
    </row>
    <row r="1464" spans="1:20" x14ac:dyDescent="0.25">
      <c r="A1464" t="s">
        <v>1151</v>
      </c>
      <c r="E1464" s="1">
        <v>8.7899999999999991</v>
      </c>
      <c r="F1464" s="1">
        <v>4.33</v>
      </c>
      <c r="G1464" s="1">
        <v>0.33</v>
      </c>
      <c r="H1464" s="1">
        <v>4.13</v>
      </c>
      <c r="I1464" s="1">
        <v>32</v>
      </c>
      <c r="J1464" s="1">
        <v>0</v>
      </c>
      <c r="K1464" s="1">
        <v>28.32</v>
      </c>
      <c r="L1464" s="3">
        <f t="shared" si="627"/>
        <v>0.88500000000000001</v>
      </c>
      <c r="M1464" s="3">
        <f t="shared" si="628"/>
        <v>37.11</v>
      </c>
      <c r="N1464" s="1">
        <v>3.641</v>
      </c>
      <c r="O1464" s="1">
        <v>7.3879999999999999</v>
      </c>
      <c r="P1464" s="30">
        <f t="shared" si="643"/>
        <v>109.50491803278689</v>
      </c>
      <c r="Q1464">
        <f t="shared" si="648"/>
        <v>2.0333333333333332</v>
      </c>
      <c r="R1464">
        <f t="shared" si="649"/>
        <v>4.4666666666666668</v>
      </c>
      <c r="S1464" s="20">
        <f t="shared" si="632"/>
        <v>6.5</v>
      </c>
      <c r="T1464" s="20">
        <f t="shared" si="629"/>
        <v>0.45522388059701491</v>
      </c>
    </row>
    <row r="1465" spans="1:20" x14ac:dyDescent="0.25">
      <c r="A1465" t="s">
        <v>1152</v>
      </c>
      <c r="E1465" s="1">
        <v>6.98</v>
      </c>
      <c r="F1465" s="1">
        <v>3.09</v>
      </c>
      <c r="G1465" s="1">
        <v>0.54</v>
      </c>
      <c r="H1465" s="1">
        <v>3.35</v>
      </c>
      <c r="I1465" s="1">
        <v>15</v>
      </c>
      <c r="J1465" s="1">
        <v>0</v>
      </c>
      <c r="K1465" s="1">
        <v>9.0500000000000007</v>
      </c>
      <c r="L1465" s="3">
        <f t="shared" si="627"/>
        <v>0.60333333333333339</v>
      </c>
      <c r="M1465" s="3">
        <f t="shared" si="628"/>
        <v>16.03</v>
      </c>
      <c r="N1465" s="1">
        <v>2.149</v>
      </c>
      <c r="O1465" s="1">
        <v>4.8540000000000001</v>
      </c>
      <c r="P1465" s="30">
        <f t="shared" si="643"/>
        <v>47.301639344262306</v>
      </c>
      <c r="Q1465">
        <f t="shared" si="648"/>
        <v>2.0333333333333332</v>
      </c>
      <c r="R1465">
        <f t="shared" si="649"/>
        <v>4.4666666666666668</v>
      </c>
      <c r="S1465" s="20">
        <f t="shared" si="632"/>
        <v>6.5</v>
      </c>
      <c r="T1465" s="20">
        <f t="shared" si="629"/>
        <v>0.45522388059701491</v>
      </c>
    </row>
    <row r="1466" spans="1:20" x14ac:dyDescent="0.25">
      <c r="A1466" t="s">
        <v>1153</v>
      </c>
      <c r="E1466" s="1">
        <v>8.1999999999999993</v>
      </c>
      <c r="F1466" s="1">
        <v>2.84</v>
      </c>
      <c r="G1466" s="1">
        <v>0.33</v>
      </c>
      <c r="H1466" s="1">
        <v>5.0199999999999996</v>
      </c>
      <c r="I1466" s="1">
        <v>22</v>
      </c>
      <c r="J1466" s="1">
        <v>0</v>
      </c>
      <c r="K1466" s="1">
        <v>12.63</v>
      </c>
      <c r="L1466" s="3">
        <f t="shared" si="627"/>
        <v>0.5740909090909091</v>
      </c>
      <c r="M1466" s="3">
        <f t="shared" si="628"/>
        <v>20.83</v>
      </c>
      <c r="N1466" s="1">
        <v>2.6840000000000002</v>
      </c>
      <c r="O1466" s="1">
        <v>7.7430000000000003</v>
      </c>
      <c r="P1466" s="30">
        <f t="shared" si="643"/>
        <v>64.092307692307685</v>
      </c>
      <c r="Q1466">
        <f>11.7/6</f>
        <v>1.95</v>
      </c>
      <c r="R1466">
        <f>32.7/6</f>
        <v>5.45</v>
      </c>
      <c r="S1466" s="20">
        <f t="shared" si="632"/>
        <v>7.4</v>
      </c>
      <c r="T1466" s="20">
        <f t="shared" si="629"/>
        <v>0.35779816513761464</v>
      </c>
    </row>
    <row r="1467" spans="1:20" x14ac:dyDescent="0.25">
      <c r="A1467" t="s">
        <v>1154</v>
      </c>
      <c r="E1467" s="1">
        <v>8.74</v>
      </c>
      <c r="F1467" s="1">
        <v>3.89</v>
      </c>
      <c r="G1467" s="1">
        <v>0.18</v>
      </c>
      <c r="H1467" s="1">
        <v>4.67</v>
      </c>
      <c r="I1467" s="1">
        <v>28</v>
      </c>
      <c r="J1467" s="1">
        <v>0</v>
      </c>
      <c r="K1467" s="1">
        <v>17.79</v>
      </c>
      <c r="L1467" s="3">
        <f t="shared" si="627"/>
        <v>0.63535714285714284</v>
      </c>
      <c r="M1467" s="3">
        <f t="shared" si="628"/>
        <v>26.53</v>
      </c>
      <c r="N1467" s="1">
        <v>3.2029999999999998</v>
      </c>
      <c r="O1467" s="1">
        <v>7.1950000000000003</v>
      </c>
      <c r="P1467" s="30">
        <f t="shared" si="643"/>
        <v>81.630769230769232</v>
      </c>
      <c r="Q1467">
        <f t="shared" ref="Q1467:Q1469" si="650">11.7/6</f>
        <v>1.95</v>
      </c>
      <c r="R1467">
        <f t="shared" ref="R1467:R1469" si="651">32.7/6</f>
        <v>5.45</v>
      </c>
      <c r="S1467" s="20">
        <f t="shared" si="632"/>
        <v>7.4</v>
      </c>
      <c r="T1467" s="20">
        <f t="shared" si="629"/>
        <v>0.35779816513761464</v>
      </c>
    </row>
    <row r="1468" spans="1:20" x14ac:dyDescent="0.25">
      <c r="A1468" t="s">
        <v>1155</v>
      </c>
      <c r="E1468" s="1">
        <v>9.08</v>
      </c>
      <c r="F1468" s="1">
        <v>4.57</v>
      </c>
      <c r="G1468" s="1">
        <v>0.24</v>
      </c>
      <c r="H1468" s="1">
        <v>4.2699999999999996</v>
      </c>
      <c r="I1468" s="1">
        <v>31</v>
      </c>
      <c r="J1468" s="1">
        <v>1</v>
      </c>
      <c r="K1468" s="1">
        <v>17.91</v>
      </c>
      <c r="L1468" s="3">
        <f t="shared" si="627"/>
        <v>0.57774193548387098</v>
      </c>
      <c r="M1468" s="3">
        <f t="shared" si="628"/>
        <v>26.990000000000002</v>
      </c>
      <c r="N1468" s="1">
        <v>3.4119999999999999</v>
      </c>
      <c r="O1468" s="1">
        <v>6.7839999999999998</v>
      </c>
      <c r="P1468" s="30">
        <f t="shared" si="643"/>
        <v>83.046153846153842</v>
      </c>
      <c r="Q1468">
        <f t="shared" si="650"/>
        <v>1.95</v>
      </c>
      <c r="R1468">
        <f t="shared" si="651"/>
        <v>5.45</v>
      </c>
      <c r="S1468" s="20">
        <f t="shared" si="632"/>
        <v>7.4</v>
      </c>
      <c r="T1468" s="20">
        <f t="shared" si="629"/>
        <v>0.35779816513761464</v>
      </c>
    </row>
    <row r="1469" spans="1:20" x14ac:dyDescent="0.25">
      <c r="A1469" t="s">
        <v>1156</v>
      </c>
      <c r="E1469" s="1">
        <v>8.4499999999999993</v>
      </c>
      <c r="F1469" s="1">
        <v>4.24</v>
      </c>
      <c r="G1469" s="1">
        <v>0.33</v>
      </c>
      <c r="H1469" s="1">
        <v>3.88</v>
      </c>
      <c r="I1469" s="1">
        <v>26</v>
      </c>
      <c r="J1469" s="1">
        <v>0</v>
      </c>
      <c r="K1469" s="1">
        <v>21.89</v>
      </c>
      <c r="L1469" s="3">
        <f t="shared" si="627"/>
        <v>0.841923076923077</v>
      </c>
      <c r="M1469" s="3">
        <f t="shared" si="628"/>
        <v>30.34</v>
      </c>
      <c r="N1469" s="1">
        <v>3.0779999999999998</v>
      </c>
      <c r="O1469" s="1">
        <v>6.1340000000000003</v>
      </c>
      <c r="P1469" s="30">
        <f t="shared" si="643"/>
        <v>93.353846153846149</v>
      </c>
      <c r="Q1469">
        <f t="shared" si="650"/>
        <v>1.95</v>
      </c>
      <c r="R1469">
        <f t="shared" si="651"/>
        <v>5.45</v>
      </c>
      <c r="S1469" s="20">
        <f t="shared" si="632"/>
        <v>7.4</v>
      </c>
      <c r="T1469" s="20">
        <f t="shared" si="629"/>
        <v>0.35779816513761464</v>
      </c>
    </row>
    <row r="1470" spans="1:20" x14ac:dyDescent="0.25">
      <c r="L1470" s="3"/>
      <c r="M1470" s="3"/>
      <c r="P1470" s="30"/>
      <c r="S1470" s="20"/>
      <c r="T1470" s="20"/>
    </row>
    <row r="1471" spans="1:20" x14ac:dyDescent="0.25">
      <c r="L1471" s="3"/>
      <c r="M1471" s="3"/>
      <c r="P1471" s="30"/>
      <c r="S1471" s="20"/>
      <c r="T1471" s="20"/>
    </row>
    <row r="1472" spans="1:20" x14ac:dyDescent="0.25">
      <c r="A1472" t="s">
        <v>1157</v>
      </c>
      <c r="E1472" s="1">
        <v>7.01</v>
      </c>
      <c r="F1472" s="1">
        <v>2.1</v>
      </c>
      <c r="G1472" s="1">
        <v>0.91</v>
      </c>
      <c r="H1472" s="1">
        <v>4.01</v>
      </c>
      <c r="I1472" s="1">
        <v>15</v>
      </c>
      <c r="J1472" s="1">
        <v>0</v>
      </c>
      <c r="K1472" s="1">
        <v>4.84</v>
      </c>
      <c r="L1472" s="3">
        <f t="shared" si="627"/>
        <v>0.32266666666666666</v>
      </c>
      <c r="M1472" s="3">
        <f t="shared" si="628"/>
        <v>11.85</v>
      </c>
      <c r="N1472" s="1">
        <v>2.1389999999999998</v>
      </c>
      <c r="O1472" s="1">
        <v>7.1589999999999998</v>
      </c>
      <c r="P1472" s="30">
        <f t="shared" si="643"/>
        <v>47.4</v>
      </c>
      <c r="Q1472">
        <f>9/6</f>
        <v>1.5</v>
      </c>
      <c r="R1472">
        <f>25.5/6</f>
        <v>4.25</v>
      </c>
      <c r="S1472" s="20">
        <f t="shared" si="632"/>
        <v>5.75</v>
      </c>
      <c r="T1472" s="20">
        <f t="shared" si="629"/>
        <v>0.35294117647058826</v>
      </c>
    </row>
    <row r="1473" spans="1:20" x14ac:dyDescent="0.25">
      <c r="A1473" t="s">
        <v>1158</v>
      </c>
      <c r="E1473" s="1">
        <v>6.63</v>
      </c>
      <c r="F1473" s="1">
        <v>2.59</v>
      </c>
      <c r="G1473" s="1">
        <v>0.28999999999999998</v>
      </c>
      <c r="H1473" s="1">
        <v>3.76</v>
      </c>
      <c r="I1473" s="1">
        <v>17</v>
      </c>
      <c r="J1473" s="1">
        <v>0</v>
      </c>
      <c r="K1473" s="1">
        <v>11.2</v>
      </c>
      <c r="L1473" s="3">
        <f t="shared" si="627"/>
        <v>0.6588235294117647</v>
      </c>
      <c r="M1473" s="3">
        <f t="shared" si="628"/>
        <v>17.829999999999998</v>
      </c>
      <c r="N1473" s="1">
        <v>2.5619999999999998</v>
      </c>
      <c r="O1473" s="1">
        <v>6.5640000000000001</v>
      </c>
      <c r="P1473" s="30">
        <f t="shared" si="643"/>
        <v>71.319999999999993</v>
      </c>
      <c r="Q1473">
        <f>9/6</f>
        <v>1.5</v>
      </c>
      <c r="R1473">
        <f>25.5/6</f>
        <v>4.25</v>
      </c>
      <c r="S1473" s="20">
        <f t="shared" si="632"/>
        <v>5.75</v>
      </c>
      <c r="T1473" s="20">
        <f t="shared" si="629"/>
        <v>0.35294117647058826</v>
      </c>
    </row>
    <row r="1474" spans="1:20" x14ac:dyDescent="0.25">
      <c r="L1474" s="3"/>
      <c r="M1474" s="3"/>
      <c r="P1474" s="30"/>
      <c r="S1474" s="20"/>
      <c r="T1474" s="20"/>
    </row>
    <row r="1475" spans="1:20" x14ac:dyDescent="0.25">
      <c r="L1475" s="3"/>
      <c r="M1475" s="3"/>
      <c r="P1475" s="30"/>
      <c r="S1475" s="20"/>
      <c r="T1475" s="20"/>
    </row>
    <row r="1476" spans="1:20" x14ac:dyDescent="0.25">
      <c r="L1476" s="3"/>
      <c r="M1476" s="3"/>
      <c r="P1476" s="30"/>
      <c r="S1476" s="20"/>
      <c r="T1476" s="20"/>
    </row>
    <row r="1477" spans="1:20" x14ac:dyDescent="0.25">
      <c r="L1477" s="3"/>
      <c r="M1477" s="3"/>
      <c r="P1477" s="30"/>
      <c r="S1477" s="20"/>
      <c r="T1477" s="20"/>
    </row>
    <row r="1478" spans="1:20" x14ac:dyDescent="0.25">
      <c r="A1478" t="s">
        <v>1159</v>
      </c>
      <c r="E1478" s="1">
        <v>7.86</v>
      </c>
      <c r="F1478" s="1">
        <v>2.71</v>
      </c>
      <c r="G1478" s="1">
        <v>0.36</v>
      </c>
      <c r="H1478" s="1">
        <v>4.79</v>
      </c>
      <c r="I1478" s="1">
        <v>20</v>
      </c>
      <c r="J1478" s="1">
        <v>0</v>
      </c>
      <c r="K1478" s="1">
        <v>12.98</v>
      </c>
      <c r="L1478" s="3">
        <f t="shared" si="627"/>
        <v>0.64900000000000002</v>
      </c>
      <c r="M1478" s="3">
        <f t="shared" si="628"/>
        <v>20.84</v>
      </c>
      <c r="N1478" s="1">
        <v>2.544</v>
      </c>
      <c r="O1478" s="1">
        <v>7.38</v>
      </c>
      <c r="P1478" s="30">
        <f t="shared" si="643"/>
        <v>82.443956043956049</v>
      </c>
      <c r="Q1478">
        <f>9.1/6</f>
        <v>1.5166666666666666</v>
      </c>
      <c r="R1478">
        <f>27.2/6</f>
        <v>4.5333333333333332</v>
      </c>
      <c r="S1478" s="20">
        <f t="shared" si="632"/>
        <v>6.05</v>
      </c>
      <c r="T1478" s="20">
        <f t="shared" ref="T1478:T1539" si="652">Q1478/R1478</f>
        <v>0.33455882352941174</v>
      </c>
    </row>
    <row r="1479" spans="1:20" x14ac:dyDescent="0.25">
      <c r="A1479" t="s">
        <v>1160</v>
      </c>
      <c r="E1479" s="1">
        <v>7.71</v>
      </c>
      <c r="F1479" s="1">
        <v>2.5</v>
      </c>
      <c r="G1479" s="1">
        <v>0.51</v>
      </c>
      <c r="H1479" s="1">
        <v>4.71</v>
      </c>
      <c r="I1479" s="1">
        <v>21</v>
      </c>
      <c r="J1479" s="1">
        <v>0</v>
      </c>
      <c r="K1479" s="1">
        <v>9.08</v>
      </c>
      <c r="L1479" s="3">
        <f t="shared" si="627"/>
        <v>0.43238095238095237</v>
      </c>
      <c r="M1479" s="3">
        <f t="shared" si="628"/>
        <v>16.79</v>
      </c>
      <c r="N1479" s="1">
        <v>2.7240000000000002</v>
      </c>
      <c r="O1479" s="1">
        <v>8.4109999999999996</v>
      </c>
      <c r="P1479" s="30">
        <f t="shared" si="643"/>
        <v>66.42197802197802</v>
      </c>
      <c r="Q1479">
        <f t="shared" ref="Q1479:Q1483" si="653">9.1/6</f>
        <v>1.5166666666666666</v>
      </c>
      <c r="R1479">
        <f t="shared" ref="R1479:R1483" si="654">27.2/6</f>
        <v>4.5333333333333332</v>
      </c>
      <c r="S1479" s="20">
        <f t="shared" si="632"/>
        <v>6.05</v>
      </c>
      <c r="T1479" s="20">
        <f t="shared" si="652"/>
        <v>0.33455882352941174</v>
      </c>
    </row>
    <row r="1480" spans="1:20" x14ac:dyDescent="0.25">
      <c r="A1480" t="s">
        <v>1161</v>
      </c>
      <c r="E1480" s="1">
        <v>8.76</v>
      </c>
      <c r="F1480" s="1">
        <v>3.42</v>
      </c>
      <c r="G1480" s="1">
        <v>0.2</v>
      </c>
      <c r="H1480" s="1">
        <v>5.14</v>
      </c>
      <c r="I1480" s="1">
        <v>25</v>
      </c>
      <c r="J1480" s="1">
        <v>0</v>
      </c>
      <c r="K1480" s="1">
        <v>20.97</v>
      </c>
      <c r="L1480" s="3">
        <f t="shared" si="627"/>
        <v>0.83879999999999999</v>
      </c>
      <c r="M1480" s="3">
        <f t="shared" si="628"/>
        <v>29.729999999999997</v>
      </c>
      <c r="N1480" s="1">
        <v>2.8540000000000001</v>
      </c>
      <c r="O1480" s="1">
        <v>7.3019999999999996</v>
      </c>
      <c r="P1480" s="30">
        <f t="shared" si="643"/>
        <v>117.6131868131868</v>
      </c>
      <c r="Q1480">
        <f t="shared" si="653"/>
        <v>1.5166666666666666</v>
      </c>
      <c r="R1480">
        <f t="shared" si="654"/>
        <v>4.5333333333333332</v>
      </c>
      <c r="S1480" s="20">
        <f t="shared" si="632"/>
        <v>6.05</v>
      </c>
      <c r="T1480" s="20">
        <f t="shared" si="652"/>
        <v>0.33455882352941174</v>
      </c>
    </row>
    <row r="1481" spans="1:20" x14ac:dyDescent="0.25">
      <c r="A1481" t="s">
        <v>1162</v>
      </c>
      <c r="E1481" s="1">
        <v>8.9499999999999993</v>
      </c>
      <c r="F1481" s="1">
        <v>3</v>
      </c>
      <c r="G1481" s="1">
        <v>0.21</v>
      </c>
      <c r="H1481" s="1">
        <v>5.74</v>
      </c>
      <c r="I1481" s="1">
        <v>28</v>
      </c>
      <c r="J1481" s="1">
        <v>0</v>
      </c>
      <c r="K1481" s="1">
        <v>23.75</v>
      </c>
      <c r="L1481" s="3">
        <f t="shared" si="627"/>
        <v>0.8482142857142857</v>
      </c>
      <c r="M1481" s="3">
        <f t="shared" si="628"/>
        <v>32.700000000000003</v>
      </c>
      <c r="N1481" s="1">
        <v>3.1280000000000001</v>
      </c>
      <c r="O1481" s="1">
        <v>9.3179999999999996</v>
      </c>
      <c r="P1481" s="30">
        <f t="shared" si="643"/>
        <v>129.36263736263737</v>
      </c>
      <c r="Q1481">
        <f t="shared" si="653"/>
        <v>1.5166666666666666</v>
      </c>
      <c r="R1481">
        <f t="shared" si="654"/>
        <v>4.5333333333333332</v>
      </c>
      <c r="S1481" s="20">
        <f t="shared" ref="S1481:S1544" si="655">Q1481+R1481</f>
        <v>6.05</v>
      </c>
      <c r="T1481" s="20">
        <f t="shared" si="652"/>
        <v>0.33455882352941174</v>
      </c>
    </row>
    <row r="1482" spans="1:20" x14ac:dyDescent="0.25">
      <c r="A1482" t="s">
        <v>1163</v>
      </c>
      <c r="E1482" s="1">
        <v>7.18</v>
      </c>
      <c r="F1482" s="1">
        <v>2.0099999999999998</v>
      </c>
      <c r="G1482" s="1">
        <v>0.55000000000000004</v>
      </c>
      <c r="H1482" s="1">
        <v>4.62</v>
      </c>
      <c r="I1482" s="1">
        <v>13</v>
      </c>
      <c r="J1482" s="1">
        <v>0</v>
      </c>
      <c r="K1482" s="1">
        <v>8.51</v>
      </c>
      <c r="L1482" s="3">
        <f t="shared" si="627"/>
        <v>0.6546153846153846</v>
      </c>
      <c r="M1482" s="3">
        <f t="shared" si="628"/>
        <v>15.69</v>
      </c>
      <c r="N1482" s="1">
        <v>1.81</v>
      </c>
      <c r="O1482" s="1">
        <v>6.4660000000000002</v>
      </c>
      <c r="P1482" s="30">
        <f t="shared" si="643"/>
        <v>62.07032967032967</v>
      </c>
      <c r="Q1482">
        <f t="shared" si="653"/>
        <v>1.5166666666666666</v>
      </c>
      <c r="R1482">
        <f t="shared" si="654"/>
        <v>4.5333333333333332</v>
      </c>
      <c r="S1482" s="20">
        <f t="shared" si="655"/>
        <v>6.05</v>
      </c>
      <c r="T1482" s="20">
        <f t="shared" si="652"/>
        <v>0.33455882352941174</v>
      </c>
    </row>
    <row r="1483" spans="1:20" x14ac:dyDescent="0.25">
      <c r="A1483" t="s">
        <v>1164</v>
      </c>
      <c r="E1483" s="1">
        <v>8.33</v>
      </c>
      <c r="F1483" s="1">
        <v>2.92</v>
      </c>
      <c r="G1483" s="1">
        <v>0.76</v>
      </c>
      <c r="H1483" s="1">
        <v>4.6500000000000004</v>
      </c>
      <c r="I1483" s="1">
        <v>17</v>
      </c>
      <c r="J1483" s="1">
        <v>0</v>
      </c>
      <c r="K1483" s="1">
        <v>7.99</v>
      </c>
      <c r="L1483" s="3">
        <f t="shared" si="627"/>
        <v>0.47000000000000003</v>
      </c>
      <c r="M1483" s="3">
        <f t="shared" si="628"/>
        <v>16.32</v>
      </c>
      <c r="N1483" s="1">
        <v>2.04</v>
      </c>
      <c r="O1483" s="1">
        <v>5.8289999999999997</v>
      </c>
      <c r="P1483" s="30">
        <f t="shared" si="643"/>
        <v>64.562637362637361</v>
      </c>
      <c r="Q1483">
        <f t="shared" si="653"/>
        <v>1.5166666666666666</v>
      </c>
      <c r="R1483">
        <f t="shared" si="654"/>
        <v>4.5333333333333332</v>
      </c>
      <c r="S1483" s="20">
        <f t="shared" si="655"/>
        <v>6.05</v>
      </c>
      <c r="T1483" s="20">
        <f t="shared" si="652"/>
        <v>0.33455882352941174</v>
      </c>
    </row>
    <row r="1484" spans="1:20" x14ac:dyDescent="0.25">
      <c r="A1484" t="s">
        <v>1165</v>
      </c>
      <c r="E1484" s="1">
        <v>8.74</v>
      </c>
      <c r="F1484" s="1">
        <v>3.82</v>
      </c>
      <c r="G1484" s="1">
        <v>0.64</v>
      </c>
      <c r="H1484" s="1">
        <v>4.28</v>
      </c>
      <c r="I1484" s="1">
        <v>25</v>
      </c>
      <c r="J1484" s="1">
        <v>0</v>
      </c>
      <c r="K1484" s="1">
        <v>18.2</v>
      </c>
      <c r="L1484" s="3">
        <f t="shared" si="627"/>
        <v>0.72799999999999998</v>
      </c>
      <c r="M1484" s="3">
        <f t="shared" si="628"/>
        <v>26.939999999999998</v>
      </c>
      <c r="N1484" s="1">
        <v>2.8610000000000002</v>
      </c>
      <c r="O1484" s="1">
        <v>6.5439999999999996</v>
      </c>
      <c r="P1484" s="30">
        <f t="shared" si="643"/>
        <v>86.207999999999998</v>
      </c>
      <c r="Q1484">
        <f>11.25/6</f>
        <v>1.875</v>
      </c>
      <c r="R1484">
        <f>28.5/6</f>
        <v>4.75</v>
      </c>
      <c r="S1484" s="20">
        <f t="shared" si="655"/>
        <v>6.625</v>
      </c>
      <c r="T1484" s="20">
        <f t="shared" si="652"/>
        <v>0.39473684210526316</v>
      </c>
    </row>
    <row r="1485" spans="1:20" x14ac:dyDescent="0.25">
      <c r="A1485" t="s">
        <v>1166</v>
      </c>
      <c r="E1485" s="1">
        <v>8.11</v>
      </c>
      <c r="F1485" s="1">
        <v>3.78</v>
      </c>
      <c r="G1485" s="1">
        <v>0.86</v>
      </c>
      <c r="H1485" s="1">
        <v>3.47</v>
      </c>
      <c r="I1485" s="1">
        <v>19</v>
      </c>
      <c r="J1485" s="1">
        <v>0</v>
      </c>
      <c r="K1485" s="1">
        <v>12.43</v>
      </c>
      <c r="L1485" s="3">
        <f t="shared" si="627"/>
        <v>0.65421052631578946</v>
      </c>
      <c r="M1485" s="3">
        <f t="shared" si="628"/>
        <v>20.54</v>
      </c>
      <c r="N1485" s="1">
        <v>2.343</v>
      </c>
      <c r="O1485" s="1">
        <v>5.0270000000000001</v>
      </c>
      <c r="P1485" s="30">
        <f t="shared" si="643"/>
        <v>65.727999999999994</v>
      </c>
      <c r="Q1485">
        <f t="shared" ref="Q1485:Q1487" si="656">11.25/6</f>
        <v>1.875</v>
      </c>
      <c r="R1485">
        <f t="shared" ref="R1485:R1487" si="657">28.5/6</f>
        <v>4.75</v>
      </c>
      <c r="S1485" s="20">
        <f t="shared" si="655"/>
        <v>6.625</v>
      </c>
      <c r="T1485" s="20">
        <f t="shared" si="652"/>
        <v>0.39473684210526316</v>
      </c>
    </row>
    <row r="1486" spans="1:20" x14ac:dyDescent="0.25">
      <c r="A1486" t="s">
        <v>1167</v>
      </c>
      <c r="E1486" s="1">
        <v>8.9700000000000006</v>
      </c>
      <c r="F1486" s="1">
        <v>3.57</v>
      </c>
      <c r="G1486" s="1">
        <v>1.1599999999999999</v>
      </c>
      <c r="H1486" s="1">
        <v>4.24</v>
      </c>
      <c r="I1486" s="1">
        <v>28</v>
      </c>
      <c r="J1486" s="1">
        <v>0</v>
      </c>
      <c r="K1486" s="1">
        <v>13.84</v>
      </c>
      <c r="L1486" s="3">
        <f t="shared" ref="L1486:L1556" si="658">K1486/I1486</f>
        <v>0.49428571428571427</v>
      </c>
      <c r="M1486" s="3">
        <f t="shared" ref="M1486:M1556" si="659">E1486+K1486</f>
        <v>22.810000000000002</v>
      </c>
      <c r="N1486" s="1">
        <v>3.1230000000000002</v>
      </c>
      <c r="O1486" s="1">
        <v>7.8330000000000002</v>
      </c>
      <c r="P1486" s="30">
        <f t="shared" si="643"/>
        <v>72.992000000000004</v>
      </c>
      <c r="Q1486">
        <f t="shared" si="656"/>
        <v>1.875</v>
      </c>
      <c r="R1486">
        <f t="shared" si="657"/>
        <v>4.75</v>
      </c>
      <c r="S1486" s="20">
        <f t="shared" si="655"/>
        <v>6.625</v>
      </c>
      <c r="T1486" s="20">
        <f t="shared" si="652"/>
        <v>0.39473684210526316</v>
      </c>
    </row>
    <row r="1487" spans="1:20" x14ac:dyDescent="0.25">
      <c r="A1487" t="s">
        <v>1168</v>
      </c>
      <c r="E1487" s="1">
        <v>8.1999999999999993</v>
      </c>
      <c r="F1487" s="1">
        <v>3.73</v>
      </c>
      <c r="G1487" s="1">
        <v>0.89</v>
      </c>
      <c r="H1487" s="1">
        <v>3.57</v>
      </c>
      <c r="I1487" s="1">
        <v>26</v>
      </c>
      <c r="J1487" s="1">
        <v>0</v>
      </c>
      <c r="K1487" s="1">
        <v>15.33</v>
      </c>
      <c r="L1487" s="3">
        <f t="shared" si="658"/>
        <v>0.58961538461538465</v>
      </c>
      <c r="M1487" s="3">
        <f t="shared" si="659"/>
        <v>23.53</v>
      </c>
      <c r="N1487" s="1">
        <v>3.173</v>
      </c>
      <c r="O1487" s="1">
        <v>6.9619999999999997</v>
      </c>
      <c r="P1487" s="30">
        <f t="shared" si="643"/>
        <v>75.296000000000006</v>
      </c>
      <c r="Q1487">
        <f t="shared" si="656"/>
        <v>1.875</v>
      </c>
      <c r="R1487">
        <f t="shared" si="657"/>
        <v>4.75</v>
      </c>
      <c r="S1487" s="20">
        <f t="shared" si="655"/>
        <v>6.625</v>
      </c>
      <c r="T1487" s="20">
        <f t="shared" si="652"/>
        <v>0.39473684210526316</v>
      </c>
    </row>
    <row r="1488" spans="1:20" x14ac:dyDescent="0.25">
      <c r="L1488" s="3"/>
      <c r="M1488" s="3"/>
      <c r="P1488" s="30"/>
      <c r="S1488" s="20"/>
      <c r="T1488" s="20"/>
    </row>
    <row r="1489" spans="1:20" x14ac:dyDescent="0.25">
      <c r="L1489" s="3"/>
      <c r="M1489" s="3"/>
      <c r="P1489" s="30"/>
      <c r="S1489" s="20"/>
      <c r="T1489" s="20"/>
    </row>
    <row r="1490" spans="1:20" x14ac:dyDescent="0.25">
      <c r="A1490" t="s">
        <v>1169</v>
      </c>
      <c r="E1490" s="1">
        <v>6.46</v>
      </c>
      <c r="F1490" s="1">
        <v>2.2999999999999998</v>
      </c>
      <c r="G1490" s="1">
        <v>0.1</v>
      </c>
      <c r="H1490" s="1">
        <v>4.05</v>
      </c>
      <c r="I1490" s="1">
        <v>13</v>
      </c>
      <c r="J1490" s="1">
        <v>0</v>
      </c>
      <c r="K1490" s="1">
        <v>10.29</v>
      </c>
      <c r="L1490" s="3">
        <f t="shared" si="658"/>
        <v>0.79153846153846152</v>
      </c>
      <c r="M1490" s="3">
        <f t="shared" si="659"/>
        <v>16.75</v>
      </c>
      <c r="N1490" s="1">
        <v>2.0129999999999999</v>
      </c>
      <c r="O1490" s="1">
        <v>5.657</v>
      </c>
      <c r="P1490" s="30">
        <f t="shared" si="643"/>
        <v>60.3</v>
      </c>
      <c r="Q1490">
        <f>10/6</f>
        <v>1.6666666666666667</v>
      </c>
      <c r="R1490">
        <f>31.4/6</f>
        <v>5.2333333333333334</v>
      </c>
      <c r="S1490" s="20">
        <f t="shared" si="655"/>
        <v>6.9</v>
      </c>
      <c r="T1490" s="20">
        <f t="shared" si="652"/>
        <v>0.31847133757961782</v>
      </c>
    </row>
    <row r="1491" spans="1:20" x14ac:dyDescent="0.25">
      <c r="A1491" t="s">
        <v>1170</v>
      </c>
      <c r="E1491" s="1">
        <v>7.29</v>
      </c>
      <c r="F1491" s="1">
        <v>2.62</v>
      </c>
      <c r="G1491" s="1">
        <v>0.2</v>
      </c>
      <c r="H1491" s="1">
        <v>4.4800000000000004</v>
      </c>
      <c r="I1491" s="1">
        <v>18</v>
      </c>
      <c r="J1491" s="1">
        <v>0</v>
      </c>
      <c r="K1491" s="1">
        <v>17.559999999999999</v>
      </c>
      <c r="L1491" s="3">
        <f t="shared" si="658"/>
        <v>0.97555555555555551</v>
      </c>
      <c r="M1491" s="3">
        <f t="shared" si="659"/>
        <v>24.849999999999998</v>
      </c>
      <c r="N1491" s="1">
        <v>2.468</v>
      </c>
      <c r="O1491" s="1">
        <v>6.8819999999999997</v>
      </c>
      <c r="P1491" s="30">
        <f t="shared" si="643"/>
        <v>89.46</v>
      </c>
      <c r="Q1491">
        <f t="shared" ref="Q1491:Q1495" si="660">10/6</f>
        <v>1.6666666666666667</v>
      </c>
      <c r="R1491">
        <f t="shared" ref="R1491:R1495" si="661">31.4/6</f>
        <v>5.2333333333333334</v>
      </c>
      <c r="S1491" s="20">
        <f t="shared" si="655"/>
        <v>6.9</v>
      </c>
      <c r="T1491" s="20">
        <f t="shared" si="652"/>
        <v>0.31847133757961782</v>
      </c>
    </row>
    <row r="1492" spans="1:20" x14ac:dyDescent="0.25">
      <c r="A1492" t="s">
        <v>1171</v>
      </c>
      <c r="E1492" s="1">
        <v>8.01</v>
      </c>
      <c r="F1492" s="1">
        <v>2.75</v>
      </c>
      <c r="G1492" s="1">
        <v>0.15</v>
      </c>
      <c r="H1492" s="1">
        <v>5.12</v>
      </c>
      <c r="I1492" s="1">
        <v>17</v>
      </c>
      <c r="J1492" s="1">
        <v>0</v>
      </c>
      <c r="K1492" s="1">
        <v>12.04</v>
      </c>
      <c r="L1492" s="3">
        <f t="shared" si="658"/>
        <v>0.70823529411764696</v>
      </c>
      <c r="M1492" s="3">
        <f t="shared" si="659"/>
        <v>20.049999999999997</v>
      </c>
      <c r="N1492" s="1">
        <v>2.121</v>
      </c>
      <c r="O1492" s="1">
        <v>6.1929999999999996</v>
      </c>
      <c r="P1492" s="30">
        <f t="shared" si="643"/>
        <v>72.179999999999993</v>
      </c>
      <c r="Q1492">
        <f t="shared" si="660"/>
        <v>1.6666666666666667</v>
      </c>
      <c r="R1492">
        <f t="shared" si="661"/>
        <v>5.2333333333333334</v>
      </c>
      <c r="S1492" s="20">
        <f t="shared" si="655"/>
        <v>6.9</v>
      </c>
      <c r="T1492" s="20">
        <f t="shared" si="652"/>
        <v>0.31847133757961782</v>
      </c>
    </row>
    <row r="1493" spans="1:20" x14ac:dyDescent="0.25">
      <c r="A1493" t="s">
        <v>1172</v>
      </c>
      <c r="E1493" s="1">
        <v>7.09</v>
      </c>
      <c r="F1493" s="1">
        <v>1.71</v>
      </c>
      <c r="G1493" s="1">
        <v>2.7</v>
      </c>
      <c r="H1493" s="1">
        <v>2.68</v>
      </c>
      <c r="I1493" s="1">
        <v>10</v>
      </c>
      <c r="J1493" s="1">
        <v>0</v>
      </c>
      <c r="K1493" s="1">
        <v>7.45</v>
      </c>
      <c r="L1493" s="3">
        <f t="shared" si="658"/>
        <v>0.745</v>
      </c>
      <c r="M1493" s="3">
        <f t="shared" si="659"/>
        <v>14.54</v>
      </c>
      <c r="N1493" s="1">
        <v>1.411</v>
      </c>
      <c r="O1493" s="1">
        <v>5.8639999999999999</v>
      </c>
      <c r="P1493" s="30">
        <f t="shared" si="643"/>
        <v>52.343999999999994</v>
      </c>
      <c r="Q1493">
        <f t="shared" si="660"/>
        <v>1.6666666666666667</v>
      </c>
      <c r="R1493">
        <f t="shared" si="661"/>
        <v>5.2333333333333334</v>
      </c>
      <c r="S1493" s="20">
        <f t="shared" si="655"/>
        <v>6.9</v>
      </c>
      <c r="T1493" s="20">
        <f t="shared" si="652"/>
        <v>0.31847133757961782</v>
      </c>
    </row>
    <row r="1494" spans="1:20" x14ac:dyDescent="0.25">
      <c r="A1494" t="s">
        <v>1173</v>
      </c>
      <c r="E1494" s="1">
        <v>7.55</v>
      </c>
      <c r="F1494" s="1">
        <v>3.28</v>
      </c>
      <c r="G1494" s="1">
        <v>0.39</v>
      </c>
      <c r="H1494" s="1">
        <v>3.88</v>
      </c>
      <c r="I1494" s="1">
        <v>25</v>
      </c>
      <c r="J1494" s="1">
        <v>0</v>
      </c>
      <c r="K1494" s="1">
        <v>16.46</v>
      </c>
      <c r="L1494" s="3">
        <f t="shared" si="658"/>
        <v>0.65839999999999999</v>
      </c>
      <c r="M1494" s="3">
        <f t="shared" si="659"/>
        <v>24.01</v>
      </c>
      <c r="N1494" s="1">
        <v>3.3109999999999999</v>
      </c>
      <c r="O1494" s="1">
        <v>7.617</v>
      </c>
      <c r="P1494" s="30">
        <f t="shared" si="643"/>
        <v>86.436000000000007</v>
      </c>
      <c r="Q1494">
        <f t="shared" si="660"/>
        <v>1.6666666666666667</v>
      </c>
      <c r="R1494">
        <f t="shared" si="661"/>
        <v>5.2333333333333334</v>
      </c>
      <c r="S1494" s="20">
        <f t="shared" si="655"/>
        <v>6.9</v>
      </c>
      <c r="T1494" s="20">
        <f t="shared" si="652"/>
        <v>0.31847133757961782</v>
      </c>
    </row>
    <row r="1495" spans="1:20" x14ac:dyDescent="0.25">
      <c r="A1495" t="s">
        <v>1174</v>
      </c>
      <c r="E1495" s="1">
        <v>7.26</v>
      </c>
      <c r="F1495" s="1">
        <v>3.83</v>
      </c>
      <c r="G1495" s="1">
        <v>0.35</v>
      </c>
      <c r="H1495" s="1">
        <v>3.07</v>
      </c>
      <c r="I1495" s="1">
        <v>22</v>
      </c>
      <c r="J1495" s="1">
        <v>0</v>
      </c>
      <c r="K1495" s="1">
        <v>16.41</v>
      </c>
      <c r="L1495" s="3">
        <f t="shared" si="658"/>
        <v>0.74590909090909097</v>
      </c>
      <c r="M1495" s="3">
        <f t="shared" si="659"/>
        <v>23.67</v>
      </c>
      <c r="N1495" s="1">
        <v>3.0310000000000001</v>
      </c>
      <c r="O1495" s="1">
        <v>5.74</v>
      </c>
      <c r="P1495" s="30">
        <f t="shared" si="643"/>
        <v>85.212000000000003</v>
      </c>
      <c r="Q1495">
        <f t="shared" si="660"/>
        <v>1.6666666666666667</v>
      </c>
      <c r="R1495">
        <f t="shared" si="661"/>
        <v>5.2333333333333334</v>
      </c>
      <c r="S1495" s="20">
        <f t="shared" si="655"/>
        <v>6.9</v>
      </c>
      <c r="T1495" s="20">
        <f t="shared" si="652"/>
        <v>0.31847133757961782</v>
      </c>
    </row>
    <row r="1496" spans="1:20" x14ac:dyDescent="0.25">
      <c r="A1496" t="s">
        <v>1175</v>
      </c>
      <c r="E1496" s="1">
        <v>5.93</v>
      </c>
      <c r="F1496" s="1">
        <v>1.41</v>
      </c>
      <c r="G1496" s="1">
        <v>0.14000000000000001</v>
      </c>
      <c r="H1496" s="1">
        <v>4.38</v>
      </c>
      <c r="I1496" s="1">
        <v>12</v>
      </c>
      <c r="J1496" s="1">
        <v>1</v>
      </c>
      <c r="K1496" s="1">
        <v>4.26</v>
      </c>
      <c r="L1496" s="3">
        <f t="shared" si="658"/>
        <v>0.35499999999999998</v>
      </c>
      <c r="M1496" s="3">
        <f t="shared" si="659"/>
        <v>10.19</v>
      </c>
      <c r="N1496" s="1">
        <v>2.0249999999999999</v>
      </c>
      <c r="O1496" s="1">
        <v>8.4990000000000006</v>
      </c>
      <c r="P1496" s="30">
        <f t="shared" si="643"/>
        <v>39.701298701298704</v>
      </c>
      <c r="Q1496">
        <f>9.24/6</f>
        <v>1.54</v>
      </c>
      <c r="R1496">
        <f>39/6</f>
        <v>6.5</v>
      </c>
      <c r="S1496" s="20">
        <f t="shared" si="655"/>
        <v>8.0399999999999991</v>
      </c>
      <c r="T1496" s="20">
        <f t="shared" si="652"/>
        <v>0.23692307692307693</v>
      </c>
    </row>
    <row r="1497" spans="1:20" x14ac:dyDescent="0.25">
      <c r="A1497" t="s">
        <v>1176</v>
      </c>
      <c r="E1497" s="1">
        <v>7.84</v>
      </c>
      <c r="F1497" s="1">
        <v>1.37</v>
      </c>
      <c r="G1497" s="1">
        <v>0.39</v>
      </c>
      <c r="H1497" s="1">
        <v>6.08</v>
      </c>
      <c r="I1497" s="1">
        <v>15</v>
      </c>
      <c r="J1497" s="1">
        <v>0</v>
      </c>
      <c r="K1497" s="1">
        <v>5.77</v>
      </c>
      <c r="L1497" s="3">
        <f t="shared" si="658"/>
        <v>0.38466666666666666</v>
      </c>
      <c r="M1497" s="3">
        <f t="shared" si="659"/>
        <v>13.61</v>
      </c>
      <c r="N1497" s="1">
        <v>1.913</v>
      </c>
      <c r="O1497" s="1">
        <v>10.94</v>
      </c>
      <c r="P1497" s="30">
        <f t="shared" si="643"/>
        <v>53.02597402597403</v>
      </c>
      <c r="Q1497">
        <f t="shared" ref="Q1497:Q1500" si="662">9.24/6</f>
        <v>1.54</v>
      </c>
      <c r="R1497">
        <f t="shared" ref="R1497:R1500" si="663">39/6</f>
        <v>6.5</v>
      </c>
      <c r="S1497" s="20">
        <f t="shared" si="655"/>
        <v>8.0399999999999991</v>
      </c>
      <c r="T1497" s="20">
        <f t="shared" si="652"/>
        <v>0.23692307692307693</v>
      </c>
    </row>
    <row r="1498" spans="1:20" x14ac:dyDescent="0.25">
      <c r="A1498" t="s">
        <v>1177</v>
      </c>
      <c r="E1498" s="1">
        <v>6.64</v>
      </c>
      <c r="F1498" s="1">
        <v>1.44</v>
      </c>
      <c r="G1498" s="1">
        <v>0.18</v>
      </c>
      <c r="H1498" s="1">
        <v>5.03</v>
      </c>
      <c r="I1498" s="1">
        <v>13</v>
      </c>
      <c r="J1498" s="1">
        <v>0</v>
      </c>
      <c r="K1498" s="1">
        <v>6.24</v>
      </c>
      <c r="L1498" s="3">
        <f t="shared" si="658"/>
        <v>0.48000000000000004</v>
      </c>
      <c r="M1498" s="3">
        <f t="shared" si="659"/>
        <v>12.879999999999999</v>
      </c>
      <c r="N1498" s="1">
        <v>1.9570000000000001</v>
      </c>
      <c r="O1498" s="1">
        <v>9.0440000000000005</v>
      </c>
      <c r="P1498" s="30">
        <f t="shared" si="643"/>
        <v>50.18181818181818</v>
      </c>
      <c r="Q1498">
        <f t="shared" si="662"/>
        <v>1.54</v>
      </c>
      <c r="R1498">
        <f t="shared" si="663"/>
        <v>6.5</v>
      </c>
      <c r="S1498" s="20">
        <f t="shared" si="655"/>
        <v>8.0399999999999991</v>
      </c>
      <c r="T1498" s="20">
        <f t="shared" si="652"/>
        <v>0.23692307692307693</v>
      </c>
    </row>
    <row r="1499" spans="1:20" x14ac:dyDescent="0.25">
      <c r="A1499" t="s">
        <v>1178</v>
      </c>
      <c r="E1499" s="1">
        <v>7.22</v>
      </c>
      <c r="F1499" s="1">
        <v>1.4</v>
      </c>
      <c r="G1499" s="1">
        <v>0.09</v>
      </c>
      <c r="H1499" s="1">
        <v>5.73</v>
      </c>
      <c r="I1499" s="1">
        <v>12</v>
      </c>
      <c r="J1499" s="1">
        <v>0</v>
      </c>
      <c r="K1499" s="1">
        <v>5.96</v>
      </c>
      <c r="L1499" s="3">
        <f t="shared" si="658"/>
        <v>0.49666666666666665</v>
      </c>
      <c r="M1499" s="3">
        <f t="shared" si="659"/>
        <v>13.18</v>
      </c>
      <c r="N1499" s="1">
        <v>1.663</v>
      </c>
      <c r="O1499" s="1">
        <v>8.5649999999999995</v>
      </c>
      <c r="P1499" s="30">
        <f t="shared" si="643"/>
        <v>51.350649350649356</v>
      </c>
      <c r="Q1499">
        <f t="shared" si="662"/>
        <v>1.54</v>
      </c>
      <c r="R1499">
        <f t="shared" si="663"/>
        <v>6.5</v>
      </c>
      <c r="S1499" s="20">
        <f t="shared" si="655"/>
        <v>8.0399999999999991</v>
      </c>
      <c r="T1499" s="20">
        <f t="shared" si="652"/>
        <v>0.23692307692307693</v>
      </c>
    </row>
    <row r="1500" spans="1:20" x14ac:dyDescent="0.25">
      <c r="A1500" t="s">
        <v>1179</v>
      </c>
      <c r="E1500" s="1">
        <v>7.76</v>
      </c>
      <c r="F1500" s="1">
        <v>2.0499999999999998</v>
      </c>
      <c r="G1500" s="1">
        <v>0.08</v>
      </c>
      <c r="H1500" s="1">
        <v>5.64</v>
      </c>
      <c r="I1500" s="1">
        <v>16</v>
      </c>
      <c r="J1500" s="1">
        <v>0</v>
      </c>
      <c r="K1500" s="1">
        <v>14.9</v>
      </c>
      <c r="L1500" s="3">
        <f t="shared" si="658"/>
        <v>0.93125000000000002</v>
      </c>
      <c r="M1500" s="3">
        <f t="shared" si="659"/>
        <v>22.66</v>
      </c>
      <c r="N1500" s="1">
        <v>2.0609999999999999</v>
      </c>
      <c r="O1500" s="1">
        <v>7.8150000000000004</v>
      </c>
      <c r="P1500" s="30">
        <f t="shared" si="643"/>
        <v>88.285714285714292</v>
      </c>
      <c r="Q1500">
        <f t="shared" si="662"/>
        <v>1.54</v>
      </c>
      <c r="R1500">
        <f t="shared" si="663"/>
        <v>6.5</v>
      </c>
      <c r="S1500" s="20">
        <f t="shared" si="655"/>
        <v>8.0399999999999991</v>
      </c>
      <c r="T1500" s="20">
        <f t="shared" si="652"/>
        <v>0.23692307692307693</v>
      </c>
    </row>
    <row r="1501" spans="1:20" x14ac:dyDescent="0.25">
      <c r="L1501" s="3"/>
      <c r="M1501" s="3"/>
      <c r="P1501" s="30"/>
      <c r="S1501" s="20"/>
      <c r="T1501" s="20"/>
    </row>
    <row r="1502" spans="1:20" x14ac:dyDescent="0.25">
      <c r="A1502" t="s">
        <v>1180</v>
      </c>
      <c r="E1502" s="1">
        <v>6.82</v>
      </c>
      <c r="F1502" s="1">
        <v>2.3199999999999998</v>
      </c>
      <c r="G1502" s="1">
        <v>0.47</v>
      </c>
      <c r="H1502" s="1">
        <v>4.03</v>
      </c>
      <c r="I1502" s="1">
        <v>13</v>
      </c>
      <c r="J1502" s="1">
        <v>0</v>
      </c>
      <c r="K1502" s="1">
        <v>8.65</v>
      </c>
      <c r="L1502" s="3">
        <f t="shared" si="658"/>
        <v>0.66538461538461546</v>
      </c>
      <c r="M1502" s="3">
        <f t="shared" si="659"/>
        <v>15.47</v>
      </c>
      <c r="N1502" s="1">
        <v>1.905</v>
      </c>
      <c r="O1502" s="1">
        <v>5.5960000000000001</v>
      </c>
      <c r="P1502" s="30">
        <f t="shared" si="643"/>
        <v>37.885714285714293</v>
      </c>
      <c r="Q1502">
        <f>14.7/6</f>
        <v>2.4499999999999997</v>
      </c>
      <c r="R1502">
        <f>49.95/6</f>
        <v>8.3250000000000011</v>
      </c>
      <c r="S1502" s="20">
        <f t="shared" si="655"/>
        <v>10.775</v>
      </c>
      <c r="T1502" s="20">
        <f t="shared" si="652"/>
        <v>0.29429429429429421</v>
      </c>
    </row>
    <row r="1503" spans="1:20" x14ac:dyDescent="0.25">
      <c r="A1503" t="s">
        <v>1181</v>
      </c>
      <c r="E1503" s="1">
        <v>9.3800000000000008</v>
      </c>
      <c r="F1503" s="1">
        <v>2.68</v>
      </c>
      <c r="G1503" s="1">
        <v>0.3</v>
      </c>
      <c r="H1503" s="1">
        <v>6.39</v>
      </c>
      <c r="I1503" s="1">
        <v>15</v>
      </c>
      <c r="J1503" s="1">
        <v>0</v>
      </c>
      <c r="K1503" s="1">
        <v>10.79</v>
      </c>
      <c r="L1503" s="3">
        <f t="shared" si="658"/>
        <v>0.71933333333333327</v>
      </c>
      <c r="M1503" s="3">
        <f t="shared" si="659"/>
        <v>20.170000000000002</v>
      </c>
      <c r="N1503" s="1">
        <v>1.6</v>
      </c>
      <c r="O1503" s="1">
        <v>5.5990000000000002</v>
      </c>
      <c r="P1503" s="30">
        <f t="shared" si="643"/>
        <v>49.395918367346951</v>
      </c>
      <c r="Q1503">
        <f t="shared" ref="Q1503:Q1507" si="664">14.7/6</f>
        <v>2.4499999999999997</v>
      </c>
      <c r="R1503">
        <f t="shared" ref="R1503:R1507" si="665">49.95/6</f>
        <v>8.3250000000000011</v>
      </c>
      <c r="S1503" s="20">
        <f t="shared" si="655"/>
        <v>10.775</v>
      </c>
      <c r="T1503" s="20">
        <f t="shared" si="652"/>
        <v>0.29429429429429421</v>
      </c>
    </row>
    <row r="1504" spans="1:20" x14ac:dyDescent="0.25">
      <c r="A1504" t="s">
        <v>1182</v>
      </c>
      <c r="E1504" s="1">
        <v>6.11</v>
      </c>
      <c r="F1504" s="1">
        <v>2.38</v>
      </c>
      <c r="G1504" s="1">
        <v>0.5</v>
      </c>
      <c r="H1504" s="1">
        <v>3.23</v>
      </c>
      <c r="I1504" s="1">
        <v>22</v>
      </c>
      <c r="J1504" s="1">
        <v>0</v>
      </c>
      <c r="K1504" s="1">
        <v>11.69</v>
      </c>
      <c r="L1504" s="3">
        <f t="shared" si="658"/>
        <v>0.53136363636363637</v>
      </c>
      <c r="M1504" s="3">
        <f t="shared" si="659"/>
        <v>17.8</v>
      </c>
      <c r="N1504" s="1">
        <v>3.6030000000000002</v>
      </c>
      <c r="O1504" s="1">
        <v>9.2579999999999991</v>
      </c>
      <c r="P1504" s="30">
        <f t="shared" si="643"/>
        <v>43.591836734693885</v>
      </c>
      <c r="Q1504">
        <f t="shared" si="664"/>
        <v>2.4499999999999997</v>
      </c>
      <c r="R1504">
        <f t="shared" si="665"/>
        <v>8.3250000000000011</v>
      </c>
      <c r="S1504" s="20">
        <f t="shared" si="655"/>
        <v>10.775</v>
      </c>
      <c r="T1504" s="20">
        <f t="shared" si="652"/>
        <v>0.29429429429429421</v>
      </c>
    </row>
    <row r="1505" spans="1:20" x14ac:dyDescent="0.25">
      <c r="A1505" t="s">
        <v>1183</v>
      </c>
      <c r="E1505" s="1">
        <v>6.79</v>
      </c>
      <c r="F1505" s="1">
        <v>2.87</v>
      </c>
      <c r="G1505" s="1">
        <v>0.38</v>
      </c>
      <c r="H1505" s="1">
        <v>3.55</v>
      </c>
      <c r="I1505" s="1">
        <v>21</v>
      </c>
      <c r="J1505" s="1">
        <v>0</v>
      </c>
      <c r="K1505" s="1">
        <v>10.64</v>
      </c>
      <c r="L1505" s="3">
        <f t="shared" si="658"/>
        <v>0.50666666666666671</v>
      </c>
      <c r="M1505" s="3">
        <f t="shared" si="659"/>
        <v>17.43</v>
      </c>
      <c r="N1505" s="1">
        <v>3.0920000000000001</v>
      </c>
      <c r="O1505" s="1">
        <v>7.3239999999999998</v>
      </c>
      <c r="P1505" s="30">
        <f t="shared" si="643"/>
        <v>42.68571428571429</v>
      </c>
      <c r="Q1505">
        <f t="shared" si="664"/>
        <v>2.4499999999999997</v>
      </c>
      <c r="R1505">
        <f t="shared" si="665"/>
        <v>8.3250000000000011</v>
      </c>
      <c r="S1505" s="20">
        <f t="shared" si="655"/>
        <v>10.775</v>
      </c>
      <c r="T1505" s="20">
        <f t="shared" si="652"/>
        <v>0.29429429429429421</v>
      </c>
    </row>
    <row r="1506" spans="1:20" x14ac:dyDescent="0.25">
      <c r="A1506" t="s">
        <v>1184</v>
      </c>
      <c r="E1506" s="1">
        <v>9.64</v>
      </c>
      <c r="F1506" s="1">
        <v>3.45</v>
      </c>
      <c r="G1506" s="1">
        <v>0.2</v>
      </c>
      <c r="H1506" s="1">
        <v>5.99</v>
      </c>
      <c r="I1506" s="1">
        <v>20</v>
      </c>
      <c r="J1506" s="1">
        <v>0</v>
      </c>
      <c r="K1506" s="1">
        <v>15.33</v>
      </c>
      <c r="L1506" s="3">
        <f t="shared" si="658"/>
        <v>0.76649999999999996</v>
      </c>
      <c r="M1506" s="3">
        <f t="shared" si="659"/>
        <v>24.97</v>
      </c>
      <c r="N1506" s="1">
        <v>2.0750000000000002</v>
      </c>
      <c r="O1506" s="1">
        <v>5.8019999999999996</v>
      </c>
      <c r="P1506" s="30">
        <f t="shared" si="643"/>
        <v>61.151020408163269</v>
      </c>
      <c r="Q1506">
        <f t="shared" si="664"/>
        <v>2.4499999999999997</v>
      </c>
      <c r="R1506">
        <f t="shared" si="665"/>
        <v>8.3250000000000011</v>
      </c>
      <c r="S1506" s="20">
        <f t="shared" si="655"/>
        <v>10.775</v>
      </c>
      <c r="T1506" s="20">
        <f t="shared" si="652"/>
        <v>0.29429429429429421</v>
      </c>
    </row>
    <row r="1507" spans="1:20" x14ac:dyDescent="0.25">
      <c r="A1507" t="s">
        <v>1185</v>
      </c>
      <c r="E1507" s="1">
        <v>8.4499999999999993</v>
      </c>
      <c r="F1507" s="1">
        <v>3.75</v>
      </c>
      <c r="G1507" s="1">
        <v>0.16</v>
      </c>
      <c r="H1507" s="1">
        <v>4.54</v>
      </c>
      <c r="I1507" s="1">
        <v>23</v>
      </c>
      <c r="J1507" s="1">
        <v>0</v>
      </c>
      <c r="K1507" s="1">
        <v>12.23</v>
      </c>
      <c r="L1507" s="3">
        <f t="shared" si="658"/>
        <v>0.5317391304347826</v>
      </c>
      <c r="M1507" s="3">
        <f t="shared" si="659"/>
        <v>20.68</v>
      </c>
      <c r="N1507" s="1">
        <v>2.722</v>
      </c>
      <c r="O1507" s="1">
        <v>6.1319999999999997</v>
      </c>
      <c r="P1507" s="30">
        <f t="shared" si="643"/>
        <v>50.64489795918368</v>
      </c>
      <c r="Q1507">
        <f t="shared" si="664"/>
        <v>2.4499999999999997</v>
      </c>
      <c r="R1507">
        <f t="shared" si="665"/>
        <v>8.3250000000000011</v>
      </c>
      <c r="S1507" s="20">
        <f t="shared" si="655"/>
        <v>10.775</v>
      </c>
      <c r="T1507" s="20">
        <f t="shared" si="652"/>
        <v>0.29429429429429421</v>
      </c>
    </row>
    <row r="1508" spans="1:20" x14ac:dyDescent="0.25">
      <c r="A1508" t="s">
        <v>1186</v>
      </c>
      <c r="E1508" s="1">
        <v>8.9600000000000009</v>
      </c>
      <c r="F1508" s="1">
        <v>4.26</v>
      </c>
      <c r="G1508" s="1">
        <v>0.22</v>
      </c>
      <c r="H1508" s="1">
        <v>4.4800000000000004</v>
      </c>
      <c r="I1508" s="1">
        <v>41</v>
      </c>
      <c r="J1508" s="1">
        <v>0</v>
      </c>
      <c r="K1508" s="1">
        <v>42.84</v>
      </c>
      <c r="L1508" s="3">
        <f t="shared" si="658"/>
        <v>1.0448780487804878</v>
      </c>
      <c r="M1508" s="3">
        <f t="shared" si="659"/>
        <v>51.800000000000004</v>
      </c>
      <c r="N1508" s="1">
        <v>4.577</v>
      </c>
      <c r="O1508" s="1">
        <v>9.6319999999999997</v>
      </c>
      <c r="P1508" s="30">
        <f t="shared" si="643"/>
        <v>146.60377358490567</v>
      </c>
      <c r="Q1508">
        <f>12.72/6</f>
        <v>2.12</v>
      </c>
      <c r="R1508">
        <f>41.76/6</f>
        <v>6.96</v>
      </c>
      <c r="S1508" s="20">
        <f t="shared" si="655"/>
        <v>9.08</v>
      </c>
      <c r="T1508" s="20">
        <f t="shared" si="652"/>
        <v>0.3045977011494253</v>
      </c>
    </row>
    <row r="1509" spans="1:20" x14ac:dyDescent="0.25">
      <c r="A1509" t="s">
        <v>1187</v>
      </c>
      <c r="E1509" s="1">
        <v>8.82</v>
      </c>
      <c r="F1509" s="1">
        <v>3.37</v>
      </c>
      <c r="G1509" s="1">
        <v>0.17</v>
      </c>
      <c r="H1509" s="1">
        <v>5.28</v>
      </c>
      <c r="I1509" s="1">
        <v>28</v>
      </c>
      <c r="J1509" s="1">
        <v>0</v>
      </c>
      <c r="K1509" s="1">
        <v>21</v>
      </c>
      <c r="L1509" s="3">
        <f t="shared" si="658"/>
        <v>0.75</v>
      </c>
      <c r="M1509" s="3">
        <f t="shared" si="659"/>
        <v>29.82</v>
      </c>
      <c r="N1509" s="1">
        <v>3.1739999999999999</v>
      </c>
      <c r="O1509" s="1">
        <v>8.3179999999999996</v>
      </c>
      <c r="P1509" s="30">
        <f t="shared" si="643"/>
        <v>84.396226415094347</v>
      </c>
      <c r="Q1509">
        <f t="shared" ref="Q1509:Q1512" si="666">12.72/6</f>
        <v>2.12</v>
      </c>
      <c r="R1509">
        <f t="shared" ref="R1509:R1511" si="667">41.76/6</f>
        <v>6.96</v>
      </c>
      <c r="S1509" s="20">
        <f t="shared" si="655"/>
        <v>9.08</v>
      </c>
      <c r="T1509" s="20">
        <f t="shared" si="652"/>
        <v>0.3045977011494253</v>
      </c>
    </row>
    <row r="1510" spans="1:20" x14ac:dyDescent="0.25">
      <c r="A1510" t="s">
        <v>1188</v>
      </c>
      <c r="E1510" s="1">
        <v>8.98</v>
      </c>
      <c r="F1510" s="1">
        <v>3.79</v>
      </c>
      <c r="G1510" s="1">
        <v>0.14000000000000001</v>
      </c>
      <c r="H1510" s="1">
        <v>5.05</v>
      </c>
      <c r="I1510" s="1">
        <v>30</v>
      </c>
      <c r="J1510" s="1">
        <v>0</v>
      </c>
      <c r="K1510" s="1">
        <v>24.62</v>
      </c>
      <c r="L1510" s="3">
        <f t="shared" si="658"/>
        <v>0.82066666666666666</v>
      </c>
      <c r="M1510" s="3">
        <f t="shared" si="659"/>
        <v>33.6</v>
      </c>
      <c r="N1510" s="1">
        <v>3.3410000000000002</v>
      </c>
      <c r="O1510" s="1">
        <v>7.9160000000000004</v>
      </c>
      <c r="P1510" s="30">
        <f t="shared" ref="P1510:P1572" si="668">M1510/(Q1510/6)</f>
        <v>95.094339622641513</v>
      </c>
      <c r="Q1510">
        <f t="shared" si="666"/>
        <v>2.12</v>
      </c>
      <c r="R1510">
        <f t="shared" si="667"/>
        <v>6.96</v>
      </c>
      <c r="S1510" s="20">
        <f t="shared" si="655"/>
        <v>9.08</v>
      </c>
      <c r="T1510" s="20">
        <f t="shared" si="652"/>
        <v>0.3045977011494253</v>
      </c>
    </row>
    <row r="1511" spans="1:20" x14ac:dyDescent="0.25">
      <c r="A1511" t="s">
        <v>1189</v>
      </c>
      <c r="E1511" s="1">
        <v>8.66</v>
      </c>
      <c r="F1511" s="1">
        <v>3.94</v>
      </c>
      <c r="G1511" s="1">
        <v>0.28999999999999998</v>
      </c>
      <c r="H1511" s="1">
        <v>4.43</v>
      </c>
      <c r="I1511" s="1">
        <v>31</v>
      </c>
      <c r="J1511" s="1">
        <v>0</v>
      </c>
      <c r="K1511" s="1">
        <v>32.07</v>
      </c>
      <c r="L1511" s="3">
        <f t="shared" si="658"/>
        <v>1.034516129032258</v>
      </c>
      <c r="M1511" s="3">
        <f t="shared" si="659"/>
        <v>40.730000000000004</v>
      </c>
      <c r="N1511" s="1">
        <v>3.5779999999999998</v>
      </c>
      <c r="O1511" s="1">
        <v>7.8639999999999999</v>
      </c>
      <c r="P1511" s="30">
        <f t="shared" si="668"/>
        <v>115.27358490566039</v>
      </c>
      <c r="Q1511">
        <f t="shared" si="666"/>
        <v>2.12</v>
      </c>
      <c r="R1511">
        <f t="shared" si="667"/>
        <v>6.96</v>
      </c>
      <c r="S1511" s="20">
        <f t="shared" si="655"/>
        <v>9.08</v>
      </c>
      <c r="T1511" s="20">
        <f t="shared" si="652"/>
        <v>0.3045977011494253</v>
      </c>
    </row>
    <row r="1512" spans="1:20" x14ac:dyDescent="0.25">
      <c r="A1512" t="s">
        <v>1190</v>
      </c>
      <c r="E1512" s="1">
        <v>8.25</v>
      </c>
      <c r="F1512" s="1">
        <v>3.1</v>
      </c>
      <c r="G1512" s="1">
        <v>0.17</v>
      </c>
      <c r="H1512" s="1">
        <v>4.9800000000000004</v>
      </c>
      <c r="I1512" s="1">
        <v>19</v>
      </c>
      <c r="J1512" s="1">
        <v>0</v>
      </c>
      <c r="K1512" s="1">
        <v>14.68</v>
      </c>
      <c r="L1512" s="3">
        <f t="shared" si="658"/>
        <v>0.77263157894736845</v>
      </c>
      <c r="M1512" s="3">
        <f t="shared" si="659"/>
        <v>22.93</v>
      </c>
      <c r="N1512" s="1">
        <v>2.3029999999999999</v>
      </c>
      <c r="O1512" s="1">
        <v>6.13</v>
      </c>
      <c r="P1512" s="30">
        <f t="shared" si="668"/>
        <v>64.896226415094333</v>
      </c>
      <c r="Q1512">
        <f t="shared" si="666"/>
        <v>2.12</v>
      </c>
      <c r="R1512">
        <f>41.76/6</f>
        <v>6.96</v>
      </c>
      <c r="S1512" s="20">
        <f t="shared" si="655"/>
        <v>9.08</v>
      </c>
      <c r="T1512" s="20">
        <f t="shared" si="652"/>
        <v>0.3045977011494253</v>
      </c>
    </row>
    <row r="1513" spans="1:20" x14ac:dyDescent="0.25">
      <c r="L1513" s="3"/>
      <c r="M1513" s="3"/>
      <c r="P1513" s="30"/>
      <c r="S1513" s="20"/>
      <c r="T1513" s="20"/>
    </row>
    <row r="1514" spans="1:20" x14ac:dyDescent="0.25">
      <c r="A1514" t="s">
        <v>1191</v>
      </c>
      <c r="E1514" s="1">
        <v>7.66</v>
      </c>
      <c r="F1514" s="1">
        <v>2.93</v>
      </c>
      <c r="G1514" s="1">
        <v>0.22</v>
      </c>
      <c r="H1514" s="1">
        <v>4.51</v>
      </c>
      <c r="I1514" s="1">
        <v>21</v>
      </c>
      <c r="J1514" s="1">
        <v>0</v>
      </c>
      <c r="K1514" s="1">
        <v>7.95</v>
      </c>
      <c r="L1514" s="3">
        <f t="shared" si="658"/>
        <v>0.37857142857142856</v>
      </c>
      <c r="M1514" s="3">
        <f t="shared" si="659"/>
        <v>15.61</v>
      </c>
      <c r="N1514" s="1">
        <v>2.742</v>
      </c>
      <c r="O1514" s="1">
        <v>7.1609999999999996</v>
      </c>
      <c r="P1514" s="30">
        <f t="shared" si="668"/>
        <v>48.866086956521734</v>
      </c>
      <c r="Q1514">
        <f>11.5/6</f>
        <v>1.9166666666666667</v>
      </c>
      <c r="R1514">
        <f>30/6</f>
        <v>5</v>
      </c>
      <c r="S1514" s="20">
        <f t="shared" si="655"/>
        <v>6.916666666666667</v>
      </c>
      <c r="T1514" s="20">
        <f t="shared" si="652"/>
        <v>0.38333333333333336</v>
      </c>
    </row>
    <row r="1515" spans="1:20" x14ac:dyDescent="0.25">
      <c r="A1515" t="s">
        <v>1192</v>
      </c>
      <c r="E1515" s="1">
        <v>7.91</v>
      </c>
      <c r="F1515" s="1">
        <v>2.52</v>
      </c>
      <c r="G1515" s="1">
        <v>0.31</v>
      </c>
      <c r="H1515" s="1">
        <v>5.08</v>
      </c>
      <c r="I1515" s="1">
        <v>20</v>
      </c>
      <c r="J1515" s="1">
        <v>0</v>
      </c>
      <c r="K1515" s="1">
        <v>9.3000000000000007</v>
      </c>
      <c r="L1515" s="3">
        <f t="shared" si="658"/>
        <v>0.46500000000000002</v>
      </c>
      <c r="M1515" s="3">
        <f t="shared" si="659"/>
        <v>17.21</v>
      </c>
      <c r="N1515" s="1">
        <v>2.5270000000000001</v>
      </c>
      <c r="O1515" s="1">
        <v>7.9279999999999999</v>
      </c>
      <c r="P1515" s="30">
        <f t="shared" si="668"/>
        <v>53.874782608695647</v>
      </c>
      <c r="Q1515">
        <f t="shared" ref="Q1515:Q1519" si="669">11.5/6</f>
        <v>1.9166666666666667</v>
      </c>
      <c r="R1515">
        <f t="shared" ref="R1515:R1519" si="670">30/6</f>
        <v>5</v>
      </c>
      <c r="S1515" s="20">
        <f t="shared" si="655"/>
        <v>6.916666666666667</v>
      </c>
      <c r="T1515" s="20">
        <f t="shared" si="652"/>
        <v>0.38333333333333336</v>
      </c>
    </row>
    <row r="1516" spans="1:20" x14ac:dyDescent="0.25">
      <c r="A1516" t="s">
        <v>1193</v>
      </c>
      <c r="E1516" s="1">
        <v>8.8000000000000007</v>
      </c>
      <c r="F1516" s="1">
        <v>3.03</v>
      </c>
      <c r="G1516" s="1">
        <v>0.28999999999999998</v>
      </c>
      <c r="H1516" s="1">
        <v>5.48</v>
      </c>
      <c r="I1516" s="1">
        <v>28</v>
      </c>
      <c r="J1516" s="1">
        <v>0</v>
      </c>
      <c r="K1516" s="1">
        <v>14.37</v>
      </c>
      <c r="L1516" s="3">
        <f t="shared" si="658"/>
        <v>0.51321428571428573</v>
      </c>
      <c r="M1516" s="3">
        <f t="shared" si="659"/>
        <v>23.17</v>
      </c>
      <c r="N1516" s="1">
        <v>3.181</v>
      </c>
      <c r="O1516" s="1">
        <v>9.2370000000000001</v>
      </c>
      <c r="P1516" s="30">
        <f t="shared" si="668"/>
        <v>72.532173913043479</v>
      </c>
      <c r="Q1516">
        <f t="shared" si="669"/>
        <v>1.9166666666666667</v>
      </c>
      <c r="R1516">
        <f t="shared" si="670"/>
        <v>5</v>
      </c>
      <c r="S1516" s="20">
        <f t="shared" si="655"/>
        <v>6.916666666666667</v>
      </c>
      <c r="T1516" s="20">
        <f t="shared" si="652"/>
        <v>0.38333333333333336</v>
      </c>
    </row>
    <row r="1517" spans="1:20" x14ac:dyDescent="0.25">
      <c r="A1517" t="s">
        <v>1194</v>
      </c>
      <c r="E1517" s="1">
        <v>7.62</v>
      </c>
      <c r="F1517" s="1">
        <v>2.3199999999999998</v>
      </c>
      <c r="G1517" s="1">
        <v>0.64</v>
      </c>
      <c r="H1517" s="1">
        <v>4.66</v>
      </c>
      <c r="I1517" s="1">
        <v>15</v>
      </c>
      <c r="J1517" s="1">
        <v>1</v>
      </c>
      <c r="K1517" s="1">
        <v>5.09</v>
      </c>
      <c r="L1517" s="3">
        <f t="shared" si="658"/>
        <v>0.33933333333333332</v>
      </c>
      <c r="M1517" s="3">
        <f t="shared" si="659"/>
        <v>12.71</v>
      </c>
      <c r="N1517" s="1">
        <v>1.9690000000000001</v>
      </c>
      <c r="O1517" s="1">
        <v>6.4640000000000004</v>
      </c>
      <c r="P1517" s="30">
        <f t="shared" si="668"/>
        <v>39.787826086956521</v>
      </c>
      <c r="Q1517">
        <f t="shared" si="669"/>
        <v>1.9166666666666667</v>
      </c>
      <c r="R1517">
        <f t="shared" si="670"/>
        <v>5</v>
      </c>
      <c r="S1517" s="20">
        <f t="shared" si="655"/>
        <v>6.916666666666667</v>
      </c>
      <c r="T1517" s="20">
        <f t="shared" si="652"/>
        <v>0.38333333333333336</v>
      </c>
    </row>
    <row r="1518" spans="1:20" x14ac:dyDescent="0.25">
      <c r="A1518" t="s">
        <v>1195</v>
      </c>
      <c r="E1518" s="1">
        <v>8.51</v>
      </c>
      <c r="F1518" s="1">
        <v>2.2400000000000002</v>
      </c>
      <c r="G1518" s="1">
        <v>0.39</v>
      </c>
      <c r="H1518" s="1">
        <v>5.88</v>
      </c>
      <c r="I1518" s="1">
        <v>18</v>
      </c>
      <c r="J1518" s="1">
        <v>0</v>
      </c>
      <c r="K1518" s="1">
        <v>7.93</v>
      </c>
      <c r="L1518" s="3">
        <f t="shared" si="658"/>
        <v>0.44055555555555553</v>
      </c>
      <c r="M1518" s="3">
        <f t="shared" si="659"/>
        <v>16.439999999999998</v>
      </c>
      <c r="N1518" s="1">
        <v>2.1150000000000002</v>
      </c>
      <c r="O1518" s="1">
        <v>8.0389999999999997</v>
      </c>
      <c r="P1518" s="30">
        <f t="shared" si="668"/>
        <v>51.464347826086943</v>
      </c>
      <c r="Q1518">
        <f t="shared" si="669"/>
        <v>1.9166666666666667</v>
      </c>
      <c r="R1518">
        <f t="shared" si="670"/>
        <v>5</v>
      </c>
      <c r="S1518" s="20">
        <f t="shared" si="655"/>
        <v>6.916666666666667</v>
      </c>
      <c r="T1518" s="20">
        <f t="shared" si="652"/>
        <v>0.38333333333333336</v>
      </c>
    </row>
    <row r="1519" spans="1:20" x14ac:dyDescent="0.25">
      <c r="A1519" t="s">
        <v>1196</v>
      </c>
      <c r="E1519" s="1">
        <v>7.67</v>
      </c>
      <c r="F1519" s="1">
        <v>1.58</v>
      </c>
      <c r="G1519" s="1">
        <v>0.4</v>
      </c>
      <c r="H1519" s="1">
        <v>5.69</v>
      </c>
      <c r="I1519" s="1">
        <v>10</v>
      </c>
      <c r="J1519" s="1">
        <v>0</v>
      </c>
      <c r="K1519" s="1">
        <v>5.92</v>
      </c>
      <c r="L1519" s="3">
        <f t="shared" si="658"/>
        <v>0.59199999999999997</v>
      </c>
      <c r="M1519" s="3">
        <f t="shared" si="659"/>
        <v>13.59</v>
      </c>
      <c r="N1519" s="1">
        <v>1.304</v>
      </c>
      <c r="O1519" s="1">
        <v>6.32</v>
      </c>
      <c r="P1519" s="30">
        <f t="shared" si="668"/>
        <v>42.54260869565217</v>
      </c>
      <c r="Q1519">
        <f t="shared" si="669"/>
        <v>1.9166666666666667</v>
      </c>
      <c r="R1519">
        <f t="shared" si="670"/>
        <v>5</v>
      </c>
      <c r="S1519" s="20">
        <f t="shared" si="655"/>
        <v>6.916666666666667</v>
      </c>
      <c r="T1519" s="20">
        <f t="shared" si="652"/>
        <v>0.38333333333333336</v>
      </c>
    </row>
    <row r="1520" spans="1:20" x14ac:dyDescent="0.25">
      <c r="A1520" t="s">
        <v>1197</v>
      </c>
      <c r="E1520" s="1">
        <v>3.61</v>
      </c>
      <c r="F1520" s="1">
        <v>2.9</v>
      </c>
      <c r="G1520" s="1">
        <v>0.27</v>
      </c>
      <c r="H1520" s="1">
        <v>0.44</v>
      </c>
      <c r="I1520" s="1">
        <v>26</v>
      </c>
      <c r="J1520" s="1">
        <v>0</v>
      </c>
      <c r="K1520" s="1">
        <v>20.67</v>
      </c>
      <c r="L1520" s="3">
        <f t="shared" si="658"/>
        <v>0.79500000000000004</v>
      </c>
      <c r="M1520" s="3">
        <f t="shared" si="659"/>
        <v>24.28</v>
      </c>
      <c r="N1520" s="1">
        <v>7.2009999999999996</v>
      </c>
      <c r="O1520" s="1">
        <v>8.9770000000000003</v>
      </c>
      <c r="P1520" s="30">
        <f t="shared" si="668"/>
        <v>150.70344827586206</v>
      </c>
      <c r="Q1520">
        <f>5.8/6</f>
        <v>0.96666666666666667</v>
      </c>
      <c r="R1520">
        <f>21.2/6</f>
        <v>3.5333333333333332</v>
      </c>
      <c r="S1520" s="20">
        <f t="shared" si="655"/>
        <v>4.5</v>
      </c>
      <c r="T1520" s="20">
        <f t="shared" si="652"/>
        <v>0.27358490566037735</v>
      </c>
    </row>
    <row r="1521" spans="1:20" x14ac:dyDescent="0.25">
      <c r="A1521" t="s">
        <v>1198</v>
      </c>
      <c r="E1521" s="1">
        <v>5.82</v>
      </c>
      <c r="F1521" s="1">
        <v>2.42</v>
      </c>
      <c r="G1521" s="1">
        <v>0.23</v>
      </c>
      <c r="H1521" s="1">
        <v>3.17</v>
      </c>
      <c r="I1521" s="1">
        <v>25</v>
      </c>
      <c r="J1521" s="1">
        <v>0</v>
      </c>
      <c r="K1521" s="1">
        <v>16.21</v>
      </c>
      <c r="L1521" s="3">
        <f t="shared" si="658"/>
        <v>0.64840000000000009</v>
      </c>
      <c r="M1521" s="3">
        <f t="shared" si="659"/>
        <v>22.03</v>
      </c>
      <c r="N1521" s="1">
        <v>4.298</v>
      </c>
      <c r="O1521" s="1">
        <v>10.331</v>
      </c>
      <c r="P1521" s="30">
        <f t="shared" si="668"/>
        <v>136.73793103448276</v>
      </c>
      <c r="Q1521">
        <f t="shared" ref="Q1521:Q1525" si="671">5.8/6</f>
        <v>0.96666666666666667</v>
      </c>
      <c r="R1521">
        <f t="shared" ref="R1521:R1525" si="672">21.2/6</f>
        <v>3.5333333333333332</v>
      </c>
      <c r="S1521" s="20">
        <f t="shared" si="655"/>
        <v>4.5</v>
      </c>
      <c r="T1521" s="20">
        <f t="shared" si="652"/>
        <v>0.27358490566037735</v>
      </c>
    </row>
    <row r="1522" spans="1:20" x14ac:dyDescent="0.25">
      <c r="A1522" t="s">
        <v>1199</v>
      </c>
      <c r="E1522" s="1">
        <v>2.77</v>
      </c>
      <c r="F1522" s="1">
        <v>2.08</v>
      </c>
      <c r="G1522" s="1">
        <v>0.28000000000000003</v>
      </c>
      <c r="H1522" s="1">
        <v>0.41</v>
      </c>
      <c r="I1522" s="1">
        <v>17</v>
      </c>
      <c r="J1522" s="1">
        <v>0</v>
      </c>
      <c r="K1522" s="1">
        <v>9.3000000000000007</v>
      </c>
      <c r="L1522" s="3">
        <f t="shared" si="658"/>
        <v>0.54705882352941182</v>
      </c>
      <c r="M1522" s="3">
        <f t="shared" si="659"/>
        <v>12.07</v>
      </c>
      <c r="N1522" s="1">
        <v>6.1449999999999996</v>
      </c>
      <c r="O1522" s="1">
        <v>8.1920000000000002</v>
      </c>
      <c r="P1522" s="30">
        <f t="shared" si="668"/>
        <v>74.91724137931034</v>
      </c>
      <c r="Q1522">
        <f t="shared" si="671"/>
        <v>0.96666666666666667</v>
      </c>
      <c r="R1522">
        <f t="shared" si="672"/>
        <v>3.5333333333333332</v>
      </c>
      <c r="S1522" s="20">
        <f t="shared" si="655"/>
        <v>4.5</v>
      </c>
      <c r="T1522" s="20">
        <f t="shared" si="652"/>
        <v>0.27358490566037735</v>
      </c>
    </row>
    <row r="1523" spans="1:20" x14ac:dyDescent="0.25">
      <c r="A1523" t="s">
        <v>1200</v>
      </c>
      <c r="E1523" s="1">
        <v>3.09</v>
      </c>
      <c r="F1523" s="1">
        <v>2.56</v>
      </c>
      <c r="G1523" s="1">
        <v>0.2</v>
      </c>
      <c r="H1523" s="1">
        <v>0.33</v>
      </c>
      <c r="I1523" s="1">
        <v>17</v>
      </c>
      <c r="J1523" s="1">
        <v>0</v>
      </c>
      <c r="K1523" s="1">
        <v>9.49</v>
      </c>
      <c r="L1523" s="3">
        <f t="shared" si="658"/>
        <v>0.55823529411764705</v>
      </c>
      <c r="M1523" s="3">
        <f t="shared" si="659"/>
        <v>12.58</v>
      </c>
      <c r="N1523" s="1">
        <v>5.5010000000000003</v>
      </c>
      <c r="O1523" s="1">
        <v>6.6520000000000001</v>
      </c>
      <c r="P1523" s="30">
        <f t="shared" si="668"/>
        <v>78.082758620689646</v>
      </c>
      <c r="Q1523">
        <f t="shared" si="671"/>
        <v>0.96666666666666667</v>
      </c>
      <c r="R1523">
        <f t="shared" si="672"/>
        <v>3.5333333333333332</v>
      </c>
      <c r="S1523" s="20">
        <f t="shared" si="655"/>
        <v>4.5</v>
      </c>
      <c r="T1523" s="20">
        <f t="shared" si="652"/>
        <v>0.27358490566037735</v>
      </c>
    </row>
    <row r="1524" spans="1:20" x14ac:dyDescent="0.25">
      <c r="A1524" t="s">
        <v>1201</v>
      </c>
      <c r="E1524" s="1">
        <v>2.59</v>
      </c>
      <c r="F1524" s="1">
        <v>1.85</v>
      </c>
      <c r="G1524" s="1">
        <v>0.1</v>
      </c>
      <c r="H1524" s="1">
        <v>0.64</v>
      </c>
      <c r="I1524" s="1">
        <v>19</v>
      </c>
      <c r="J1524" s="1">
        <v>0</v>
      </c>
      <c r="K1524" s="1">
        <v>10.94</v>
      </c>
      <c r="L1524" s="3">
        <f t="shared" si="658"/>
        <v>0.57578947368421052</v>
      </c>
      <c r="M1524" s="3">
        <f t="shared" si="659"/>
        <v>13.53</v>
      </c>
      <c r="N1524" s="1">
        <v>7.3449999999999998</v>
      </c>
      <c r="O1524" s="1">
        <v>10.276</v>
      </c>
      <c r="P1524" s="30">
        <f t="shared" si="668"/>
        <v>83.979310344827582</v>
      </c>
      <c r="Q1524">
        <f t="shared" si="671"/>
        <v>0.96666666666666667</v>
      </c>
      <c r="R1524">
        <f t="shared" si="672"/>
        <v>3.5333333333333332</v>
      </c>
      <c r="S1524" s="20">
        <f t="shared" si="655"/>
        <v>4.5</v>
      </c>
      <c r="T1524" s="20">
        <f t="shared" si="652"/>
        <v>0.27358490566037735</v>
      </c>
    </row>
    <row r="1525" spans="1:20" x14ac:dyDescent="0.25">
      <c r="A1525" t="s">
        <v>1202</v>
      </c>
      <c r="E1525" s="1">
        <v>3.69</v>
      </c>
      <c r="F1525" s="1">
        <v>1.7</v>
      </c>
      <c r="G1525" s="1">
        <v>0.26</v>
      </c>
      <c r="H1525" s="1">
        <v>1.73</v>
      </c>
      <c r="I1525" s="1">
        <v>15</v>
      </c>
      <c r="J1525" s="1">
        <v>0</v>
      </c>
      <c r="K1525" s="1">
        <v>11.14</v>
      </c>
      <c r="L1525" s="3">
        <f t="shared" si="658"/>
        <v>0.7426666666666667</v>
      </c>
      <c r="M1525" s="3">
        <f t="shared" si="659"/>
        <v>14.83</v>
      </c>
      <c r="N1525" s="1">
        <v>4.0609999999999999</v>
      </c>
      <c r="O1525" s="1">
        <v>8.81</v>
      </c>
      <c r="P1525" s="30">
        <f t="shared" si="668"/>
        <v>92.048275862068962</v>
      </c>
      <c r="Q1525">
        <f t="shared" si="671"/>
        <v>0.96666666666666667</v>
      </c>
      <c r="R1525">
        <f t="shared" si="672"/>
        <v>3.5333333333333332</v>
      </c>
      <c r="S1525" s="20">
        <f t="shared" si="655"/>
        <v>4.5</v>
      </c>
      <c r="T1525" s="20">
        <f t="shared" si="652"/>
        <v>0.27358490566037735</v>
      </c>
    </row>
    <row r="1526" spans="1:20" x14ac:dyDescent="0.25">
      <c r="A1526" t="s">
        <v>1203</v>
      </c>
      <c r="E1526" s="1">
        <v>9.2799999999999994</v>
      </c>
      <c r="F1526" s="1">
        <v>3.56</v>
      </c>
      <c r="G1526" s="1">
        <v>0.28000000000000003</v>
      </c>
      <c r="H1526" s="1">
        <v>5.44</v>
      </c>
      <c r="I1526" s="1">
        <v>26</v>
      </c>
      <c r="J1526" s="1">
        <v>0</v>
      </c>
      <c r="K1526" s="1">
        <v>27.94</v>
      </c>
      <c r="L1526" s="3">
        <f t="shared" si="658"/>
        <v>1.0746153846153847</v>
      </c>
      <c r="M1526" s="3">
        <f t="shared" si="659"/>
        <v>37.22</v>
      </c>
      <c r="N1526" s="1">
        <v>2.8010000000000002</v>
      </c>
      <c r="O1526" s="1">
        <v>7.3010000000000002</v>
      </c>
      <c r="P1526" s="30">
        <f t="shared" si="668"/>
        <v>93.050000000000011</v>
      </c>
      <c r="Q1526">
        <f>14.4/6</f>
        <v>2.4</v>
      </c>
      <c r="R1526">
        <f>36.96/6</f>
        <v>6.16</v>
      </c>
      <c r="S1526" s="20">
        <f t="shared" si="655"/>
        <v>8.56</v>
      </c>
      <c r="T1526" s="20">
        <f t="shared" si="652"/>
        <v>0.38961038961038957</v>
      </c>
    </row>
    <row r="1527" spans="1:20" x14ac:dyDescent="0.25">
      <c r="A1527" t="s">
        <v>1204</v>
      </c>
      <c r="E1527" s="1">
        <v>9.34</v>
      </c>
      <c r="F1527" s="1">
        <v>3.8</v>
      </c>
      <c r="G1527" s="1">
        <v>0.35</v>
      </c>
      <c r="H1527" s="1">
        <v>5.18</v>
      </c>
      <c r="I1527" s="1">
        <v>23</v>
      </c>
      <c r="J1527" s="1">
        <v>0</v>
      </c>
      <c r="K1527" s="1">
        <v>14.75</v>
      </c>
      <c r="L1527" s="3">
        <f t="shared" si="658"/>
        <v>0.64130434782608692</v>
      </c>
      <c r="M1527" s="3">
        <f t="shared" si="659"/>
        <v>24.09</v>
      </c>
      <c r="N1527" s="1">
        <v>2.4630000000000001</v>
      </c>
      <c r="O1527" s="1">
        <v>6.0490000000000004</v>
      </c>
      <c r="P1527" s="30">
        <f t="shared" si="668"/>
        <v>60.225000000000001</v>
      </c>
      <c r="Q1527">
        <f t="shared" ref="Q1527:Q1530" si="673">14.4/6</f>
        <v>2.4</v>
      </c>
      <c r="R1527">
        <f t="shared" ref="R1527:R1530" si="674">36.96/6</f>
        <v>6.16</v>
      </c>
      <c r="S1527" s="20">
        <f t="shared" si="655"/>
        <v>8.56</v>
      </c>
      <c r="T1527" s="20">
        <f t="shared" si="652"/>
        <v>0.38961038961038957</v>
      </c>
    </row>
    <row r="1528" spans="1:20" x14ac:dyDescent="0.25">
      <c r="A1528" t="s">
        <v>1205</v>
      </c>
      <c r="E1528" s="1">
        <v>9.67</v>
      </c>
      <c r="F1528" s="1">
        <v>3.55</v>
      </c>
      <c r="G1528" s="1">
        <v>0.44</v>
      </c>
      <c r="H1528" s="1">
        <v>5.68</v>
      </c>
      <c r="I1528" s="1">
        <v>32</v>
      </c>
      <c r="J1528" s="1">
        <v>0</v>
      </c>
      <c r="K1528" s="1">
        <v>34.42</v>
      </c>
      <c r="L1528" s="3">
        <f t="shared" si="658"/>
        <v>1.0756250000000001</v>
      </c>
      <c r="M1528" s="3">
        <f t="shared" si="659"/>
        <v>44.09</v>
      </c>
      <c r="N1528" s="1">
        <v>3.3079999999999998</v>
      </c>
      <c r="O1528" s="1">
        <v>9.0039999999999996</v>
      </c>
      <c r="P1528" s="30">
        <f t="shared" si="668"/>
        <v>110.22500000000002</v>
      </c>
      <c r="Q1528">
        <f t="shared" si="673"/>
        <v>2.4</v>
      </c>
      <c r="R1528">
        <f t="shared" si="674"/>
        <v>6.16</v>
      </c>
      <c r="S1528" s="20">
        <f t="shared" si="655"/>
        <v>8.56</v>
      </c>
      <c r="T1528" s="20">
        <f t="shared" si="652"/>
        <v>0.38961038961038957</v>
      </c>
    </row>
    <row r="1529" spans="1:20" x14ac:dyDescent="0.25">
      <c r="A1529" t="s">
        <v>1206</v>
      </c>
      <c r="E1529" s="1">
        <v>9.84</v>
      </c>
      <c r="F1529" s="1">
        <v>3.51</v>
      </c>
      <c r="G1529" s="1">
        <v>0.31</v>
      </c>
      <c r="H1529" s="1">
        <v>6.01</v>
      </c>
      <c r="I1529" s="1">
        <v>27</v>
      </c>
      <c r="J1529" s="1">
        <v>0</v>
      </c>
      <c r="K1529" s="1">
        <v>22.22</v>
      </c>
      <c r="L1529" s="3">
        <f t="shared" si="658"/>
        <v>0.8229629629629629</v>
      </c>
      <c r="M1529" s="3">
        <f t="shared" si="659"/>
        <v>32.06</v>
      </c>
      <c r="N1529" s="1">
        <v>2.7450000000000001</v>
      </c>
      <c r="O1529" s="1">
        <v>7.6859999999999999</v>
      </c>
      <c r="P1529" s="30">
        <f t="shared" si="668"/>
        <v>80.150000000000006</v>
      </c>
      <c r="Q1529">
        <f t="shared" si="673"/>
        <v>2.4</v>
      </c>
      <c r="R1529">
        <f t="shared" si="674"/>
        <v>6.16</v>
      </c>
      <c r="S1529" s="20">
        <f t="shared" si="655"/>
        <v>8.56</v>
      </c>
      <c r="T1529" s="20">
        <f t="shared" si="652"/>
        <v>0.38961038961038957</v>
      </c>
    </row>
    <row r="1530" spans="1:20" x14ac:dyDescent="0.25">
      <c r="A1530" t="s">
        <v>1207</v>
      </c>
      <c r="E1530" s="1">
        <v>9.66</v>
      </c>
      <c r="F1530" s="1">
        <v>3.5</v>
      </c>
      <c r="G1530" s="1">
        <v>0.32</v>
      </c>
      <c r="H1530" s="1">
        <v>5.84</v>
      </c>
      <c r="I1530" s="1">
        <v>24</v>
      </c>
      <c r="J1530" s="1">
        <v>0</v>
      </c>
      <c r="K1530" s="1">
        <v>22.77</v>
      </c>
      <c r="L1530" s="3">
        <f t="shared" si="658"/>
        <v>0.94874999999999998</v>
      </c>
      <c r="M1530" s="3">
        <f t="shared" si="659"/>
        <v>32.43</v>
      </c>
      <c r="N1530" s="1">
        <v>2.4849999999999999</v>
      </c>
      <c r="O1530" s="1">
        <v>6.859</v>
      </c>
      <c r="P1530" s="30">
        <f t="shared" si="668"/>
        <v>81.075000000000003</v>
      </c>
      <c r="Q1530">
        <f t="shared" si="673"/>
        <v>2.4</v>
      </c>
      <c r="R1530">
        <f t="shared" si="674"/>
        <v>6.16</v>
      </c>
      <c r="S1530" s="20">
        <f t="shared" si="655"/>
        <v>8.56</v>
      </c>
      <c r="T1530" s="20">
        <f t="shared" si="652"/>
        <v>0.38961038961038957</v>
      </c>
    </row>
    <row r="1531" spans="1:20" x14ac:dyDescent="0.25">
      <c r="L1531" s="3"/>
      <c r="M1531" s="3"/>
      <c r="P1531" s="30"/>
      <c r="S1531" s="20"/>
      <c r="T1531" s="20"/>
    </row>
    <row r="1532" spans="1:20" x14ac:dyDescent="0.25">
      <c r="A1532" t="s">
        <v>1208</v>
      </c>
      <c r="E1532" s="1">
        <v>8.44</v>
      </c>
      <c r="F1532" s="1">
        <v>3.25</v>
      </c>
      <c r="G1532" s="1">
        <v>0.27</v>
      </c>
      <c r="H1532" s="1">
        <v>4.92</v>
      </c>
      <c r="I1532" s="1">
        <v>28</v>
      </c>
      <c r="J1532" s="1">
        <v>0</v>
      </c>
      <c r="K1532" s="1">
        <v>25.76</v>
      </c>
      <c r="L1532" s="3">
        <f t="shared" si="658"/>
        <v>0.92</v>
      </c>
      <c r="M1532" s="3">
        <f t="shared" si="659"/>
        <v>34.200000000000003</v>
      </c>
      <c r="N1532" s="1">
        <v>3.3180000000000001</v>
      </c>
      <c r="O1532" s="1">
        <v>8.6189999999999998</v>
      </c>
      <c r="P1532" s="30">
        <f t="shared" si="668"/>
        <v>114.00000000000001</v>
      </c>
      <c r="Q1532">
        <f>10.8/6</f>
        <v>1.8</v>
      </c>
      <c r="R1532">
        <f>32.4/6</f>
        <v>5.3999999999999995</v>
      </c>
      <c r="S1532" s="20">
        <f t="shared" si="655"/>
        <v>7.1999999999999993</v>
      </c>
      <c r="T1532" s="20">
        <f t="shared" si="652"/>
        <v>0.33333333333333337</v>
      </c>
    </row>
    <row r="1533" spans="1:20" x14ac:dyDescent="0.25">
      <c r="A1533" t="s">
        <v>1209</v>
      </c>
      <c r="E1533" s="1">
        <v>7.83</v>
      </c>
      <c r="F1533" s="1">
        <v>4.05</v>
      </c>
      <c r="G1533" s="1">
        <v>0.16</v>
      </c>
      <c r="H1533" s="1">
        <v>3.62</v>
      </c>
      <c r="I1533" s="1">
        <v>31</v>
      </c>
      <c r="J1533" s="1">
        <v>0</v>
      </c>
      <c r="K1533" s="1">
        <v>27.77</v>
      </c>
      <c r="L1533" s="3">
        <f t="shared" si="658"/>
        <v>0.89580645161290318</v>
      </c>
      <c r="M1533" s="3">
        <f t="shared" si="659"/>
        <v>35.6</v>
      </c>
      <c r="N1533" s="1">
        <v>3.9609999999999999</v>
      </c>
      <c r="O1533" s="1">
        <v>7.66</v>
      </c>
      <c r="P1533" s="30">
        <f t="shared" si="668"/>
        <v>118.66666666666667</v>
      </c>
      <c r="Q1533">
        <f t="shared" ref="Q1533:Q1536" si="675">10.8/6</f>
        <v>1.8</v>
      </c>
      <c r="R1533">
        <f t="shared" ref="R1533:R1536" si="676">32.4/6</f>
        <v>5.3999999999999995</v>
      </c>
      <c r="S1533" s="20">
        <f t="shared" si="655"/>
        <v>7.1999999999999993</v>
      </c>
      <c r="T1533" s="20">
        <f t="shared" si="652"/>
        <v>0.33333333333333337</v>
      </c>
    </row>
    <row r="1534" spans="1:20" x14ac:dyDescent="0.25">
      <c r="A1534" t="s">
        <v>1210</v>
      </c>
      <c r="E1534" s="1">
        <v>8.89</v>
      </c>
      <c r="F1534" s="1">
        <v>3.65</v>
      </c>
      <c r="G1534" s="1">
        <v>0.13</v>
      </c>
      <c r="H1534" s="1">
        <v>5.12</v>
      </c>
      <c r="I1534" s="1">
        <v>23</v>
      </c>
      <c r="J1534" s="1">
        <v>0</v>
      </c>
      <c r="K1534" s="1">
        <v>18.18</v>
      </c>
      <c r="L1534" s="3">
        <f t="shared" si="658"/>
        <v>0.7904347826086956</v>
      </c>
      <c r="M1534" s="3">
        <f t="shared" si="659"/>
        <v>27.07</v>
      </c>
      <c r="N1534" s="1">
        <v>2.5859999999999999</v>
      </c>
      <c r="O1534" s="1">
        <v>6.2960000000000003</v>
      </c>
      <c r="P1534" s="30">
        <f t="shared" si="668"/>
        <v>90.233333333333334</v>
      </c>
      <c r="Q1534">
        <f t="shared" si="675"/>
        <v>1.8</v>
      </c>
      <c r="R1534">
        <f t="shared" si="676"/>
        <v>5.3999999999999995</v>
      </c>
      <c r="S1534" s="20">
        <f t="shared" si="655"/>
        <v>7.1999999999999993</v>
      </c>
      <c r="T1534" s="20">
        <f t="shared" si="652"/>
        <v>0.33333333333333337</v>
      </c>
    </row>
    <row r="1535" spans="1:20" x14ac:dyDescent="0.25">
      <c r="A1535" t="s">
        <v>1211</v>
      </c>
      <c r="E1535" s="1">
        <v>8.8000000000000007</v>
      </c>
      <c r="F1535" s="1">
        <v>4.04</v>
      </c>
      <c r="G1535" s="1">
        <v>0.41</v>
      </c>
      <c r="H1535" s="1">
        <v>4.34</v>
      </c>
      <c r="I1535" s="1">
        <v>23</v>
      </c>
      <c r="J1535" s="1">
        <v>0</v>
      </c>
      <c r="K1535" s="1">
        <v>18.579999999999998</v>
      </c>
      <c r="L1535" s="3">
        <f t="shared" si="658"/>
        <v>0.80782608695652169</v>
      </c>
      <c r="M1535" s="3">
        <f t="shared" si="659"/>
        <v>27.38</v>
      </c>
      <c r="N1535" s="1">
        <v>2.6139999999999999</v>
      </c>
      <c r="O1535" s="1">
        <v>5.6870000000000003</v>
      </c>
      <c r="P1535" s="30">
        <f t="shared" si="668"/>
        <v>91.266666666666666</v>
      </c>
      <c r="Q1535">
        <f t="shared" si="675"/>
        <v>1.8</v>
      </c>
      <c r="R1535">
        <f t="shared" si="676"/>
        <v>5.3999999999999995</v>
      </c>
      <c r="S1535" s="20">
        <f t="shared" si="655"/>
        <v>7.1999999999999993</v>
      </c>
      <c r="T1535" s="20">
        <f t="shared" si="652"/>
        <v>0.33333333333333337</v>
      </c>
    </row>
    <row r="1536" spans="1:20" x14ac:dyDescent="0.25">
      <c r="A1536" t="s">
        <v>1212</v>
      </c>
      <c r="E1536" s="1">
        <v>8.94</v>
      </c>
      <c r="F1536" s="1">
        <v>3.92</v>
      </c>
      <c r="G1536" s="1">
        <v>0.26</v>
      </c>
      <c r="H1536" s="1">
        <v>4.76</v>
      </c>
      <c r="I1536" s="1">
        <v>26</v>
      </c>
      <c r="J1536" s="1">
        <v>0</v>
      </c>
      <c r="K1536" s="1">
        <v>32.6</v>
      </c>
      <c r="L1536" s="3">
        <f t="shared" si="658"/>
        <v>1.2538461538461538</v>
      </c>
      <c r="M1536" s="3">
        <f t="shared" si="659"/>
        <v>41.54</v>
      </c>
      <c r="N1536" s="1">
        <v>2.907</v>
      </c>
      <c r="O1536" s="1">
        <v>6.6390000000000002</v>
      </c>
      <c r="P1536" s="30">
        <f t="shared" si="668"/>
        <v>138.46666666666667</v>
      </c>
      <c r="Q1536">
        <f t="shared" si="675"/>
        <v>1.8</v>
      </c>
      <c r="R1536">
        <f t="shared" si="676"/>
        <v>5.3999999999999995</v>
      </c>
      <c r="S1536" s="20">
        <f t="shared" si="655"/>
        <v>7.1999999999999993</v>
      </c>
      <c r="T1536" s="20">
        <f t="shared" si="652"/>
        <v>0.33333333333333337</v>
      </c>
    </row>
    <row r="1537" spans="1:20" x14ac:dyDescent="0.25">
      <c r="L1537" s="3"/>
      <c r="M1537" s="3"/>
      <c r="P1537" s="30"/>
      <c r="S1537" s="20"/>
      <c r="T1537" s="20"/>
    </row>
    <row r="1538" spans="1:20" x14ac:dyDescent="0.25">
      <c r="A1538" t="s">
        <v>1213</v>
      </c>
      <c r="E1538" s="1">
        <v>6.97</v>
      </c>
      <c r="F1538" s="1">
        <v>2.31</v>
      </c>
      <c r="G1538" s="1">
        <v>0.36</v>
      </c>
      <c r="H1538" s="1">
        <v>4.3</v>
      </c>
      <c r="I1538" s="1">
        <v>19</v>
      </c>
      <c r="J1538" s="1">
        <v>0</v>
      </c>
      <c r="K1538" s="1">
        <v>12.01</v>
      </c>
      <c r="L1538" s="3">
        <f t="shared" si="658"/>
        <v>0.63210526315789473</v>
      </c>
      <c r="M1538" s="3">
        <f t="shared" si="659"/>
        <v>18.98</v>
      </c>
      <c r="N1538" s="1">
        <v>2.7240000000000002</v>
      </c>
      <c r="O1538" s="1">
        <v>8.2189999999999994</v>
      </c>
      <c r="P1538" s="30">
        <f t="shared" si="668"/>
        <v>61.891304347826093</v>
      </c>
      <c r="Q1538">
        <f>11.04/6</f>
        <v>1.8399999999999999</v>
      </c>
      <c r="R1538">
        <f>41.64/6</f>
        <v>6.94</v>
      </c>
      <c r="S1538" s="20">
        <f t="shared" si="655"/>
        <v>8.7800000000000011</v>
      </c>
      <c r="T1538" s="20">
        <f t="shared" si="652"/>
        <v>0.26512968299711814</v>
      </c>
    </row>
    <row r="1539" spans="1:20" x14ac:dyDescent="0.25">
      <c r="A1539" t="s">
        <v>1214</v>
      </c>
      <c r="E1539" s="1">
        <v>9.01</v>
      </c>
      <c r="F1539" s="1">
        <v>2.84</v>
      </c>
      <c r="G1539" s="1">
        <v>0.23</v>
      </c>
      <c r="H1539" s="1">
        <v>5.94</v>
      </c>
      <c r="I1539" s="1">
        <v>22</v>
      </c>
      <c r="J1539" s="1">
        <v>0</v>
      </c>
      <c r="K1539" s="1">
        <v>19.25</v>
      </c>
      <c r="L1539" s="3">
        <f t="shared" si="658"/>
        <v>0.875</v>
      </c>
      <c r="M1539" s="3">
        <f t="shared" si="659"/>
        <v>28.259999999999998</v>
      </c>
      <c r="N1539" s="1">
        <v>2.4409999999999998</v>
      </c>
      <c r="O1539" s="1">
        <v>7.7430000000000003</v>
      </c>
      <c r="P1539" s="30">
        <f t="shared" si="668"/>
        <v>92.152173913043484</v>
      </c>
      <c r="Q1539">
        <f t="shared" ref="Q1539:Q1542" si="677">11.04/6</f>
        <v>1.8399999999999999</v>
      </c>
      <c r="R1539">
        <f t="shared" ref="R1539:R1542" si="678">41.64/6</f>
        <v>6.94</v>
      </c>
      <c r="S1539" s="20">
        <f t="shared" si="655"/>
        <v>8.7800000000000011</v>
      </c>
      <c r="T1539" s="20">
        <f t="shared" si="652"/>
        <v>0.26512968299711814</v>
      </c>
    </row>
    <row r="1540" spans="1:20" x14ac:dyDescent="0.25">
      <c r="A1540" t="s">
        <v>1215</v>
      </c>
      <c r="E1540" s="1">
        <v>6.31</v>
      </c>
      <c r="F1540" s="1">
        <v>3.1</v>
      </c>
      <c r="G1540" s="1">
        <v>0.28999999999999998</v>
      </c>
      <c r="H1540" s="1">
        <v>2.92</v>
      </c>
      <c r="I1540" s="1">
        <v>11</v>
      </c>
      <c r="J1540" s="1">
        <v>0</v>
      </c>
      <c r="K1540" s="1">
        <v>3.58</v>
      </c>
      <c r="L1540" s="3">
        <f t="shared" si="658"/>
        <v>0.32545454545454544</v>
      </c>
      <c r="M1540" s="3">
        <f t="shared" si="659"/>
        <v>9.89</v>
      </c>
      <c r="N1540" s="1">
        <v>1.744</v>
      </c>
      <c r="O1540" s="1">
        <v>3.5529999999999999</v>
      </c>
      <c r="P1540" s="30">
        <f t="shared" si="668"/>
        <v>32.250000000000007</v>
      </c>
      <c r="Q1540">
        <f t="shared" si="677"/>
        <v>1.8399999999999999</v>
      </c>
      <c r="R1540">
        <f t="shared" si="678"/>
        <v>6.94</v>
      </c>
      <c r="S1540" s="20">
        <f t="shared" si="655"/>
        <v>8.7800000000000011</v>
      </c>
      <c r="T1540" s="20">
        <f t="shared" ref="T1540:T1603" si="679">Q1540/R1540</f>
        <v>0.26512968299711814</v>
      </c>
    </row>
    <row r="1541" spans="1:20" x14ac:dyDescent="0.25">
      <c r="A1541" t="s">
        <v>1216</v>
      </c>
      <c r="E1541" s="1">
        <v>9.2799999999999994</v>
      </c>
      <c r="F1541" s="1">
        <v>3.27</v>
      </c>
      <c r="G1541" s="1">
        <v>0</v>
      </c>
      <c r="H1541" s="1">
        <v>6.01</v>
      </c>
      <c r="I1541" s="1">
        <v>28</v>
      </c>
      <c r="J1541" s="1">
        <v>0</v>
      </c>
      <c r="K1541" s="1">
        <v>19.53</v>
      </c>
      <c r="L1541" s="3">
        <f t="shared" si="658"/>
        <v>0.69750000000000001</v>
      </c>
      <c r="M1541" s="3">
        <f t="shared" si="659"/>
        <v>28.810000000000002</v>
      </c>
      <c r="N1541" s="1">
        <v>3.016</v>
      </c>
      <c r="O1541" s="1">
        <v>8.5660000000000007</v>
      </c>
      <c r="P1541" s="30">
        <f t="shared" si="668"/>
        <v>93.945652173913061</v>
      </c>
      <c r="Q1541">
        <f t="shared" si="677"/>
        <v>1.8399999999999999</v>
      </c>
      <c r="R1541">
        <f t="shared" si="678"/>
        <v>6.94</v>
      </c>
      <c r="S1541" s="20">
        <f t="shared" si="655"/>
        <v>8.7800000000000011</v>
      </c>
      <c r="T1541" s="20">
        <f t="shared" si="679"/>
        <v>0.26512968299711814</v>
      </c>
    </row>
    <row r="1542" spans="1:20" x14ac:dyDescent="0.25">
      <c r="A1542" t="s">
        <v>1217</v>
      </c>
      <c r="E1542" s="1">
        <v>8.93</v>
      </c>
      <c r="F1542" s="1">
        <v>2.64</v>
      </c>
      <c r="G1542" s="1">
        <v>0.09</v>
      </c>
      <c r="H1542" s="1">
        <v>6.2</v>
      </c>
      <c r="I1542" s="1">
        <v>25</v>
      </c>
      <c r="J1542" s="1">
        <v>0</v>
      </c>
      <c r="K1542" s="1">
        <v>24.65</v>
      </c>
      <c r="L1542" s="3">
        <f t="shared" si="658"/>
        <v>0.98599999999999999</v>
      </c>
      <c r="M1542" s="3">
        <f t="shared" si="659"/>
        <v>33.58</v>
      </c>
      <c r="N1542" s="1">
        <v>2.8</v>
      </c>
      <c r="O1542" s="1">
        <v>9.4770000000000003</v>
      </c>
      <c r="P1542" s="30">
        <f t="shared" si="668"/>
        <v>109.5</v>
      </c>
      <c r="Q1542">
        <f t="shared" si="677"/>
        <v>1.8399999999999999</v>
      </c>
      <c r="R1542">
        <f t="shared" si="678"/>
        <v>6.94</v>
      </c>
      <c r="S1542" s="20">
        <f t="shared" si="655"/>
        <v>8.7800000000000011</v>
      </c>
      <c r="T1542" s="20">
        <f t="shared" si="679"/>
        <v>0.26512968299711814</v>
      </c>
    </row>
    <row r="1543" spans="1:20" x14ac:dyDescent="0.25">
      <c r="L1543" s="3"/>
      <c r="M1543" s="3"/>
      <c r="P1543" s="30"/>
      <c r="S1543" s="20"/>
      <c r="T1543" s="20"/>
    </row>
    <row r="1544" spans="1:20" x14ac:dyDescent="0.25">
      <c r="A1544" t="s">
        <v>1218</v>
      </c>
      <c r="E1544" s="1">
        <v>9.0299999999999994</v>
      </c>
      <c r="F1544" s="1">
        <v>3.55</v>
      </c>
      <c r="G1544" s="1">
        <v>0.14000000000000001</v>
      </c>
      <c r="H1544" s="1">
        <v>5.34</v>
      </c>
      <c r="I1544" s="1">
        <v>28</v>
      </c>
      <c r="J1544" s="1">
        <v>0</v>
      </c>
      <c r="K1544" s="1">
        <v>14.78</v>
      </c>
      <c r="L1544" s="3">
        <f t="shared" si="658"/>
        <v>0.5278571428571428</v>
      </c>
      <c r="M1544" s="3">
        <f t="shared" si="659"/>
        <v>23.81</v>
      </c>
      <c r="N1544" s="1">
        <v>3.1</v>
      </c>
      <c r="O1544" s="1">
        <v>7.8769999999999998</v>
      </c>
      <c r="P1544" s="30">
        <f t="shared" si="668"/>
        <v>85.715999999999994</v>
      </c>
      <c r="Q1544">
        <f>10/6</f>
        <v>1.6666666666666667</v>
      </c>
      <c r="R1544">
        <f>33.3/6</f>
        <v>5.55</v>
      </c>
      <c r="S1544" s="20">
        <f t="shared" si="655"/>
        <v>7.2166666666666668</v>
      </c>
      <c r="T1544" s="20">
        <f t="shared" si="679"/>
        <v>0.3003003003003003</v>
      </c>
    </row>
    <row r="1545" spans="1:20" x14ac:dyDescent="0.25">
      <c r="A1545" t="s">
        <v>1219</v>
      </c>
      <c r="E1545" s="1">
        <v>9.0399999999999991</v>
      </c>
      <c r="F1545" s="1">
        <v>2.82</v>
      </c>
      <c r="G1545" s="1">
        <v>0.22</v>
      </c>
      <c r="H1545" s="1">
        <v>5.99</v>
      </c>
      <c r="I1545" s="1">
        <v>22</v>
      </c>
      <c r="J1545" s="1">
        <v>0</v>
      </c>
      <c r="K1545" s="1">
        <v>12.39</v>
      </c>
      <c r="L1545" s="3">
        <f t="shared" si="658"/>
        <v>0.56318181818181823</v>
      </c>
      <c r="M1545" s="3">
        <f t="shared" si="659"/>
        <v>21.43</v>
      </c>
      <c r="N1545" s="1">
        <v>2.4340000000000002</v>
      </c>
      <c r="O1545" s="1">
        <v>7.7930000000000001</v>
      </c>
      <c r="P1545" s="30">
        <f t="shared" si="668"/>
        <v>77.147999999999996</v>
      </c>
      <c r="Q1545">
        <f t="shared" ref="Q1545:Q1550" si="680">10/6</f>
        <v>1.6666666666666667</v>
      </c>
      <c r="R1545">
        <f t="shared" ref="R1545:R1550" si="681">33.3/6</f>
        <v>5.55</v>
      </c>
      <c r="S1545" s="20">
        <f t="shared" ref="S1545:S1606" si="682">Q1545+R1545</f>
        <v>7.2166666666666668</v>
      </c>
      <c r="T1545" s="20">
        <f t="shared" si="679"/>
        <v>0.3003003003003003</v>
      </c>
    </row>
    <row r="1546" spans="1:20" x14ac:dyDescent="0.25">
      <c r="A1546" t="s">
        <v>1220</v>
      </c>
      <c r="E1546" s="1">
        <v>7.76</v>
      </c>
      <c r="F1546" s="1">
        <v>2.4900000000000002</v>
      </c>
      <c r="G1546" s="1">
        <v>0.13</v>
      </c>
      <c r="H1546" s="1">
        <v>5.14</v>
      </c>
      <c r="I1546" s="1">
        <v>22</v>
      </c>
      <c r="J1546" s="1">
        <v>1</v>
      </c>
      <c r="K1546" s="1">
        <v>7.17</v>
      </c>
      <c r="L1546" s="3">
        <f t="shared" si="658"/>
        <v>0.32590909090909093</v>
      </c>
      <c r="M1546" s="3">
        <f t="shared" si="659"/>
        <v>14.93</v>
      </c>
      <c r="N1546" s="1">
        <v>2.835</v>
      </c>
      <c r="O1546" s="1">
        <v>8.8290000000000006</v>
      </c>
      <c r="P1546" s="30">
        <f t="shared" si="668"/>
        <v>53.747999999999998</v>
      </c>
      <c r="Q1546">
        <f t="shared" si="680"/>
        <v>1.6666666666666667</v>
      </c>
      <c r="R1546">
        <f t="shared" si="681"/>
        <v>5.55</v>
      </c>
      <c r="S1546" s="20">
        <f t="shared" si="682"/>
        <v>7.2166666666666668</v>
      </c>
      <c r="T1546" s="20">
        <f t="shared" si="679"/>
        <v>0.3003003003003003</v>
      </c>
    </row>
    <row r="1547" spans="1:20" x14ac:dyDescent="0.25">
      <c r="A1547" t="s">
        <v>1221</v>
      </c>
      <c r="E1547" s="1">
        <v>7.64</v>
      </c>
      <c r="F1547" s="1">
        <v>2.57</v>
      </c>
      <c r="G1547" s="1">
        <v>0.45</v>
      </c>
      <c r="H1547" s="1">
        <v>4.6100000000000003</v>
      </c>
      <c r="I1547" s="1">
        <v>22</v>
      </c>
      <c r="J1547" s="1">
        <v>4</v>
      </c>
      <c r="K1547" s="1">
        <v>9.16</v>
      </c>
      <c r="L1547" s="3">
        <f t="shared" si="658"/>
        <v>0.41636363636363638</v>
      </c>
      <c r="M1547" s="3">
        <f t="shared" si="659"/>
        <v>16.8</v>
      </c>
      <c r="N1547" s="1">
        <v>2.88</v>
      </c>
      <c r="O1547" s="1">
        <v>8.5609999999999999</v>
      </c>
      <c r="P1547" s="30">
        <f t="shared" si="668"/>
        <v>60.48</v>
      </c>
      <c r="Q1547">
        <f t="shared" si="680"/>
        <v>1.6666666666666667</v>
      </c>
      <c r="R1547">
        <f t="shared" si="681"/>
        <v>5.55</v>
      </c>
      <c r="S1547" s="20">
        <f t="shared" si="682"/>
        <v>7.2166666666666668</v>
      </c>
      <c r="T1547" s="20">
        <f t="shared" si="679"/>
        <v>0.3003003003003003</v>
      </c>
    </row>
    <row r="1548" spans="1:20" x14ac:dyDescent="0.25">
      <c r="A1548" t="s">
        <v>1222</v>
      </c>
      <c r="E1548" s="1">
        <v>8.5</v>
      </c>
      <c r="F1548" s="1">
        <v>2.34</v>
      </c>
      <c r="G1548" s="1">
        <v>0.33</v>
      </c>
      <c r="H1548" s="1">
        <v>5.83</v>
      </c>
      <c r="I1548" s="1">
        <v>23</v>
      </c>
      <c r="J1548" s="1">
        <v>0</v>
      </c>
      <c r="K1548" s="1">
        <v>16.78</v>
      </c>
      <c r="L1548" s="3">
        <f t="shared" si="658"/>
        <v>0.72956521739130442</v>
      </c>
      <c r="M1548" s="3">
        <f t="shared" si="659"/>
        <v>25.28</v>
      </c>
      <c r="N1548" s="1">
        <v>2.7050000000000001</v>
      </c>
      <c r="O1548" s="1">
        <v>9.8279999999999994</v>
      </c>
      <c r="P1548" s="30">
        <f t="shared" si="668"/>
        <v>91.007999999999996</v>
      </c>
      <c r="Q1548">
        <f t="shared" si="680"/>
        <v>1.6666666666666667</v>
      </c>
      <c r="R1548">
        <f t="shared" si="681"/>
        <v>5.55</v>
      </c>
      <c r="S1548" s="20">
        <f t="shared" si="682"/>
        <v>7.2166666666666668</v>
      </c>
      <c r="T1548" s="20">
        <f t="shared" si="679"/>
        <v>0.3003003003003003</v>
      </c>
    </row>
    <row r="1549" spans="1:20" x14ac:dyDescent="0.25">
      <c r="A1549" t="s">
        <v>1223</v>
      </c>
      <c r="E1549" s="1">
        <v>8.7200000000000006</v>
      </c>
      <c r="F1549" s="1">
        <v>3.21</v>
      </c>
      <c r="G1549" s="1">
        <v>0.42</v>
      </c>
      <c r="H1549" s="1">
        <v>5.08</v>
      </c>
      <c r="I1549" s="1">
        <v>28</v>
      </c>
      <c r="J1549" s="1">
        <v>0</v>
      </c>
      <c r="K1549" s="1">
        <v>15.32</v>
      </c>
      <c r="L1549" s="3">
        <f t="shared" si="658"/>
        <v>0.54714285714285715</v>
      </c>
      <c r="M1549" s="3">
        <f t="shared" si="659"/>
        <v>24.04</v>
      </c>
      <c r="N1549" s="1">
        <v>3.2120000000000002</v>
      </c>
      <c r="O1549" s="1">
        <v>8.7189999999999994</v>
      </c>
      <c r="P1549" s="30">
        <f t="shared" si="668"/>
        <v>86.543999999999997</v>
      </c>
      <c r="Q1549">
        <f t="shared" si="680"/>
        <v>1.6666666666666667</v>
      </c>
      <c r="R1549">
        <f t="shared" si="681"/>
        <v>5.55</v>
      </c>
      <c r="S1549" s="20">
        <f t="shared" si="682"/>
        <v>7.2166666666666668</v>
      </c>
      <c r="T1549" s="20">
        <f t="shared" si="679"/>
        <v>0.3003003003003003</v>
      </c>
    </row>
    <row r="1550" spans="1:20" x14ac:dyDescent="0.25">
      <c r="A1550" t="s">
        <v>1224</v>
      </c>
      <c r="E1550" s="1">
        <v>6.51</v>
      </c>
      <c r="F1550" s="1">
        <v>2.34</v>
      </c>
      <c r="G1550" s="1">
        <v>0.25</v>
      </c>
      <c r="H1550" s="1">
        <v>3.92</v>
      </c>
      <c r="I1550" s="1">
        <v>15</v>
      </c>
      <c r="J1550" s="1">
        <v>0</v>
      </c>
      <c r="K1550" s="1">
        <v>7.3</v>
      </c>
      <c r="L1550" s="3">
        <f t="shared" si="658"/>
        <v>0.48666666666666664</v>
      </c>
      <c r="M1550" s="3">
        <f t="shared" si="659"/>
        <v>13.809999999999999</v>
      </c>
      <c r="N1550" s="1">
        <v>2.3029999999999999</v>
      </c>
      <c r="O1550" s="1">
        <v>6.399</v>
      </c>
      <c r="P1550" s="30">
        <f t="shared" si="668"/>
        <v>49.715999999999994</v>
      </c>
      <c r="Q1550">
        <f t="shared" si="680"/>
        <v>1.6666666666666667</v>
      </c>
      <c r="R1550">
        <f t="shared" si="681"/>
        <v>5.55</v>
      </c>
      <c r="S1550" s="20">
        <f t="shared" si="682"/>
        <v>7.2166666666666668</v>
      </c>
      <c r="T1550" s="20">
        <f t="shared" si="679"/>
        <v>0.3003003003003003</v>
      </c>
    </row>
    <row r="1551" spans="1:20" x14ac:dyDescent="0.25">
      <c r="A1551" t="s">
        <v>1225</v>
      </c>
      <c r="E1551" s="1">
        <v>7.81</v>
      </c>
      <c r="F1551" s="1">
        <v>3.46</v>
      </c>
      <c r="G1551" s="1">
        <v>0.22</v>
      </c>
      <c r="H1551" s="1">
        <v>4.12</v>
      </c>
      <c r="I1551" s="1">
        <v>19</v>
      </c>
      <c r="J1551" s="1">
        <v>0</v>
      </c>
      <c r="K1551" s="1">
        <v>12.98</v>
      </c>
      <c r="L1551" s="3">
        <f t="shared" si="658"/>
        <v>0.68315789473684208</v>
      </c>
      <c r="M1551" s="3">
        <f t="shared" si="659"/>
        <v>20.79</v>
      </c>
      <c r="N1551" s="1">
        <v>2.4319999999999999</v>
      </c>
      <c r="O1551" s="1">
        <v>5.484</v>
      </c>
      <c r="P1551" s="30">
        <f t="shared" si="668"/>
        <v>99.791999999999987</v>
      </c>
      <c r="Q1551">
        <f>7.5/6</f>
        <v>1.25</v>
      </c>
      <c r="R1551">
        <f>24.3/6</f>
        <v>4.05</v>
      </c>
      <c r="S1551" s="20">
        <f t="shared" si="682"/>
        <v>5.3</v>
      </c>
      <c r="T1551" s="20">
        <f t="shared" si="679"/>
        <v>0.30864197530864201</v>
      </c>
    </row>
    <row r="1552" spans="1:20" x14ac:dyDescent="0.25">
      <c r="A1552" t="s">
        <v>1226</v>
      </c>
      <c r="E1552" s="1">
        <v>6.74</v>
      </c>
      <c r="F1552" s="1">
        <v>2.7</v>
      </c>
      <c r="G1552" s="1">
        <v>0.26</v>
      </c>
      <c r="H1552" s="1">
        <v>3.77</v>
      </c>
      <c r="I1552" s="1">
        <v>18</v>
      </c>
      <c r="J1552" s="1">
        <v>0</v>
      </c>
      <c r="K1552" s="1">
        <v>12.31</v>
      </c>
      <c r="L1552" s="3">
        <f t="shared" si="658"/>
        <v>0.68388888888888888</v>
      </c>
      <c r="M1552" s="3">
        <f t="shared" si="659"/>
        <v>19.05</v>
      </c>
      <c r="N1552" s="1">
        <v>2.6720000000000002</v>
      </c>
      <c r="O1552" s="1">
        <v>6.6630000000000003</v>
      </c>
      <c r="P1552" s="30">
        <f t="shared" si="668"/>
        <v>91.44</v>
      </c>
      <c r="Q1552">
        <f t="shared" ref="Q1552:Q1555" si="683">7.5/6</f>
        <v>1.25</v>
      </c>
      <c r="R1552">
        <f t="shared" ref="R1552:R1555" si="684">24.3/6</f>
        <v>4.05</v>
      </c>
      <c r="S1552" s="20">
        <f t="shared" si="682"/>
        <v>5.3</v>
      </c>
      <c r="T1552" s="20">
        <f t="shared" si="679"/>
        <v>0.30864197530864201</v>
      </c>
    </row>
    <row r="1553" spans="1:20" x14ac:dyDescent="0.25">
      <c r="A1553" t="s">
        <v>1227</v>
      </c>
      <c r="E1553" s="1">
        <v>8.16</v>
      </c>
      <c r="F1553" s="1">
        <v>2.92</v>
      </c>
      <c r="G1553" s="1">
        <v>0.42</v>
      </c>
      <c r="H1553" s="1">
        <v>4.83</v>
      </c>
      <c r="I1553" s="1">
        <v>20</v>
      </c>
      <c r="J1553" s="1">
        <v>0</v>
      </c>
      <c r="K1553" s="1">
        <v>16.52</v>
      </c>
      <c r="L1553" s="3">
        <f t="shared" si="658"/>
        <v>0.82599999999999996</v>
      </c>
      <c r="M1553" s="3">
        <f t="shared" si="659"/>
        <v>24.68</v>
      </c>
      <c r="N1553" s="1">
        <v>2.4500000000000002</v>
      </c>
      <c r="O1553" s="1">
        <v>6.8559999999999999</v>
      </c>
      <c r="P1553" s="30">
        <f t="shared" si="668"/>
        <v>118.464</v>
      </c>
      <c r="Q1553">
        <f t="shared" si="683"/>
        <v>1.25</v>
      </c>
      <c r="R1553">
        <f t="shared" si="684"/>
        <v>4.05</v>
      </c>
      <c r="S1553" s="20">
        <f t="shared" si="682"/>
        <v>5.3</v>
      </c>
      <c r="T1553" s="20">
        <f t="shared" si="679"/>
        <v>0.30864197530864201</v>
      </c>
    </row>
    <row r="1554" spans="1:20" x14ac:dyDescent="0.25">
      <c r="A1554" t="s">
        <v>1228</v>
      </c>
      <c r="E1554" s="1">
        <v>7.65</v>
      </c>
      <c r="F1554" s="1">
        <v>2.95</v>
      </c>
      <c r="G1554" s="1">
        <v>0.37</v>
      </c>
      <c r="H1554" s="1">
        <v>4.34</v>
      </c>
      <c r="I1554" s="1">
        <v>18</v>
      </c>
      <c r="J1554" s="1">
        <v>1</v>
      </c>
      <c r="K1554" s="1">
        <v>11.28</v>
      </c>
      <c r="L1554" s="3">
        <f t="shared" si="658"/>
        <v>0.62666666666666659</v>
      </c>
      <c r="M1554" s="3">
        <f t="shared" si="659"/>
        <v>18.93</v>
      </c>
      <c r="N1554" s="1">
        <v>2.3519999999999999</v>
      </c>
      <c r="O1554" s="1">
        <v>6.1070000000000002</v>
      </c>
      <c r="P1554" s="30">
        <f t="shared" si="668"/>
        <v>90.86399999999999</v>
      </c>
      <c r="Q1554">
        <f t="shared" si="683"/>
        <v>1.25</v>
      </c>
      <c r="R1554">
        <f t="shared" si="684"/>
        <v>4.05</v>
      </c>
      <c r="S1554" s="20">
        <f t="shared" si="682"/>
        <v>5.3</v>
      </c>
      <c r="T1554" s="20">
        <f t="shared" si="679"/>
        <v>0.30864197530864201</v>
      </c>
    </row>
    <row r="1555" spans="1:20" x14ac:dyDescent="0.25">
      <c r="A1555" t="s">
        <v>1229</v>
      </c>
      <c r="E1555" s="1">
        <v>7.91</v>
      </c>
      <c r="F1555" s="1">
        <v>3.71</v>
      </c>
      <c r="G1555" s="1">
        <v>0.37</v>
      </c>
      <c r="H1555" s="1">
        <v>3.83</v>
      </c>
      <c r="I1555" s="1">
        <v>30</v>
      </c>
      <c r="J1555" s="1">
        <v>0</v>
      </c>
      <c r="K1555" s="1">
        <v>24.23</v>
      </c>
      <c r="L1555" s="3">
        <f t="shared" si="658"/>
        <v>0.80766666666666664</v>
      </c>
      <c r="M1555" s="3">
        <f t="shared" si="659"/>
        <v>32.14</v>
      </c>
      <c r="N1555" s="1">
        <v>3.7930000000000001</v>
      </c>
      <c r="O1555" s="1">
        <v>8.0879999999999992</v>
      </c>
      <c r="P1555" s="30">
        <f t="shared" si="668"/>
        <v>154.27199999999999</v>
      </c>
      <c r="Q1555">
        <f t="shared" si="683"/>
        <v>1.25</v>
      </c>
      <c r="R1555">
        <f t="shared" si="684"/>
        <v>4.05</v>
      </c>
      <c r="S1555" s="20">
        <f t="shared" si="682"/>
        <v>5.3</v>
      </c>
      <c r="T1555" s="20">
        <f t="shared" si="679"/>
        <v>0.30864197530864201</v>
      </c>
    </row>
    <row r="1556" spans="1:20" x14ac:dyDescent="0.25">
      <c r="A1556" t="s">
        <v>1230</v>
      </c>
      <c r="E1556" s="1">
        <v>8.5</v>
      </c>
      <c r="F1556" s="1">
        <v>3.15</v>
      </c>
      <c r="G1556" s="1">
        <v>0.16</v>
      </c>
      <c r="H1556" s="1">
        <v>5.19</v>
      </c>
      <c r="I1556" s="1">
        <v>21</v>
      </c>
      <c r="J1556" s="1">
        <v>0</v>
      </c>
      <c r="K1556" s="1">
        <v>11.11</v>
      </c>
      <c r="L1556" s="3">
        <f t="shared" si="658"/>
        <v>0.52904761904761899</v>
      </c>
      <c r="M1556" s="3">
        <f t="shared" si="659"/>
        <v>19.61</v>
      </c>
      <c r="N1556" s="1">
        <v>2.4710000000000001</v>
      </c>
      <c r="O1556" s="1">
        <v>6.6639999999999997</v>
      </c>
      <c r="P1556" s="30">
        <f t="shared" si="668"/>
        <v>69.211764705882359</v>
      </c>
      <c r="Q1556">
        <f>10.2/6</f>
        <v>1.7</v>
      </c>
      <c r="R1556">
        <f>43.68/6</f>
        <v>7.28</v>
      </c>
      <c r="S1556" s="20">
        <f t="shared" si="682"/>
        <v>8.98</v>
      </c>
      <c r="T1556" s="20">
        <f t="shared" si="679"/>
        <v>0.23351648351648349</v>
      </c>
    </row>
    <row r="1557" spans="1:20" x14ac:dyDescent="0.25">
      <c r="A1557" t="s">
        <v>1231</v>
      </c>
      <c r="E1557" s="1">
        <v>9.3000000000000007</v>
      </c>
      <c r="F1557" s="1">
        <v>3.75</v>
      </c>
      <c r="G1557" s="1">
        <v>0.23</v>
      </c>
      <c r="H1557" s="1">
        <v>5.32</v>
      </c>
      <c r="I1557" s="1">
        <v>25</v>
      </c>
      <c r="J1557" s="1">
        <v>0</v>
      </c>
      <c r="K1557" s="1">
        <v>14.28</v>
      </c>
      <c r="L1557" s="3">
        <f t="shared" ref="L1557:L1626" si="685">K1557/I1557</f>
        <v>0.57119999999999993</v>
      </c>
      <c r="M1557" s="3">
        <f t="shared" ref="M1557:M1626" si="686">E1557+K1557</f>
        <v>23.58</v>
      </c>
      <c r="N1557" s="1">
        <v>2.6869999999999998</v>
      </c>
      <c r="O1557" s="1">
        <v>6.6639999999999997</v>
      </c>
      <c r="P1557" s="30">
        <f t="shared" si="668"/>
        <v>83.223529411764702</v>
      </c>
      <c r="Q1557">
        <f t="shared" ref="Q1557:Q1560" si="687">10.2/6</f>
        <v>1.7</v>
      </c>
      <c r="R1557">
        <f t="shared" ref="R1557:R1560" si="688">43.68/6</f>
        <v>7.28</v>
      </c>
      <c r="S1557" s="20">
        <f t="shared" si="682"/>
        <v>8.98</v>
      </c>
      <c r="T1557" s="20">
        <f t="shared" si="679"/>
        <v>0.23351648351648349</v>
      </c>
    </row>
    <row r="1558" spans="1:20" x14ac:dyDescent="0.25">
      <c r="A1558" t="s">
        <v>1232</v>
      </c>
      <c r="E1558" s="1">
        <v>8.8000000000000007</v>
      </c>
      <c r="F1558" s="1">
        <v>3.6</v>
      </c>
      <c r="G1558" s="1">
        <v>0.6</v>
      </c>
      <c r="H1558" s="1">
        <v>4.5999999999999996</v>
      </c>
      <c r="I1558" s="1">
        <v>25</v>
      </c>
      <c r="J1558" s="1">
        <v>0</v>
      </c>
      <c r="K1558" s="1">
        <v>11.86</v>
      </c>
      <c r="L1558" s="3">
        <f t="shared" si="685"/>
        <v>0.47439999999999999</v>
      </c>
      <c r="M1558" s="3">
        <f t="shared" si="686"/>
        <v>20.66</v>
      </c>
      <c r="N1558" s="1">
        <v>2.8420000000000001</v>
      </c>
      <c r="O1558" s="1">
        <v>6.95</v>
      </c>
      <c r="P1558" s="30">
        <f t="shared" si="668"/>
        <v>72.917647058823533</v>
      </c>
      <c r="Q1558">
        <f t="shared" si="687"/>
        <v>1.7</v>
      </c>
      <c r="R1558">
        <f t="shared" si="688"/>
        <v>7.28</v>
      </c>
      <c r="S1558" s="20">
        <f t="shared" si="682"/>
        <v>8.98</v>
      </c>
      <c r="T1558" s="20">
        <f t="shared" si="679"/>
        <v>0.23351648351648349</v>
      </c>
    </row>
    <row r="1559" spans="1:20" x14ac:dyDescent="0.25">
      <c r="A1559" t="s">
        <v>1233</v>
      </c>
      <c r="E1559" s="1">
        <v>8.9600000000000009</v>
      </c>
      <c r="F1559" s="1">
        <v>3.38</v>
      </c>
      <c r="G1559" s="1">
        <v>0.66</v>
      </c>
      <c r="H1559" s="1">
        <v>4.92</v>
      </c>
      <c r="I1559" s="1">
        <v>17</v>
      </c>
      <c r="J1559" s="1">
        <v>0</v>
      </c>
      <c r="K1559" s="1">
        <v>8.2899999999999991</v>
      </c>
      <c r="L1559" s="3">
        <f t="shared" si="685"/>
        <v>0.48764705882352938</v>
      </c>
      <c r="M1559" s="3">
        <f t="shared" si="686"/>
        <v>17.25</v>
      </c>
      <c r="N1559" s="1">
        <v>1.8979999999999999</v>
      </c>
      <c r="O1559" s="1">
        <v>5.032</v>
      </c>
      <c r="P1559" s="30">
        <f t="shared" si="668"/>
        <v>60.882352941176471</v>
      </c>
      <c r="Q1559">
        <f t="shared" si="687"/>
        <v>1.7</v>
      </c>
      <c r="R1559">
        <f t="shared" si="688"/>
        <v>7.28</v>
      </c>
      <c r="S1559" s="20">
        <f t="shared" si="682"/>
        <v>8.98</v>
      </c>
      <c r="T1559" s="20">
        <f t="shared" si="679"/>
        <v>0.23351648351648349</v>
      </c>
    </row>
    <row r="1560" spans="1:20" x14ac:dyDescent="0.25">
      <c r="A1560" t="s">
        <v>1234</v>
      </c>
      <c r="E1560" s="1">
        <v>8.34</v>
      </c>
      <c r="F1560" s="1">
        <v>3.7</v>
      </c>
      <c r="G1560" s="1">
        <v>0.11</v>
      </c>
      <c r="H1560" s="1">
        <v>4.53</v>
      </c>
      <c r="I1560" s="1">
        <v>24</v>
      </c>
      <c r="J1560" s="1">
        <v>0</v>
      </c>
      <c r="K1560" s="1">
        <v>15.01</v>
      </c>
      <c r="L1560" s="3">
        <f t="shared" si="685"/>
        <v>0.62541666666666662</v>
      </c>
      <c r="M1560" s="3">
        <f t="shared" si="686"/>
        <v>23.35</v>
      </c>
      <c r="N1560" s="1">
        <v>2.879</v>
      </c>
      <c r="O1560" s="1">
        <v>6.484</v>
      </c>
      <c r="P1560" s="30">
        <f t="shared" si="668"/>
        <v>82.411764705882362</v>
      </c>
      <c r="Q1560">
        <f t="shared" si="687"/>
        <v>1.7</v>
      </c>
      <c r="R1560">
        <f t="shared" si="688"/>
        <v>7.28</v>
      </c>
      <c r="S1560" s="20">
        <f t="shared" si="682"/>
        <v>8.98</v>
      </c>
      <c r="T1560" s="20">
        <f t="shared" si="679"/>
        <v>0.23351648351648349</v>
      </c>
    </row>
    <row r="1561" spans="1:20" x14ac:dyDescent="0.25">
      <c r="L1561" s="3"/>
      <c r="M1561" s="3"/>
      <c r="P1561" s="30"/>
      <c r="S1561" s="20"/>
      <c r="T1561" s="20"/>
    </row>
    <row r="1562" spans="1:20" s="4" customFormat="1" x14ac:dyDescent="0.25">
      <c r="A1562" s="4" t="s">
        <v>1235</v>
      </c>
      <c r="B1562" s="5" t="s">
        <v>1711</v>
      </c>
      <c r="C1562" s="5"/>
      <c r="D1562" s="5"/>
      <c r="E1562" s="5">
        <v>8.65</v>
      </c>
      <c r="F1562" s="5">
        <v>4.3</v>
      </c>
      <c r="G1562" s="5">
        <v>0.35</v>
      </c>
      <c r="H1562" s="5">
        <v>3.99</v>
      </c>
      <c r="I1562" s="5">
        <v>37</v>
      </c>
      <c r="J1562" s="5">
        <v>2</v>
      </c>
      <c r="K1562" s="5">
        <v>15.28</v>
      </c>
      <c r="L1562" s="6">
        <f t="shared" si="685"/>
        <v>0.41297297297297297</v>
      </c>
      <c r="M1562" s="6">
        <f t="shared" si="686"/>
        <v>23.93</v>
      </c>
      <c r="N1562" s="5">
        <v>4.2789999999999999</v>
      </c>
      <c r="O1562" s="5">
        <v>8.5950000000000006</v>
      </c>
      <c r="P1562" s="31">
        <f t="shared" si="668"/>
        <v>80.89014084507042</v>
      </c>
      <c r="Q1562" s="4">
        <f>10.65/6</f>
        <v>1.7750000000000001</v>
      </c>
      <c r="R1562" s="4">
        <f>39.3/6</f>
        <v>6.55</v>
      </c>
      <c r="S1562" s="22">
        <f t="shared" si="682"/>
        <v>8.3249999999999993</v>
      </c>
      <c r="T1562" s="22">
        <f t="shared" si="679"/>
        <v>0.27099236641221375</v>
      </c>
    </row>
    <row r="1563" spans="1:20" x14ac:dyDescent="0.25">
      <c r="A1563" t="s">
        <v>1236</v>
      </c>
      <c r="E1563" s="1">
        <v>8.44</v>
      </c>
      <c r="F1563" s="1">
        <v>3.93</v>
      </c>
      <c r="G1563" s="1">
        <v>0.2</v>
      </c>
      <c r="H1563" s="1">
        <v>4.3099999999999996</v>
      </c>
      <c r="I1563" s="1">
        <v>32</v>
      </c>
      <c r="J1563" s="1">
        <v>3</v>
      </c>
      <c r="K1563" s="1">
        <v>10.17</v>
      </c>
      <c r="L1563" s="3">
        <f t="shared" si="685"/>
        <v>0.3178125</v>
      </c>
      <c r="M1563" s="3">
        <f t="shared" si="686"/>
        <v>18.61</v>
      </c>
      <c r="N1563" s="1">
        <v>3.7930000000000001</v>
      </c>
      <c r="O1563" s="1">
        <v>8.1489999999999991</v>
      </c>
      <c r="P1563" s="30">
        <f t="shared" si="668"/>
        <v>62.907042253521126</v>
      </c>
      <c r="Q1563" s="10">
        <f t="shared" ref="Q1563:Q1565" si="689">10.65/6</f>
        <v>1.7750000000000001</v>
      </c>
      <c r="R1563" s="10">
        <f t="shared" ref="R1563:R1565" si="690">39.3/6</f>
        <v>6.55</v>
      </c>
      <c r="S1563" s="20">
        <f t="shared" si="682"/>
        <v>8.3249999999999993</v>
      </c>
      <c r="T1563" s="20">
        <f t="shared" si="679"/>
        <v>0.27099236641221375</v>
      </c>
    </row>
    <row r="1564" spans="1:20" x14ac:dyDescent="0.25">
      <c r="A1564" t="s">
        <v>1237</v>
      </c>
      <c r="E1564" s="1">
        <v>8.5299999999999994</v>
      </c>
      <c r="F1564" s="1">
        <v>4.53</v>
      </c>
      <c r="G1564" s="1">
        <v>0.3</v>
      </c>
      <c r="H1564" s="1">
        <v>3.71</v>
      </c>
      <c r="I1564" s="1">
        <v>46</v>
      </c>
      <c r="J1564" s="1">
        <v>1</v>
      </c>
      <c r="K1564" s="1">
        <v>17.61</v>
      </c>
      <c r="L1564" s="3">
        <f t="shared" si="685"/>
        <v>0.38282608695652171</v>
      </c>
      <c r="M1564" s="3">
        <f t="shared" si="686"/>
        <v>26.14</v>
      </c>
      <c r="N1564" s="1">
        <v>5.3920000000000003</v>
      </c>
      <c r="O1564" s="1">
        <v>10.164</v>
      </c>
      <c r="P1564" s="30">
        <f t="shared" si="668"/>
        <v>88.36056338028169</v>
      </c>
      <c r="Q1564" s="10">
        <f t="shared" si="689"/>
        <v>1.7750000000000001</v>
      </c>
      <c r="R1564" s="10">
        <f t="shared" si="690"/>
        <v>6.55</v>
      </c>
      <c r="S1564" s="20">
        <f t="shared" si="682"/>
        <v>8.3249999999999993</v>
      </c>
      <c r="T1564" s="20">
        <f t="shared" si="679"/>
        <v>0.27099236641221375</v>
      </c>
    </row>
    <row r="1565" spans="1:20" x14ac:dyDescent="0.25">
      <c r="A1565" t="s">
        <v>1238</v>
      </c>
      <c r="E1565" s="1">
        <v>7.96</v>
      </c>
      <c r="F1565" s="1">
        <v>3.24</v>
      </c>
      <c r="G1565" s="1">
        <v>0.4</v>
      </c>
      <c r="H1565" s="1">
        <v>4.32</v>
      </c>
      <c r="I1565" s="1">
        <v>27</v>
      </c>
      <c r="J1565" s="1">
        <v>0</v>
      </c>
      <c r="K1565" s="1">
        <v>10.82</v>
      </c>
      <c r="L1565" s="3">
        <f t="shared" si="685"/>
        <v>0.40074074074074073</v>
      </c>
      <c r="M1565" s="3">
        <f t="shared" si="686"/>
        <v>18.78</v>
      </c>
      <c r="N1565" s="1">
        <v>3.391</v>
      </c>
      <c r="O1565" s="1">
        <v>8.3309999999999995</v>
      </c>
      <c r="P1565" s="30">
        <f t="shared" si="668"/>
        <v>63.481690140845075</v>
      </c>
      <c r="Q1565" s="10">
        <f t="shared" si="689"/>
        <v>1.7750000000000001</v>
      </c>
      <c r="R1565" s="10">
        <f t="shared" si="690"/>
        <v>6.55</v>
      </c>
      <c r="S1565" s="20">
        <f t="shared" si="682"/>
        <v>8.3249999999999993</v>
      </c>
      <c r="T1565" s="20">
        <f t="shared" si="679"/>
        <v>0.27099236641221375</v>
      </c>
    </row>
    <row r="1566" spans="1:20" x14ac:dyDescent="0.25">
      <c r="L1566" s="3"/>
      <c r="M1566" s="3"/>
      <c r="P1566" s="30"/>
      <c r="S1566" s="20"/>
      <c r="T1566" s="20"/>
    </row>
    <row r="1567" spans="1:20" x14ac:dyDescent="0.25">
      <c r="L1567" s="3"/>
      <c r="M1567" s="3"/>
      <c r="P1567" s="30"/>
      <c r="S1567" s="20"/>
      <c r="T1567" s="20"/>
    </row>
    <row r="1568" spans="1:20" x14ac:dyDescent="0.25">
      <c r="A1568" t="s">
        <v>1239</v>
      </c>
      <c r="E1568" s="1">
        <v>4.93</v>
      </c>
      <c r="F1568" s="1">
        <v>2.74</v>
      </c>
      <c r="G1568" s="1">
        <v>0.22</v>
      </c>
      <c r="H1568" s="1">
        <v>1.96</v>
      </c>
      <c r="I1568" s="1">
        <v>23</v>
      </c>
      <c r="J1568" s="1">
        <v>0</v>
      </c>
      <c r="K1568" s="1">
        <v>14.66</v>
      </c>
      <c r="L1568" s="3">
        <f t="shared" si="685"/>
        <v>0.63739130434782609</v>
      </c>
      <c r="M1568" s="3">
        <f t="shared" si="686"/>
        <v>19.59</v>
      </c>
      <c r="N1568" s="1">
        <v>4.6680000000000001</v>
      </c>
      <c r="O1568" s="1">
        <v>8.3979999999999997</v>
      </c>
      <c r="P1568" s="30">
        <f t="shared" si="668"/>
        <v>73.462500000000006</v>
      </c>
      <c r="Q1568">
        <f>9.6/6</f>
        <v>1.5999999999999999</v>
      </c>
      <c r="R1568">
        <f>29.52/6</f>
        <v>4.92</v>
      </c>
      <c r="S1568" s="20">
        <f t="shared" si="682"/>
        <v>6.52</v>
      </c>
      <c r="T1568" s="20">
        <f t="shared" si="679"/>
        <v>0.32520325203252032</v>
      </c>
    </row>
    <row r="1569" spans="1:20" x14ac:dyDescent="0.25">
      <c r="A1569" t="s">
        <v>1240</v>
      </c>
      <c r="E1569" s="1">
        <v>8.07</v>
      </c>
      <c r="F1569" s="1">
        <v>2.6</v>
      </c>
      <c r="G1569" s="1">
        <v>0.28000000000000003</v>
      </c>
      <c r="H1569" s="1">
        <v>5.2</v>
      </c>
      <c r="I1569" s="1">
        <v>16</v>
      </c>
      <c r="J1569" s="1">
        <v>0</v>
      </c>
      <c r="K1569" s="1">
        <v>10.23</v>
      </c>
      <c r="L1569" s="3">
        <f t="shared" si="685"/>
        <v>0.63937500000000003</v>
      </c>
      <c r="M1569" s="3">
        <f t="shared" si="686"/>
        <v>18.3</v>
      </c>
      <c r="N1569" s="1">
        <v>1.9830000000000001</v>
      </c>
      <c r="O1569" s="1">
        <v>6.1609999999999996</v>
      </c>
      <c r="P1569" s="30">
        <f t="shared" si="668"/>
        <v>68.625</v>
      </c>
      <c r="Q1569">
        <f t="shared" ref="Q1569:Q1572" si="691">9.6/6</f>
        <v>1.5999999999999999</v>
      </c>
      <c r="R1569">
        <f t="shared" ref="R1569:R1572" si="692">29.52/6</f>
        <v>4.92</v>
      </c>
      <c r="S1569" s="20">
        <f t="shared" si="682"/>
        <v>6.52</v>
      </c>
      <c r="T1569" s="20">
        <f t="shared" si="679"/>
        <v>0.32520325203252032</v>
      </c>
    </row>
    <row r="1570" spans="1:20" x14ac:dyDescent="0.25">
      <c r="A1570" t="s">
        <v>1241</v>
      </c>
      <c r="E1570" s="1">
        <v>8.8000000000000007</v>
      </c>
      <c r="F1570" s="1">
        <v>3</v>
      </c>
      <c r="G1570" s="1">
        <v>0.23</v>
      </c>
      <c r="H1570" s="1">
        <v>5.57</v>
      </c>
      <c r="I1570" s="1">
        <v>25</v>
      </c>
      <c r="J1570" s="1">
        <v>0</v>
      </c>
      <c r="K1570" s="1">
        <v>13.41</v>
      </c>
      <c r="L1570" s="3">
        <f t="shared" si="685"/>
        <v>0.53639999999999999</v>
      </c>
      <c r="M1570" s="3">
        <f t="shared" si="686"/>
        <v>22.21</v>
      </c>
      <c r="N1570" s="1">
        <v>2.8410000000000002</v>
      </c>
      <c r="O1570" s="1">
        <v>8.3360000000000003</v>
      </c>
      <c r="P1570" s="30">
        <f t="shared" si="668"/>
        <v>83.287500000000009</v>
      </c>
      <c r="Q1570">
        <f t="shared" si="691"/>
        <v>1.5999999999999999</v>
      </c>
      <c r="R1570">
        <f t="shared" si="692"/>
        <v>4.92</v>
      </c>
      <c r="S1570" s="20">
        <f t="shared" si="682"/>
        <v>6.52</v>
      </c>
      <c r="T1570" s="20">
        <f t="shared" si="679"/>
        <v>0.32520325203252032</v>
      </c>
    </row>
    <row r="1571" spans="1:20" x14ac:dyDescent="0.25">
      <c r="A1571" t="s">
        <v>1242</v>
      </c>
      <c r="E1571" s="1">
        <v>8.09</v>
      </c>
      <c r="F1571" s="1">
        <v>2.61</v>
      </c>
      <c r="G1571" s="1">
        <v>0.21</v>
      </c>
      <c r="H1571" s="1">
        <v>5.27</v>
      </c>
      <c r="I1571" s="1">
        <v>21</v>
      </c>
      <c r="J1571" s="1">
        <v>1</v>
      </c>
      <c r="K1571" s="1">
        <v>9.6300000000000008</v>
      </c>
      <c r="L1571" s="3">
        <f t="shared" si="685"/>
        <v>0.45857142857142863</v>
      </c>
      <c r="M1571" s="3">
        <f t="shared" si="686"/>
        <v>17.72</v>
      </c>
      <c r="N1571" s="1">
        <v>2.5960000000000001</v>
      </c>
      <c r="O1571" s="1">
        <v>8.0380000000000003</v>
      </c>
      <c r="P1571" s="30">
        <f t="shared" si="668"/>
        <v>66.45</v>
      </c>
      <c r="Q1571">
        <f t="shared" si="691"/>
        <v>1.5999999999999999</v>
      </c>
      <c r="R1571">
        <f t="shared" si="692"/>
        <v>4.92</v>
      </c>
      <c r="S1571" s="20">
        <f t="shared" si="682"/>
        <v>6.52</v>
      </c>
      <c r="T1571" s="20">
        <f t="shared" si="679"/>
        <v>0.32520325203252032</v>
      </c>
    </row>
    <row r="1572" spans="1:20" x14ac:dyDescent="0.25">
      <c r="A1572" t="s">
        <v>1243</v>
      </c>
      <c r="E1572" s="1">
        <v>8.14</v>
      </c>
      <c r="F1572" s="1">
        <v>2.94</v>
      </c>
      <c r="G1572" s="1">
        <v>0.41</v>
      </c>
      <c r="H1572" s="1">
        <v>4.79</v>
      </c>
      <c r="I1572" s="1">
        <v>16</v>
      </c>
      <c r="J1572" s="1">
        <v>1</v>
      </c>
      <c r="K1572" s="1">
        <v>6.47</v>
      </c>
      <c r="L1572" s="3">
        <f t="shared" si="685"/>
        <v>0.40437499999999998</v>
      </c>
      <c r="M1572" s="3">
        <f t="shared" si="686"/>
        <v>14.61</v>
      </c>
      <c r="N1572" s="1">
        <v>1.966</v>
      </c>
      <c r="O1572" s="1">
        <v>5.4359999999999999</v>
      </c>
      <c r="P1572" s="30">
        <f t="shared" si="668"/>
        <v>54.787500000000001</v>
      </c>
      <c r="Q1572">
        <f t="shared" si="691"/>
        <v>1.5999999999999999</v>
      </c>
      <c r="R1572">
        <f t="shared" si="692"/>
        <v>4.92</v>
      </c>
      <c r="S1572" s="20">
        <f t="shared" si="682"/>
        <v>6.52</v>
      </c>
      <c r="T1572" s="20">
        <f t="shared" si="679"/>
        <v>0.32520325203252032</v>
      </c>
    </row>
    <row r="1573" spans="1:20" x14ac:dyDescent="0.25">
      <c r="L1573" s="3"/>
      <c r="M1573" s="3"/>
      <c r="P1573" s="30"/>
      <c r="S1573" s="20"/>
      <c r="T1573" s="20"/>
    </row>
    <row r="1574" spans="1:20" x14ac:dyDescent="0.25">
      <c r="A1574" t="s">
        <v>1244</v>
      </c>
      <c r="E1574" s="1">
        <v>9.09</v>
      </c>
      <c r="F1574" s="1">
        <v>5.64</v>
      </c>
      <c r="G1574" s="1">
        <v>0.15</v>
      </c>
      <c r="H1574" s="1">
        <v>3.3</v>
      </c>
      <c r="I1574" s="1">
        <v>27</v>
      </c>
      <c r="J1574" s="1">
        <v>1</v>
      </c>
      <c r="K1574" s="1">
        <v>12.74</v>
      </c>
      <c r="L1574" s="3">
        <f t="shared" si="685"/>
        <v>0.47185185185185186</v>
      </c>
      <c r="M1574" s="3">
        <f t="shared" si="686"/>
        <v>21.83</v>
      </c>
      <c r="N1574" s="1">
        <v>2.9710000000000001</v>
      </c>
      <c r="O1574" s="1">
        <v>4.7830000000000004</v>
      </c>
      <c r="P1574" s="30">
        <f t="shared" ref="P1574:P1637" si="693">M1574/(Q1574/6)</f>
        <v>87.32</v>
      </c>
      <c r="Q1574">
        <f>9/6</f>
        <v>1.5</v>
      </c>
      <c r="R1574">
        <f>29.9/6</f>
        <v>4.9833333333333334</v>
      </c>
      <c r="S1574" s="20">
        <f t="shared" si="682"/>
        <v>6.4833333333333334</v>
      </c>
      <c r="T1574" s="20">
        <f t="shared" si="679"/>
        <v>0.30100334448160537</v>
      </c>
    </row>
    <row r="1575" spans="1:20" x14ac:dyDescent="0.25">
      <c r="A1575" t="s">
        <v>1245</v>
      </c>
      <c r="E1575" s="1">
        <v>8.27</v>
      </c>
      <c r="F1575" s="1">
        <v>3.38</v>
      </c>
      <c r="G1575" s="1">
        <v>0.15</v>
      </c>
      <c r="H1575" s="1">
        <v>4.74</v>
      </c>
      <c r="I1575" s="1">
        <v>19</v>
      </c>
      <c r="J1575" s="1">
        <v>0</v>
      </c>
      <c r="K1575" s="1">
        <v>18.03</v>
      </c>
      <c r="L1575" s="3">
        <f t="shared" si="685"/>
        <v>0.94894736842105265</v>
      </c>
      <c r="M1575" s="3">
        <f t="shared" si="686"/>
        <v>26.3</v>
      </c>
      <c r="N1575" s="1">
        <v>2.298</v>
      </c>
      <c r="O1575" s="1">
        <v>5.62</v>
      </c>
      <c r="P1575" s="30">
        <f t="shared" si="693"/>
        <v>105.2</v>
      </c>
      <c r="Q1575">
        <f t="shared" ref="Q1575:Q1579" si="694">9/6</f>
        <v>1.5</v>
      </c>
      <c r="R1575">
        <f t="shared" ref="R1575:R1579" si="695">29.9/6</f>
        <v>4.9833333333333334</v>
      </c>
      <c r="S1575" s="20">
        <f t="shared" si="682"/>
        <v>6.4833333333333334</v>
      </c>
      <c r="T1575" s="20">
        <f t="shared" si="679"/>
        <v>0.30100334448160537</v>
      </c>
    </row>
    <row r="1576" spans="1:20" x14ac:dyDescent="0.25">
      <c r="A1576" t="s">
        <v>1246</v>
      </c>
      <c r="E1576" s="1">
        <v>7.92</v>
      </c>
      <c r="F1576" s="1">
        <v>2.84</v>
      </c>
      <c r="G1576" s="1">
        <v>0.2</v>
      </c>
      <c r="H1576" s="1">
        <v>4.87</v>
      </c>
      <c r="I1576" s="1">
        <v>16</v>
      </c>
      <c r="J1576" s="1">
        <v>0</v>
      </c>
      <c r="K1576" s="1">
        <v>12.26</v>
      </c>
      <c r="L1576" s="3">
        <f t="shared" si="685"/>
        <v>0.76624999999999999</v>
      </c>
      <c r="M1576" s="3">
        <f t="shared" si="686"/>
        <v>20.18</v>
      </c>
      <c r="N1576" s="1">
        <v>2.02</v>
      </c>
      <c r="O1576" s="1">
        <v>5.6289999999999996</v>
      </c>
      <c r="P1576" s="30">
        <f t="shared" si="693"/>
        <v>80.72</v>
      </c>
      <c r="Q1576">
        <f t="shared" si="694"/>
        <v>1.5</v>
      </c>
      <c r="R1576">
        <f t="shared" si="695"/>
        <v>4.9833333333333334</v>
      </c>
      <c r="S1576" s="20">
        <f t="shared" si="682"/>
        <v>6.4833333333333334</v>
      </c>
      <c r="T1576" s="20">
        <f t="shared" si="679"/>
        <v>0.30100334448160537</v>
      </c>
    </row>
    <row r="1577" spans="1:20" x14ac:dyDescent="0.25">
      <c r="A1577" t="s">
        <v>1247</v>
      </c>
      <c r="E1577" s="1">
        <v>8.68</v>
      </c>
      <c r="F1577" s="1">
        <v>3.58</v>
      </c>
      <c r="G1577" s="1">
        <v>0.18</v>
      </c>
      <c r="H1577" s="1">
        <v>4.93</v>
      </c>
      <c r="I1577" s="1">
        <v>19</v>
      </c>
      <c r="J1577" s="1">
        <v>0</v>
      </c>
      <c r="K1577" s="1">
        <v>12.12</v>
      </c>
      <c r="L1577" s="3">
        <f t="shared" si="685"/>
        <v>0.63789473684210518</v>
      </c>
      <c r="M1577" s="3">
        <f t="shared" si="686"/>
        <v>20.799999999999997</v>
      </c>
      <c r="N1577" s="1">
        <v>2.1890000000000001</v>
      </c>
      <c r="O1577" s="1">
        <v>5.3129999999999997</v>
      </c>
      <c r="P1577" s="30">
        <f t="shared" si="693"/>
        <v>83.199999999999989</v>
      </c>
      <c r="Q1577">
        <f t="shared" si="694"/>
        <v>1.5</v>
      </c>
      <c r="R1577">
        <f t="shared" si="695"/>
        <v>4.9833333333333334</v>
      </c>
      <c r="S1577" s="20">
        <f t="shared" si="682"/>
        <v>6.4833333333333334</v>
      </c>
      <c r="T1577" s="20">
        <f t="shared" si="679"/>
        <v>0.30100334448160537</v>
      </c>
    </row>
    <row r="1578" spans="1:20" x14ac:dyDescent="0.25">
      <c r="A1578" t="s">
        <v>1248</v>
      </c>
      <c r="E1578" s="1">
        <v>9.1300000000000008</v>
      </c>
      <c r="F1578" s="1">
        <v>3.16</v>
      </c>
      <c r="G1578" s="1">
        <v>0.13</v>
      </c>
      <c r="H1578" s="1">
        <v>5.84</v>
      </c>
      <c r="I1578" s="1">
        <v>19</v>
      </c>
      <c r="J1578" s="1">
        <v>2</v>
      </c>
      <c r="K1578" s="1">
        <v>10.72</v>
      </c>
      <c r="L1578" s="3">
        <f t="shared" si="685"/>
        <v>0.5642105263157895</v>
      </c>
      <c r="M1578" s="3">
        <f t="shared" si="686"/>
        <v>19.850000000000001</v>
      </c>
      <c r="N1578" s="1">
        <v>2.0819999999999999</v>
      </c>
      <c r="O1578" s="1">
        <v>6.0069999999999997</v>
      </c>
      <c r="P1578" s="30">
        <f t="shared" si="693"/>
        <v>79.400000000000006</v>
      </c>
      <c r="Q1578">
        <f t="shared" si="694"/>
        <v>1.5</v>
      </c>
      <c r="R1578">
        <f t="shared" si="695"/>
        <v>4.9833333333333334</v>
      </c>
      <c r="S1578" s="20">
        <f t="shared" si="682"/>
        <v>6.4833333333333334</v>
      </c>
      <c r="T1578" s="20">
        <f t="shared" si="679"/>
        <v>0.30100334448160537</v>
      </c>
    </row>
    <row r="1579" spans="1:20" x14ac:dyDescent="0.25">
      <c r="A1579" t="s">
        <v>1249</v>
      </c>
      <c r="E1579" s="1">
        <v>8.73</v>
      </c>
      <c r="F1579" s="1">
        <v>3.47</v>
      </c>
      <c r="G1579" s="1">
        <v>0.32</v>
      </c>
      <c r="H1579" s="1">
        <v>4.95</v>
      </c>
      <c r="I1579" s="1">
        <v>20</v>
      </c>
      <c r="J1579" s="1">
        <v>0</v>
      </c>
      <c r="K1579" s="1">
        <v>8.42</v>
      </c>
      <c r="L1579" s="3">
        <f t="shared" si="685"/>
        <v>0.42099999999999999</v>
      </c>
      <c r="M1579" s="3">
        <f t="shared" si="686"/>
        <v>17.149999999999999</v>
      </c>
      <c r="N1579" s="1">
        <v>2.29</v>
      </c>
      <c r="O1579" s="1">
        <v>5.7640000000000002</v>
      </c>
      <c r="P1579" s="30">
        <f t="shared" si="693"/>
        <v>68.599999999999994</v>
      </c>
      <c r="Q1579">
        <f t="shared" si="694"/>
        <v>1.5</v>
      </c>
      <c r="R1579">
        <f t="shared" si="695"/>
        <v>4.9833333333333334</v>
      </c>
      <c r="S1579" s="20">
        <f t="shared" si="682"/>
        <v>6.4833333333333334</v>
      </c>
      <c r="T1579" s="20">
        <f t="shared" si="679"/>
        <v>0.30100334448160537</v>
      </c>
    </row>
    <row r="1580" spans="1:20" x14ac:dyDescent="0.25">
      <c r="A1580" t="s">
        <v>1250</v>
      </c>
      <c r="E1580" s="1">
        <v>9.08</v>
      </c>
      <c r="F1580" s="1">
        <v>3.94</v>
      </c>
      <c r="G1580" s="1">
        <v>0.43</v>
      </c>
      <c r="H1580" s="1">
        <v>4.72</v>
      </c>
      <c r="I1580" s="1">
        <v>35</v>
      </c>
      <c r="J1580" s="1">
        <v>0</v>
      </c>
      <c r="K1580" s="1">
        <v>27.95</v>
      </c>
      <c r="L1580" s="3">
        <f t="shared" si="685"/>
        <v>0.7985714285714286</v>
      </c>
      <c r="M1580" s="3">
        <f t="shared" si="686"/>
        <v>37.03</v>
      </c>
      <c r="N1580" s="1">
        <v>3.8530000000000002</v>
      </c>
      <c r="O1580" s="1">
        <v>8.8889999999999993</v>
      </c>
      <c r="P1580" s="30">
        <f t="shared" si="693"/>
        <v>88.872</v>
      </c>
      <c r="Q1580">
        <f>15/6</f>
        <v>2.5</v>
      </c>
      <c r="R1580">
        <f>47.15/6</f>
        <v>7.8583333333333334</v>
      </c>
      <c r="S1580" s="20">
        <f t="shared" si="682"/>
        <v>10.358333333333334</v>
      </c>
      <c r="T1580" s="20">
        <f t="shared" si="679"/>
        <v>0.31813361611876989</v>
      </c>
    </row>
    <row r="1581" spans="1:20" x14ac:dyDescent="0.25">
      <c r="A1581" t="s">
        <v>1251</v>
      </c>
      <c r="E1581" s="1">
        <v>8.23</v>
      </c>
      <c r="F1581" s="1">
        <v>3.02</v>
      </c>
      <c r="G1581" s="1">
        <v>0.52</v>
      </c>
      <c r="H1581" s="1">
        <v>4.6900000000000004</v>
      </c>
      <c r="I1581" s="1">
        <v>24</v>
      </c>
      <c r="J1581" s="1">
        <v>0</v>
      </c>
      <c r="K1581" s="1">
        <v>12.81</v>
      </c>
      <c r="L1581" s="3">
        <f t="shared" si="685"/>
        <v>0.53375000000000006</v>
      </c>
      <c r="M1581" s="3">
        <f t="shared" si="686"/>
        <v>21.04</v>
      </c>
      <c r="N1581" s="1">
        <v>2.915</v>
      </c>
      <c r="O1581" s="1">
        <v>7.9370000000000003</v>
      </c>
      <c r="P1581" s="30">
        <f t="shared" si="693"/>
        <v>50.495999999999995</v>
      </c>
      <c r="Q1581">
        <f t="shared" ref="Q1581:Q1584" si="696">15/6</f>
        <v>2.5</v>
      </c>
      <c r="R1581">
        <f t="shared" ref="R1581:R1584" si="697">47.15/6</f>
        <v>7.8583333333333334</v>
      </c>
      <c r="S1581" s="20">
        <f t="shared" si="682"/>
        <v>10.358333333333334</v>
      </c>
      <c r="T1581" s="20">
        <f t="shared" si="679"/>
        <v>0.31813361611876989</v>
      </c>
    </row>
    <row r="1582" spans="1:20" x14ac:dyDescent="0.25">
      <c r="A1582" t="s">
        <v>1252</v>
      </c>
      <c r="E1582" s="1">
        <v>9.7100000000000009</v>
      </c>
      <c r="F1582" s="1">
        <v>4.32</v>
      </c>
      <c r="G1582" s="1">
        <v>0.16</v>
      </c>
      <c r="H1582" s="1">
        <v>5.23</v>
      </c>
      <c r="I1582" s="1">
        <v>39</v>
      </c>
      <c r="J1582" s="1">
        <v>0</v>
      </c>
      <c r="K1582" s="1">
        <v>28.7</v>
      </c>
      <c r="L1582" s="3">
        <f t="shared" si="685"/>
        <v>0.73589743589743584</v>
      </c>
      <c r="M1582" s="3">
        <f t="shared" si="686"/>
        <v>38.409999999999997</v>
      </c>
      <c r="N1582" s="1">
        <v>4.016</v>
      </c>
      <c r="O1582" s="1">
        <v>9.0190000000000001</v>
      </c>
      <c r="P1582" s="30">
        <f t="shared" si="693"/>
        <v>92.183999999999983</v>
      </c>
      <c r="Q1582">
        <f t="shared" si="696"/>
        <v>2.5</v>
      </c>
      <c r="R1582">
        <f t="shared" si="697"/>
        <v>7.8583333333333334</v>
      </c>
      <c r="S1582" s="20">
        <f t="shared" si="682"/>
        <v>10.358333333333334</v>
      </c>
      <c r="T1582" s="20">
        <f t="shared" si="679"/>
        <v>0.31813361611876989</v>
      </c>
    </row>
    <row r="1583" spans="1:20" x14ac:dyDescent="0.25">
      <c r="A1583" t="s">
        <v>1253</v>
      </c>
      <c r="E1583" s="1">
        <v>8.59</v>
      </c>
      <c r="F1583" s="1">
        <v>3.62</v>
      </c>
      <c r="G1583" s="1">
        <v>0.39</v>
      </c>
      <c r="H1583" s="1">
        <v>4.59</v>
      </c>
      <c r="I1583" s="1">
        <v>24</v>
      </c>
      <c r="J1583" s="1">
        <v>0</v>
      </c>
      <c r="K1583" s="1">
        <v>19.52</v>
      </c>
      <c r="L1583" s="3">
        <f t="shared" si="685"/>
        <v>0.81333333333333335</v>
      </c>
      <c r="M1583" s="3">
        <f t="shared" si="686"/>
        <v>28.11</v>
      </c>
      <c r="N1583" s="1">
        <v>2.7930000000000001</v>
      </c>
      <c r="O1583" s="1">
        <v>6.63</v>
      </c>
      <c r="P1583" s="30">
        <f t="shared" si="693"/>
        <v>67.463999999999999</v>
      </c>
      <c r="Q1583">
        <f t="shared" si="696"/>
        <v>2.5</v>
      </c>
      <c r="R1583">
        <f t="shared" si="697"/>
        <v>7.8583333333333334</v>
      </c>
      <c r="S1583" s="20">
        <f t="shared" si="682"/>
        <v>10.358333333333334</v>
      </c>
      <c r="T1583" s="20">
        <f t="shared" si="679"/>
        <v>0.31813361611876989</v>
      </c>
    </row>
    <row r="1584" spans="1:20" x14ac:dyDescent="0.25">
      <c r="A1584" t="s">
        <v>1254</v>
      </c>
      <c r="E1584" s="1">
        <v>9.2100000000000009</v>
      </c>
      <c r="F1584" s="1">
        <v>4.17</v>
      </c>
      <c r="G1584" s="1">
        <v>0.15</v>
      </c>
      <c r="H1584" s="1">
        <v>4.88</v>
      </c>
      <c r="I1584" s="1">
        <v>35</v>
      </c>
      <c r="J1584" s="1">
        <v>0</v>
      </c>
      <c r="K1584" s="1">
        <v>29.22</v>
      </c>
      <c r="L1584" s="3">
        <f t="shared" si="685"/>
        <v>0.83485714285714285</v>
      </c>
      <c r="M1584" s="3">
        <f t="shared" si="686"/>
        <v>38.43</v>
      </c>
      <c r="N1584" s="1">
        <v>3.8010000000000002</v>
      </c>
      <c r="O1584" s="1">
        <v>8.3879999999999999</v>
      </c>
      <c r="P1584" s="30">
        <f t="shared" si="693"/>
        <v>92.231999999999999</v>
      </c>
      <c r="Q1584">
        <f t="shared" si="696"/>
        <v>2.5</v>
      </c>
      <c r="R1584">
        <f t="shared" si="697"/>
        <v>7.8583333333333334</v>
      </c>
      <c r="S1584" s="20">
        <f t="shared" si="682"/>
        <v>10.358333333333334</v>
      </c>
      <c r="T1584" s="20">
        <f t="shared" si="679"/>
        <v>0.31813361611876989</v>
      </c>
    </row>
    <row r="1585" spans="1:20" x14ac:dyDescent="0.25">
      <c r="L1585" s="3"/>
      <c r="M1585" s="3"/>
      <c r="P1585" s="30"/>
      <c r="S1585" s="20"/>
      <c r="T1585" s="20"/>
    </row>
    <row r="1586" spans="1:20" x14ac:dyDescent="0.25">
      <c r="A1586" t="s">
        <v>1255</v>
      </c>
      <c r="E1586" s="1">
        <v>6.99</v>
      </c>
      <c r="F1586" s="1">
        <v>2.89</v>
      </c>
      <c r="G1586" s="1">
        <v>0.12</v>
      </c>
      <c r="H1586" s="1">
        <v>3.98</v>
      </c>
      <c r="I1586" s="1">
        <v>22</v>
      </c>
      <c r="J1586" s="1">
        <v>0</v>
      </c>
      <c r="K1586" s="1">
        <v>15.56</v>
      </c>
      <c r="L1586" s="3">
        <f t="shared" si="685"/>
        <v>0.70727272727272728</v>
      </c>
      <c r="M1586" s="3">
        <f t="shared" si="686"/>
        <v>22.55</v>
      </c>
      <c r="N1586" s="1">
        <v>3.1480000000000001</v>
      </c>
      <c r="O1586" s="1">
        <v>7.6189999999999998</v>
      </c>
      <c r="P1586" s="30">
        <f t="shared" si="693"/>
        <v>71.210526315789465</v>
      </c>
      <c r="Q1586">
        <f>11.4/6</f>
        <v>1.9000000000000001</v>
      </c>
      <c r="R1586">
        <f>37.32/6</f>
        <v>6.22</v>
      </c>
      <c r="S1586" s="20">
        <f t="shared" si="682"/>
        <v>8.1199999999999992</v>
      </c>
      <c r="T1586" s="20">
        <f t="shared" si="679"/>
        <v>0.30546623794212224</v>
      </c>
    </row>
    <row r="1587" spans="1:20" x14ac:dyDescent="0.25">
      <c r="A1587" t="s">
        <v>1256</v>
      </c>
      <c r="E1587" s="1">
        <v>8.14</v>
      </c>
      <c r="F1587" s="1">
        <v>3.35</v>
      </c>
      <c r="G1587" s="1">
        <v>0.52</v>
      </c>
      <c r="H1587" s="1">
        <v>4.28</v>
      </c>
      <c r="I1587" s="1">
        <v>24</v>
      </c>
      <c r="J1587" s="1">
        <v>2</v>
      </c>
      <c r="K1587" s="1">
        <v>14.45</v>
      </c>
      <c r="L1587" s="3">
        <f t="shared" si="685"/>
        <v>0.6020833333333333</v>
      </c>
      <c r="M1587" s="3">
        <f t="shared" si="686"/>
        <v>22.59</v>
      </c>
      <c r="N1587" s="1">
        <v>2.9470000000000001</v>
      </c>
      <c r="O1587" s="1">
        <v>7.17</v>
      </c>
      <c r="P1587" s="30">
        <f t="shared" si="693"/>
        <v>71.336842105263145</v>
      </c>
      <c r="Q1587">
        <f t="shared" ref="Q1587:Q1590" si="698">11.4/6</f>
        <v>1.9000000000000001</v>
      </c>
      <c r="R1587">
        <f t="shared" ref="R1587:R1590" si="699">37.32/6</f>
        <v>6.22</v>
      </c>
      <c r="S1587" s="20">
        <f t="shared" si="682"/>
        <v>8.1199999999999992</v>
      </c>
      <c r="T1587" s="20">
        <f t="shared" si="679"/>
        <v>0.30546623794212224</v>
      </c>
    </row>
    <row r="1588" spans="1:20" x14ac:dyDescent="0.25">
      <c r="A1588" t="s">
        <v>1257</v>
      </c>
      <c r="E1588" s="1">
        <v>6.48</v>
      </c>
      <c r="F1588" s="1">
        <v>3.24</v>
      </c>
      <c r="G1588" s="1">
        <v>0.26</v>
      </c>
      <c r="H1588" s="1">
        <v>2.98</v>
      </c>
      <c r="I1588" s="1">
        <v>18</v>
      </c>
      <c r="J1588" s="1">
        <v>0</v>
      </c>
      <c r="K1588" s="1">
        <v>14.46</v>
      </c>
      <c r="L1588" s="3">
        <f t="shared" si="685"/>
        <v>0.80333333333333334</v>
      </c>
      <c r="M1588" s="3">
        <f t="shared" si="686"/>
        <v>20.94</v>
      </c>
      <c r="N1588" s="1">
        <v>2.78</v>
      </c>
      <c r="O1588" s="1">
        <v>5.556</v>
      </c>
      <c r="P1588" s="30">
        <f t="shared" si="693"/>
        <v>66.126315789473679</v>
      </c>
      <c r="Q1588">
        <f t="shared" si="698"/>
        <v>1.9000000000000001</v>
      </c>
      <c r="R1588">
        <f t="shared" si="699"/>
        <v>6.22</v>
      </c>
      <c r="S1588" s="20">
        <f t="shared" si="682"/>
        <v>8.1199999999999992</v>
      </c>
      <c r="T1588" s="20">
        <f t="shared" si="679"/>
        <v>0.30546623794212224</v>
      </c>
    </row>
    <row r="1589" spans="1:20" x14ac:dyDescent="0.25">
      <c r="A1589" t="s">
        <v>1258</v>
      </c>
      <c r="E1589" s="1">
        <v>8.2100000000000009</v>
      </c>
      <c r="F1589" s="1">
        <v>3.03</v>
      </c>
      <c r="G1589" s="1">
        <v>0.42</v>
      </c>
      <c r="H1589" s="1">
        <v>4.76</v>
      </c>
      <c r="I1589" s="1">
        <v>24</v>
      </c>
      <c r="J1589" s="1">
        <v>0</v>
      </c>
      <c r="K1589" s="1">
        <v>15.97</v>
      </c>
      <c r="L1589" s="3">
        <f t="shared" si="685"/>
        <v>0.66541666666666666</v>
      </c>
      <c r="M1589" s="3">
        <f t="shared" si="686"/>
        <v>24.18</v>
      </c>
      <c r="N1589" s="1">
        <v>2.9249999999999998</v>
      </c>
      <c r="O1589" s="1">
        <v>7.9240000000000004</v>
      </c>
      <c r="P1589" s="30">
        <f t="shared" si="693"/>
        <v>76.357894736842098</v>
      </c>
      <c r="Q1589">
        <f t="shared" si="698"/>
        <v>1.9000000000000001</v>
      </c>
      <c r="R1589">
        <f t="shared" si="699"/>
        <v>6.22</v>
      </c>
      <c r="S1589" s="20">
        <f t="shared" si="682"/>
        <v>8.1199999999999992</v>
      </c>
      <c r="T1589" s="20">
        <f t="shared" si="679"/>
        <v>0.30546623794212224</v>
      </c>
    </row>
    <row r="1590" spans="1:20" x14ac:dyDescent="0.25">
      <c r="A1590" t="s">
        <v>1259</v>
      </c>
      <c r="E1590" s="1">
        <v>8.66</v>
      </c>
      <c r="F1590" s="1">
        <v>3.21</v>
      </c>
      <c r="G1590" s="1">
        <v>0.21</v>
      </c>
      <c r="H1590" s="1">
        <v>5.23</v>
      </c>
      <c r="I1590" s="1">
        <v>24</v>
      </c>
      <c r="J1590" s="1">
        <v>0</v>
      </c>
      <c r="K1590" s="1">
        <v>15.48</v>
      </c>
      <c r="L1590" s="3">
        <f t="shared" si="685"/>
        <v>0.64500000000000002</v>
      </c>
      <c r="M1590" s="3">
        <f t="shared" si="686"/>
        <v>24.14</v>
      </c>
      <c r="N1590" s="1">
        <v>2.7730000000000001</v>
      </c>
      <c r="O1590" s="1">
        <v>7.4669999999999996</v>
      </c>
      <c r="P1590" s="30">
        <f t="shared" si="693"/>
        <v>76.231578947368419</v>
      </c>
      <c r="Q1590">
        <f t="shared" si="698"/>
        <v>1.9000000000000001</v>
      </c>
      <c r="R1590">
        <f t="shared" si="699"/>
        <v>6.22</v>
      </c>
      <c r="S1590" s="20">
        <f t="shared" si="682"/>
        <v>8.1199999999999992</v>
      </c>
      <c r="T1590" s="20">
        <f t="shared" si="679"/>
        <v>0.30546623794212224</v>
      </c>
    </row>
    <row r="1591" spans="1:20" x14ac:dyDescent="0.25">
      <c r="L1591" s="3"/>
      <c r="M1591" s="3"/>
      <c r="P1591" s="30"/>
      <c r="S1591" s="20"/>
      <c r="T1591" s="20"/>
    </row>
    <row r="1592" spans="1:20" x14ac:dyDescent="0.25">
      <c r="A1592" t="s">
        <v>1260</v>
      </c>
      <c r="E1592" s="1">
        <v>6.24</v>
      </c>
      <c r="F1592" s="1">
        <v>3.47</v>
      </c>
      <c r="G1592" s="1">
        <v>0.34</v>
      </c>
      <c r="H1592" s="1">
        <v>2.44</v>
      </c>
      <c r="I1592" s="1">
        <v>25</v>
      </c>
      <c r="J1592" s="1">
        <v>0</v>
      </c>
      <c r="K1592" s="1">
        <v>10.37</v>
      </c>
      <c r="L1592" s="3">
        <f t="shared" si="685"/>
        <v>0.41479999999999995</v>
      </c>
      <c r="M1592" s="3">
        <f t="shared" si="686"/>
        <v>16.61</v>
      </c>
      <c r="N1592" s="1">
        <v>4.0049999999999999</v>
      </c>
      <c r="O1592" s="1">
        <v>7.202</v>
      </c>
      <c r="P1592" s="30">
        <f t="shared" si="693"/>
        <v>98.026229508196735</v>
      </c>
      <c r="Q1592">
        <f>6.1/6</f>
        <v>1.0166666666666666</v>
      </c>
      <c r="R1592">
        <f>26.8/6</f>
        <v>4.4666666666666668</v>
      </c>
      <c r="S1592" s="20">
        <f t="shared" si="682"/>
        <v>5.4833333333333334</v>
      </c>
      <c r="T1592" s="20">
        <f t="shared" si="679"/>
        <v>0.22761194029850745</v>
      </c>
    </row>
    <row r="1593" spans="1:20" x14ac:dyDescent="0.25">
      <c r="A1593" t="s">
        <v>1261</v>
      </c>
      <c r="E1593" s="1">
        <v>7.39</v>
      </c>
      <c r="F1593" s="1">
        <v>3.24</v>
      </c>
      <c r="G1593" s="1">
        <v>0.45</v>
      </c>
      <c r="H1593" s="1">
        <v>3.69</v>
      </c>
      <c r="I1593" s="1">
        <v>19</v>
      </c>
      <c r="J1593" s="1">
        <v>0</v>
      </c>
      <c r="K1593" s="1">
        <v>8.1300000000000008</v>
      </c>
      <c r="L1593" s="3">
        <f t="shared" si="685"/>
        <v>0.42789473684210533</v>
      </c>
      <c r="M1593" s="3">
        <f t="shared" si="686"/>
        <v>15.52</v>
      </c>
      <c r="N1593" s="1">
        <v>2.5710000000000002</v>
      </c>
      <c r="O1593" s="1">
        <v>5.8559999999999999</v>
      </c>
      <c r="P1593" s="30">
        <f t="shared" si="693"/>
        <v>91.593442622950832</v>
      </c>
      <c r="Q1593">
        <f t="shared" ref="Q1593:Q1597" si="700">6.1/6</f>
        <v>1.0166666666666666</v>
      </c>
      <c r="R1593">
        <f t="shared" ref="R1593:R1597" si="701">26.8/6</f>
        <v>4.4666666666666668</v>
      </c>
      <c r="S1593" s="20">
        <f t="shared" si="682"/>
        <v>5.4833333333333334</v>
      </c>
      <c r="T1593" s="20">
        <f t="shared" si="679"/>
        <v>0.22761194029850745</v>
      </c>
    </row>
    <row r="1594" spans="1:20" x14ac:dyDescent="0.25">
      <c r="A1594" t="s">
        <v>1262</v>
      </c>
      <c r="E1594" s="1">
        <v>7.87</v>
      </c>
      <c r="F1594" s="1">
        <v>3.53</v>
      </c>
      <c r="G1594" s="1">
        <v>0.27</v>
      </c>
      <c r="H1594" s="1">
        <v>4.07</v>
      </c>
      <c r="I1594" s="1">
        <v>25</v>
      </c>
      <c r="J1594" s="1">
        <v>1</v>
      </c>
      <c r="K1594" s="1">
        <v>9.16</v>
      </c>
      <c r="L1594" s="3">
        <f t="shared" si="685"/>
        <v>0.3664</v>
      </c>
      <c r="M1594" s="3">
        <f t="shared" si="686"/>
        <v>17.03</v>
      </c>
      <c r="N1594" s="1">
        <v>3.1779999999999999</v>
      </c>
      <c r="O1594" s="1">
        <v>7.0739999999999998</v>
      </c>
      <c r="P1594" s="30">
        <f t="shared" si="693"/>
        <v>100.5049180327869</v>
      </c>
      <c r="Q1594">
        <f t="shared" si="700"/>
        <v>1.0166666666666666</v>
      </c>
      <c r="R1594">
        <f t="shared" si="701"/>
        <v>4.4666666666666668</v>
      </c>
      <c r="S1594" s="20">
        <f t="shared" si="682"/>
        <v>5.4833333333333334</v>
      </c>
      <c r="T1594" s="20">
        <f t="shared" si="679"/>
        <v>0.22761194029850745</v>
      </c>
    </row>
    <row r="1595" spans="1:20" x14ac:dyDescent="0.25">
      <c r="A1595" t="s">
        <v>1263</v>
      </c>
      <c r="E1595" s="1">
        <v>7.25</v>
      </c>
      <c r="F1595" s="1">
        <v>2.2000000000000002</v>
      </c>
      <c r="G1595" s="1">
        <v>0.56000000000000005</v>
      </c>
      <c r="H1595" s="1">
        <v>4.49</v>
      </c>
      <c r="I1595" s="1">
        <v>13</v>
      </c>
      <c r="J1595" s="1">
        <v>0</v>
      </c>
      <c r="K1595" s="1">
        <v>4.54</v>
      </c>
      <c r="L1595" s="3">
        <f t="shared" si="685"/>
        <v>0.34923076923076923</v>
      </c>
      <c r="M1595" s="3">
        <f t="shared" si="686"/>
        <v>11.79</v>
      </c>
      <c r="N1595" s="1">
        <v>1.792</v>
      </c>
      <c r="O1595" s="1">
        <v>5.9139999999999997</v>
      </c>
      <c r="P1595" s="30">
        <f t="shared" si="693"/>
        <v>69.580327868852464</v>
      </c>
      <c r="Q1595">
        <f t="shared" si="700"/>
        <v>1.0166666666666666</v>
      </c>
      <c r="R1595">
        <f t="shared" si="701"/>
        <v>4.4666666666666668</v>
      </c>
      <c r="S1595" s="20">
        <f t="shared" si="682"/>
        <v>5.4833333333333334</v>
      </c>
      <c r="T1595" s="20">
        <f t="shared" si="679"/>
        <v>0.22761194029850745</v>
      </c>
    </row>
    <row r="1596" spans="1:20" x14ac:dyDescent="0.25">
      <c r="A1596" t="s">
        <v>1264</v>
      </c>
      <c r="E1596" s="1">
        <v>7.75</v>
      </c>
      <c r="F1596" s="1">
        <v>2.79</v>
      </c>
      <c r="G1596" s="1">
        <v>1.17</v>
      </c>
      <c r="H1596" s="1">
        <v>3.79</v>
      </c>
      <c r="I1596" s="1">
        <v>18</v>
      </c>
      <c r="J1596" s="1">
        <v>1</v>
      </c>
      <c r="K1596" s="1">
        <v>7.4</v>
      </c>
      <c r="L1596" s="3">
        <f t="shared" si="685"/>
        <v>0.41111111111111115</v>
      </c>
      <c r="M1596" s="3">
        <f t="shared" si="686"/>
        <v>15.15</v>
      </c>
      <c r="N1596" s="1">
        <v>2.3239999999999998</v>
      </c>
      <c r="O1596" s="1">
        <v>6.45</v>
      </c>
      <c r="P1596" s="30">
        <f t="shared" si="693"/>
        <v>89.409836065573785</v>
      </c>
      <c r="Q1596">
        <f t="shared" si="700"/>
        <v>1.0166666666666666</v>
      </c>
      <c r="R1596">
        <f t="shared" si="701"/>
        <v>4.4666666666666668</v>
      </c>
      <c r="S1596" s="20">
        <f t="shared" si="682"/>
        <v>5.4833333333333334</v>
      </c>
      <c r="T1596" s="20">
        <f t="shared" si="679"/>
        <v>0.22761194029850745</v>
      </c>
    </row>
    <row r="1597" spans="1:20" x14ac:dyDescent="0.25">
      <c r="A1597" t="s">
        <v>1265</v>
      </c>
      <c r="E1597" s="1">
        <v>7.15</v>
      </c>
      <c r="F1597" s="1">
        <v>2.12</v>
      </c>
      <c r="G1597" s="1">
        <v>0.64</v>
      </c>
      <c r="H1597" s="1">
        <v>4.3899999999999997</v>
      </c>
      <c r="I1597" s="1">
        <v>14</v>
      </c>
      <c r="J1597" s="1">
        <v>0</v>
      </c>
      <c r="K1597" s="1">
        <v>5.71</v>
      </c>
      <c r="L1597" s="3">
        <f t="shared" si="685"/>
        <v>0.40785714285714286</v>
      </c>
      <c r="M1597" s="3">
        <f t="shared" si="686"/>
        <v>12.86</v>
      </c>
      <c r="N1597" s="1">
        <v>1.9590000000000001</v>
      </c>
      <c r="O1597" s="1">
        <v>6.5960000000000001</v>
      </c>
      <c r="P1597" s="30">
        <f t="shared" si="693"/>
        <v>75.895081967213116</v>
      </c>
      <c r="Q1597">
        <f t="shared" si="700"/>
        <v>1.0166666666666666</v>
      </c>
      <c r="R1597">
        <f t="shared" si="701"/>
        <v>4.4666666666666668</v>
      </c>
      <c r="S1597" s="20">
        <f t="shared" si="682"/>
        <v>5.4833333333333334</v>
      </c>
      <c r="T1597" s="20">
        <f t="shared" si="679"/>
        <v>0.22761194029850745</v>
      </c>
    </row>
    <row r="1598" spans="1:20" x14ac:dyDescent="0.25">
      <c r="A1598" t="s">
        <v>1266</v>
      </c>
      <c r="E1598" s="1">
        <v>7.37</v>
      </c>
      <c r="F1598" s="1">
        <v>2.38</v>
      </c>
      <c r="G1598" s="1">
        <v>0.2</v>
      </c>
      <c r="H1598" s="1">
        <v>4.78</v>
      </c>
      <c r="I1598" s="1">
        <v>16</v>
      </c>
      <c r="J1598" s="1">
        <v>0</v>
      </c>
      <c r="K1598" s="1">
        <v>14.11</v>
      </c>
      <c r="L1598" s="3">
        <f t="shared" si="685"/>
        <v>0.88187499999999996</v>
      </c>
      <c r="M1598" s="3">
        <f t="shared" si="686"/>
        <v>21.48</v>
      </c>
      <c r="N1598" s="1">
        <v>2.1720000000000002</v>
      </c>
      <c r="O1598" s="1">
        <v>6.7089999999999996</v>
      </c>
      <c r="P1598" s="30">
        <f t="shared" si="693"/>
        <v>84.05217391304349</v>
      </c>
      <c r="Q1598">
        <f>9.2/6</f>
        <v>1.5333333333333332</v>
      </c>
      <c r="R1598">
        <f>29.1/6</f>
        <v>4.8500000000000005</v>
      </c>
      <c r="S1598" s="20">
        <f t="shared" si="682"/>
        <v>6.3833333333333337</v>
      </c>
      <c r="T1598" s="20">
        <f t="shared" si="679"/>
        <v>0.31615120274914082</v>
      </c>
    </row>
    <row r="1599" spans="1:20" x14ac:dyDescent="0.25">
      <c r="A1599" t="s">
        <v>1267</v>
      </c>
      <c r="E1599" s="1">
        <v>7.77</v>
      </c>
      <c r="F1599" s="1">
        <v>2.7</v>
      </c>
      <c r="G1599" s="1">
        <v>0.27</v>
      </c>
      <c r="H1599" s="1">
        <v>4.79</v>
      </c>
      <c r="I1599" s="1">
        <v>21</v>
      </c>
      <c r="J1599" s="1">
        <v>0</v>
      </c>
      <c r="K1599" s="1">
        <v>10.29</v>
      </c>
      <c r="L1599" s="3">
        <f t="shared" si="685"/>
        <v>0.48999999999999994</v>
      </c>
      <c r="M1599" s="3">
        <f t="shared" si="686"/>
        <v>18.059999999999999</v>
      </c>
      <c r="N1599" s="1">
        <v>2.7029999999999998</v>
      </c>
      <c r="O1599" s="1">
        <v>7.7759999999999998</v>
      </c>
      <c r="P1599" s="30">
        <f t="shared" si="693"/>
        <v>70.669565217391309</v>
      </c>
      <c r="Q1599">
        <f t="shared" ref="Q1599:Q1603" si="702">9.2/6</f>
        <v>1.5333333333333332</v>
      </c>
      <c r="R1599">
        <f t="shared" ref="R1599:R1603" si="703">29.1/6</f>
        <v>4.8500000000000005</v>
      </c>
      <c r="S1599" s="20">
        <f t="shared" si="682"/>
        <v>6.3833333333333337</v>
      </c>
      <c r="T1599" s="20">
        <f t="shared" si="679"/>
        <v>0.31615120274914082</v>
      </c>
    </row>
    <row r="1600" spans="1:20" x14ac:dyDescent="0.25">
      <c r="A1600" t="s">
        <v>1268</v>
      </c>
      <c r="E1600" s="1">
        <v>8.0500000000000007</v>
      </c>
      <c r="F1600" s="1">
        <v>3.04</v>
      </c>
      <c r="G1600" s="1">
        <v>0.08</v>
      </c>
      <c r="H1600" s="1">
        <v>4.9400000000000004</v>
      </c>
      <c r="I1600" s="1">
        <v>13</v>
      </c>
      <c r="J1600" s="1">
        <v>0</v>
      </c>
      <c r="K1600" s="1">
        <v>6.27</v>
      </c>
      <c r="L1600" s="3">
        <f t="shared" si="685"/>
        <v>0.48230769230769227</v>
      </c>
      <c r="M1600" s="3">
        <f t="shared" si="686"/>
        <v>14.32</v>
      </c>
      <c r="N1600" s="1">
        <v>1.615</v>
      </c>
      <c r="O1600" s="1">
        <v>4.2830000000000004</v>
      </c>
      <c r="P1600" s="30">
        <f t="shared" si="693"/>
        <v>56.034782608695657</v>
      </c>
      <c r="Q1600">
        <f t="shared" si="702"/>
        <v>1.5333333333333332</v>
      </c>
      <c r="R1600">
        <f t="shared" si="703"/>
        <v>4.8500000000000005</v>
      </c>
      <c r="S1600" s="20">
        <f t="shared" si="682"/>
        <v>6.3833333333333337</v>
      </c>
      <c r="T1600" s="20">
        <f t="shared" si="679"/>
        <v>0.31615120274914082</v>
      </c>
    </row>
    <row r="1601" spans="1:20" x14ac:dyDescent="0.25">
      <c r="A1601" t="s">
        <v>1269</v>
      </c>
      <c r="E1601" s="1">
        <v>8.44</v>
      </c>
      <c r="F1601" s="1">
        <v>2.72</v>
      </c>
      <c r="G1601" s="1">
        <v>0.19</v>
      </c>
      <c r="H1601" s="1">
        <v>5.53</v>
      </c>
      <c r="I1601" s="1">
        <v>18</v>
      </c>
      <c r="J1601" s="1">
        <v>0</v>
      </c>
      <c r="K1601" s="1">
        <v>7.59</v>
      </c>
      <c r="L1601" s="3">
        <f t="shared" si="685"/>
        <v>0.42166666666666663</v>
      </c>
      <c r="M1601" s="3">
        <f t="shared" si="686"/>
        <v>16.03</v>
      </c>
      <c r="N1601" s="1">
        <v>2.133</v>
      </c>
      <c r="O1601" s="1">
        <v>6.6180000000000003</v>
      </c>
      <c r="P1601" s="30">
        <f t="shared" si="693"/>
        <v>62.726086956521748</v>
      </c>
      <c r="Q1601">
        <f t="shared" si="702"/>
        <v>1.5333333333333332</v>
      </c>
      <c r="R1601">
        <f t="shared" si="703"/>
        <v>4.8500000000000005</v>
      </c>
      <c r="S1601" s="20">
        <f t="shared" si="682"/>
        <v>6.3833333333333337</v>
      </c>
      <c r="T1601" s="20">
        <f t="shared" si="679"/>
        <v>0.31615120274914082</v>
      </c>
    </row>
    <row r="1602" spans="1:20" x14ac:dyDescent="0.25">
      <c r="A1602" t="s">
        <v>1270</v>
      </c>
      <c r="E1602" s="1">
        <v>7.63</v>
      </c>
      <c r="F1602" s="1">
        <v>3.18</v>
      </c>
      <c r="G1602" s="1">
        <v>0.25</v>
      </c>
      <c r="H1602" s="1">
        <v>4.2</v>
      </c>
      <c r="I1602" s="1">
        <v>24</v>
      </c>
      <c r="J1602" s="1">
        <v>0</v>
      </c>
      <c r="K1602" s="1">
        <v>9.14</v>
      </c>
      <c r="L1602" s="3">
        <f t="shared" si="685"/>
        <v>0.38083333333333336</v>
      </c>
      <c r="M1602" s="3">
        <f t="shared" si="686"/>
        <v>16.77</v>
      </c>
      <c r="N1602" s="1">
        <v>3.145</v>
      </c>
      <c r="O1602" s="1">
        <v>7.5380000000000003</v>
      </c>
      <c r="P1602" s="30">
        <f t="shared" si="693"/>
        <v>65.62173913043479</v>
      </c>
      <c r="Q1602">
        <f t="shared" si="702"/>
        <v>1.5333333333333332</v>
      </c>
      <c r="R1602">
        <f t="shared" si="703"/>
        <v>4.8500000000000005</v>
      </c>
      <c r="S1602" s="20">
        <f t="shared" si="682"/>
        <v>6.3833333333333337</v>
      </c>
      <c r="T1602" s="20">
        <f t="shared" si="679"/>
        <v>0.31615120274914082</v>
      </c>
    </row>
    <row r="1603" spans="1:20" x14ac:dyDescent="0.25">
      <c r="A1603" t="s">
        <v>1271</v>
      </c>
      <c r="E1603" s="1">
        <v>7.55</v>
      </c>
      <c r="F1603" s="1">
        <v>3.49</v>
      </c>
      <c r="G1603" s="1">
        <v>0.24</v>
      </c>
      <c r="H1603" s="1">
        <v>3.82</v>
      </c>
      <c r="I1603" s="1">
        <v>24</v>
      </c>
      <c r="J1603" s="1">
        <v>1</v>
      </c>
      <c r="K1603" s="1">
        <v>9.82</v>
      </c>
      <c r="L1603" s="3">
        <f t="shared" si="685"/>
        <v>0.40916666666666668</v>
      </c>
      <c r="M1603" s="3">
        <f t="shared" si="686"/>
        <v>17.37</v>
      </c>
      <c r="N1603" s="1">
        <v>3.181</v>
      </c>
      <c r="O1603" s="1">
        <v>6.8769999999999998</v>
      </c>
      <c r="P1603" s="30">
        <f t="shared" si="693"/>
        <v>67.96956521739132</v>
      </c>
      <c r="Q1603">
        <f t="shared" si="702"/>
        <v>1.5333333333333332</v>
      </c>
      <c r="R1603">
        <f t="shared" si="703"/>
        <v>4.8500000000000005</v>
      </c>
      <c r="S1603" s="20">
        <f t="shared" si="682"/>
        <v>6.3833333333333337</v>
      </c>
      <c r="T1603" s="20">
        <f t="shared" si="679"/>
        <v>0.31615120274914082</v>
      </c>
    </row>
    <row r="1604" spans="1:20" x14ac:dyDescent="0.25">
      <c r="A1604" t="s">
        <v>1272</v>
      </c>
      <c r="E1604" s="1">
        <v>7.24</v>
      </c>
      <c r="F1604" s="1">
        <v>3.78</v>
      </c>
      <c r="G1604" s="1">
        <v>0.17</v>
      </c>
      <c r="H1604" s="1">
        <v>3.29</v>
      </c>
      <c r="I1604" s="1">
        <v>26</v>
      </c>
      <c r="J1604" s="1">
        <v>0</v>
      </c>
      <c r="K1604" s="1">
        <v>14.73</v>
      </c>
      <c r="L1604" s="3">
        <f t="shared" si="685"/>
        <v>0.56653846153846155</v>
      </c>
      <c r="M1604" s="3">
        <f t="shared" si="686"/>
        <v>21.97</v>
      </c>
      <c r="N1604" s="1">
        <v>3.59</v>
      </c>
      <c r="O1604" s="1">
        <v>6.8849999999999998</v>
      </c>
      <c r="P1604" s="30">
        <f t="shared" si="693"/>
        <v>87.88</v>
      </c>
      <c r="Q1604">
        <f>9/6</f>
        <v>1.5</v>
      </c>
      <c r="R1604">
        <f>31/6</f>
        <v>5.166666666666667</v>
      </c>
      <c r="S1604" s="20">
        <f t="shared" si="682"/>
        <v>6.666666666666667</v>
      </c>
      <c r="T1604" s="20">
        <f t="shared" ref="T1604:T1667" si="704">Q1604/R1604</f>
        <v>0.29032258064516125</v>
      </c>
    </row>
    <row r="1605" spans="1:20" x14ac:dyDescent="0.25">
      <c r="A1605" t="s">
        <v>1273</v>
      </c>
      <c r="E1605" s="1">
        <v>8.94</v>
      </c>
      <c r="F1605" s="1">
        <v>3.29</v>
      </c>
      <c r="G1605" s="1">
        <v>0.18</v>
      </c>
      <c r="H1605" s="1">
        <v>5.47</v>
      </c>
      <c r="I1605" s="1">
        <v>20</v>
      </c>
      <c r="J1605" s="1">
        <v>0</v>
      </c>
      <c r="K1605" s="1">
        <v>9.69</v>
      </c>
      <c r="L1605" s="3">
        <f t="shared" si="685"/>
        <v>0.48449999999999999</v>
      </c>
      <c r="M1605" s="3">
        <f t="shared" si="686"/>
        <v>18.63</v>
      </c>
      <c r="N1605" s="1">
        <v>2.2360000000000002</v>
      </c>
      <c r="O1605" s="1">
        <v>6.0709999999999997</v>
      </c>
      <c r="P1605" s="30">
        <f t="shared" si="693"/>
        <v>74.52</v>
      </c>
      <c r="Q1605">
        <f t="shared" ref="Q1605:Q1606" si="705">9/6</f>
        <v>1.5</v>
      </c>
      <c r="R1605">
        <f t="shared" ref="R1605:R1606" si="706">31/6</f>
        <v>5.166666666666667</v>
      </c>
      <c r="S1605" s="20">
        <f t="shared" si="682"/>
        <v>6.666666666666667</v>
      </c>
      <c r="T1605" s="20">
        <f t="shared" si="704"/>
        <v>0.29032258064516125</v>
      </c>
    </row>
    <row r="1606" spans="1:20" x14ac:dyDescent="0.25">
      <c r="A1606" t="s">
        <v>1274</v>
      </c>
      <c r="E1606" s="1">
        <v>7.85</v>
      </c>
      <c r="F1606" s="1">
        <v>3.05</v>
      </c>
      <c r="G1606" s="1">
        <v>0.13</v>
      </c>
      <c r="H1606" s="1">
        <v>4.67</v>
      </c>
      <c r="I1606" s="1">
        <v>17</v>
      </c>
      <c r="J1606" s="1">
        <v>0</v>
      </c>
      <c r="K1606" s="1">
        <v>8</v>
      </c>
      <c r="L1606" s="3">
        <f t="shared" si="685"/>
        <v>0.47058823529411764</v>
      </c>
      <c r="M1606" s="3">
        <f t="shared" si="686"/>
        <v>15.85</v>
      </c>
      <c r="N1606" s="1">
        <v>2.1659999999999999</v>
      </c>
      <c r="O1606" s="1">
        <v>5.5709999999999997</v>
      </c>
      <c r="P1606" s="30">
        <f t="shared" si="693"/>
        <v>63.4</v>
      </c>
      <c r="Q1606">
        <f t="shared" si="705"/>
        <v>1.5</v>
      </c>
      <c r="R1606">
        <f t="shared" si="706"/>
        <v>5.166666666666667</v>
      </c>
      <c r="S1606" s="20">
        <f t="shared" si="682"/>
        <v>6.666666666666667</v>
      </c>
      <c r="T1606" s="20">
        <f t="shared" si="704"/>
        <v>0.29032258064516125</v>
      </c>
    </row>
    <row r="1607" spans="1:20" x14ac:dyDescent="0.25">
      <c r="L1607" s="3"/>
      <c r="M1607" s="3"/>
      <c r="P1607" s="30"/>
      <c r="S1607" s="20"/>
      <c r="T1607" s="20"/>
    </row>
    <row r="1608" spans="1:20" x14ac:dyDescent="0.25">
      <c r="L1608" s="3"/>
      <c r="M1608" s="3"/>
      <c r="P1608" s="30"/>
      <c r="S1608" s="20"/>
      <c r="T1608" s="20"/>
    </row>
    <row r="1609" spans="1:20" x14ac:dyDescent="0.25">
      <c r="L1609" s="3"/>
      <c r="M1609" s="3"/>
      <c r="P1609" s="30"/>
      <c r="S1609" s="20"/>
      <c r="T1609" s="20"/>
    </row>
    <row r="1610" spans="1:20" x14ac:dyDescent="0.25">
      <c r="A1610" t="s">
        <v>1275</v>
      </c>
      <c r="E1610" s="1">
        <v>9.08</v>
      </c>
      <c r="F1610" s="1">
        <v>3.39</v>
      </c>
      <c r="G1610" s="1">
        <v>0.28000000000000003</v>
      </c>
      <c r="H1610" s="1">
        <v>5.4</v>
      </c>
      <c r="I1610" s="1">
        <v>31</v>
      </c>
      <c r="J1610" s="1">
        <v>0</v>
      </c>
      <c r="K1610" s="1">
        <v>22.95</v>
      </c>
      <c r="L1610" s="3">
        <f t="shared" si="685"/>
        <v>0.74032258064516132</v>
      </c>
      <c r="M1610" s="3">
        <f t="shared" si="686"/>
        <v>32.03</v>
      </c>
      <c r="N1610" s="1">
        <v>3.415</v>
      </c>
      <c r="O1610" s="1">
        <v>9.1319999999999997</v>
      </c>
      <c r="P1610" s="30">
        <f t="shared" si="693"/>
        <v>113.04705882352943</v>
      </c>
      <c r="Q1610">
        <f>10.2/6</f>
        <v>1.7</v>
      </c>
      <c r="R1610">
        <f>29.28/6</f>
        <v>4.88</v>
      </c>
      <c r="S1610" s="20">
        <f t="shared" ref="S1610:S1672" si="707">Q1610+R1610</f>
        <v>6.58</v>
      </c>
      <c r="T1610" s="20">
        <f t="shared" si="704"/>
        <v>0.34836065573770492</v>
      </c>
    </row>
    <row r="1611" spans="1:20" x14ac:dyDescent="0.25">
      <c r="A1611" t="s">
        <v>1276</v>
      </c>
      <c r="E1611" s="1">
        <v>8.85</v>
      </c>
      <c r="F1611" s="1">
        <v>3.03</v>
      </c>
      <c r="G1611" s="1">
        <v>0.57999999999999996</v>
      </c>
      <c r="H1611" s="1">
        <v>5.24</v>
      </c>
      <c r="I1611" s="1">
        <v>24</v>
      </c>
      <c r="J1611" s="1">
        <v>0</v>
      </c>
      <c r="K1611" s="1">
        <v>12.14</v>
      </c>
      <c r="L1611" s="3">
        <f t="shared" si="685"/>
        <v>0.50583333333333336</v>
      </c>
      <c r="M1611" s="3">
        <f t="shared" si="686"/>
        <v>20.990000000000002</v>
      </c>
      <c r="N1611" s="1">
        <v>2.7120000000000002</v>
      </c>
      <c r="O1611" s="1">
        <v>7.915</v>
      </c>
      <c r="P1611" s="30">
        <f t="shared" si="693"/>
        <v>74.082352941176481</v>
      </c>
      <c r="Q1611">
        <f t="shared" ref="Q1611:Q1614" si="708">10.2/6</f>
        <v>1.7</v>
      </c>
      <c r="R1611">
        <f t="shared" ref="R1611:R1614" si="709">29.28/6</f>
        <v>4.88</v>
      </c>
      <c r="S1611" s="20">
        <f t="shared" si="707"/>
        <v>6.58</v>
      </c>
      <c r="T1611" s="20">
        <f t="shared" si="704"/>
        <v>0.34836065573770492</v>
      </c>
    </row>
    <row r="1612" spans="1:20" x14ac:dyDescent="0.25">
      <c r="A1612" t="s">
        <v>1277</v>
      </c>
      <c r="E1612" s="1">
        <v>7.68</v>
      </c>
      <c r="F1612" s="1">
        <v>2.88</v>
      </c>
      <c r="G1612" s="1">
        <v>0.16</v>
      </c>
      <c r="H1612" s="1">
        <v>4.6500000000000004</v>
      </c>
      <c r="I1612" s="1">
        <v>21</v>
      </c>
      <c r="J1612" s="1">
        <v>0</v>
      </c>
      <c r="K1612" s="1">
        <v>13.32</v>
      </c>
      <c r="L1612" s="3">
        <f t="shared" si="685"/>
        <v>0.63428571428571434</v>
      </c>
      <c r="M1612" s="3">
        <f t="shared" si="686"/>
        <v>21</v>
      </c>
      <c r="N1612" s="1">
        <v>2.7330000000000001</v>
      </c>
      <c r="O1612" s="1">
        <v>7.2990000000000004</v>
      </c>
      <c r="P1612" s="30">
        <f t="shared" si="693"/>
        <v>74.117647058823536</v>
      </c>
      <c r="Q1612">
        <f t="shared" si="708"/>
        <v>1.7</v>
      </c>
      <c r="R1612">
        <f t="shared" si="709"/>
        <v>4.88</v>
      </c>
      <c r="S1612" s="20">
        <f t="shared" si="707"/>
        <v>6.58</v>
      </c>
      <c r="T1612" s="20">
        <f t="shared" si="704"/>
        <v>0.34836065573770492</v>
      </c>
    </row>
    <row r="1613" spans="1:20" x14ac:dyDescent="0.25">
      <c r="A1613" t="s">
        <v>1278</v>
      </c>
      <c r="E1613" s="1">
        <v>8.6</v>
      </c>
      <c r="F1613" s="1">
        <v>3.22</v>
      </c>
      <c r="G1613" s="1">
        <v>0.28999999999999998</v>
      </c>
      <c r="H1613" s="1">
        <v>5.0999999999999996</v>
      </c>
      <c r="I1613" s="1">
        <v>19</v>
      </c>
      <c r="J1613" s="1">
        <v>1</v>
      </c>
      <c r="K1613" s="1">
        <v>7.36</v>
      </c>
      <c r="L1613" s="3">
        <f t="shared" si="685"/>
        <v>0.38736842105263158</v>
      </c>
      <c r="M1613" s="3">
        <f t="shared" si="686"/>
        <v>15.96</v>
      </c>
      <c r="N1613" s="1">
        <v>2.2080000000000002</v>
      </c>
      <c r="O1613" s="1">
        <v>5.91</v>
      </c>
      <c r="P1613" s="30">
        <f t="shared" si="693"/>
        <v>56.329411764705888</v>
      </c>
      <c r="Q1613">
        <f t="shared" si="708"/>
        <v>1.7</v>
      </c>
      <c r="R1613">
        <f t="shared" si="709"/>
        <v>4.88</v>
      </c>
      <c r="S1613" s="20">
        <f t="shared" si="707"/>
        <v>6.58</v>
      </c>
      <c r="T1613" s="20">
        <f t="shared" si="704"/>
        <v>0.34836065573770492</v>
      </c>
    </row>
    <row r="1614" spans="1:20" x14ac:dyDescent="0.25">
      <c r="A1614" t="s">
        <v>1279</v>
      </c>
      <c r="E1614" s="1">
        <v>8.9700000000000006</v>
      </c>
      <c r="F1614" s="1">
        <v>2.87</v>
      </c>
      <c r="G1614" s="1">
        <v>0.3</v>
      </c>
      <c r="H1614" s="1">
        <v>5.8</v>
      </c>
      <c r="I1614" s="1">
        <v>13</v>
      </c>
      <c r="J1614" s="1">
        <v>0</v>
      </c>
      <c r="K1614" s="1">
        <v>6.15</v>
      </c>
      <c r="L1614" s="3">
        <f t="shared" si="685"/>
        <v>0.47307692307692312</v>
      </c>
      <c r="M1614" s="3">
        <f t="shared" si="686"/>
        <v>15.120000000000001</v>
      </c>
      <c r="N1614" s="1">
        <v>1.4490000000000001</v>
      </c>
      <c r="O1614" s="1">
        <v>4.5309999999999997</v>
      </c>
      <c r="P1614" s="30">
        <f t="shared" si="693"/>
        <v>53.364705882352943</v>
      </c>
      <c r="Q1614">
        <f t="shared" si="708"/>
        <v>1.7</v>
      </c>
      <c r="R1614">
        <f t="shared" si="709"/>
        <v>4.88</v>
      </c>
      <c r="S1614" s="20">
        <f t="shared" si="707"/>
        <v>6.58</v>
      </c>
      <c r="T1614" s="20">
        <f t="shared" si="704"/>
        <v>0.34836065573770492</v>
      </c>
    </row>
    <row r="1615" spans="1:20" x14ac:dyDescent="0.25">
      <c r="L1615" s="3"/>
      <c r="M1615" s="3"/>
      <c r="P1615" s="30"/>
      <c r="S1615" s="20"/>
      <c r="T1615" s="20"/>
    </row>
    <row r="1616" spans="1:20" x14ac:dyDescent="0.25">
      <c r="A1616" t="s">
        <v>1280</v>
      </c>
      <c r="E1616" s="1">
        <v>8.6199999999999992</v>
      </c>
      <c r="F1616" s="1">
        <v>4.3499999999999996</v>
      </c>
      <c r="G1616" s="1">
        <v>0.28999999999999998</v>
      </c>
      <c r="H1616" s="1">
        <v>3.98</v>
      </c>
      <c r="I1616" s="1">
        <v>20</v>
      </c>
      <c r="J1616" s="1">
        <v>0</v>
      </c>
      <c r="K1616" s="1">
        <v>10.59</v>
      </c>
      <c r="L1616" s="3">
        <f t="shared" si="685"/>
        <v>0.52949999999999997</v>
      </c>
      <c r="M1616" s="3">
        <f t="shared" si="686"/>
        <v>19.21</v>
      </c>
      <c r="N1616" s="1">
        <v>2.319</v>
      </c>
      <c r="O1616" s="1">
        <v>4.5970000000000004</v>
      </c>
      <c r="P1616" s="30">
        <f t="shared" si="693"/>
        <v>59.87532467532467</v>
      </c>
      <c r="Q1616">
        <f>11.55/6</f>
        <v>1.925</v>
      </c>
      <c r="R1616">
        <f>35.4/6</f>
        <v>5.8999999999999995</v>
      </c>
      <c r="S1616" s="20">
        <f t="shared" si="707"/>
        <v>7.8249999999999993</v>
      </c>
      <c r="T1616" s="20">
        <f t="shared" si="704"/>
        <v>0.32627118644067798</v>
      </c>
    </row>
    <row r="1617" spans="1:20" x14ac:dyDescent="0.25">
      <c r="A1617" t="s">
        <v>1281</v>
      </c>
      <c r="E1617" s="1">
        <v>9.06</v>
      </c>
      <c r="F1617" s="1">
        <v>4.24</v>
      </c>
      <c r="G1617" s="1">
        <v>0.2</v>
      </c>
      <c r="H1617" s="1">
        <v>4.62</v>
      </c>
      <c r="I1617" s="1">
        <v>29</v>
      </c>
      <c r="J1617" s="1">
        <v>1</v>
      </c>
      <c r="K1617" s="1">
        <v>18.27</v>
      </c>
      <c r="L1617" s="3">
        <f t="shared" si="685"/>
        <v>0.63</v>
      </c>
      <c r="M1617" s="3">
        <f t="shared" si="686"/>
        <v>27.33</v>
      </c>
      <c r="N1617" s="1">
        <v>3.202</v>
      </c>
      <c r="O1617" s="1">
        <v>6.84</v>
      </c>
      <c r="P1617" s="30">
        <f t="shared" si="693"/>
        <v>85.184415584415575</v>
      </c>
      <c r="Q1617">
        <f t="shared" ref="Q1617:Q1619" si="710">11.55/6</f>
        <v>1.925</v>
      </c>
      <c r="R1617">
        <f t="shared" ref="R1617:R1619" si="711">35.4/6</f>
        <v>5.8999999999999995</v>
      </c>
      <c r="S1617" s="20">
        <f t="shared" si="707"/>
        <v>7.8249999999999993</v>
      </c>
      <c r="T1617" s="20">
        <f t="shared" si="704"/>
        <v>0.32627118644067798</v>
      </c>
    </row>
    <row r="1618" spans="1:20" x14ac:dyDescent="0.25">
      <c r="A1618" t="s">
        <v>1282</v>
      </c>
      <c r="E1618" s="1">
        <v>9.57</v>
      </c>
      <c r="F1618" s="1">
        <v>4.55</v>
      </c>
      <c r="G1618" s="1">
        <v>0.12</v>
      </c>
      <c r="H1618" s="1">
        <v>4.9000000000000004</v>
      </c>
      <c r="I1618" s="1">
        <v>32</v>
      </c>
      <c r="J1618" s="1">
        <v>0</v>
      </c>
      <c r="K1618" s="1">
        <v>20.5</v>
      </c>
      <c r="L1618" s="3">
        <f t="shared" si="685"/>
        <v>0.640625</v>
      </c>
      <c r="M1618" s="3">
        <f t="shared" si="686"/>
        <v>30.07</v>
      </c>
      <c r="N1618" s="1">
        <v>3.3439999999999999</v>
      </c>
      <c r="O1618" s="1">
        <v>7.03</v>
      </c>
      <c r="P1618" s="30">
        <f t="shared" si="693"/>
        <v>93.724675324675317</v>
      </c>
      <c r="Q1618">
        <f t="shared" si="710"/>
        <v>1.925</v>
      </c>
      <c r="R1618">
        <f t="shared" si="711"/>
        <v>5.8999999999999995</v>
      </c>
      <c r="S1618" s="20">
        <f t="shared" si="707"/>
        <v>7.8249999999999993</v>
      </c>
      <c r="T1618" s="20">
        <f t="shared" si="704"/>
        <v>0.32627118644067798</v>
      </c>
    </row>
    <row r="1619" spans="1:20" x14ac:dyDescent="0.25">
      <c r="A1619" t="s">
        <v>1283</v>
      </c>
      <c r="E1619" s="1">
        <v>9.77</v>
      </c>
      <c r="F1619" s="1">
        <v>5.23</v>
      </c>
      <c r="G1619" s="1">
        <v>0.47</v>
      </c>
      <c r="H1619" s="1">
        <v>4.07</v>
      </c>
      <c r="I1619" s="1">
        <v>31</v>
      </c>
      <c r="J1619" s="1">
        <v>1</v>
      </c>
      <c r="K1619" s="1">
        <v>14.61</v>
      </c>
      <c r="L1619" s="3">
        <f t="shared" si="685"/>
        <v>0.47129032258064513</v>
      </c>
      <c r="M1619" s="3">
        <f t="shared" si="686"/>
        <v>24.38</v>
      </c>
      <c r="N1619" s="1">
        <v>3.1739999999999999</v>
      </c>
      <c r="O1619" s="1">
        <v>5.9249999999999998</v>
      </c>
      <c r="P1619" s="30">
        <f t="shared" si="693"/>
        <v>75.989610389610377</v>
      </c>
      <c r="Q1619">
        <f t="shared" si="710"/>
        <v>1.925</v>
      </c>
      <c r="R1619">
        <f t="shared" si="711"/>
        <v>5.8999999999999995</v>
      </c>
      <c r="S1619" s="20">
        <f t="shared" si="707"/>
        <v>7.8249999999999993</v>
      </c>
      <c r="T1619" s="20">
        <f t="shared" si="704"/>
        <v>0.32627118644067798</v>
      </c>
    </row>
    <row r="1620" spans="1:20" x14ac:dyDescent="0.25">
      <c r="L1620" s="3"/>
      <c r="M1620" s="3"/>
      <c r="P1620" s="30"/>
      <c r="S1620" s="20"/>
      <c r="T1620" s="20"/>
    </row>
    <row r="1621" spans="1:20" x14ac:dyDescent="0.25">
      <c r="L1621" s="3"/>
      <c r="M1621" s="3"/>
      <c r="P1621" s="30"/>
      <c r="S1621" s="20"/>
      <c r="T1621" s="20"/>
    </row>
    <row r="1622" spans="1:20" x14ac:dyDescent="0.25">
      <c r="A1622" t="s">
        <v>1284</v>
      </c>
      <c r="E1622" s="1">
        <v>7.59</v>
      </c>
      <c r="F1622" s="1">
        <v>3.09</v>
      </c>
      <c r="G1622" s="1">
        <v>0.17</v>
      </c>
      <c r="H1622" s="1">
        <v>4.33</v>
      </c>
      <c r="I1622" s="1">
        <v>22</v>
      </c>
      <c r="J1622" s="1">
        <v>0</v>
      </c>
      <c r="K1622" s="1">
        <v>11.21</v>
      </c>
      <c r="L1622" s="3">
        <f t="shared" si="685"/>
        <v>0.50954545454545463</v>
      </c>
      <c r="M1622" s="3">
        <f t="shared" si="686"/>
        <v>18.8</v>
      </c>
      <c r="N1622" s="1">
        <v>2.8969999999999998</v>
      </c>
      <c r="O1622" s="1">
        <v>7.11</v>
      </c>
      <c r="P1622" s="30">
        <f t="shared" si="693"/>
        <v>63.370786516853933</v>
      </c>
      <c r="Q1622">
        <f>10.68/6</f>
        <v>1.78</v>
      </c>
      <c r="R1622">
        <f>31.8/6</f>
        <v>5.3</v>
      </c>
      <c r="S1622" s="20">
        <f t="shared" si="707"/>
        <v>7.08</v>
      </c>
      <c r="T1622" s="20">
        <f t="shared" si="704"/>
        <v>0.33584905660377362</v>
      </c>
    </row>
    <row r="1623" spans="1:20" x14ac:dyDescent="0.25">
      <c r="A1623" t="s">
        <v>1285</v>
      </c>
      <c r="E1623" s="1">
        <v>6.91</v>
      </c>
      <c r="F1623" s="1">
        <v>3.01</v>
      </c>
      <c r="G1623" s="1">
        <v>0.19</v>
      </c>
      <c r="H1623" s="1">
        <v>3.7</v>
      </c>
      <c r="I1623" s="1">
        <v>21</v>
      </c>
      <c r="J1623" s="1">
        <v>1</v>
      </c>
      <c r="K1623" s="1">
        <v>15.63</v>
      </c>
      <c r="L1623" s="3">
        <f t="shared" si="685"/>
        <v>0.74428571428571433</v>
      </c>
      <c r="M1623" s="3">
        <f t="shared" si="686"/>
        <v>22.54</v>
      </c>
      <c r="N1623" s="1">
        <v>3.04</v>
      </c>
      <c r="O1623" s="1">
        <v>6.9720000000000004</v>
      </c>
      <c r="P1623" s="30">
        <f t="shared" si="693"/>
        <v>75.977528089887628</v>
      </c>
      <c r="Q1623">
        <f t="shared" ref="Q1623:Q1626" si="712">10.68/6</f>
        <v>1.78</v>
      </c>
      <c r="R1623">
        <f t="shared" ref="R1623:R1626" si="713">31.8/6</f>
        <v>5.3</v>
      </c>
      <c r="S1623" s="20">
        <f t="shared" si="707"/>
        <v>7.08</v>
      </c>
      <c r="T1623" s="20">
        <f t="shared" si="704"/>
        <v>0.33584905660377362</v>
      </c>
    </row>
    <row r="1624" spans="1:20" x14ac:dyDescent="0.25">
      <c r="A1624" t="s">
        <v>1286</v>
      </c>
      <c r="E1624" s="1">
        <v>7.44</v>
      </c>
      <c r="F1624" s="1">
        <v>3.87</v>
      </c>
      <c r="G1624" s="1">
        <v>0.43</v>
      </c>
      <c r="H1624" s="1">
        <v>3.13</v>
      </c>
      <c r="I1624" s="1">
        <v>33</v>
      </c>
      <c r="J1624" s="1">
        <v>0</v>
      </c>
      <c r="K1624" s="1">
        <v>12.83</v>
      </c>
      <c r="L1624" s="3">
        <f t="shared" si="685"/>
        <v>0.38878787878787879</v>
      </c>
      <c r="M1624" s="3">
        <f t="shared" si="686"/>
        <v>20.27</v>
      </c>
      <c r="N1624" s="1">
        <v>4.4349999999999996</v>
      </c>
      <c r="O1624" s="1">
        <v>8.5190000000000001</v>
      </c>
      <c r="P1624" s="30">
        <f t="shared" si="693"/>
        <v>68.325842696629209</v>
      </c>
      <c r="Q1624">
        <f t="shared" si="712"/>
        <v>1.78</v>
      </c>
      <c r="R1624">
        <f t="shared" si="713"/>
        <v>5.3</v>
      </c>
      <c r="S1624" s="20">
        <f t="shared" si="707"/>
        <v>7.08</v>
      </c>
      <c r="T1624" s="20">
        <f t="shared" si="704"/>
        <v>0.33584905660377362</v>
      </c>
    </row>
    <row r="1625" spans="1:20" x14ac:dyDescent="0.25">
      <c r="A1625" t="s">
        <v>1287</v>
      </c>
      <c r="E1625" s="1">
        <v>6.53</v>
      </c>
      <c r="F1625" s="1">
        <v>3.36</v>
      </c>
      <c r="G1625" s="1">
        <v>0.16</v>
      </c>
      <c r="H1625" s="1">
        <v>3.01</v>
      </c>
      <c r="I1625" s="1">
        <v>16</v>
      </c>
      <c r="J1625" s="1">
        <v>1</v>
      </c>
      <c r="K1625" s="1">
        <v>12.61</v>
      </c>
      <c r="L1625" s="3">
        <f t="shared" si="685"/>
        <v>0.78812499999999996</v>
      </c>
      <c r="M1625" s="3">
        <f t="shared" si="686"/>
        <v>19.14</v>
      </c>
      <c r="N1625" s="1">
        <v>2.4510000000000001</v>
      </c>
      <c r="O1625" s="1">
        <v>4.7560000000000002</v>
      </c>
      <c r="P1625" s="30">
        <f t="shared" si="693"/>
        <v>64.516853932584269</v>
      </c>
      <c r="Q1625">
        <f t="shared" si="712"/>
        <v>1.78</v>
      </c>
      <c r="R1625">
        <f t="shared" si="713"/>
        <v>5.3</v>
      </c>
      <c r="S1625" s="20">
        <f t="shared" si="707"/>
        <v>7.08</v>
      </c>
      <c r="T1625" s="20">
        <f t="shared" si="704"/>
        <v>0.33584905660377362</v>
      </c>
    </row>
    <row r="1626" spans="1:20" x14ac:dyDescent="0.25">
      <c r="A1626" t="s">
        <v>1288</v>
      </c>
      <c r="E1626" s="1">
        <v>7.61</v>
      </c>
      <c r="F1626" s="1">
        <v>2.98</v>
      </c>
      <c r="G1626" s="1">
        <v>0.39</v>
      </c>
      <c r="H1626" s="1">
        <v>4.24</v>
      </c>
      <c r="I1626" s="1">
        <v>22</v>
      </c>
      <c r="J1626" s="1">
        <v>0</v>
      </c>
      <c r="K1626" s="1">
        <v>16.8</v>
      </c>
      <c r="L1626" s="3">
        <f t="shared" si="685"/>
        <v>0.76363636363636367</v>
      </c>
      <c r="M1626" s="3">
        <f t="shared" si="686"/>
        <v>24.41</v>
      </c>
      <c r="N1626" s="1">
        <v>2.8919999999999999</v>
      </c>
      <c r="O1626" s="1">
        <v>7.3869999999999996</v>
      </c>
      <c r="P1626" s="30">
        <f t="shared" si="693"/>
        <v>82.280898876404493</v>
      </c>
      <c r="Q1626">
        <f t="shared" si="712"/>
        <v>1.78</v>
      </c>
      <c r="R1626">
        <f t="shared" si="713"/>
        <v>5.3</v>
      </c>
      <c r="S1626" s="20">
        <f t="shared" si="707"/>
        <v>7.08</v>
      </c>
      <c r="T1626" s="20">
        <f t="shared" si="704"/>
        <v>0.33584905660377362</v>
      </c>
    </row>
    <row r="1627" spans="1:20" x14ac:dyDescent="0.25">
      <c r="L1627" s="3"/>
      <c r="M1627" s="3"/>
      <c r="P1627" s="30"/>
      <c r="S1627" s="20"/>
      <c r="T1627" s="20"/>
    </row>
    <row r="1628" spans="1:20" x14ac:dyDescent="0.25">
      <c r="A1628" t="s">
        <v>1289</v>
      </c>
      <c r="E1628" s="1">
        <v>8.7799999999999994</v>
      </c>
      <c r="F1628" s="1">
        <v>2.99</v>
      </c>
      <c r="G1628" s="1">
        <v>0.44</v>
      </c>
      <c r="H1628" s="1">
        <v>5.35</v>
      </c>
      <c r="I1628" s="1">
        <v>23</v>
      </c>
      <c r="J1628" s="1">
        <v>1</v>
      </c>
      <c r="K1628" s="1">
        <v>13.36</v>
      </c>
      <c r="L1628" s="3">
        <f t="shared" ref="L1628:L1697" si="714">K1628/I1628</f>
        <v>0.5808695652173913</v>
      </c>
      <c r="M1628" s="3">
        <f t="shared" ref="M1628:M1697" si="715">E1628+K1628</f>
        <v>22.14</v>
      </c>
      <c r="N1628" s="1">
        <v>2.6190000000000002</v>
      </c>
      <c r="O1628" s="1">
        <v>7.6820000000000004</v>
      </c>
      <c r="P1628" s="30">
        <f t="shared" si="693"/>
        <v>63.257142857142853</v>
      </c>
      <c r="Q1628">
        <f>12.6/6</f>
        <v>2.1</v>
      </c>
      <c r="R1628">
        <f>48.9/6</f>
        <v>8.15</v>
      </c>
      <c r="S1628" s="20">
        <f t="shared" si="707"/>
        <v>10.25</v>
      </c>
      <c r="T1628" s="20">
        <f t="shared" si="704"/>
        <v>0.25766871165644173</v>
      </c>
    </row>
    <row r="1629" spans="1:20" x14ac:dyDescent="0.25">
      <c r="A1629" t="s">
        <v>1290</v>
      </c>
      <c r="E1629" s="1">
        <v>9.18</v>
      </c>
      <c r="F1629" s="1">
        <v>4.91</v>
      </c>
      <c r="G1629" s="1">
        <v>0.3</v>
      </c>
      <c r="H1629" s="1">
        <v>3.98</v>
      </c>
      <c r="I1629" s="1">
        <v>37</v>
      </c>
      <c r="J1629" s="1">
        <v>1</v>
      </c>
      <c r="K1629" s="1">
        <v>17.34</v>
      </c>
      <c r="L1629" s="3">
        <f t="shared" si="714"/>
        <v>0.46864864864864864</v>
      </c>
      <c r="M1629" s="3">
        <f t="shared" si="715"/>
        <v>26.52</v>
      </c>
      <c r="N1629" s="1">
        <v>4.03</v>
      </c>
      <c r="O1629" s="1">
        <v>7.54</v>
      </c>
      <c r="P1629" s="30">
        <f t="shared" si="693"/>
        <v>75.771428571428558</v>
      </c>
      <c r="Q1629">
        <f t="shared" ref="Q1629:Q1631" si="716">12.6/6</f>
        <v>2.1</v>
      </c>
      <c r="R1629">
        <f t="shared" ref="R1629:R1631" si="717">48.9/6</f>
        <v>8.15</v>
      </c>
      <c r="S1629" s="20">
        <f t="shared" si="707"/>
        <v>10.25</v>
      </c>
      <c r="T1629" s="20">
        <f t="shared" si="704"/>
        <v>0.25766871165644173</v>
      </c>
    </row>
    <row r="1630" spans="1:20" x14ac:dyDescent="0.25">
      <c r="A1630" t="s">
        <v>1291</v>
      </c>
      <c r="E1630" s="1">
        <v>8.9700000000000006</v>
      </c>
      <c r="F1630" s="1">
        <v>5.21</v>
      </c>
      <c r="G1630" s="1">
        <v>0.13</v>
      </c>
      <c r="H1630" s="1">
        <v>3.62</v>
      </c>
      <c r="I1630" s="1">
        <v>37</v>
      </c>
      <c r="J1630" s="1">
        <v>0</v>
      </c>
      <c r="K1630" s="1">
        <v>18.149999999999999</v>
      </c>
      <c r="L1630" s="3">
        <f t="shared" si="714"/>
        <v>0.49054054054054053</v>
      </c>
      <c r="M1630" s="3">
        <f t="shared" si="715"/>
        <v>27.119999999999997</v>
      </c>
      <c r="N1630" s="1">
        <v>4.125</v>
      </c>
      <c r="O1630" s="1">
        <v>7.0979999999999999</v>
      </c>
      <c r="P1630" s="30">
        <f t="shared" si="693"/>
        <v>77.485714285714266</v>
      </c>
      <c r="Q1630">
        <f t="shared" si="716"/>
        <v>2.1</v>
      </c>
      <c r="R1630">
        <f t="shared" si="717"/>
        <v>8.15</v>
      </c>
      <c r="S1630" s="20">
        <f t="shared" si="707"/>
        <v>10.25</v>
      </c>
      <c r="T1630" s="20">
        <f t="shared" si="704"/>
        <v>0.25766871165644173</v>
      </c>
    </row>
    <row r="1631" spans="1:20" x14ac:dyDescent="0.25">
      <c r="A1631" t="s">
        <v>1292</v>
      </c>
      <c r="E1631" s="1">
        <v>9.35</v>
      </c>
      <c r="F1631" s="1">
        <v>5.3</v>
      </c>
      <c r="G1631" s="1">
        <v>0.56999999999999995</v>
      </c>
      <c r="H1631" s="1">
        <v>3.48</v>
      </c>
      <c r="I1631" s="1">
        <v>31</v>
      </c>
      <c r="J1631" s="1">
        <v>0</v>
      </c>
      <c r="K1631" s="1">
        <v>18.28</v>
      </c>
      <c r="L1631" s="3">
        <f t="shared" si="714"/>
        <v>0.58967741935483875</v>
      </c>
      <c r="M1631" s="3">
        <f t="shared" si="715"/>
        <v>27.630000000000003</v>
      </c>
      <c r="N1631" s="1">
        <v>3.3170000000000002</v>
      </c>
      <c r="O1631" s="1">
        <v>5.8449999999999998</v>
      </c>
      <c r="P1631" s="30">
        <f t="shared" si="693"/>
        <v>78.942857142857136</v>
      </c>
      <c r="Q1631">
        <f t="shared" si="716"/>
        <v>2.1</v>
      </c>
      <c r="R1631">
        <f t="shared" si="717"/>
        <v>8.15</v>
      </c>
      <c r="S1631" s="20">
        <f t="shared" si="707"/>
        <v>10.25</v>
      </c>
      <c r="T1631" s="20">
        <f t="shared" si="704"/>
        <v>0.25766871165644173</v>
      </c>
    </row>
    <row r="1632" spans="1:20" x14ac:dyDescent="0.25">
      <c r="L1632" s="3"/>
      <c r="M1632" s="3"/>
      <c r="P1632" s="30"/>
      <c r="S1632" s="20"/>
      <c r="T1632" s="20"/>
    </row>
    <row r="1633" spans="1:20" x14ac:dyDescent="0.25">
      <c r="L1633" s="3"/>
      <c r="M1633" s="3"/>
      <c r="P1633" s="30"/>
      <c r="S1633" s="20"/>
      <c r="T1633" s="20"/>
    </row>
    <row r="1634" spans="1:20" x14ac:dyDescent="0.25">
      <c r="A1634" t="s">
        <v>1293</v>
      </c>
      <c r="E1634" s="1">
        <v>7.07</v>
      </c>
      <c r="F1634" s="1">
        <v>2.64</v>
      </c>
      <c r="G1634" s="1">
        <v>0.51</v>
      </c>
      <c r="H1634" s="1">
        <v>3.93</v>
      </c>
      <c r="I1634" s="1">
        <v>20</v>
      </c>
      <c r="J1634" s="1">
        <v>0</v>
      </c>
      <c r="K1634" s="1">
        <v>11.34</v>
      </c>
      <c r="L1634" s="3">
        <f t="shared" si="714"/>
        <v>0.56699999999999995</v>
      </c>
      <c r="M1634" s="3">
        <f t="shared" si="715"/>
        <v>18.41</v>
      </c>
      <c r="N1634" s="1">
        <v>2.8290000000000002</v>
      </c>
      <c r="O1634" s="1">
        <v>7.5869999999999997</v>
      </c>
      <c r="P1634" s="30">
        <f t="shared" si="693"/>
        <v>82.432835820895534</v>
      </c>
      <c r="Q1634">
        <f>8.04/6</f>
        <v>1.3399999999999999</v>
      </c>
      <c r="R1634">
        <f>25.8/6</f>
        <v>4.3</v>
      </c>
      <c r="S1634" s="20">
        <f t="shared" si="707"/>
        <v>5.64</v>
      </c>
      <c r="T1634" s="20">
        <f t="shared" si="704"/>
        <v>0.31162790697674414</v>
      </c>
    </row>
    <row r="1635" spans="1:20" x14ac:dyDescent="0.25">
      <c r="A1635" t="s">
        <v>1294</v>
      </c>
      <c r="E1635" s="1">
        <v>8.76</v>
      </c>
      <c r="F1635" s="1">
        <v>3.02</v>
      </c>
      <c r="G1635" s="1">
        <v>0.81</v>
      </c>
      <c r="H1635" s="1">
        <v>4.9400000000000004</v>
      </c>
      <c r="I1635" s="1">
        <v>22</v>
      </c>
      <c r="J1635" s="1">
        <v>0</v>
      </c>
      <c r="K1635" s="1">
        <v>11.34</v>
      </c>
      <c r="L1635" s="3">
        <f t="shared" si="714"/>
        <v>0.5154545454545455</v>
      </c>
      <c r="M1635" s="3">
        <f t="shared" si="715"/>
        <v>20.100000000000001</v>
      </c>
      <c r="N1635" s="1">
        <v>2.5099999999999998</v>
      </c>
      <c r="O1635" s="1">
        <v>7.2850000000000001</v>
      </c>
      <c r="P1635" s="30">
        <f t="shared" si="693"/>
        <v>90.000000000000014</v>
      </c>
      <c r="Q1635">
        <f t="shared" ref="Q1635:Q1638" si="718">8.04/6</f>
        <v>1.3399999999999999</v>
      </c>
      <c r="R1635">
        <f t="shared" ref="R1635:R1638" si="719">25.8/6</f>
        <v>4.3</v>
      </c>
      <c r="S1635" s="20">
        <f t="shared" si="707"/>
        <v>5.64</v>
      </c>
      <c r="T1635" s="20">
        <f t="shared" si="704"/>
        <v>0.31162790697674414</v>
      </c>
    </row>
    <row r="1636" spans="1:20" x14ac:dyDescent="0.25">
      <c r="A1636" t="s">
        <v>1295</v>
      </c>
      <c r="E1636" s="1">
        <v>7.42</v>
      </c>
      <c r="F1636" s="1">
        <v>2.91</v>
      </c>
      <c r="G1636" s="1">
        <v>0.26</v>
      </c>
      <c r="H1636" s="1">
        <v>4.25</v>
      </c>
      <c r="I1636" s="1">
        <v>18</v>
      </c>
      <c r="J1636" s="1">
        <v>0</v>
      </c>
      <c r="K1636" s="1">
        <v>9.61</v>
      </c>
      <c r="L1636" s="3">
        <f t="shared" si="714"/>
        <v>0.53388888888888886</v>
      </c>
      <c r="M1636" s="3">
        <f t="shared" si="715"/>
        <v>17.03</v>
      </c>
      <c r="N1636" s="1">
        <v>2.427</v>
      </c>
      <c r="O1636" s="1">
        <v>6.1950000000000003</v>
      </c>
      <c r="P1636" s="30">
        <f t="shared" si="693"/>
        <v>76.253731343283604</v>
      </c>
      <c r="Q1636">
        <f t="shared" si="718"/>
        <v>1.3399999999999999</v>
      </c>
      <c r="R1636">
        <f t="shared" si="719"/>
        <v>4.3</v>
      </c>
      <c r="S1636" s="20">
        <f t="shared" si="707"/>
        <v>5.64</v>
      </c>
      <c r="T1636" s="20">
        <f t="shared" si="704"/>
        <v>0.31162790697674414</v>
      </c>
    </row>
    <row r="1637" spans="1:20" x14ac:dyDescent="0.25">
      <c r="A1637" t="s">
        <v>1296</v>
      </c>
      <c r="E1637" s="1">
        <v>6.96</v>
      </c>
      <c r="F1637" s="1">
        <v>2.58</v>
      </c>
      <c r="G1637" s="1">
        <v>0.56999999999999995</v>
      </c>
      <c r="H1637" s="1">
        <v>3.81</v>
      </c>
      <c r="I1637" s="1">
        <v>14</v>
      </c>
      <c r="J1637" s="1">
        <v>1</v>
      </c>
      <c r="K1637" s="1">
        <v>5.66</v>
      </c>
      <c r="L1637" s="3">
        <f t="shared" si="714"/>
        <v>0.4042857142857143</v>
      </c>
      <c r="M1637" s="3">
        <f t="shared" si="715"/>
        <v>12.620000000000001</v>
      </c>
      <c r="N1637" s="1">
        <v>2.0129999999999999</v>
      </c>
      <c r="O1637" s="1">
        <v>5.4349999999999996</v>
      </c>
      <c r="P1637" s="30">
        <f t="shared" si="693"/>
        <v>56.50746268656718</v>
      </c>
      <c r="Q1637">
        <f t="shared" si="718"/>
        <v>1.3399999999999999</v>
      </c>
      <c r="R1637">
        <f t="shared" si="719"/>
        <v>4.3</v>
      </c>
      <c r="S1637" s="20">
        <f t="shared" si="707"/>
        <v>5.64</v>
      </c>
      <c r="T1637" s="20">
        <f t="shared" si="704"/>
        <v>0.31162790697674414</v>
      </c>
    </row>
    <row r="1638" spans="1:20" x14ac:dyDescent="0.25">
      <c r="A1638" t="s">
        <v>1297</v>
      </c>
      <c r="E1638" s="1">
        <v>5.6</v>
      </c>
      <c r="F1638" s="1">
        <v>2.8</v>
      </c>
      <c r="G1638" s="1">
        <v>0.34</v>
      </c>
      <c r="H1638" s="1">
        <v>2.46</v>
      </c>
      <c r="I1638" s="1">
        <v>24</v>
      </c>
      <c r="J1638" s="1">
        <v>0</v>
      </c>
      <c r="K1638" s="1">
        <v>13.6</v>
      </c>
      <c r="L1638" s="3">
        <f t="shared" si="714"/>
        <v>0.56666666666666665</v>
      </c>
      <c r="M1638" s="3">
        <f t="shared" si="715"/>
        <v>19.2</v>
      </c>
      <c r="N1638" s="1">
        <v>4.2869999999999999</v>
      </c>
      <c r="O1638" s="1">
        <v>8.5809999999999995</v>
      </c>
      <c r="P1638" s="30">
        <f t="shared" ref="P1638:P1701" si="720">M1638/(Q1638/6)</f>
        <v>85.97014925373135</v>
      </c>
      <c r="Q1638">
        <f t="shared" si="718"/>
        <v>1.3399999999999999</v>
      </c>
      <c r="R1638">
        <f t="shared" si="719"/>
        <v>4.3</v>
      </c>
      <c r="S1638" s="20">
        <f t="shared" si="707"/>
        <v>5.64</v>
      </c>
      <c r="T1638" s="20">
        <f t="shared" si="704"/>
        <v>0.31162790697674414</v>
      </c>
    </row>
    <row r="1639" spans="1:20" x14ac:dyDescent="0.25">
      <c r="L1639" s="3"/>
      <c r="M1639" s="3"/>
      <c r="P1639" s="30"/>
      <c r="S1639" s="20"/>
      <c r="T1639" s="20"/>
    </row>
    <row r="1640" spans="1:20" x14ac:dyDescent="0.25">
      <c r="A1640" t="s">
        <v>1298</v>
      </c>
      <c r="E1640" s="1">
        <v>7.74</v>
      </c>
      <c r="F1640" s="1">
        <v>2.97</v>
      </c>
      <c r="G1640" s="1">
        <v>0.35</v>
      </c>
      <c r="H1640" s="1">
        <v>4.42</v>
      </c>
      <c r="I1640" s="1">
        <v>22</v>
      </c>
      <c r="J1640" s="1">
        <v>0</v>
      </c>
      <c r="K1640" s="1">
        <v>15.32</v>
      </c>
      <c r="L1640" s="3">
        <f t="shared" si="714"/>
        <v>0.69636363636363641</v>
      </c>
      <c r="M1640" s="3">
        <f t="shared" si="715"/>
        <v>23.060000000000002</v>
      </c>
      <c r="N1640" s="1">
        <v>2.843</v>
      </c>
      <c r="O1640" s="1">
        <v>7.4050000000000002</v>
      </c>
      <c r="P1640" s="30">
        <f t="shared" si="720"/>
        <v>87.385263157894741</v>
      </c>
      <c r="Q1640">
        <f>9.5/6</f>
        <v>1.5833333333333333</v>
      </c>
      <c r="R1640">
        <f>25.7/6</f>
        <v>4.2833333333333332</v>
      </c>
      <c r="S1640" s="20">
        <f t="shared" si="707"/>
        <v>5.8666666666666663</v>
      </c>
      <c r="T1640" s="20">
        <f t="shared" si="704"/>
        <v>0.36964980544747084</v>
      </c>
    </row>
    <row r="1641" spans="1:20" x14ac:dyDescent="0.25">
      <c r="A1641" t="s">
        <v>1299</v>
      </c>
      <c r="E1641" s="1">
        <v>8.18</v>
      </c>
      <c r="F1641" s="1">
        <v>3.48</v>
      </c>
      <c r="G1641" s="1">
        <v>0.51</v>
      </c>
      <c r="H1641" s="1">
        <v>4.2</v>
      </c>
      <c r="I1641" s="1">
        <v>25</v>
      </c>
      <c r="J1641" s="1">
        <v>0</v>
      </c>
      <c r="K1641" s="1">
        <v>17.73</v>
      </c>
      <c r="L1641" s="3">
        <f t="shared" si="714"/>
        <v>0.70920000000000005</v>
      </c>
      <c r="M1641" s="3">
        <f t="shared" si="715"/>
        <v>25.91</v>
      </c>
      <c r="N1641" s="1">
        <v>3.056</v>
      </c>
      <c r="O1641" s="1">
        <v>7.181</v>
      </c>
      <c r="P1641" s="30">
        <f t="shared" si="720"/>
        <v>98.185263157894738</v>
      </c>
      <c r="Q1641">
        <f t="shared" ref="Q1641:Q1645" si="721">9.5/6</f>
        <v>1.5833333333333333</v>
      </c>
      <c r="R1641">
        <f t="shared" ref="R1641:R1645" si="722">25.7/6</f>
        <v>4.2833333333333332</v>
      </c>
      <c r="S1641" s="20">
        <f t="shared" si="707"/>
        <v>5.8666666666666663</v>
      </c>
      <c r="T1641" s="20">
        <f t="shared" si="704"/>
        <v>0.36964980544747084</v>
      </c>
    </row>
    <row r="1642" spans="1:20" x14ac:dyDescent="0.25">
      <c r="A1642" t="s">
        <v>1300</v>
      </c>
      <c r="E1642" s="1">
        <v>8.2899999999999991</v>
      </c>
      <c r="F1642" s="1">
        <v>4.88</v>
      </c>
      <c r="G1642" s="1">
        <v>0.22</v>
      </c>
      <c r="H1642" s="1">
        <v>3.19</v>
      </c>
      <c r="I1642" s="1">
        <v>29</v>
      </c>
      <c r="J1642" s="1">
        <v>1</v>
      </c>
      <c r="K1642" s="1">
        <v>13.75</v>
      </c>
      <c r="L1642" s="3">
        <f t="shared" si="714"/>
        <v>0.47413793103448276</v>
      </c>
      <c r="M1642" s="3">
        <f t="shared" si="715"/>
        <v>22.04</v>
      </c>
      <c r="N1642" s="1">
        <v>3.4969999999999999</v>
      </c>
      <c r="O1642" s="1">
        <v>5.9420000000000002</v>
      </c>
      <c r="P1642" s="30">
        <f t="shared" si="720"/>
        <v>83.52</v>
      </c>
      <c r="Q1642">
        <f t="shared" si="721"/>
        <v>1.5833333333333333</v>
      </c>
      <c r="R1642">
        <f t="shared" si="722"/>
        <v>4.2833333333333332</v>
      </c>
      <c r="S1642" s="20">
        <f t="shared" si="707"/>
        <v>5.8666666666666663</v>
      </c>
      <c r="T1642" s="20">
        <f t="shared" si="704"/>
        <v>0.36964980544747084</v>
      </c>
    </row>
    <row r="1643" spans="1:20" x14ac:dyDescent="0.25">
      <c r="A1643" t="s">
        <v>1301</v>
      </c>
      <c r="E1643" s="1">
        <v>7.97</v>
      </c>
      <c r="F1643" s="1">
        <v>3.28</v>
      </c>
      <c r="G1643" s="1">
        <v>0.34</v>
      </c>
      <c r="H1643" s="1">
        <v>4.3600000000000003</v>
      </c>
      <c r="I1643" s="1">
        <v>23</v>
      </c>
      <c r="J1643" s="1">
        <v>0</v>
      </c>
      <c r="K1643" s="1">
        <v>16.54</v>
      </c>
      <c r="L1643" s="3">
        <f t="shared" si="714"/>
        <v>0.71913043478260863</v>
      </c>
      <c r="M1643" s="3">
        <f t="shared" si="715"/>
        <v>24.509999999999998</v>
      </c>
      <c r="N1643" s="1">
        <v>2.8860000000000001</v>
      </c>
      <c r="O1643" s="1">
        <v>7.0220000000000002</v>
      </c>
      <c r="P1643" s="30">
        <f t="shared" si="720"/>
        <v>92.88</v>
      </c>
      <c r="Q1643">
        <f t="shared" si="721"/>
        <v>1.5833333333333333</v>
      </c>
      <c r="R1643">
        <f t="shared" si="722"/>
        <v>4.2833333333333332</v>
      </c>
      <c r="S1643" s="20">
        <f t="shared" si="707"/>
        <v>5.8666666666666663</v>
      </c>
      <c r="T1643" s="20">
        <f t="shared" si="704"/>
        <v>0.36964980544747084</v>
      </c>
    </row>
    <row r="1644" spans="1:20" x14ac:dyDescent="0.25">
      <c r="A1644" t="s">
        <v>1302</v>
      </c>
      <c r="E1644" s="1">
        <v>8.49</v>
      </c>
      <c r="F1644" s="1">
        <v>4.1399999999999997</v>
      </c>
      <c r="G1644" s="1">
        <v>0.26</v>
      </c>
      <c r="H1644" s="1">
        <v>4.0999999999999996</v>
      </c>
      <c r="I1644" s="1">
        <v>26</v>
      </c>
      <c r="J1644" s="1">
        <v>1</v>
      </c>
      <c r="K1644" s="1">
        <v>19.48</v>
      </c>
      <c r="L1644" s="3">
        <f t="shared" si="714"/>
        <v>0.74923076923076926</v>
      </c>
      <c r="M1644" s="3">
        <f t="shared" si="715"/>
        <v>27.97</v>
      </c>
      <c r="N1644" s="1">
        <v>3.0619999999999998</v>
      </c>
      <c r="O1644" s="1">
        <v>6.282</v>
      </c>
      <c r="P1644" s="30">
        <f t="shared" si="720"/>
        <v>105.99157894736841</v>
      </c>
      <c r="Q1644">
        <f t="shared" si="721"/>
        <v>1.5833333333333333</v>
      </c>
      <c r="R1644">
        <f t="shared" si="722"/>
        <v>4.2833333333333332</v>
      </c>
      <c r="S1644" s="20">
        <f t="shared" si="707"/>
        <v>5.8666666666666663</v>
      </c>
      <c r="T1644" s="20">
        <f t="shared" si="704"/>
        <v>0.36964980544747084</v>
      </c>
    </row>
    <row r="1645" spans="1:20" x14ac:dyDescent="0.25">
      <c r="A1645" t="s">
        <v>1303</v>
      </c>
      <c r="E1645" s="1">
        <v>8.64</v>
      </c>
      <c r="F1645" s="1">
        <v>4.4000000000000004</v>
      </c>
      <c r="G1645" s="1">
        <v>0.16</v>
      </c>
      <c r="H1645" s="1">
        <v>4.09</v>
      </c>
      <c r="I1645" s="1">
        <v>27</v>
      </c>
      <c r="J1645" s="1">
        <v>1</v>
      </c>
      <c r="K1645" s="1">
        <v>16.579999999999998</v>
      </c>
      <c r="L1645" s="3">
        <f t="shared" si="714"/>
        <v>0.61407407407407399</v>
      </c>
      <c r="M1645" s="3">
        <f t="shared" si="715"/>
        <v>25.22</v>
      </c>
      <c r="N1645" s="1">
        <v>3.1240000000000001</v>
      </c>
      <c r="O1645" s="1">
        <v>6.1369999999999996</v>
      </c>
      <c r="P1645" s="30">
        <f t="shared" si="720"/>
        <v>95.570526315789465</v>
      </c>
      <c r="Q1645">
        <f t="shared" si="721"/>
        <v>1.5833333333333333</v>
      </c>
      <c r="R1645">
        <f t="shared" si="722"/>
        <v>4.2833333333333332</v>
      </c>
      <c r="S1645" s="20">
        <f t="shared" si="707"/>
        <v>5.8666666666666663</v>
      </c>
      <c r="T1645" s="20">
        <f t="shared" si="704"/>
        <v>0.36964980544747084</v>
      </c>
    </row>
    <row r="1646" spans="1:20" x14ac:dyDescent="0.25">
      <c r="A1646" t="s">
        <v>1304</v>
      </c>
      <c r="E1646" s="1">
        <v>7.19</v>
      </c>
      <c r="F1646" s="1">
        <v>2.78</v>
      </c>
      <c r="G1646" s="1">
        <v>7.0000000000000007E-2</v>
      </c>
      <c r="H1646" s="1">
        <v>4.34</v>
      </c>
      <c r="I1646" s="1">
        <v>24</v>
      </c>
      <c r="J1646" s="1">
        <v>0</v>
      </c>
      <c r="K1646" s="1">
        <v>22.04</v>
      </c>
      <c r="L1646" s="3">
        <f t="shared" si="714"/>
        <v>0.91833333333333333</v>
      </c>
      <c r="M1646" s="3">
        <f t="shared" si="715"/>
        <v>29.23</v>
      </c>
      <c r="N1646" s="1">
        <v>3.3380000000000001</v>
      </c>
      <c r="O1646" s="1">
        <v>8.6460000000000008</v>
      </c>
      <c r="P1646" s="30">
        <f t="shared" si="720"/>
        <v>115.63516483516484</v>
      </c>
      <c r="Q1646">
        <f>9.1/6</f>
        <v>1.5166666666666666</v>
      </c>
      <c r="R1646">
        <f>42.5/6</f>
        <v>7.083333333333333</v>
      </c>
      <c r="S1646" s="20">
        <f t="shared" si="707"/>
        <v>8.6</v>
      </c>
      <c r="T1646" s="20">
        <f t="shared" si="704"/>
        <v>0.21411764705882352</v>
      </c>
    </row>
    <row r="1647" spans="1:20" x14ac:dyDescent="0.25">
      <c r="A1647" t="s">
        <v>1305</v>
      </c>
      <c r="E1647" s="1">
        <v>8.09</v>
      </c>
      <c r="F1647" s="1">
        <v>3.04</v>
      </c>
      <c r="G1647" s="1">
        <v>0.14000000000000001</v>
      </c>
      <c r="H1647" s="1">
        <v>4.91</v>
      </c>
      <c r="I1647" s="1">
        <v>21</v>
      </c>
      <c r="J1647" s="1">
        <v>0</v>
      </c>
      <c r="K1647" s="1">
        <v>17.75</v>
      </c>
      <c r="L1647" s="3">
        <f t="shared" si="714"/>
        <v>0.84523809523809523</v>
      </c>
      <c r="M1647" s="3">
        <f t="shared" si="715"/>
        <v>25.84</v>
      </c>
      <c r="N1647" s="1">
        <v>2.5939999999999999</v>
      </c>
      <c r="O1647" s="1">
        <v>6.9089999999999998</v>
      </c>
      <c r="P1647" s="30">
        <f t="shared" si="720"/>
        <v>102.22417582417583</v>
      </c>
      <c r="Q1647">
        <f t="shared" ref="Q1647:Q1651" si="723">9.1/6</f>
        <v>1.5166666666666666</v>
      </c>
      <c r="R1647">
        <f t="shared" ref="R1647:R1651" si="724">42.5/6</f>
        <v>7.083333333333333</v>
      </c>
      <c r="S1647" s="20">
        <f t="shared" si="707"/>
        <v>8.6</v>
      </c>
      <c r="T1647" s="20">
        <f t="shared" si="704"/>
        <v>0.21411764705882352</v>
      </c>
    </row>
    <row r="1648" spans="1:20" x14ac:dyDescent="0.25">
      <c r="A1648" t="s">
        <v>1306</v>
      </c>
      <c r="E1648" s="1">
        <v>7.52</v>
      </c>
      <c r="F1648" s="1">
        <v>2.82</v>
      </c>
      <c r="G1648" s="1">
        <v>0.91</v>
      </c>
      <c r="H1648" s="1">
        <v>3.79</v>
      </c>
      <c r="I1648" s="1">
        <v>24</v>
      </c>
      <c r="J1648" s="1">
        <v>0</v>
      </c>
      <c r="K1648" s="1">
        <v>10.98</v>
      </c>
      <c r="L1648" s="3">
        <f t="shared" si="714"/>
        <v>0.45750000000000002</v>
      </c>
      <c r="M1648" s="3">
        <f t="shared" si="715"/>
        <v>18.5</v>
      </c>
      <c r="N1648" s="1">
        <v>3.1930000000000001</v>
      </c>
      <c r="O1648" s="1">
        <v>8.5239999999999991</v>
      </c>
      <c r="P1648" s="30">
        <f t="shared" si="720"/>
        <v>73.186813186813183</v>
      </c>
      <c r="Q1648">
        <f t="shared" si="723"/>
        <v>1.5166666666666666</v>
      </c>
      <c r="R1648">
        <f t="shared" si="724"/>
        <v>7.083333333333333</v>
      </c>
      <c r="S1648" s="20">
        <f t="shared" si="707"/>
        <v>8.6</v>
      </c>
      <c r="T1648" s="20">
        <f t="shared" si="704"/>
        <v>0.21411764705882352</v>
      </c>
    </row>
    <row r="1649" spans="1:20" x14ac:dyDescent="0.25">
      <c r="A1649" t="s">
        <v>1307</v>
      </c>
      <c r="E1649" s="1">
        <v>8.9</v>
      </c>
      <c r="F1649" s="1">
        <v>4.03</v>
      </c>
      <c r="G1649" s="1">
        <v>0.13</v>
      </c>
      <c r="H1649" s="1">
        <v>4.75</v>
      </c>
      <c r="I1649" s="1">
        <v>33</v>
      </c>
      <c r="J1649" s="1">
        <v>0</v>
      </c>
      <c r="K1649" s="1">
        <v>18.77</v>
      </c>
      <c r="L1649" s="3">
        <f t="shared" si="714"/>
        <v>0.56878787878787873</v>
      </c>
      <c r="M1649" s="3">
        <f t="shared" si="715"/>
        <v>27.67</v>
      </c>
      <c r="N1649" s="1">
        <v>3.706</v>
      </c>
      <c r="O1649" s="1">
        <v>8.1989999999999998</v>
      </c>
      <c r="P1649" s="30">
        <f t="shared" si="720"/>
        <v>109.46373626373628</v>
      </c>
      <c r="Q1649">
        <f t="shared" si="723"/>
        <v>1.5166666666666666</v>
      </c>
      <c r="R1649">
        <f t="shared" si="724"/>
        <v>7.083333333333333</v>
      </c>
      <c r="S1649" s="20">
        <f t="shared" si="707"/>
        <v>8.6</v>
      </c>
      <c r="T1649" s="20">
        <f t="shared" si="704"/>
        <v>0.21411764705882352</v>
      </c>
    </row>
    <row r="1650" spans="1:20" x14ac:dyDescent="0.25">
      <c r="A1650" t="s">
        <v>1308</v>
      </c>
      <c r="E1650" s="1">
        <v>7.85</v>
      </c>
      <c r="F1650" s="1">
        <v>3.18</v>
      </c>
      <c r="G1650" s="1">
        <v>0.2</v>
      </c>
      <c r="H1650" s="1">
        <v>4.47</v>
      </c>
      <c r="I1650" s="1">
        <v>25</v>
      </c>
      <c r="J1650" s="1">
        <v>0</v>
      </c>
      <c r="K1650" s="1">
        <v>19.62</v>
      </c>
      <c r="L1650" s="3">
        <f t="shared" si="714"/>
        <v>0.78480000000000005</v>
      </c>
      <c r="M1650" s="3">
        <f t="shared" si="715"/>
        <v>27.47</v>
      </c>
      <c r="N1650" s="1">
        <v>3.1840000000000002</v>
      </c>
      <c r="O1650" s="1">
        <v>7.8620000000000001</v>
      </c>
      <c r="P1650" s="30">
        <f t="shared" si="720"/>
        <v>108.67252747252748</v>
      </c>
      <c r="Q1650">
        <f t="shared" si="723"/>
        <v>1.5166666666666666</v>
      </c>
      <c r="R1650">
        <f t="shared" si="724"/>
        <v>7.083333333333333</v>
      </c>
      <c r="S1650" s="20">
        <f t="shared" si="707"/>
        <v>8.6</v>
      </c>
      <c r="T1650" s="20">
        <f t="shared" si="704"/>
        <v>0.21411764705882352</v>
      </c>
    </row>
    <row r="1651" spans="1:20" x14ac:dyDescent="0.25">
      <c r="A1651" t="s">
        <v>1309</v>
      </c>
      <c r="E1651" s="1">
        <v>8.42</v>
      </c>
      <c r="F1651" s="1">
        <v>4.53</v>
      </c>
      <c r="G1651" s="1">
        <v>0.37</v>
      </c>
      <c r="H1651" s="1">
        <v>3.51</v>
      </c>
      <c r="I1651" s="1">
        <v>41</v>
      </c>
      <c r="J1651" s="1">
        <v>2</v>
      </c>
      <c r="K1651" s="1">
        <v>15.74</v>
      </c>
      <c r="L1651" s="3">
        <f t="shared" si="714"/>
        <v>0.38390243902439025</v>
      </c>
      <c r="M1651" s="3">
        <f t="shared" si="715"/>
        <v>24.16</v>
      </c>
      <c r="N1651" s="1">
        <v>4.8689999999999998</v>
      </c>
      <c r="O1651" s="1">
        <v>9.0410000000000004</v>
      </c>
      <c r="P1651" s="30">
        <f t="shared" si="720"/>
        <v>95.57802197802198</v>
      </c>
      <c r="Q1651">
        <f t="shared" si="723"/>
        <v>1.5166666666666666</v>
      </c>
      <c r="R1651">
        <f t="shared" si="724"/>
        <v>7.083333333333333</v>
      </c>
      <c r="S1651" s="20">
        <f t="shared" si="707"/>
        <v>8.6</v>
      </c>
      <c r="T1651" s="20">
        <f t="shared" si="704"/>
        <v>0.21411764705882352</v>
      </c>
    </row>
    <row r="1652" spans="1:20" x14ac:dyDescent="0.25">
      <c r="A1652" t="s">
        <v>1310</v>
      </c>
      <c r="E1652" s="1">
        <v>8.35</v>
      </c>
      <c r="F1652" s="1">
        <v>3.47</v>
      </c>
      <c r="G1652" s="1">
        <v>0.09</v>
      </c>
      <c r="H1652" s="1">
        <v>4.8</v>
      </c>
      <c r="I1652" s="1">
        <v>29</v>
      </c>
      <c r="J1652" s="1">
        <v>1</v>
      </c>
      <c r="K1652" s="1">
        <v>11.68</v>
      </c>
      <c r="L1652" s="3">
        <f t="shared" si="714"/>
        <v>0.40275862068965518</v>
      </c>
      <c r="M1652" s="3">
        <f t="shared" si="715"/>
        <v>20.03</v>
      </c>
      <c r="N1652" s="1">
        <v>3.4729999999999999</v>
      </c>
      <c r="O1652" s="1">
        <v>8.3629999999999995</v>
      </c>
      <c r="P1652" s="30">
        <f t="shared" si="720"/>
        <v>92.446153846153848</v>
      </c>
      <c r="Q1652">
        <f>7.8/6</f>
        <v>1.3</v>
      </c>
      <c r="R1652">
        <f>25.5/6</f>
        <v>4.25</v>
      </c>
      <c r="S1652" s="20">
        <f t="shared" si="707"/>
        <v>5.55</v>
      </c>
      <c r="T1652" s="20">
        <f t="shared" si="704"/>
        <v>0.30588235294117649</v>
      </c>
    </row>
    <row r="1653" spans="1:20" x14ac:dyDescent="0.25">
      <c r="A1653" t="s">
        <v>1311</v>
      </c>
      <c r="E1653" s="1">
        <v>8.9700000000000006</v>
      </c>
      <c r="F1653" s="1">
        <v>4.25</v>
      </c>
      <c r="G1653" s="1">
        <v>0.13</v>
      </c>
      <c r="H1653" s="1">
        <v>4.58</v>
      </c>
      <c r="I1653" s="1">
        <v>33</v>
      </c>
      <c r="J1653" s="1">
        <v>1</v>
      </c>
      <c r="K1653" s="1">
        <v>12.31</v>
      </c>
      <c r="L1653" s="3">
        <f t="shared" si="714"/>
        <v>0.37303030303030305</v>
      </c>
      <c r="M1653" s="3">
        <f t="shared" si="715"/>
        <v>21.28</v>
      </c>
      <c r="N1653" s="1">
        <v>3.68</v>
      </c>
      <c r="O1653" s="1">
        <v>7.766</v>
      </c>
      <c r="P1653" s="30">
        <f t="shared" si="720"/>
        <v>98.215384615384622</v>
      </c>
      <c r="Q1653">
        <f t="shared" ref="Q1653:Q1657" si="725">7.8/6</f>
        <v>1.3</v>
      </c>
      <c r="R1653">
        <f t="shared" ref="R1653:R1657" si="726">25.5/6</f>
        <v>4.25</v>
      </c>
      <c r="S1653" s="20">
        <f t="shared" si="707"/>
        <v>5.55</v>
      </c>
      <c r="T1653" s="20">
        <f t="shared" si="704"/>
        <v>0.30588235294117649</v>
      </c>
    </row>
    <row r="1654" spans="1:20" x14ac:dyDescent="0.25">
      <c r="A1654" t="s">
        <v>1312</v>
      </c>
      <c r="E1654" s="1">
        <v>9.09</v>
      </c>
      <c r="F1654" s="1">
        <v>3.28</v>
      </c>
      <c r="G1654" s="1">
        <v>0.18</v>
      </c>
      <c r="H1654" s="1">
        <v>5.62</v>
      </c>
      <c r="I1654" s="1">
        <v>24</v>
      </c>
      <c r="J1654" s="1">
        <v>0</v>
      </c>
      <c r="K1654" s="1">
        <v>9.24</v>
      </c>
      <c r="L1654" s="3">
        <f t="shared" si="714"/>
        <v>0.38500000000000001</v>
      </c>
      <c r="M1654" s="3">
        <f t="shared" si="715"/>
        <v>18.329999999999998</v>
      </c>
      <c r="N1654" s="1">
        <v>2.641</v>
      </c>
      <c r="O1654" s="1">
        <v>7.3140000000000001</v>
      </c>
      <c r="P1654" s="30">
        <f t="shared" si="720"/>
        <v>84.6</v>
      </c>
      <c r="Q1654">
        <f t="shared" si="725"/>
        <v>1.3</v>
      </c>
      <c r="R1654">
        <f t="shared" si="726"/>
        <v>4.25</v>
      </c>
      <c r="S1654" s="20">
        <f t="shared" si="707"/>
        <v>5.55</v>
      </c>
      <c r="T1654" s="20">
        <f t="shared" si="704"/>
        <v>0.30588235294117649</v>
      </c>
    </row>
    <row r="1655" spans="1:20" x14ac:dyDescent="0.25">
      <c r="A1655" t="s">
        <v>1313</v>
      </c>
      <c r="E1655" s="1">
        <v>9.1300000000000008</v>
      </c>
      <c r="F1655" s="1">
        <v>4.05</v>
      </c>
      <c r="G1655" s="1">
        <v>0.19</v>
      </c>
      <c r="H1655" s="1">
        <v>4.8899999999999997</v>
      </c>
      <c r="I1655" s="1">
        <v>27</v>
      </c>
      <c r="J1655" s="1">
        <v>0</v>
      </c>
      <c r="K1655" s="1">
        <v>8.74</v>
      </c>
      <c r="L1655" s="3">
        <f t="shared" si="714"/>
        <v>0.32370370370370372</v>
      </c>
      <c r="M1655" s="3">
        <f t="shared" si="715"/>
        <v>17.87</v>
      </c>
      <c r="N1655" s="1">
        <v>2.9580000000000002</v>
      </c>
      <c r="O1655" s="1">
        <v>6.673</v>
      </c>
      <c r="P1655" s="30">
        <f t="shared" si="720"/>
        <v>82.476923076923072</v>
      </c>
      <c r="Q1655">
        <f t="shared" si="725"/>
        <v>1.3</v>
      </c>
      <c r="R1655">
        <f t="shared" si="726"/>
        <v>4.25</v>
      </c>
      <c r="S1655" s="20">
        <f t="shared" si="707"/>
        <v>5.55</v>
      </c>
      <c r="T1655" s="20">
        <f t="shared" si="704"/>
        <v>0.30588235294117649</v>
      </c>
    </row>
    <row r="1656" spans="1:20" x14ac:dyDescent="0.25">
      <c r="A1656" t="s">
        <v>1314</v>
      </c>
      <c r="E1656" s="1">
        <v>8.16</v>
      </c>
      <c r="F1656" s="1">
        <v>2.41</v>
      </c>
      <c r="G1656" s="1">
        <v>0.21</v>
      </c>
      <c r="H1656" s="1">
        <v>5.54</v>
      </c>
      <c r="I1656" s="1">
        <v>16</v>
      </c>
      <c r="J1656" s="1">
        <v>5</v>
      </c>
      <c r="K1656" s="1">
        <v>3.64</v>
      </c>
      <c r="L1656" s="3">
        <f t="shared" si="714"/>
        <v>0.22750000000000001</v>
      </c>
      <c r="M1656" s="3">
        <f t="shared" si="715"/>
        <v>11.8</v>
      </c>
      <c r="N1656" s="1">
        <v>1.9610000000000001</v>
      </c>
      <c r="O1656" s="1">
        <v>6.6449999999999996</v>
      </c>
      <c r="P1656" s="30">
        <f t="shared" si="720"/>
        <v>54.46153846153846</v>
      </c>
      <c r="Q1656">
        <f t="shared" si="725"/>
        <v>1.3</v>
      </c>
      <c r="R1656">
        <f t="shared" si="726"/>
        <v>4.25</v>
      </c>
      <c r="S1656" s="20">
        <f t="shared" si="707"/>
        <v>5.55</v>
      </c>
      <c r="T1656" s="20">
        <f t="shared" si="704"/>
        <v>0.30588235294117649</v>
      </c>
    </row>
    <row r="1657" spans="1:20" x14ac:dyDescent="0.25">
      <c r="A1657" t="s">
        <v>1315</v>
      </c>
      <c r="E1657" s="1">
        <v>7.19</v>
      </c>
      <c r="F1657" s="1">
        <v>1.26</v>
      </c>
      <c r="G1657" s="1">
        <v>1.79</v>
      </c>
      <c r="H1657" s="1">
        <v>4.1399999999999997</v>
      </c>
      <c r="I1657" s="1">
        <v>8</v>
      </c>
      <c r="J1657" s="1">
        <v>1</v>
      </c>
      <c r="K1657" s="1">
        <v>1.4</v>
      </c>
      <c r="L1657" s="3">
        <f t="shared" si="714"/>
        <v>0.17499999999999999</v>
      </c>
      <c r="M1657" s="3">
        <f t="shared" si="715"/>
        <v>8.59</v>
      </c>
      <c r="N1657" s="1">
        <v>1.1120000000000001</v>
      </c>
      <c r="O1657" s="1">
        <v>6.3559999999999999</v>
      </c>
      <c r="P1657" s="30">
        <f t="shared" si="720"/>
        <v>39.646153846153844</v>
      </c>
      <c r="Q1657">
        <f t="shared" si="725"/>
        <v>1.3</v>
      </c>
      <c r="R1657">
        <f t="shared" si="726"/>
        <v>4.25</v>
      </c>
      <c r="S1657" s="20">
        <f t="shared" si="707"/>
        <v>5.55</v>
      </c>
      <c r="T1657" s="20">
        <f t="shared" si="704"/>
        <v>0.30588235294117649</v>
      </c>
    </row>
    <row r="1658" spans="1:20" x14ac:dyDescent="0.25">
      <c r="A1658" t="s">
        <v>1316</v>
      </c>
      <c r="E1658" s="1">
        <v>6.09</v>
      </c>
      <c r="F1658" s="1">
        <v>3.07</v>
      </c>
      <c r="G1658" s="1">
        <v>0.25</v>
      </c>
      <c r="H1658" s="1">
        <v>2.76</v>
      </c>
      <c r="I1658" s="1">
        <v>22</v>
      </c>
      <c r="J1658" s="1">
        <v>0</v>
      </c>
      <c r="K1658" s="1">
        <v>13.75</v>
      </c>
      <c r="L1658" s="3">
        <f t="shared" si="714"/>
        <v>0.625</v>
      </c>
      <c r="M1658" s="3">
        <f t="shared" si="715"/>
        <v>19.84</v>
      </c>
      <c r="N1658" s="1">
        <v>3.6139999999999999</v>
      </c>
      <c r="O1658" s="1">
        <v>7.157</v>
      </c>
      <c r="P1658" s="30">
        <f t="shared" si="720"/>
        <v>79.36</v>
      </c>
      <c r="Q1658">
        <f>9/6</f>
        <v>1.5</v>
      </c>
      <c r="R1658">
        <f>28.5/6</f>
        <v>4.75</v>
      </c>
      <c r="S1658" s="20">
        <f t="shared" si="707"/>
        <v>6.25</v>
      </c>
      <c r="T1658" s="20">
        <f t="shared" si="704"/>
        <v>0.31578947368421051</v>
      </c>
    </row>
    <row r="1659" spans="1:20" x14ac:dyDescent="0.25">
      <c r="A1659" t="s">
        <v>1317</v>
      </c>
      <c r="E1659" s="1">
        <v>8.41</v>
      </c>
      <c r="F1659" s="1">
        <v>2.5099999999999998</v>
      </c>
      <c r="G1659" s="1">
        <v>0.61</v>
      </c>
      <c r="H1659" s="1">
        <v>5.29</v>
      </c>
      <c r="I1659" s="1">
        <v>22</v>
      </c>
      <c r="J1659" s="1">
        <v>1</v>
      </c>
      <c r="K1659" s="1">
        <v>11.13</v>
      </c>
      <c r="L1659" s="3">
        <f t="shared" si="714"/>
        <v>0.50590909090909097</v>
      </c>
      <c r="M1659" s="3">
        <f t="shared" si="715"/>
        <v>19.54</v>
      </c>
      <c r="N1659" s="1">
        <v>2.6160000000000001</v>
      </c>
      <c r="O1659" s="1">
        <v>8.7560000000000002</v>
      </c>
      <c r="P1659" s="30">
        <f t="shared" si="720"/>
        <v>78.16</v>
      </c>
      <c r="Q1659">
        <f t="shared" ref="Q1659:Q1663" si="727">9/6</f>
        <v>1.5</v>
      </c>
      <c r="R1659">
        <f t="shared" ref="R1659:R1663" si="728">28.5/6</f>
        <v>4.75</v>
      </c>
      <c r="S1659" s="20">
        <f t="shared" si="707"/>
        <v>6.25</v>
      </c>
      <c r="T1659" s="20">
        <f t="shared" si="704"/>
        <v>0.31578947368421051</v>
      </c>
    </row>
    <row r="1660" spans="1:20" x14ac:dyDescent="0.25">
      <c r="A1660" t="s">
        <v>1318</v>
      </c>
      <c r="E1660" s="1">
        <v>8.76</v>
      </c>
      <c r="F1660" s="1">
        <v>2.59</v>
      </c>
      <c r="G1660" s="1">
        <v>0.51</v>
      </c>
      <c r="H1660" s="1">
        <v>5.66</v>
      </c>
      <c r="I1660" s="1">
        <v>20</v>
      </c>
      <c r="J1660" s="1">
        <v>0</v>
      </c>
      <c r="K1660" s="1">
        <v>9.9</v>
      </c>
      <c r="L1660" s="3">
        <f t="shared" si="714"/>
        <v>0.495</v>
      </c>
      <c r="M1660" s="3">
        <f t="shared" si="715"/>
        <v>18.66</v>
      </c>
      <c r="N1660" s="1">
        <v>2.282</v>
      </c>
      <c r="O1660" s="1">
        <v>7.7169999999999996</v>
      </c>
      <c r="P1660" s="30">
        <f t="shared" si="720"/>
        <v>74.64</v>
      </c>
      <c r="Q1660">
        <f t="shared" si="727"/>
        <v>1.5</v>
      </c>
      <c r="R1660">
        <f t="shared" si="728"/>
        <v>4.75</v>
      </c>
      <c r="S1660" s="20">
        <f t="shared" si="707"/>
        <v>6.25</v>
      </c>
      <c r="T1660" s="20">
        <f t="shared" si="704"/>
        <v>0.31578947368421051</v>
      </c>
    </row>
    <row r="1661" spans="1:20" x14ac:dyDescent="0.25">
      <c r="A1661" t="s">
        <v>1319</v>
      </c>
      <c r="E1661" s="1">
        <v>8.33</v>
      </c>
      <c r="F1661" s="1">
        <v>3.64</v>
      </c>
      <c r="G1661" s="1">
        <v>0.38</v>
      </c>
      <c r="H1661" s="1">
        <v>4.3099999999999996</v>
      </c>
      <c r="I1661" s="1">
        <v>22</v>
      </c>
      <c r="J1661" s="1">
        <v>0</v>
      </c>
      <c r="K1661" s="1">
        <v>8.09</v>
      </c>
      <c r="L1661" s="3">
        <f t="shared" si="714"/>
        <v>0.36772727272727274</v>
      </c>
      <c r="M1661" s="3">
        <f t="shared" si="715"/>
        <v>16.420000000000002</v>
      </c>
      <c r="N1661" s="1">
        <v>2.64</v>
      </c>
      <c r="O1661" s="1">
        <v>6.0369999999999999</v>
      </c>
      <c r="P1661" s="30">
        <f t="shared" si="720"/>
        <v>65.680000000000007</v>
      </c>
      <c r="Q1661">
        <f t="shared" si="727"/>
        <v>1.5</v>
      </c>
      <c r="R1661">
        <f t="shared" si="728"/>
        <v>4.75</v>
      </c>
      <c r="S1661" s="20">
        <f t="shared" si="707"/>
        <v>6.25</v>
      </c>
      <c r="T1661" s="20">
        <f t="shared" si="704"/>
        <v>0.31578947368421051</v>
      </c>
    </row>
    <row r="1662" spans="1:20" x14ac:dyDescent="0.25">
      <c r="A1662" t="s">
        <v>1320</v>
      </c>
      <c r="E1662" s="1">
        <v>6.99</v>
      </c>
      <c r="F1662" s="1">
        <v>2.1800000000000002</v>
      </c>
      <c r="G1662" s="1">
        <v>0.32</v>
      </c>
      <c r="H1662" s="1">
        <v>4.49</v>
      </c>
      <c r="I1662" s="1">
        <v>13</v>
      </c>
      <c r="J1662" s="1">
        <v>0</v>
      </c>
      <c r="K1662" s="1">
        <v>9.11</v>
      </c>
      <c r="L1662" s="3">
        <f t="shared" si="714"/>
        <v>0.7007692307692307</v>
      </c>
      <c r="M1662" s="3">
        <f t="shared" si="715"/>
        <v>16.100000000000001</v>
      </c>
      <c r="N1662" s="1">
        <v>1.861</v>
      </c>
      <c r="O1662" s="1">
        <v>5.97</v>
      </c>
      <c r="P1662" s="30">
        <f t="shared" si="720"/>
        <v>64.400000000000006</v>
      </c>
      <c r="Q1662">
        <f t="shared" si="727"/>
        <v>1.5</v>
      </c>
      <c r="R1662">
        <f t="shared" si="728"/>
        <v>4.75</v>
      </c>
      <c r="S1662" s="20">
        <f t="shared" si="707"/>
        <v>6.25</v>
      </c>
      <c r="T1662" s="20">
        <f t="shared" si="704"/>
        <v>0.31578947368421051</v>
      </c>
    </row>
    <row r="1663" spans="1:20" x14ac:dyDescent="0.25">
      <c r="A1663" t="s">
        <v>1321</v>
      </c>
      <c r="E1663" s="1">
        <v>8.48</v>
      </c>
      <c r="F1663" s="1">
        <v>3.71</v>
      </c>
      <c r="G1663" s="1">
        <v>0.11</v>
      </c>
      <c r="H1663" s="1">
        <v>4.66</v>
      </c>
      <c r="I1663" s="1">
        <v>20</v>
      </c>
      <c r="J1663" s="1">
        <v>0</v>
      </c>
      <c r="K1663" s="1">
        <v>8.08</v>
      </c>
      <c r="L1663" s="3">
        <f t="shared" si="714"/>
        <v>0.40400000000000003</v>
      </c>
      <c r="M1663" s="3">
        <f t="shared" si="715"/>
        <v>16.560000000000002</v>
      </c>
      <c r="N1663" s="1">
        <v>2.359</v>
      </c>
      <c r="O1663" s="1">
        <v>5.3959999999999999</v>
      </c>
      <c r="P1663" s="30">
        <f t="shared" si="720"/>
        <v>66.240000000000009</v>
      </c>
      <c r="Q1663">
        <f t="shared" si="727"/>
        <v>1.5</v>
      </c>
      <c r="R1663">
        <f t="shared" si="728"/>
        <v>4.75</v>
      </c>
      <c r="S1663" s="20">
        <f t="shared" si="707"/>
        <v>6.25</v>
      </c>
      <c r="T1663" s="20">
        <f t="shared" si="704"/>
        <v>0.31578947368421051</v>
      </c>
    </row>
    <row r="1664" spans="1:20" x14ac:dyDescent="0.25">
      <c r="A1664" t="s">
        <v>1322</v>
      </c>
      <c r="E1664" s="1">
        <v>8.02</v>
      </c>
      <c r="F1664" s="1">
        <v>3.05</v>
      </c>
      <c r="G1664" s="1">
        <v>0.15</v>
      </c>
      <c r="H1664" s="1">
        <v>4.83</v>
      </c>
      <c r="I1664" s="1">
        <v>18</v>
      </c>
      <c r="J1664" s="1">
        <v>0</v>
      </c>
      <c r="K1664" s="1">
        <v>9.42</v>
      </c>
      <c r="L1664" s="3">
        <f t="shared" si="714"/>
        <v>0.52333333333333332</v>
      </c>
      <c r="M1664" s="3">
        <f t="shared" si="715"/>
        <v>17.439999999999998</v>
      </c>
      <c r="N1664" s="1">
        <v>2.2429999999999999</v>
      </c>
      <c r="O1664" s="1">
        <v>5.91</v>
      </c>
      <c r="P1664" s="30">
        <f t="shared" si="720"/>
        <v>69.759999999999991</v>
      </c>
      <c r="Q1664">
        <f>9/6</f>
        <v>1.5</v>
      </c>
      <c r="R1664">
        <f>31.08/6</f>
        <v>5.18</v>
      </c>
      <c r="S1664" s="20">
        <f t="shared" si="707"/>
        <v>6.68</v>
      </c>
      <c r="T1664" s="20">
        <f t="shared" si="704"/>
        <v>0.28957528957528961</v>
      </c>
    </row>
    <row r="1665" spans="1:20" x14ac:dyDescent="0.25">
      <c r="A1665" t="s">
        <v>1323</v>
      </c>
      <c r="E1665" s="1">
        <v>8.2200000000000006</v>
      </c>
      <c r="F1665" s="1">
        <v>2.74</v>
      </c>
      <c r="G1665" s="1">
        <v>0.55000000000000004</v>
      </c>
      <c r="H1665" s="1">
        <v>4.92</v>
      </c>
      <c r="I1665" s="1">
        <v>19</v>
      </c>
      <c r="J1665" s="1">
        <v>0</v>
      </c>
      <c r="K1665" s="1">
        <v>6.82</v>
      </c>
      <c r="L1665" s="3">
        <f t="shared" si="714"/>
        <v>0.35894736842105263</v>
      </c>
      <c r="M1665" s="3">
        <f t="shared" si="715"/>
        <v>15.040000000000001</v>
      </c>
      <c r="N1665" s="1">
        <v>2.3130000000000002</v>
      </c>
      <c r="O1665" s="1">
        <v>6.9329999999999998</v>
      </c>
      <c r="P1665" s="30">
        <f t="shared" si="720"/>
        <v>60.160000000000004</v>
      </c>
      <c r="Q1665">
        <f t="shared" ref="Q1665:Q1668" si="729">9/6</f>
        <v>1.5</v>
      </c>
      <c r="R1665">
        <f t="shared" ref="R1665:R1668" si="730">31.08/6</f>
        <v>5.18</v>
      </c>
      <c r="S1665" s="20">
        <f t="shared" si="707"/>
        <v>6.68</v>
      </c>
      <c r="T1665" s="20">
        <f t="shared" si="704"/>
        <v>0.28957528957528961</v>
      </c>
    </row>
    <row r="1666" spans="1:20" x14ac:dyDescent="0.25">
      <c r="A1666" t="s">
        <v>1324</v>
      </c>
      <c r="E1666" s="1">
        <v>8.9</v>
      </c>
      <c r="F1666" s="1">
        <v>3.68</v>
      </c>
      <c r="G1666" s="1">
        <v>0.12</v>
      </c>
      <c r="H1666" s="1">
        <v>5.1100000000000003</v>
      </c>
      <c r="I1666" s="1">
        <v>32</v>
      </c>
      <c r="J1666" s="1">
        <v>2</v>
      </c>
      <c r="K1666" s="1">
        <v>11.72</v>
      </c>
      <c r="L1666" s="3">
        <f t="shared" si="714"/>
        <v>0.36625000000000002</v>
      </c>
      <c r="M1666" s="3">
        <f t="shared" si="715"/>
        <v>20.62</v>
      </c>
      <c r="N1666" s="1">
        <v>3.5939999999999999</v>
      </c>
      <c r="O1666" s="1">
        <v>8.6989999999999998</v>
      </c>
      <c r="P1666" s="30">
        <f t="shared" si="720"/>
        <v>82.48</v>
      </c>
      <c r="Q1666">
        <f t="shared" si="729"/>
        <v>1.5</v>
      </c>
      <c r="R1666">
        <f t="shared" si="730"/>
        <v>5.18</v>
      </c>
      <c r="S1666" s="20">
        <f t="shared" si="707"/>
        <v>6.68</v>
      </c>
      <c r="T1666" s="20">
        <f t="shared" si="704"/>
        <v>0.28957528957528961</v>
      </c>
    </row>
    <row r="1667" spans="1:20" x14ac:dyDescent="0.25">
      <c r="A1667" t="s">
        <v>1325</v>
      </c>
      <c r="E1667" s="1">
        <v>8.0299999999999994</v>
      </c>
      <c r="F1667" s="1">
        <v>3.01</v>
      </c>
      <c r="G1667" s="1">
        <v>0.18</v>
      </c>
      <c r="H1667" s="1">
        <v>4.84</v>
      </c>
      <c r="I1667" s="1">
        <v>16</v>
      </c>
      <c r="J1667" s="1">
        <v>0</v>
      </c>
      <c r="K1667" s="1">
        <v>10.16</v>
      </c>
      <c r="L1667" s="3">
        <f t="shared" si="714"/>
        <v>0.63500000000000001</v>
      </c>
      <c r="M1667" s="3">
        <f t="shared" si="715"/>
        <v>18.189999999999998</v>
      </c>
      <c r="N1667" s="1">
        <v>1.9930000000000001</v>
      </c>
      <c r="O1667" s="1">
        <v>5.3170000000000002</v>
      </c>
      <c r="P1667" s="30">
        <f t="shared" si="720"/>
        <v>72.759999999999991</v>
      </c>
      <c r="Q1667">
        <f t="shared" si="729"/>
        <v>1.5</v>
      </c>
      <c r="R1667">
        <f t="shared" si="730"/>
        <v>5.18</v>
      </c>
      <c r="S1667" s="20">
        <f t="shared" si="707"/>
        <v>6.68</v>
      </c>
      <c r="T1667" s="20">
        <f t="shared" si="704"/>
        <v>0.28957528957528961</v>
      </c>
    </row>
    <row r="1668" spans="1:20" x14ac:dyDescent="0.25">
      <c r="A1668" t="s">
        <v>1326</v>
      </c>
      <c r="E1668" s="1">
        <v>9.1300000000000008</v>
      </c>
      <c r="F1668" s="1">
        <v>2.75</v>
      </c>
      <c r="G1668" s="1">
        <v>0.54</v>
      </c>
      <c r="H1668" s="1">
        <v>5.83</v>
      </c>
      <c r="I1668" s="1">
        <v>18</v>
      </c>
      <c r="J1668" s="1">
        <v>0</v>
      </c>
      <c r="K1668" s="1">
        <v>12.8</v>
      </c>
      <c r="L1668" s="3">
        <f t="shared" si="714"/>
        <v>0.71111111111111114</v>
      </c>
      <c r="M1668" s="3">
        <f t="shared" si="715"/>
        <v>21.93</v>
      </c>
      <c r="N1668" s="1">
        <v>1.972</v>
      </c>
      <c r="O1668" s="1">
        <v>6.5410000000000004</v>
      </c>
      <c r="P1668" s="30">
        <f t="shared" si="720"/>
        <v>87.72</v>
      </c>
      <c r="Q1668">
        <f t="shared" si="729"/>
        <v>1.5</v>
      </c>
      <c r="R1668">
        <f t="shared" si="730"/>
        <v>5.18</v>
      </c>
      <c r="S1668" s="20">
        <f t="shared" si="707"/>
        <v>6.68</v>
      </c>
      <c r="T1668" s="20">
        <f t="shared" ref="T1668:T1731" si="731">Q1668/R1668</f>
        <v>0.28957528957528961</v>
      </c>
    </row>
    <row r="1669" spans="1:20" x14ac:dyDescent="0.25">
      <c r="L1669" s="3"/>
      <c r="M1669" s="3"/>
      <c r="P1669" s="30"/>
      <c r="S1669" s="20"/>
      <c r="T1669" s="20"/>
    </row>
    <row r="1670" spans="1:20" x14ac:dyDescent="0.25">
      <c r="A1670" t="s">
        <v>1327</v>
      </c>
      <c r="E1670" s="1">
        <v>7.79</v>
      </c>
      <c r="F1670" s="1">
        <v>3.34</v>
      </c>
      <c r="G1670" s="1">
        <v>0.27</v>
      </c>
      <c r="H1670" s="1">
        <v>4.18</v>
      </c>
      <c r="I1670" s="1">
        <v>23</v>
      </c>
      <c r="J1670" s="1">
        <v>0</v>
      </c>
      <c r="K1670" s="1">
        <v>13.74</v>
      </c>
      <c r="L1670" s="3">
        <f t="shared" si="714"/>
        <v>0.59739130434782606</v>
      </c>
      <c r="M1670" s="3">
        <f t="shared" si="715"/>
        <v>21.53</v>
      </c>
      <c r="N1670" s="1">
        <v>2.9540000000000002</v>
      </c>
      <c r="O1670" s="1">
        <v>6.89</v>
      </c>
      <c r="P1670" s="30">
        <f t="shared" si="720"/>
        <v>101.98421052631579</v>
      </c>
      <c r="Q1670">
        <f>7.6/6</f>
        <v>1.2666666666666666</v>
      </c>
      <c r="R1670">
        <f>32.7/6</f>
        <v>5.45</v>
      </c>
      <c r="S1670" s="20">
        <f t="shared" si="707"/>
        <v>6.7166666666666668</v>
      </c>
      <c r="T1670" s="20">
        <f t="shared" si="731"/>
        <v>0.23241590214067276</v>
      </c>
    </row>
    <row r="1671" spans="1:20" x14ac:dyDescent="0.25">
      <c r="A1671" t="s">
        <v>1328</v>
      </c>
      <c r="E1671" s="1">
        <v>8.48</v>
      </c>
      <c r="F1671" s="1">
        <v>4.26</v>
      </c>
      <c r="G1671" s="1">
        <v>0.18</v>
      </c>
      <c r="H1671" s="1">
        <v>4.04</v>
      </c>
      <c r="I1671" s="1">
        <v>34</v>
      </c>
      <c r="J1671" s="1">
        <v>0</v>
      </c>
      <c r="K1671" s="1">
        <v>20.89</v>
      </c>
      <c r="L1671" s="3">
        <f t="shared" si="714"/>
        <v>0.61441176470588232</v>
      </c>
      <c r="M1671" s="3">
        <f t="shared" si="715"/>
        <v>29.37</v>
      </c>
      <c r="N1671" s="1">
        <v>4.0110000000000001</v>
      </c>
      <c r="O1671" s="1">
        <v>7.9809999999999999</v>
      </c>
      <c r="P1671" s="30">
        <f t="shared" si="720"/>
        <v>139.12105263157895</v>
      </c>
      <c r="Q1671">
        <f t="shared" ref="Q1671:Q1675" si="732">7.6/6</f>
        <v>1.2666666666666666</v>
      </c>
      <c r="R1671">
        <f t="shared" ref="R1671:R1675" si="733">32.7/6</f>
        <v>5.45</v>
      </c>
      <c r="S1671" s="20">
        <f t="shared" si="707"/>
        <v>6.7166666666666668</v>
      </c>
      <c r="T1671" s="20">
        <f t="shared" si="731"/>
        <v>0.23241590214067276</v>
      </c>
    </row>
    <row r="1672" spans="1:20" x14ac:dyDescent="0.25">
      <c r="A1672" t="s">
        <v>1329</v>
      </c>
      <c r="E1672" s="1">
        <v>8.4600000000000009</v>
      </c>
      <c r="F1672" s="1">
        <v>3.54</v>
      </c>
      <c r="G1672" s="1">
        <v>0.38</v>
      </c>
      <c r="H1672" s="1">
        <v>4.54</v>
      </c>
      <c r="I1672" s="1">
        <v>24</v>
      </c>
      <c r="J1672" s="1">
        <v>0</v>
      </c>
      <c r="K1672" s="1">
        <v>11.28</v>
      </c>
      <c r="L1672" s="3">
        <f t="shared" si="714"/>
        <v>0.47</v>
      </c>
      <c r="M1672" s="3">
        <f t="shared" si="715"/>
        <v>19.740000000000002</v>
      </c>
      <c r="N1672" s="1">
        <v>2.8370000000000002</v>
      </c>
      <c r="O1672" s="1">
        <v>6.7850000000000001</v>
      </c>
      <c r="P1672" s="30">
        <f t="shared" si="720"/>
        <v>93.505263157894746</v>
      </c>
      <c r="Q1672">
        <f t="shared" si="732"/>
        <v>1.2666666666666666</v>
      </c>
      <c r="R1672">
        <f t="shared" si="733"/>
        <v>5.45</v>
      </c>
      <c r="S1672" s="20">
        <f t="shared" si="707"/>
        <v>6.7166666666666668</v>
      </c>
      <c r="T1672" s="20">
        <f t="shared" si="731"/>
        <v>0.23241590214067276</v>
      </c>
    </row>
    <row r="1673" spans="1:20" x14ac:dyDescent="0.25">
      <c r="A1673" t="s">
        <v>1330</v>
      </c>
      <c r="E1673" s="1">
        <v>7.79</v>
      </c>
      <c r="F1673" s="1">
        <v>4.5199999999999996</v>
      </c>
      <c r="G1673" s="1">
        <v>0.24</v>
      </c>
      <c r="H1673" s="1">
        <v>3.03</v>
      </c>
      <c r="I1673" s="1">
        <v>35</v>
      </c>
      <c r="J1673" s="1">
        <v>0</v>
      </c>
      <c r="K1673" s="1">
        <v>14.97</v>
      </c>
      <c r="L1673" s="3">
        <f t="shared" si="714"/>
        <v>0.42771428571428571</v>
      </c>
      <c r="M1673" s="3">
        <f t="shared" si="715"/>
        <v>22.76</v>
      </c>
      <c r="N1673" s="1">
        <v>4.492</v>
      </c>
      <c r="O1673" s="1">
        <v>7.7370000000000001</v>
      </c>
      <c r="P1673" s="30">
        <f t="shared" si="720"/>
        <v>107.81052631578949</v>
      </c>
      <c r="Q1673">
        <f t="shared" si="732"/>
        <v>1.2666666666666666</v>
      </c>
      <c r="R1673">
        <f t="shared" si="733"/>
        <v>5.45</v>
      </c>
      <c r="S1673" s="20">
        <f t="shared" ref="S1673:S1736" si="734">Q1673+R1673</f>
        <v>6.7166666666666668</v>
      </c>
      <c r="T1673" s="20">
        <f t="shared" si="731"/>
        <v>0.23241590214067276</v>
      </c>
    </row>
    <row r="1674" spans="1:20" x14ac:dyDescent="0.25">
      <c r="A1674" t="s">
        <v>1331</v>
      </c>
      <c r="E1674" s="1">
        <v>8.92</v>
      </c>
      <c r="F1674" s="1">
        <v>4.0199999999999996</v>
      </c>
      <c r="G1674" s="1">
        <v>0.31</v>
      </c>
      <c r="H1674" s="1">
        <v>4.59</v>
      </c>
      <c r="I1674" s="1">
        <v>35</v>
      </c>
      <c r="J1674" s="1">
        <v>1</v>
      </c>
      <c r="K1674" s="1">
        <v>16.97</v>
      </c>
      <c r="L1674" s="3">
        <f t="shared" si="714"/>
        <v>0.48485714285714282</v>
      </c>
      <c r="M1674" s="3">
        <f t="shared" si="715"/>
        <v>25.89</v>
      </c>
      <c r="N1674" s="1">
        <v>3.9220000000000002</v>
      </c>
      <c r="O1674" s="1">
        <v>8.6980000000000004</v>
      </c>
      <c r="P1674" s="30">
        <f t="shared" si="720"/>
        <v>122.63684210526316</v>
      </c>
      <c r="Q1674">
        <f t="shared" si="732"/>
        <v>1.2666666666666666</v>
      </c>
      <c r="R1674">
        <f t="shared" si="733"/>
        <v>5.45</v>
      </c>
      <c r="S1674" s="20">
        <f t="shared" si="734"/>
        <v>6.7166666666666668</v>
      </c>
      <c r="T1674" s="20">
        <f t="shared" si="731"/>
        <v>0.23241590214067276</v>
      </c>
    </row>
    <row r="1675" spans="1:20" x14ac:dyDescent="0.25">
      <c r="A1675" t="s">
        <v>1332</v>
      </c>
      <c r="E1675" s="1">
        <v>8.67</v>
      </c>
      <c r="F1675" s="1">
        <v>4.16</v>
      </c>
      <c r="G1675" s="1">
        <v>0.31</v>
      </c>
      <c r="H1675" s="1">
        <v>4.2</v>
      </c>
      <c r="I1675" s="1">
        <v>28</v>
      </c>
      <c r="J1675" s="1">
        <v>1</v>
      </c>
      <c r="K1675" s="1">
        <v>9.68</v>
      </c>
      <c r="L1675" s="3">
        <f t="shared" si="714"/>
        <v>0.3457142857142857</v>
      </c>
      <c r="M1675" s="3">
        <f t="shared" si="715"/>
        <v>18.350000000000001</v>
      </c>
      <c r="N1675" s="1">
        <v>3.2290000000000001</v>
      </c>
      <c r="O1675" s="1">
        <v>6.734</v>
      </c>
      <c r="P1675" s="30">
        <f t="shared" si="720"/>
        <v>86.921052631578959</v>
      </c>
      <c r="Q1675">
        <f t="shared" si="732"/>
        <v>1.2666666666666666</v>
      </c>
      <c r="R1675">
        <f t="shared" si="733"/>
        <v>5.45</v>
      </c>
      <c r="S1675" s="20">
        <f t="shared" si="734"/>
        <v>6.7166666666666668</v>
      </c>
      <c r="T1675" s="20">
        <f t="shared" si="731"/>
        <v>0.23241590214067276</v>
      </c>
    </row>
    <row r="1676" spans="1:20" x14ac:dyDescent="0.25">
      <c r="A1676" t="s">
        <v>1333</v>
      </c>
      <c r="E1676" s="1">
        <v>8.06</v>
      </c>
      <c r="F1676" s="1">
        <v>2.74</v>
      </c>
      <c r="G1676" s="1">
        <v>0.37</v>
      </c>
      <c r="H1676" s="1">
        <v>4.96</v>
      </c>
      <c r="I1676" s="1">
        <v>9</v>
      </c>
      <c r="J1676" s="1">
        <v>0</v>
      </c>
      <c r="K1676" s="1">
        <v>4.37</v>
      </c>
      <c r="L1676" s="3">
        <f t="shared" si="714"/>
        <v>0.48555555555555557</v>
      </c>
      <c r="M1676" s="3">
        <f t="shared" si="715"/>
        <v>12.43</v>
      </c>
      <c r="N1676" s="1">
        <v>1.1160000000000001</v>
      </c>
      <c r="O1676" s="1">
        <v>3.2890000000000001</v>
      </c>
      <c r="P1676" s="30">
        <f t="shared" si="720"/>
        <v>51.791666666666664</v>
      </c>
      <c r="Q1676">
        <f>8.64/6</f>
        <v>1.4400000000000002</v>
      </c>
      <c r="R1676">
        <f>27.96/6</f>
        <v>4.66</v>
      </c>
      <c r="S1676" s="20">
        <f t="shared" si="734"/>
        <v>6.1000000000000005</v>
      </c>
      <c r="T1676" s="20">
        <f t="shared" si="731"/>
        <v>0.30901287553648071</v>
      </c>
    </row>
    <row r="1677" spans="1:20" x14ac:dyDescent="0.25">
      <c r="A1677" t="s">
        <v>1334</v>
      </c>
      <c r="E1677" s="1">
        <v>9.19</v>
      </c>
      <c r="F1677" s="1">
        <v>3.52</v>
      </c>
      <c r="G1677" s="1">
        <v>0.57999999999999996</v>
      </c>
      <c r="H1677" s="1">
        <v>5.09</v>
      </c>
      <c r="I1677" s="1">
        <v>23</v>
      </c>
      <c r="J1677" s="1">
        <v>0</v>
      </c>
      <c r="K1677" s="1">
        <v>10.73</v>
      </c>
      <c r="L1677" s="3">
        <f t="shared" si="714"/>
        <v>0.46652173913043482</v>
      </c>
      <c r="M1677" s="3">
        <f t="shared" si="715"/>
        <v>19.920000000000002</v>
      </c>
      <c r="N1677" s="1">
        <v>2.5030000000000001</v>
      </c>
      <c r="O1677" s="1">
        <v>6.5410000000000004</v>
      </c>
      <c r="P1677" s="30">
        <f t="shared" si="720"/>
        <v>83</v>
      </c>
      <c r="Q1677">
        <f t="shared" ref="Q1677:Q1680" si="735">8.64/6</f>
        <v>1.4400000000000002</v>
      </c>
      <c r="R1677">
        <f t="shared" ref="R1677:R1680" si="736">27.96/6</f>
        <v>4.66</v>
      </c>
      <c r="S1677" s="20">
        <f t="shared" si="734"/>
        <v>6.1000000000000005</v>
      </c>
      <c r="T1677" s="20">
        <f t="shared" si="731"/>
        <v>0.30901287553648071</v>
      </c>
    </row>
    <row r="1678" spans="1:20" x14ac:dyDescent="0.25">
      <c r="A1678" t="s">
        <v>1335</v>
      </c>
      <c r="E1678" s="1">
        <v>8.94</v>
      </c>
      <c r="F1678" s="1">
        <v>2.54</v>
      </c>
      <c r="G1678" s="1">
        <v>0.61</v>
      </c>
      <c r="H1678" s="1">
        <v>5.79</v>
      </c>
      <c r="I1678" s="1">
        <v>8</v>
      </c>
      <c r="J1678" s="1">
        <v>0</v>
      </c>
      <c r="K1678" s="1">
        <v>2.68</v>
      </c>
      <c r="L1678" s="3">
        <f t="shared" si="714"/>
        <v>0.33500000000000002</v>
      </c>
      <c r="M1678" s="3">
        <f t="shared" si="715"/>
        <v>11.62</v>
      </c>
      <c r="N1678" s="1">
        <v>0.89400000000000002</v>
      </c>
      <c r="O1678" s="1">
        <v>3.1480000000000001</v>
      </c>
      <c r="P1678" s="30">
        <f t="shared" si="720"/>
        <v>48.416666666666657</v>
      </c>
      <c r="Q1678">
        <f t="shared" si="735"/>
        <v>1.4400000000000002</v>
      </c>
      <c r="R1678">
        <f t="shared" si="736"/>
        <v>4.66</v>
      </c>
      <c r="S1678" s="20">
        <f t="shared" si="734"/>
        <v>6.1000000000000005</v>
      </c>
      <c r="T1678" s="20">
        <f t="shared" si="731"/>
        <v>0.30901287553648071</v>
      </c>
    </row>
    <row r="1679" spans="1:20" x14ac:dyDescent="0.25">
      <c r="A1679" t="s">
        <v>1336</v>
      </c>
      <c r="E1679" s="1">
        <v>7.99</v>
      </c>
      <c r="F1679" s="1">
        <v>2.89</v>
      </c>
      <c r="G1679" s="1">
        <v>0.3</v>
      </c>
      <c r="H1679" s="1">
        <v>4.79</v>
      </c>
      <c r="I1679" s="1">
        <v>6</v>
      </c>
      <c r="J1679" s="1">
        <v>0</v>
      </c>
      <c r="K1679" s="1">
        <v>2.2799999999999998</v>
      </c>
      <c r="L1679" s="3">
        <f t="shared" si="714"/>
        <v>0.37999999999999995</v>
      </c>
      <c r="M1679" s="3">
        <f t="shared" si="715"/>
        <v>10.27</v>
      </c>
      <c r="N1679" s="1">
        <v>0.751</v>
      </c>
      <c r="O1679" s="1">
        <v>2.0739999999999998</v>
      </c>
      <c r="P1679" s="30">
        <f t="shared" si="720"/>
        <v>42.791666666666664</v>
      </c>
      <c r="Q1679">
        <f t="shared" si="735"/>
        <v>1.4400000000000002</v>
      </c>
      <c r="R1679">
        <f t="shared" si="736"/>
        <v>4.66</v>
      </c>
      <c r="S1679" s="20">
        <f t="shared" si="734"/>
        <v>6.1000000000000005</v>
      </c>
      <c r="T1679" s="20">
        <f t="shared" si="731"/>
        <v>0.30901287553648071</v>
      </c>
    </row>
    <row r="1680" spans="1:20" x14ac:dyDescent="0.25">
      <c r="A1680" t="s">
        <v>1337</v>
      </c>
      <c r="E1680" s="1">
        <v>8.69</v>
      </c>
      <c r="F1680" s="1">
        <v>1.01</v>
      </c>
      <c r="G1680" s="1">
        <v>1.01</v>
      </c>
      <c r="H1680" s="1">
        <v>6.67</v>
      </c>
      <c r="I1680" s="1">
        <v>7</v>
      </c>
      <c r="J1680" s="1">
        <v>0</v>
      </c>
      <c r="K1680" s="1">
        <v>2.65</v>
      </c>
      <c r="L1680" s="3">
        <f t="shared" si="714"/>
        <v>0.37857142857142856</v>
      </c>
      <c r="M1680" s="3">
        <f t="shared" si="715"/>
        <v>11.34</v>
      </c>
      <c r="N1680" s="1">
        <v>0.80600000000000005</v>
      </c>
      <c r="O1680" s="1">
        <v>6.9219999999999997</v>
      </c>
      <c r="P1680" s="30">
        <f t="shared" si="720"/>
        <v>47.249999999999993</v>
      </c>
      <c r="Q1680">
        <f t="shared" si="735"/>
        <v>1.4400000000000002</v>
      </c>
      <c r="R1680">
        <f t="shared" si="736"/>
        <v>4.66</v>
      </c>
      <c r="S1680" s="20">
        <f t="shared" si="734"/>
        <v>6.1000000000000005</v>
      </c>
      <c r="T1680" s="20">
        <f t="shared" si="731"/>
        <v>0.30901287553648071</v>
      </c>
    </row>
    <row r="1681" spans="1:20" x14ac:dyDescent="0.25">
      <c r="L1681" s="3"/>
      <c r="M1681" s="3"/>
      <c r="P1681" s="30"/>
      <c r="S1681" s="20"/>
      <c r="T1681" s="20"/>
    </row>
    <row r="1682" spans="1:20" x14ac:dyDescent="0.25">
      <c r="A1682" t="s">
        <v>1338</v>
      </c>
      <c r="E1682" s="1">
        <v>8.5399999999999991</v>
      </c>
      <c r="F1682" s="1">
        <v>3.75</v>
      </c>
      <c r="G1682" s="1">
        <v>0.28999999999999998</v>
      </c>
      <c r="H1682" s="1">
        <v>4.51</v>
      </c>
      <c r="I1682" s="1">
        <v>21</v>
      </c>
      <c r="J1682" s="1">
        <v>0</v>
      </c>
      <c r="K1682" s="1">
        <v>14.13</v>
      </c>
      <c r="L1682" s="3">
        <f t="shared" si="714"/>
        <v>0.67285714285714293</v>
      </c>
      <c r="M1682" s="3">
        <f t="shared" si="715"/>
        <v>22.67</v>
      </c>
      <c r="N1682" s="1">
        <v>2.4580000000000002</v>
      </c>
      <c r="O1682" s="1">
        <v>5.6040000000000001</v>
      </c>
      <c r="P1682" s="30">
        <f t="shared" si="720"/>
        <v>108.816</v>
      </c>
      <c r="Q1682">
        <f>7.5/6</f>
        <v>1.25</v>
      </c>
      <c r="R1682">
        <f>26.1/6</f>
        <v>4.3500000000000005</v>
      </c>
      <c r="S1682" s="20">
        <f t="shared" si="734"/>
        <v>5.6000000000000005</v>
      </c>
      <c r="T1682" s="20">
        <f t="shared" si="731"/>
        <v>0.28735632183908044</v>
      </c>
    </row>
    <row r="1683" spans="1:20" x14ac:dyDescent="0.25">
      <c r="A1683" t="s">
        <v>1339</v>
      </c>
      <c r="E1683" s="1">
        <v>7.98</v>
      </c>
      <c r="F1683" s="1">
        <v>2.86</v>
      </c>
      <c r="G1683" s="1">
        <v>0.16</v>
      </c>
      <c r="H1683" s="1">
        <v>4.96</v>
      </c>
      <c r="I1683" s="1">
        <v>17</v>
      </c>
      <c r="J1683" s="1">
        <v>0</v>
      </c>
      <c r="K1683" s="1">
        <v>8.7100000000000009</v>
      </c>
      <c r="L1683" s="3">
        <f t="shared" si="714"/>
        <v>0.51235294117647068</v>
      </c>
      <c r="M1683" s="3">
        <f t="shared" si="715"/>
        <v>16.690000000000001</v>
      </c>
      <c r="N1683" s="1">
        <v>2.1309999999999998</v>
      </c>
      <c r="O1683" s="1">
        <v>5.9480000000000004</v>
      </c>
      <c r="P1683" s="30">
        <f t="shared" si="720"/>
        <v>80.112000000000009</v>
      </c>
      <c r="Q1683">
        <f t="shared" ref="Q1683:Q1687" si="737">7.5/6</f>
        <v>1.25</v>
      </c>
      <c r="R1683">
        <f t="shared" ref="R1683:R1687" si="738">26.1/6</f>
        <v>4.3500000000000005</v>
      </c>
      <c r="S1683" s="20">
        <f t="shared" si="734"/>
        <v>5.6000000000000005</v>
      </c>
      <c r="T1683" s="20">
        <f t="shared" si="731"/>
        <v>0.28735632183908044</v>
      </c>
    </row>
    <row r="1684" spans="1:20" x14ac:dyDescent="0.25">
      <c r="A1684" t="s">
        <v>1340</v>
      </c>
      <c r="E1684" s="1">
        <v>8.73</v>
      </c>
      <c r="F1684" s="1">
        <v>3.44</v>
      </c>
      <c r="G1684" s="1">
        <v>0.5</v>
      </c>
      <c r="H1684" s="1">
        <v>4.79</v>
      </c>
      <c r="I1684" s="1">
        <v>19</v>
      </c>
      <c r="J1684" s="1">
        <v>0</v>
      </c>
      <c r="K1684" s="1">
        <v>8.76</v>
      </c>
      <c r="L1684" s="3">
        <f t="shared" si="714"/>
        <v>0.46105263157894738</v>
      </c>
      <c r="M1684" s="3">
        <f t="shared" si="715"/>
        <v>17.490000000000002</v>
      </c>
      <c r="N1684" s="1">
        <v>2.177</v>
      </c>
      <c r="O1684" s="1">
        <v>5.53</v>
      </c>
      <c r="P1684" s="30">
        <f t="shared" si="720"/>
        <v>83.952000000000012</v>
      </c>
      <c r="Q1684">
        <f t="shared" si="737"/>
        <v>1.25</v>
      </c>
      <c r="R1684">
        <f t="shared" si="738"/>
        <v>4.3500000000000005</v>
      </c>
      <c r="S1684" s="20">
        <f t="shared" si="734"/>
        <v>5.6000000000000005</v>
      </c>
      <c r="T1684" s="20">
        <f t="shared" si="731"/>
        <v>0.28735632183908044</v>
      </c>
    </row>
    <row r="1685" spans="1:20" x14ac:dyDescent="0.25">
      <c r="A1685" t="s">
        <v>1341</v>
      </c>
      <c r="E1685" s="1">
        <v>7.35</v>
      </c>
      <c r="F1685" s="1">
        <v>3.01</v>
      </c>
      <c r="G1685" s="1">
        <v>0.28999999999999998</v>
      </c>
      <c r="H1685" s="1">
        <v>4.05</v>
      </c>
      <c r="I1685" s="1">
        <v>11</v>
      </c>
      <c r="J1685" s="1">
        <v>0</v>
      </c>
      <c r="K1685" s="1">
        <v>5.55</v>
      </c>
      <c r="L1685" s="3">
        <f t="shared" si="714"/>
        <v>0.50454545454545452</v>
      </c>
      <c r="M1685" s="3">
        <f t="shared" si="715"/>
        <v>12.899999999999999</v>
      </c>
      <c r="N1685" s="1">
        <v>1.496</v>
      </c>
      <c r="O1685" s="1">
        <v>3.66</v>
      </c>
      <c r="P1685" s="30">
        <f t="shared" si="720"/>
        <v>61.919999999999987</v>
      </c>
      <c r="Q1685">
        <f t="shared" si="737"/>
        <v>1.25</v>
      </c>
      <c r="R1685">
        <f t="shared" si="738"/>
        <v>4.3500000000000005</v>
      </c>
      <c r="S1685" s="20">
        <f t="shared" si="734"/>
        <v>5.6000000000000005</v>
      </c>
      <c r="T1685" s="20">
        <f t="shared" si="731"/>
        <v>0.28735632183908044</v>
      </c>
    </row>
    <row r="1686" spans="1:20" x14ac:dyDescent="0.25">
      <c r="A1686" t="s">
        <v>1342</v>
      </c>
      <c r="E1686" s="1">
        <v>7.96</v>
      </c>
      <c r="F1686" s="1">
        <v>2.33</v>
      </c>
      <c r="G1686" s="1">
        <v>0.45</v>
      </c>
      <c r="H1686" s="1">
        <v>5.18</v>
      </c>
      <c r="I1686" s="1">
        <v>13</v>
      </c>
      <c r="J1686" s="1">
        <v>0</v>
      </c>
      <c r="K1686" s="1">
        <v>9.5299999999999994</v>
      </c>
      <c r="L1686" s="3">
        <f t="shared" si="714"/>
        <v>0.73307692307692307</v>
      </c>
      <c r="M1686" s="3">
        <f t="shared" si="715"/>
        <v>17.489999999999998</v>
      </c>
      <c r="N1686" s="1">
        <v>1.6319999999999999</v>
      </c>
      <c r="O1686" s="1">
        <v>5.5789999999999997</v>
      </c>
      <c r="P1686" s="30">
        <f t="shared" si="720"/>
        <v>83.951999999999984</v>
      </c>
      <c r="Q1686">
        <f t="shared" si="737"/>
        <v>1.25</v>
      </c>
      <c r="R1686">
        <f t="shared" si="738"/>
        <v>4.3500000000000005</v>
      </c>
      <c r="S1686" s="20">
        <f t="shared" si="734"/>
        <v>5.6000000000000005</v>
      </c>
      <c r="T1686" s="20">
        <f t="shared" si="731"/>
        <v>0.28735632183908044</v>
      </c>
    </row>
    <row r="1687" spans="1:20" x14ac:dyDescent="0.25">
      <c r="A1687" t="s">
        <v>1343</v>
      </c>
      <c r="E1687" s="1">
        <v>7.12</v>
      </c>
      <c r="F1687" s="1">
        <v>2.25</v>
      </c>
      <c r="G1687" s="1">
        <v>0.21</v>
      </c>
      <c r="H1687" s="1">
        <v>4.6500000000000004</v>
      </c>
      <c r="I1687" s="1">
        <v>14</v>
      </c>
      <c r="J1687" s="1">
        <v>0</v>
      </c>
      <c r="K1687" s="1">
        <v>7.69</v>
      </c>
      <c r="L1687" s="3">
        <f t="shared" si="714"/>
        <v>0.54928571428571427</v>
      </c>
      <c r="M1687" s="3">
        <f t="shared" si="715"/>
        <v>14.81</v>
      </c>
      <c r="N1687" s="1">
        <v>1.966</v>
      </c>
      <c r="O1687" s="1">
        <v>6.2119999999999997</v>
      </c>
      <c r="P1687" s="30">
        <f t="shared" si="720"/>
        <v>71.087999999999994</v>
      </c>
      <c r="Q1687">
        <f t="shared" si="737"/>
        <v>1.25</v>
      </c>
      <c r="R1687">
        <f t="shared" si="738"/>
        <v>4.3500000000000005</v>
      </c>
      <c r="S1687" s="20">
        <f t="shared" si="734"/>
        <v>5.6000000000000005</v>
      </c>
      <c r="T1687" s="20">
        <f t="shared" si="731"/>
        <v>0.28735632183908044</v>
      </c>
    </row>
    <row r="1688" spans="1:20" x14ac:dyDescent="0.25">
      <c r="A1688" t="s">
        <v>1344</v>
      </c>
      <c r="E1688" s="1">
        <v>8.25</v>
      </c>
      <c r="F1688" s="1">
        <v>3.66</v>
      </c>
      <c r="G1688" s="1">
        <v>0.43</v>
      </c>
      <c r="H1688" s="1">
        <v>4.16</v>
      </c>
      <c r="I1688" s="1">
        <v>17</v>
      </c>
      <c r="J1688" s="1">
        <v>0</v>
      </c>
      <c r="K1688" s="1">
        <v>7.76</v>
      </c>
      <c r="L1688" s="3">
        <f t="shared" si="714"/>
        <v>0.45647058823529413</v>
      </c>
      <c r="M1688" s="3">
        <f t="shared" si="715"/>
        <v>16.009999999999998</v>
      </c>
      <c r="N1688" s="1">
        <v>2.06</v>
      </c>
      <c r="O1688" s="1">
        <v>4.6449999999999996</v>
      </c>
      <c r="P1688" s="30">
        <f t="shared" si="720"/>
        <v>54.579545454545446</v>
      </c>
      <c r="Q1688">
        <f>10.56/6</f>
        <v>1.76</v>
      </c>
      <c r="R1688">
        <f>32.16/6</f>
        <v>5.3599999999999994</v>
      </c>
      <c r="S1688" s="20">
        <f t="shared" si="734"/>
        <v>7.1199999999999992</v>
      </c>
      <c r="T1688" s="20">
        <f t="shared" si="731"/>
        <v>0.32835820895522394</v>
      </c>
    </row>
    <row r="1689" spans="1:20" x14ac:dyDescent="0.25">
      <c r="A1689" t="s">
        <v>1345</v>
      </c>
      <c r="E1689" s="1">
        <v>8.64</v>
      </c>
      <c r="F1689" s="1">
        <v>3.49</v>
      </c>
      <c r="G1689" s="1">
        <v>0.85</v>
      </c>
      <c r="H1689" s="1">
        <v>4.3</v>
      </c>
      <c r="I1689" s="1">
        <v>27</v>
      </c>
      <c r="J1689" s="1">
        <v>0</v>
      </c>
      <c r="K1689" s="1">
        <v>17.170000000000002</v>
      </c>
      <c r="L1689" s="3">
        <f t="shared" si="714"/>
        <v>0.63592592592592601</v>
      </c>
      <c r="M1689" s="3">
        <f t="shared" si="715"/>
        <v>25.810000000000002</v>
      </c>
      <c r="N1689" s="1">
        <v>3.1259999999999999</v>
      </c>
      <c r="O1689" s="1">
        <v>7.7370000000000001</v>
      </c>
      <c r="P1689" s="30">
        <f t="shared" si="720"/>
        <v>87.988636363636374</v>
      </c>
      <c r="Q1689">
        <f t="shared" ref="Q1689:Q1692" si="739">10.56/6</f>
        <v>1.76</v>
      </c>
      <c r="R1689">
        <f t="shared" ref="R1689:R1692" si="740">32.16/6</f>
        <v>5.3599999999999994</v>
      </c>
      <c r="S1689" s="20">
        <f t="shared" si="734"/>
        <v>7.1199999999999992</v>
      </c>
      <c r="T1689" s="20">
        <f t="shared" si="731"/>
        <v>0.32835820895522394</v>
      </c>
    </row>
    <row r="1690" spans="1:20" x14ac:dyDescent="0.25">
      <c r="A1690" t="s">
        <v>1346</v>
      </c>
      <c r="E1690" s="1">
        <v>8.7100000000000009</v>
      </c>
      <c r="F1690" s="1">
        <v>3.91</v>
      </c>
      <c r="G1690" s="1">
        <v>0.13</v>
      </c>
      <c r="H1690" s="1">
        <v>4.68</v>
      </c>
      <c r="I1690" s="1">
        <v>27</v>
      </c>
      <c r="J1690" s="1">
        <v>1</v>
      </c>
      <c r="K1690" s="1">
        <v>20.32</v>
      </c>
      <c r="L1690" s="3">
        <f t="shared" si="714"/>
        <v>0.75259259259259259</v>
      </c>
      <c r="M1690" s="3">
        <f t="shared" si="715"/>
        <v>29.03</v>
      </c>
      <c r="N1690" s="1">
        <v>3.0990000000000002</v>
      </c>
      <c r="O1690" s="1">
        <v>6.907</v>
      </c>
      <c r="P1690" s="30">
        <f t="shared" si="720"/>
        <v>98.965909090909093</v>
      </c>
      <c r="Q1690">
        <f t="shared" si="739"/>
        <v>1.76</v>
      </c>
      <c r="R1690">
        <f t="shared" si="740"/>
        <v>5.3599999999999994</v>
      </c>
      <c r="S1690" s="20">
        <f t="shared" si="734"/>
        <v>7.1199999999999992</v>
      </c>
      <c r="T1690" s="20">
        <f t="shared" si="731"/>
        <v>0.32835820895522394</v>
      </c>
    </row>
    <row r="1691" spans="1:20" x14ac:dyDescent="0.25">
      <c r="A1691" t="s">
        <v>1347</v>
      </c>
      <c r="E1691" s="1">
        <v>8.5399999999999991</v>
      </c>
      <c r="F1691" s="1">
        <v>3.2</v>
      </c>
      <c r="G1691" s="1">
        <v>0.17</v>
      </c>
      <c r="H1691" s="1">
        <v>5.18</v>
      </c>
      <c r="I1691" s="1">
        <v>25</v>
      </c>
      <c r="J1691" s="1">
        <v>0</v>
      </c>
      <c r="K1691" s="1">
        <v>14.25</v>
      </c>
      <c r="L1691" s="3">
        <f t="shared" si="714"/>
        <v>0.56999999999999995</v>
      </c>
      <c r="M1691" s="3">
        <f t="shared" si="715"/>
        <v>22.79</v>
      </c>
      <c r="N1691" s="1">
        <v>2.9260000000000002</v>
      </c>
      <c r="O1691" s="1">
        <v>7.819</v>
      </c>
      <c r="P1691" s="30">
        <f t="shared" si="720"/>
        <v>77.693181818181813</v>
      </c>
      <c r="Q1691">
        <f t="shared" si="739"/>
        <v>1.76</v>
      </c>
      <c r="R1691">
        <f t="shared" si="740"/>
        <v>5.3599999999999994</v>
      </c>
      <c r="S1691" s="20">
        <f t="shared" si="734"/>
        <v>7.1199999999999992</v>
      </c>
      <c r="T1691" s="20">
        <f t="shared" si="731"/>
        <v>0.32835820895522394</v>
      </c>
    </row>
    <row r="1692" spans="1:20" x14ac:dyDescent="0.25">
      <c r="A1692" t="s">
        <v>1348</v>
      </c>
      <c r="E1692" s="1">
        <v>8.01</v>
      </c>
      <c r="F1692" s="1">
        <v>2.68</v>
      </c>
      <c r="G1692" s="1">
        <v>0.43</v>
      </c>
      <c r="H1692" s="1">
        <v>4.9000000000000004</v>
      </c>
      <c r="I1692" s="1">
        <v>27</v>
      </c>
      <c r="J1692" s="1">
        <v>0</v>
      </c>
      <c r="K1692" s="1">
        <v>14.71</v>
      </c>
      <c r="L1692" s="3">
        <f t="shared" si="714"/>
        <v>0.54481481481481486</v>
      </c>
      <c r="M1692" s="3">
        <f t="shared" si="715"/>
        <v>22.72</v>
      </c>
      <c r="N1692" s="1">
        <v>3.371</v>
      </c>
      <c r="O1692" s="1">
        <v>10.079000000000001</v>
      </c>
      <c r="P1692" s="30">
        <f t="shared" si="720"/>
        <v>77.454545454545453</v>
      </c>
      <c r="Q1692">
        <f t="shared" si="739"/>
        <v>1.76</v>
      </c>
      <c r="R1692">
        <f t="shared" si="740"/>
        <v>5.3599999999999994</v>
      </c>
      <c r="S1692" s="20">
        <f t="shared" si="734"/>
        <v>7.1199999999999992</v>
      </c>
      <c r="T1692" s="20">
        <f t="shared" si="731"/>
        <v>0.32835820895522394</v>
      </c>
    </row>
    <row r="1693" spans="1:20" x14ac:dyDescent="0.25">
      <c r="L1693" s="3"/>
      <c r="M1693" s="3"/>
      <c r="P1693" s="30"/>
      <c r="S1693" s="20"/>
      <c r="T1693" s="20"/>
    </row>
    <row r="1694" spans="1:20" x14ac:dyDescent="0.25">
      <c r="A1694" t="s">
        <v>1349</v>
      </c>
      <c r="E1694" s="1">
        <v>8.34</v>
      </c>
      <c r="F1694" s="1">
        <v>2.99</v>
      </c>
      <c r="G1694" s="1">
        <v>0.13</v>
      </c>
      <c r="H1694" s="1">
        <v>5.22</v>
      </c>
      <c r="I1694" s="1">
        <v>14</v>
      </c>
      <c r="J1694" s="1">
        <v>0</v>
      </c>
      <c r="K1694" s="1">
        <v>4.34</v>
      </c>
      <c r="L1694" s="3">
        <f t="shared" si="714"/>
        <v>0.31</v>
      </c>
      <c r="M1694" s="3">
        <f t="shared" si="715"/>
        <v>12.68</v>
      </c>
      <c r="N1694" s="1">
        <v>1.679</v>
      </c>
      <c r="O1694" s="1">
        <v>4.6879999999999997</v>
      </c>
      <c r="P1694" s="30">
        <f t="shared" si="720"/>
        <v>60.863999999999997</v>
      </c>
      <c r="Q1694">
        <f>7.5/6</f>
        <v>1.25</v>
      </c>
      <c r="R1694">
        <f>28.2/6</f>
        <v>4.7</v>
      </c>
      <c r="S1694" s="20">
        <f t="shared" si="734"/>
        <v>5.95</v>
      </c>
      <c r="T1694" s="20">
        <f t="shared" si="731"/>
        <v>0.26595744680851063</v>
      </c>
    </row>
    <row r="1695" spans="1:20" x14ac:dyDescent="0.25">
      <c r="A1695" t="s">
        <v>1350</v>
      </c>
      <c r="E1695" s="1">
        <v>7</v>
      </c>
      <c r="F1695" s="1">
        <v>2.52</v>
      </c>
      <c r="G1695" s="1">
        <v>0.15</v>
      </c>
      <c r="H1695" s="1">
        <v>4.33</v>
      </c>
      <c r="I1695" s="1">
        <v>23</v>
      </c>
      <c r="J1695" s="1">
        <v>1</v>
      </c>
      <c r="K1695" s="1">
        <v>11.48</v>
      </c>
      <c r="L1695" s="3">
        <f t="shared" si="714"/>
        <v>0.49913043478260871</v>
      </c>
      <c r="M1695" s="3">
        <f t="shared" si="715"/>
        <v>18.48</v>
      </c>
      <c r="N1695" s="1">
        <v>3.286</v>
      </c>
      <c r="O1695" s="1">
        <v>9.1300000000000008</v>
      </c>
      <c r="P1695" s="30">
        <f t="shared" si="720"/>
        <v>88.703999999999994</v>
      </c>
      <c r="Q1695">
        <f t="shared" ref="Q1695:Q1697" si="741">7.5/6</f>
        <v>1.25</v>
      </c>
      <c r="R1695">
        <f t="shared" ref="R1695:R1697" si="742">28.2/6</f>
        <v>4.7</v>
      </c>
      <c r="S1695" s="20">
        <f t="shared" si="734"/>
        <v>5.95</v>
      </c>
      <c r="T1695" s="20">
        <f t="shared" si="731"/>
        <v>0.26595744680851063</v>
      </c>
    </row>
    <row r="1696" spans="1:20" x14ac:dyDescent="0.25">
      <c r="A1696" t="s">
        <v>1351</v>
      </c>
      <c r="E1696" s="1">
        <v>8.57</v>
      </c>
      <c r="F1696" s="1">
        <v>3.53</v>
      </c>
      <c r="G1696" s="1">
        <v>0.15</v>
      </c>
      <c r="H1696" s="1">
        <v>4.8899999999999997</v>
      </c>
      <c r="I1696" s="1">
        <v>29</v>
      </c>
      <c r="J1696" s="1">
        <v>0</v>
      </c>
      <c r="K1696" s="1">
        <v>9.43</v>
      </c>
      <c r="L1696" s="3">
        <f t="shared" si="714"/>
        <v>0.32517241379310347</v>
      </c>
      <c r="M1696" s="3">
        <f t="shared" si="715"/>
        <v>18</v>
      </c>
      <c r="N1696" s="1">
        <v>3.3839999999999999</v>
      </c>
      <c r="O1696" s="1">
        <v>8.2059999999999995</v>
      </c>
      <c r="P1696" s="30">
        <f t="shared" si="720"/>
        <v>86.399999999999991</v>
      </c>
      <c r="Q1696">
        <f t="shared" si="741"/>
        <v>1.25</v>
      </c>
      <c r="R1696">
        <f t="shared" si="742"/>
        <v>4.7</v>
      </c>
      <c r="S1696" s="20">
        <f t="shared" si="734"/>
        <v>5.95</v>
      </c>
      <c r="T1696" s="20">
        <f t="shared" si="731"/>
        <v>0.26595744680851063</v>
      </c>
    </row>
    <row r="1697" spans="1:20" x14ac:dyDescent="0.25">
      <c r="A1697" t="s">
        <v>1352</v>
      </c>
      <c r="E1697" s="1">
        <v>7.24</v>
      </c>
      <c r="F1697" s="1">
        <v>2.23</v>
      </c>
      <c r="G1697" s="1">
        <v>0.32</v>
      </c>
      <c r="H1697" s="1">
        <v>4.68</v>
      </c>
      <c r="I1697" s="1">
        <v>18</v>
      </c>
      <c r="J1697" s="1">
        <v>0</v>
      </c>
      <c r="K1697" s="1">
        <v>7.4</v>
      </c>
      <c r="L1697" s="3">
        <f t="shared" si="714"/>
        <v>0.41111111111111115</v>
      </c>
      <c r="M1697" s="3">
        <f t="shared" si="715"/>
        <v>14.64</v>
      </c>
      <c r="N1697" s="1">
        <v>2.4870000000000001</v>
      </c>
      <c r="O1697" s="1">
        <v>8.0670000000000002</v>
      </c>
      <c r="P1697" s="30">
        <f t="shared" si="720"/>
        <v>70.272000000000006</v>
      </c>
      <c r="Q1697">
        <f t="shared" si="741"/>
        <v>1.25</v>
      </c>
      <c r="R1697">
        <f t="shared" si="742"/>
        <v>4.7</v>
      </c>
      <c r="S1697" s="20">
        <f t="shared" si="734"/>
        <v>5.95</v>
      </c>
      <c r="T1697" s="20">
        <f t="shared" si="731"/>
        <v>0.26595744680851063</v>
      </c>
    </row>
    <row r="1698" spans="1:20" x14ac:dyDescent="0.25">
      <c r="L1698" s="3"/>
      <c r="M1698" s="3"/>
      <c r="P1698" s="30"/>
      <c r="S1698" s="20"/>
      <c r="T1698" s="20"/>
    </row>
    <row r="1699" spans="1:20" x14ac:dyDescent="0.25">
      <c r="L1699" s="3"/>
      <c r="M1699" s="3"/>
      <c r="P1699" s="30"/>
      <c r="S1699" s="20"/>
      <c r="T1699" s="20"/>
    </row>
    <row r="1700" spans="1:20" x14ac:dyDescent="0.25">
      <c r="A1700" t="s">
        <v>1353</v>
      </c>
      <c r="E1700" s="1">
        <v>8.67</v>
      </c>
      <c r="F1700" s="1">
        <v>5.33</v>
      </c>
      <c r="G1700" s="1">
        <v>0.28000000000000003</v>
      </c>
      <c r="H1700" s="1">
        <v>3.06</v>
      </c>
      <c r="I1700" s="1">
        <v>24</v>
      </c>
      <c r="J1700" s="1">
        <v>6</v>
      </c>
      <c r="K1700" s="1">
        <v>13.11</v>
      </c>
      <c r="L1700" s="3">
        <f t="shared" ref="L1700:L1779" si="743">K1700/I1700</f>
        <v>0.54625000000000001</v>
      </c>
      <c r="M1700" s="3">
        <f t="shared" ref="M1700:M1779" si="744">E1700+K1700</f>
        <v>21.78</v>
      </c>
      <c r="N1700" s="1">
        <v>2.7679999999999998</v>
      </c>
      <c r="O1700" s="1">
        <v>4.4989999999999997</v>
      </c>
      <c r="P1700" s="30">
        <f t="shared" si="720"/>
        <v>64.058823529411768</v>
      </c>
      <c r="Q1700">
        <f>12.24/6</f>
        <v>2.04</v>
      </c>
      <c r="R1700">
        <f>40.08/6</f>
        <v>6.68</v>
      </c>
      <c r="S1700" s="20">
        <f t="shared" si="734"/>
        <v>8.7199999999999989</v>
      </c>
      <c r="T1700" s="20">
        <f t="shared" si="731"/>
        <v>0.30538922155688625</v>
      </c>
    </row>
    <row r="1701" spans="1:20" x14ac:dyDescent="0.25">
      <c r="A1701" t="s">
        <v>1354</v>
      </c>
      <c r="E1701" s="1">
        <v>8.35</v>
      </c>
      <c r="F1701" s="1">
        <v>3.15</v>
      </c>
      <c r="G1701" s="1">
        <v>0.56000000000000005</v>
      </c>
      <c r="H1701" s="1">
        <v>4.6500000000000004</v>
      </c>
      <c r="I1701" s="1">
        <v>18</v>
      </c>
      <c r="J1701" s="1">
        <v>0</v>
      </c>
      <c r="K1701" s="1">
        <v>7.75</v>
      </c>
      <c r="L1701" s="3">
        <f t="shared" si="743"/>
        <v>0.43055555555555558</v>
      </c>
      <c r="M1701" s="3">
        <f t="shared" si="744"/>
        <v>16.100000000000001</v>
      </c>
      <c r="N1701" s="1">
        <v>2.1549999999999998</v>
      </c>
      <c r="O1701" s="1">
        <v>5.7210000000000001</v>
      </c>
      <c r="P1701" s="30">
        <f t="shared" si="720"/>
        <v>47.352941176470587</v>
      </c>
      <c r="Q1701">
        <f t="shared" ref="Q1701:Q1704" si="745">12.24/6</f>
        <v>2.04</v>
      </c>
      <c r="R1701">
        <f t="shared" ref="R1701:R1704" si="746">40.08/6</f>
        <v>6.68</v>
      </c>
      <c r="S1701" s="20">
        <f t="shared" si="734"/>
        <v>8.7199999999999989</v>
      </c>
      <c r="T1701" s="20">
        <f t="shared" si="731"/>
        <v>0.30538922155688625</v>
      </c>
    </row>
    <row r="1702" spans="1:20" x14ac:dyDescent="0.25">
      <c r="A1702" t="s">
        <v>1355</v>
      </c>
      <c r="E1702" s="1">
        <v>9.16</v>
      </c>
      <c r="F1702" s="1">
        <v>5.19</v>
      </c>
      <c r="G1702" s="1">
        <v>0.4</v>
      </c>
      <c r="H1702" s="1">
        <v>3.57</v>
      </c>
      <c r="I1702" s="1">
        <v>32</v>
      </c>
      <c r="J1702" s="1">
        <v>3</v>
      </c>
      <c r="K1702" s="1">
        <v>19.670000000000002</v>
      </c>
      <c r="L1702" s="3">
        <f t="shared" si="743"/>
        <v>0.61468750000000005</v>
      </c>
      <c r="M1702" s="3">
        <f t="shared" si="744"/>
        <v>28.830000000000002</v>
      </c>
      <c r="N1702" s="1">
        <v>3.492</v>
      </c>
      <c r="O1702" s="1">
        <v>6.1630000000000003</v>
      </c>
      <c r="P1702" s="30">
        <f t="shared" ref="P1702:P1765" si="747">M1702/(Q1702/6)</f>
        <v>84.794117647058826</v>
      </c>
      <c r="Q1702">
        <f t="shared" si="745"/>
        <v>2.04</v>
      </c>
      <c r="R1702">
        <f t="shared" si="746"/>
        <v>6.68</v>
      </c>
      <c r="S1702" s="20">
        <f t="shared" si="734"/>
        <v>8.7199999999999989</v>
      </c>
      <c r="T1702" s="20">
        <f t="shared" si="731"/>
        <v>0.30538922155688625</v>
      </c>
    </row>
    <row r="1703" spans="1:20" x14ac:dyDescent="0.25">
      <c r="A1703" t="s">
        <v>1356</v>
      </c>
      <c r="E1703" s="1">
        <v>9.1999999999999993</v>
      </c>
      <c r="F1703" s="1">
        <v>4.18</v>
      </c>
      <c r="G1703" s="1">
        <v>0.06</v>
      </c>
      <c r="H1703" s="1">
        <v>4.97</v>
      </c>
      <c r="I1703" s="1">
        <v>32</v>
      </c>
      <c r="J1703" s="1">
        <v>0</v>
      </c>
      <c r="K1703" s="1">
        <v>25.92</v>
      </c>
      <c r="L1703" s="3">
        <f t="shared" si="743"/>
        <v>0.81</v>
      </c>
      <c r="M1703" s="3">
        <f t="shared" si="744"/>
        <v>35.120000000000005</v>
      </c>
      <c r="N1703" s="1">
        <v>3.476</v>
      </c>
      <c r="O1703" s="1">
        <v>7.657</v>
      </c>
      <c r="P1703" s="30">
        <f t="shared" si="747"/>
        <v>103.29411764705883</v>
      </c>
      <c r="Q1703">
        <f t="shared" si="745"/>
        <v>2.04</v>
      </c>
      <c r="R1703">
        <f t="shared" si="746"/>
        <v>6.68</v>
      </c>
      <c r="S1703" s="20">
        <f t="shared" si="734"/>
        <v>8.7199999999999989</v>
      </c>
      <c r="T1703" s="20">
        <f t="shared" si="731"/>
        <v>0.30538922155688625</v>
      </c>
    </row>
    <row r="1704" spans="1:20" x14ac:dyDescent="0.25">
      <c r="A1704" t="s">
        <v>1357</v>
      </c>
      <c r="E1704" s="1">
        <v>9.08</v>
      </c>
      <c r="F1704" s="1">
        <v>5.21</v>
      </c>
      <c r="G1704" s="1">
        <v>0.44</v>
      </c>
      <c r="H1704" s="1">
        <v>3.43</v>
      </c>
      <c r="I1704" s="1">
        <v>33</v>
      </c>
      <c r="J1704" s="1">
        <v>1</v>
      </c>
      <c r="K1704" s="1">
        <v>30.52</v>
      </c>
      <c r="L1704" s="3">
        <f t="shared" si="743"/>
        <v>0.92484848484848481</v>
      </c>
      <c r="M1704" s="3">
        <f t="shared" si="744"/>
        <v>39.6</v>
      </c>
      <c r="N1704" s="1">
        <v>3.6339999999999999</v>
      </c>
      <c r="O1704" s="1">
        <v>6.3330000000000002</v>
      </c>
      <c r="P1704" s="30">
        <f t="shared" si="747"/>
        <v>116.47058823529412</v>
      </c>
      <c r="Q1704">
        <f t="shared" si="745"/>
        <v>2.04</v>
      </c>
      <c r="R1704">
        <f t="shared" si="746"/>
        <v>6.68</v>
      </c>
      <c r="S1704" s="20">
        <f t="shared" si="734"/>
        <v>8.7199999999999989</v>
      </c>
      <c r="T1704" s="20">
        <f t="shared" si="731"/>
        <v>0.30538922155688625</v>
      </c>
    </row>
    <row r="1705" spans="1:20" x14ac:dyDescent="0.25">
      <c r="L1705" s="3"/>
      <c r="M1705" s="3"/>
      <c r="P1705" s="30"/>
      <c r="S1705" s="20"/>
      <c r="T1705" s="20"/>
    </row>
    <row r="1706" spans="1:20" x14ac:dyDescent="0.25">
      <c r="A1706" t="s">
        <v>1358</v>
      </c>
      <c r="E1706" s="1">
        <v>8.84</v>
      </c>
      <c r="F1706" s="1">
        <v>4.32</v>
      </c>
      <c r="G1706" s="1">
        <v>0.32</v>
      </c>
      <c r="H1706" s="1">
        <v>4.21</v>
      </c>
      <c r="I1706" s="1">
        <v>36</v>
      </c>
      <c r="J1706" s="1">
        <v>0</v>
      </c>
      <c r="K1706" s="1">
        <v>21.92</v>
      </c>
      <c r="L1706" s="3">
        <f t="shared" si="743"/>
        <v>0.60888888888888892</v>
      </c>
      <c r="M1706" s="3">
        <f t="shared" si="744"/>
        <v>30.76</v>
      </c>
      <c r="N1706" s="1">
        <v>4.0709999999999997</v>
      </c>
      <c r="O1706" s="1">
        <v>8.3360000000000003</v>
      </c>
      <c r="P1706" s="30">
        <f t="shared" si="747"/>
        <v>101.4065934065934</v>
      </c>
      <c r="Q1706">
        <f>10.92/6</f>
        <v>1.82</v>
      </c>
      <c r="R1706">
        <f>38.04/6</f>
        <v>6.34</v>
      </c>
      <c r="S1706" s="20">
        <f t="shared" si="734"/>
        <v>8.16</v>
      </c>
      <c r="T1706" s="20">
        <f t="shared" si="731"/>
        <v>0.28706624605678233</v>
      </c>
    </row>
    <row r="1707" spans="1:20" x14ac:dyDescent="0.25">
      <c r="A1707" t="s">
        <v>1359</v>
      </c>
      <c r="E1707" s="1">
        <v>8.7799999999999994</v>
      </c>
      <c r="F1707" s="1">
        <v>3.62</v>
      </c>
      <c r="G1707" s="1">
        <v>0.31</v>
      </c>
      <c r="H1707" s="1">
        <v>4.84</v>
      </c>
      <c r="I1707" s="1">
        <v>23</v>
      </c>
      <c r="J1707" s="1">
        <v>0</v>
      </c>
      <c r="K1707" s="1">
        <v>18.79</v>
      </c>
      <c r="L1707" s="3">
        <f t="shared" si="743"/>
        <v>0.81695652173913036</v>
      </c>
      <c r="M1707" s="3">
        <f t="shared" si="744"/>
        <v>27.57</v>
      </c>
      <c r="N1707" s="1">
        <v>2.621</v>
      </c>
      <c r="O1707" s="1">
        <v>6.3520000000000003</v>
      </c>
      <c r="P1707" s="30">
        <f t="shared" si="747"/>
        <v>90.890109890109883</v>
      </c>
      <c r="Q1707">
        <f t="shared" ref="Q1707:Q1710" si="748">10.92/6</f>
        <v>1.82</v>
      </c>
      <c r="R1707">
        <f t="shared" ref="R1707:R1710" si="749">38.04/6</f>
        <v>6.34</v>
      </c>
      <c r="S1707" s="20">
        <f t="shared" si="734"/>
        <v>8.16</v>
      </c>
      <c r="T1707" s="20">
        <f t="shared" si="731"/>
        <v>0.28706624605678233</v>
      </c>
    </row>
    <row r="1708" spans="1:20" x14ac:dyDescent="0.25">
      <c r="A1708" t="s">
        <v>1360</v>
      </c>
      <c r="E1708" s="1">
        <v>8.48</v>
      </c>
      <c r="F1708" s="1">
        <v>3.64</v>
      </c>
      <c r="G1708" s="1">
        <v>0.14000000000000001</v>
      </c>
      <c r="H1708" s="1">
        <v>4.7</v>
      </c>
      <c r="I1708" s="1">
        <v>19</v>
      </c>
      <c r="J1708" s="1">
        <v>0</v>
      </c>
      <c r="K1708" s="1">
        <v>16.54</v>
      </c>
      <c r="L1708" s="3">
        <f t="shared" si="743"/>
        <v>0.87052631578947359</v>
      </c>
      <c r="M1708" s="3">
        <f t="shared" si="744"/>
        <v>25.02</v>
      </c>
      <c r="N1708" s="1">
        <v>2.2410000000000001</v>
      </c>
      <c r="O1708" s="1">
        <v>5.2220000000000004</v>
      </c>
      <c r="P1708" s="30">
        <f t="shared" si="747"/>
        <v>82.483516483516482</v>
      </c>
      <c r="Q1708">
        <f t="shared" si="748"/>
        <v>1.82</v>
      </c>
      <c r="R1708">
        <f t="shared" si="749"/>
        <v>6.34</v>
      </c>
      <c r="S1708" s="20">
        <f t="shared" si="734"/>
        <v>8.16</v>
      </c>
      <c r="T1708" s="20">
        <f t="shared" si="731"/>
        <v>0.28706624605678233</v>
      </c>
    </row>
    <row r="1709" spans="1:20" x14ac:dyDescent="0.25">
      <c r="A1709" t="s">
        <v>1361</v>
      </c>
      <c r="E1709" s="1">
        <v>8.94</v>
      </c>
      <c r="F1709" s="1">
        <v>2.68</v>
      </c>
      <c r="G1709" s="1">
        <v>0.28999999999999998</v>
      </c>
      <c r="H1709" s="1">
        <v>5.97</v>
      </c>
      <c r="I1709" s="1">
        <v>21</v>
      </c>
      <c r="J1709" s="1">
        <v>0</v>
      </c>
      <c r="K1709" s="1">
        <v>12.99</v>
      </c>
      <c r="L1709" s="3">
        <f t="shared" si="743"/>
        <v>0.61857142857142855</v>
      </c>
      <c r="M1709" s="3">
        <f t="shared" si="744"/>
        <v>21.93</v>
      </c>
      <c r="N1709" s="1">
        <v>2.35</v>
      </c>
      <c r="O1709" s="1">
        <v>7.8289999999999997</v>
      </c>
      <c r="P1709" s="30">
        <f t="shared" si="747"/>
        <v>72.296703296703299</v>
      </c>
      <c r="Q1709">
        <f t="shared" si="748"/>
        <v>1.82</v>
      </c>
      <c r="R1709">
        <f t="shared" si="749"/>
        <v>6.34</v>
      </c>
      <c r="S1709" s="20">
        <f t="shared" si="734"/>
        <v>8.16</v>
      </c>
      <c r="T1709" s="20">
        <f t="shared" si="731"/>
        <v>0.28706624605678233</v>
      </c>
    </row>
    <row r="1710" spans="1:20" x14ac:dyDescent="0.25">
      <c r="A1710" t="s">
        <v>1362</v>
      </c>
      <c r="E1710" s="1">
        <v>5.59</v>
      </c>
      <c r="F1710" s="1">
        <v>3.85</v>
      </c>
      <c r="G1710" s="1">
        <v>0.64</v>
      </c>
      <c r="H1710" s="1">
        <v>1.0900000000000001</v>
      </c>
      <c r="I1710" s="1">
        <v>22</v>
      </c>
      <c r="J1710" s="1">
        <v>0</v>
      </c>
      <c r="K1710" s="1">
        <v>15.12</v>
      </c>
      <c r="L1710" s="3">
        <f t="shared" si="743"/>
        <v>0.68727272727272726</v>
      </c>
      <c r="M1710" s="3">
        <f t="shared" si="744"/>
        <v>20.71</v>
      </c>
      <c r="N1710" s="1">
        <v>3.9380000000000002</v>
      </c>
      <c r="O1710" s="1">
        <v>5.7140000000000004</v>
      </c>
      <c r="P1710" s="30">
        <f t="shared" si="747"/>
        <v>68.27472527472527</v>
      </c>
      <c r="Q1710">
        <f t="shared" si="748"/>
        <v>1.82</v>
      </c>
      <c r="R1710">
        <f t="shared" si="749"/>
        <v>6.34</v>
      </c>
      <c r="S1710" s="20">
        <f t="shared" si="734"/>
        <v>8.16</v>
      </c>
      <c r="T1710" s="20">
        <f t="shared" si="731"/>
        <v>0.28706624605678233</v>
      </c>
    </row>
    <row r="1711" spans="1:20" x14ac:dyDescent="0.25">
      <c r="L1711" s="3"/>
      <c r="M1711" s="3"/>
      <c r="P1711" s="30"/>
      <c r="S1711" s="20"/>
      <c r="T1711" s="20"/>
    </row>
    <row r="1712" spans="1:20" x14ac:dyDescent="0.25">
      <c r="A1712" t="s">
        <v>1363</v>
      </c>
      <c r="E1712" s="1">
        <v>7.29</v>
      </c>
      <c r="F1712" s="1">
        <v>2.97</v>
      </c>
      <c r="G1712" s="1">
        <v>0.19</v>
      </c>
      <c r="H1712" s="1">
        <v>4.13</v>
      </c>
      <c r="I1712" s="1">
        <v>22</v>
      </c>
      <c r="J1712" s="1">
        <v>0</v>
      </c>
      <c r="K1712" s="1">
        <v>16.53</v>
      </c>
      <c r="L1712" s="3">
        <f t="shared" si="743"/>
        <v>0.75136363636363646</v>
      </c>
      <c r="M1712" s="3">
        <f t="shared" si="744"/>
        <v>23.82</v>
      </c>
      <c r="N1712" s="1">
        <v>3.0190000000000001</v>
      </c>
      <c r="O1712" s="1">
        <v>7.4</v>
      </c>
      <c r="P1712" s="30">
        <f t="shared" si="747"/>
        <v>81.668571428571425</v>
      </c>
      <c r="Q1712">
        <f>10.5/6</f>
        <v>1.75</v>
      </c>
      <c r="R1712">
        <f>42.15/6</f>
        <v>7.0249999999999995</v>
      </c>
      <c r="S1712" s="20">
        <f t="shared" si="734"/>
        <v>8.7749999999999986</v>
      </c>
      <c r="T1712" s="20">
        <f t="shared" si="731"/>
        <v>0.24911032028469754</v>
      </c>
    </row>
    <row r="1713" spans="1:20" x14ac:dyDescent="0.25">
      <c r="A1713" t="s">
        <v>1364</v>
      </c>
      <c r="E1713" s="1">
        <v>8.69</v>
      </c>
      <c r="F1713" s="1">
        <v>2.96</v>
      </c>
      <c r="G1713" s="1">
        <v>0.33</v>
      </c>
      <c r="H1713" s="1">
        <v>5.4</v>
      </c>
      <c r="I1713" s="1">
        <v>21</v>
      </c>
      <c r="J1713" s="1">
        <v>0</v>
      </c>
      <c r="K1713" s="1">
        <v>18.170000000000002</v>
      </c>
      <c r="L1713" s="3">
        <f t="shared" si="743"/>
        <v>0.86523809523809536</v>
      </c>
      <c r="M1713" s="3">
        <f t="shared" si="744"/>
        <v>26.86</v>
      </c>
      <c r="N1713" s="1">
        <v>2.4180000000000001</v>
      </c>
      <c r="O1713" s="1">
        <v>7.1020000000000003</v>
      </c>
      <c r="P1713" s="30">
        <f t="shared" si="747"/>
        <v>92.091428571428565</v>
      </c>
      <c r="Q1713">
        <f t="shared" ref="Q1713:Q1715" si="750">10.5/6</f>
        <v>1.75</v>
      </c>
      <c r="R1713">
        <f t="shared" ref="R1713:R1715" si="751">42.15/6</f>
        <v>7.0249999999999995</v>
      </c>
      <c r="S1713" s="20">
        <f t="shared" si="734"/>
        <v>8.7749999999999986</v>
      </c>
      <c r="T1713" s="20">
        <f t="shared" si="731"/>
        <v>0.24911032028469754</v>
      </c>
    </row>
    <row r="1714" spans="1:20" x14ac:dyDescent="0.25">
      <c r="A1714" t="s">
        <v>1365</v>
      </c>
      <c r="E1714" s="1">
        <v>9.1199999999999992</v>
      </c>
      <c r="F1714" s="1">
        <v>3.6</v>
      </c>
      <c r="G1714" s="1">
        <v>0.17</v>
      </c>
      <c r="H1714" s="1">
        <v>5.35</v>
      </c>
      <c r="I1714" s="1">
        <v>27</v>
      </c>
      <c r="J1714" s="1">
        <v>0</v>
      </c>
      <c r="K1714" s="1">
        <v>14.32</v>
      </c>
      <c r="L1714" s="3">
        <f t="shared" si="743"/>
        <v>0.53037037037037038</v>
      </c>
      <c r="M1714" s="3">
        <f t="shared" si="744"/>
        <v>23.439999999999998</v>
      </c>
      <c r="N1714" s="1">
        <v>2.96</v>
      </c>
      <c r="O1714" s="1">
        <v>7.5039999999999996</v>
      </c>
      <c r="P1714" s="30">
        <f t="shared" si="747"/>
        <v>80.365714285714276</v>
      </c>
      <c r="Q1714">
        <f t="shared" si="750"/>
        <v>1.75</v>
      </c>
      <c r="R1714">
        <f t="shared" si="751"/>
        <v>7.0249999999999995</v>
      </c>
      <c r="S1714" s="20">
        <f t="shared" si="734"/>
        <v>8.7749999999999986</v>
      </c>
      <c r="T1714" s="20">
        <f t="shared" si="731"/>
        <v>0.24911032028469754</v>
      </c>
    </row>
    <row r="1715" spans="1:20" x14ac:dyDescent="0.25">
      <c r="A1715" t="s">
        <v>1366</v>
      </c>
      <c r="E1715" s="1">
        <v>7.76</v>
      </c>
      <c r="F1715" s="1">
        <v>2.81</v>
      </c>
      <c r="G1715" s="1">
        <v>0.4</v>
      </c>
      <c r="H1715" s="1">
        <v>4.5599999999999996</v>
      </c>
      <c r="I1715" s="1">
        <v>11</v>
      </c>
      <c r="J1715" s="1">
        <v>1</v>
      </c>
      <c r="K1715" s="1">
        <v>3.03</v>
      </c>
      <c r="L1715" s="3">
        <f t="shared" si="743"/>
        <v>0.27545454545454545</v>
      </c>
      <c r="M1715" s="3">
        <f t="shared" si="744"/>
        <v>10.79</v>
      </c>
      <c r="N1715" s="1">
        <v>1.417</v>
      </c>
      <c r="O1715" s="1">
        <v>3.92</v>
      </c>
      <c r="P1715" s="30">
        <f t="shared" si="747"/>
        <v>36.994285714285709</v>
      </c>
      <c r="Q1715">
        <f t="shared" si="750"/>
        <v>1.75</v>
      </c>
      <c r="R1715">
        <f t="shared" si="751"/>
        <v>7.0249999999999995</v>
      </c>
      <c r="S1715" s="20">
        <f t="shared" si="734"/>
        <v>8.7749999999999986</v>
      </c>
      <c r="T1715" s="20">
        <f t="shared" si="731"/>
        <v>0.24911032028469754</v>
      </c>
    </row>
    <row r="1716" spans="1:20" x14ac:dyDescent="0.25">
      <c r="L1716" s="3"/>
      <c r="M1716" s="3"/>
      <c r="P1716" s="30"/>
      <c r="Q1716" s="10"/>
      <c r="R1716" s="10"/>
      <c r="S1716" s="20"/>
      <c r="T1716" s="20"/>
    </row>
    <row r="1717" spans="1:20" x14ac:dyDescent="0.25">
      <c r="L1717" s="3"/>
      <c r="M1717" s="3"/>
      <c r="P1717" s="30"/>
      <c r="S1717" s="20"/>
      <c r="T1717" s="20"/>
    </row>
    <row r="1718" spans="1:20" x14ac:dyDescent="0.25">
      <c r="A1718" t="s">
        <v>1367</v>
      </c>
      <c r="E1718" s="1">
        <v>8.24</v>
      </c>
      <c r="F1718" s="1">
        <v>3.69</v>
      </c>
      <c r="G1718" s="1">
        <v>0.44</v>
      </c>
      <c r="H1718" s="1">
        <v>4.0999999999999996</v>
      </c>
      <c r="I1718" s="1">
        <v>22</v>
      </c>
      <c r="J1718" s="1">
        <v>0</v>
      </c>
      <c r="K1718" s="1">
        <v>11.94</v>
      </c>
      <c r="L1718" s="3">
        <f t="shared" si="743"/>
        <v>0.54272727272727272</v>
      </c>
      <c r="M1718" s="3">
        <f t="shared" si="744"/>
        <v>20.18</v>
      </c>
      <c r="N1718" s="1">
        <v>2.67</v>
      </c>
      <c r="O1718" s="1">
        <v>5.9580000000000002</v>
      </c>
      <c r="P1718" s="30">
        <f t="shared" si="747"/>
        <v>102.32112676056339</v>
      </c>
      <c r="Q1718">
        <f>7.1/6</f>
        <v>1.1833333333333333</v>
      </c>
      <c r="R1718">
        <f>26.1/6</f>
        <v>4.3500000000000005</v>
      </c>
      <c r="S1718" s="20">
        <f t="shared" si="734"/>
        <v>5.5333333333333341</v>
      </c>
      <c r="T1718" s="20">
        <f t="shared" si="731"/>
        <v>0.27203065134099613</v>
      </c>
    </row>
    <row r="1719" spans="1:20" x14ac:dyDescent="0.25">
      <c r="A1719" t="s">
        <v>1368</v>
      </c>
      <c r="E1719" s="1">
        <v>6.85</v>
      </c>
      <c r="F1719" s="1">
        <v>3.15</v>
      </c>
      <c r="G1719" s="1">
        <v>0.01</v>
      </c>
      <c r="H1719" s="1">
        <v>3.69</v>
      </c>
      <c r="I1719" s="1">
        <v>20</v>
      </c>
      <c r="J1719" s="1">
        <v>0</v>
      </c>
      <c r="K1719" s="1">
        <v>12.7</v>
      </c>
      <c r="L1719" s="3">
        <f t="shared" si="743"/>
        <v>0.63500000000000001</v>
      </c>
      <c r="M1719" s="3">
        <f t="shared" si="744"/>
        <v>19.549999999999997</v>
      </c>
      <c r="N1719" s="1">
        <v>2.9180000000000001</v>
      </c>
      <c r="O1719" s="1">
        <v>6.35</v>
      </c>
      <c r="P1719" s="30">
        <f t="shared" si="747"/>
        <v>99.126760563380273</v>
      </c>
      <c r="Q1719">
        <f t="shared" ref="Q1719:Q1723" si="752">7.1/6</f>
        <v>1.1833333333333333</v>
      </c>
      <c r="R1719">
        <f t="shared" ref="R1719:R1723" si="753">26.1/6</f>
        <v>4.3500000000000005</v>
      </c>
      <c r="S1719" s="20">
        <f t="shared" si="734"/>
        <v>5.5333333333333341</v>
      </c>
      <c r="T1719" s="20">
        <f t="shared" si="731"/>
        <v>0.27203065134099613</v>
      </c>
    </row>
    <row r="1720" spans="1:20" x14ac:dyDescent="0.25">
      <c r="A1720" t="s">
        <v>1369</v>
      </c>
      <c r="E1720" s="1">
        <v>7.17</v>
      </c>
      <c r="F1720" s="1">
        <v>2.23</v>
      </c>
      <c r="G1720" s="1">
        <v>1.21</v>
      </c>
      <c r="H1720" s="1">
        <v>3.73</v>
      </c>
      <c r="I1720" s="1">
        <v>16</v>
      </c>
      <c r="J1720" s="1">
        <v>0</v>
      </c>
      <c r="K1720" s="1">
        <v>7.02</v>
      </c>
      <c r="L1720" s="3">
        <f t="shared" si="743"/>
        <v>0.43874999999999997</v>
      </c>
      <c r="M1720" s="3">
        <f t="shared" si="744"/>
        <v>14.19</v>
      </c>
      <c r="N1720" s="1">
        <v>2.2320000000000002</v>
      </c>
      <c r="O1720" s="1">
        <v>7.19</v>
      </c>
      <c r="P1720" s="30">
        <f t="shared" si="747"/>
        <v>71.949295774647894</v>
      </c>
      <c r="Q1720">
        <f t="shared" si="752"/>
        <v>1.1833333333333333</v>
      </c>
      <c r="R1720">
        <f t="shared" si="753"/>
        <v>4.3500000000000005</v>
      </c>
      <c r="S1720" s="20">
        <f t="shared" si="734"/>
        <v>5.5333333333333341</v>
      </c>
      <c r="T1720" s="20">
        <f t="shared" si="731"/>
        <v>0.27203065134099613</v>
      </c>
    </row>
    <row r="1721" spans="1:20" x14ac:dyDescent="0.25">
      <c r="A1721" t="s">
        <v>1370</v>
      </c>
      <c r="E1721" s="1">
        <v>5.92</v>
      </c>
      <c r="F1721" s="1">
        <v>2.6</v>
      </c>
      <c r="G1721" s="1">
        <v>0.23</v>
      </c>
      <c r="H1721" s="1">
        <v>3.09</v>
      </c>
      <c r="I1721" s="1">
        <v>19</v>
      </c>
      <c r="J1721" s="1">
        <v>0</v>
      </c>
      <c r="K1721" s="1">
        <v>10.61</v>
      </c>
      <c r="L1721" s="3">
        <f t="shared" si="743"/>
        <v>0.55842105263157893</v>
      </c>
      <c r="M1721" s="3">
        <f t="shared" si="744"/>
        <v>16.53</v>
      </c>
      <c r="N1721" s="1">
        <v>3.2120000000000002</v>
      </c>
      <c r="O1721" s="1">
        <v>7.3209999999999997</v>
      </c>
      <c r="P1721" s="30">
        <f t="shared" si="747"/>
        <v>83.814084507042267</v>
      </c>
      <c r="Q1721">
        <f t="shared" si="752"/>
        <v>1.1833333333333333</v>
      </c>
      <c r="R1721">
        <f t="shared" si="753"/>
        <v>4.3500000000000005</v>
      </c>
      <c r="S1721" s="20">
        <f t="shared" si="734"/>
        <v>5.5333333333333341</v>
      </c>
      <c r="T1721" s="20">
        <f t="shared" si="731"/>
        <v>0.27203065134099613</v>
      </c>
    </row>
    <row r="1722" spans="1:20" x14ac:dyDescent="0.25">
      <c r="A1722" t="s">
        <v>1371</v>
      </c>
      <c r="E1722" s="1">
        <v>7.55</v>
      </c>
      <c r="F1722" s="1">
        <v>2.81</v>
      </c>
      <c r="G1722" s="1">
        <v>0.3</v>
      </c>
      <c r="H1722" s="1">
        <v>4.4400000000000004</v>
      </c>
      <c r="I1722" s="1">
        <v>19</v>
      </c>
      <c r="J1722" s="1">
        <v>1</v>
      </c>
      <c r="K1722" s="1">
        <v>7.94</v>
      </c>
      <c r="L1722" s="3">
        <f t="shared" si="743"/>
        <v>0.41789473684210526</v>
      </c>
      <c r="M1722" s="3">
        <f t="shared" si="744"/>
        <v>15.49</v>
      </c>
      <c r="N1722" s="1">
        <v>2.5169999999999999</v>
      </c>
      <c r="O1722" s="1">
        <v>6.7690000000000001</v>
      </c>
      <c r="P1722" s="30">
        <f t="shared" si="747"/>
        <v>78.540845070422534</v>
      </c>
      <c r="Q1722">
        <f t="shared" si="752"/>
        <v>1.1833333333333333</v>
      </c>
      <c r="R1722">
        <f t="shared" si="753"/>
        <v>4.3500000000000005</v>
      </c>
      <c r="S1722" s="20">
        <f t="shared" si="734"/>
        <v>5.5333333333333341</v>
      </c>
      <c r="T1722" s="20">
        <f t="shared" si="731"/>
        <v>0.27203065134099613</v>
      </c>
    </row>
    <row r="1723" spans="1:20" x14ac:dyDescent="0.25">
      <c r="A1723" t="s">
        <v>1372</v>
      </c>
      <c r="E1723" s="1">
        <v>7.56</v>
      </c>
      <c r="F1723" s="1">
        <v>3.04</v>
      </c>
      <c r="G1723" s="1">
        <v>0.16</v>
      </c>
      <c r="H1723" s="1">
        <v>4.3600000000000003</v>
      </c>
      <c r="I1723" s="1">
        <v>18</v>
      </c>
      <c r="J1723" s="1">
        <v>0</v>
      </c>
      <c r="K1723" s="1">
        <v>6.26</v>
      </c>
      <c r="L1723" s="3">
        <f t="shared" si="743"/>
        <v>0.34777777777777774</v>
      </c>
      <c r="M1723" s="3">
        <f t="shared" si="744"/>
        <v>13.82</v>
      </c>
      <c r="N1723" s="1">
        <v>2.3809999999999998</v>
      </c>
      <c r="O1723" s="1">
        <v>5.9139999999999997</v>
      </c>
      <c r="P1723" s="30">
        <f t="shared" si="747"/>
        <v>70.073239436619716</v>
      </c>
      <c r="Q1723">
        <f t="shared" si="752"/>
        <v>1.1833333333333333</v>
      </c>
      <c r="R1723">
        <f t="shared" si="753"/>
        <v>4.3500000000000005</v>
      </c>
      <c r="S1723" s="20">
        <f t="shared" si="734"/>
        <v>5.5333333333333341</v>
      </c>
      <c r="T1723" s="20">
        <f t="shared" si="731"/>
        <v>0.27203065134099613</v>
      </c>
    </row>
    <row r="1724" spans="1:20" x14ac:dyDescent="0.25">
      <c r="A1724" t="s">
        <v>1373</v>
      </c>
      <c r="E1724" s="1">
        <v>8.08</v>
      </c>
      <c r="F1724" s="1">
        <v>3.24</v>
      </c>
      <c r="G1724" s="1">
        <v>0.13</v>
      </c>
      <c r="H1724" s="1">
        <v>4.72</v>
      </c>
      <c r="I1724" s="1">
        <v>24</v>
      </c>
      <c r="J1724" s="1">
        <v>0</v>
      </c>
      <c r="K1724" s="1">
        <v>15.85</v>
      </c>
      <c r="L1724" s="3">
        <f t="shared" si="743"/>
        <v>0.66041666666666665</v>
      </c>
      <c r="M1724" s="3">
        <f t="shared" si="744"/>
        <v>23.93</v>
      </c>
      <c r="N1724" s="1">
        <v>2.97</v>
      </c>
      <c r="O1724" s="1">
        <v>7.415</v>
      </c>
      <c r="P1724" s="30">
        <f t="shared" si="747"/>
        <v>97.013513513513502</v>
      </c>
      <c r="Q1724">
        <f>8.88/6</f>
        <v>1.4800000000000002</v>
      </c>
      <c r="R1724">
        <f>32.4/6</f>
        <v>5.3999999999999995</v>
      </c>
      <c r="S1724" s="20">
        <f t="shared" si="734"/>
        <v>6.88</v>
      </c>
      <c r="T1724" s="20">
        <f t="shared" si="731"/>
        <v>0.27407407407407414</v>
      </c>
    </row>
    <row r="1725" spans="1:20" x14ac:dyDescent="0.25">
      <c r="A1725" t="s">
        <v>1374</v>
      </c>
      <c r="E1725" s="1">
        <v>7.95</v>
      </c>
      <c r="F1725" s="1">
        <v>3.23</v>
      </c>
      <c r="G1725" s="1">
        <v>0.12</v>
      </c>
      <c r="H1725" s="1">
        <v>4.6100000000000003</v>
      </c>
      <c r="I1725" s="1">
        <v>20</v>
      </c>
      <c r="J1725" s="1">
        <v>0</v>
      </c>
      <c r="K1725" s="1">
        <v>12.53</v>
      </c>
      <c r="L1725" s="3">
        <f t="shared" si="743"/>
        <v>0.62649999999999995</v>
      </c>
      <c r="M1725" s="3">
        <f t="shared" si="744"/>
        <v>20.48</v>
      </c>
      <c r="N1725" s="1">
        <v>2.516</v>
      </c>
      <c r="O1725" s="1">
        <v>6.1929999999999996</v>
      </c>
      <c r="P1725" s="30">
        <f t="shared" si="747"/>
        <v>83.027027027027017</v>
      </c>
      <c r="Q1725">
        <f t="shared" ref="Q1725:Q1728" si="754">8.88/6</f>
        <v>1.4800000000000002</v>
      </c>
      <c r="R1725">
        <f t="shared" ref="R1725:R1728" si="755">32.4/6</f>
        <v>5.3999999999999995</v>
      </c>
      <c r="S1725" s="20">
        <f t="shared" si="734"/>
        <v>6.88</v>
      </c>
      <c r="T1725" s="20">
        <f t="shared" si="731"/>
        <v>0.27407407407407414</v>
      </c>
    </row>
    <row r="1726" spans="1:20" x14ac:dyDescent="0.25">
      <c r="A1726" t="s">
        <v>1375</v>
      </c>
      <c r="E1726" s="1">
        <v>8.27</v>
      </c>
      <c r="F1726" s="1">
        <v>4.8600000000000003</v>
      </c>
      <c r="G1726" s="1">
        <v>0.02</v>
      </c>
      <c r="H1726" s="1">
        <v>3.39</v>
      </c>
      <c r="I1726" s="1">
        <v>25</v>
      </c>
      <c r="J1726" s="1">
        <v>0</v>
      </c>
      <c r="K1726" s="1">
        <v>14.93</v>
      </c>
      <c r="L1726" s="3">
        <f t="shared" si="743"/>
        <v>0.59719999999999995</v>
      </c>
      <c r="M1726" s="3">
        <f t="shared" si="744"/>
        <v>23.2</v>
      </c>
      <c r="N1726" s="1">
        <v>3.0219999999999998</v>
      </c>
      <c r="O1726" s="1">
        <v>5.1390000000000002</v>
      </c>
      <c r="P1726" s="30">
        <f t="shared" si="747"/>
        <v>94.054054054054035</v>
      </c>
      <c r="Q1726">
        <f t="shared" si="754"/>
        <v>1.4800000000000002</v>
      </c>
      <c r="R1726">
        <f t="shared" si="755"/>
        <v>5.3999999999999995</v>
      </c>
      <c r="S1726" s="20">
        <f t="shared" si="734"/>
        <v>6.88</v>
      </c>
      <c r="T1726" s="20">
        <f t="shared" si="731"/>
        <v>0.27407407407407414</v>
      </c>
    </row>
    <row r="1727" spans="1:20" x14ac:dyDescent="0.25">
      <c r="A1727" t="s">
        <v>1376</v>
      </c>
      <c r="E1727" s="1">
        <v>8.2799999999999994</v>
      </c>
      <c r="F1727" s="1">
        <v>3.41</v>
      </c>
      <c r="G1727" s="1">
        <v>0.11</v>
      </c>
      <c r="H1727" s="1">
        <v>4.7699999999999996</v>
      </c>
      <c r="I1727" s="1">
        <v>20</v>
      </c>
      <c r="J1727" s="1">
        <v>0</v>
      </c>
      <c r="K1727" s="1">
        <v>10.28</v>
      </c>
      <c r="L1727" s="3">
        <f t="shared" si="743"/>
        <v>0.51400000000000001</v>
      </c>
      <c r="M1727" s="3">
        <f t="shared" si="744"/>
        <v>18.559999999999999</v>
      </c>
      <c r="N1727" s="1">
        <v>2.415</v>
      </c>
      <c r="O1727" s="1">
        <v>5.87</v>
      </c>
      <c r="P1727" s="30">
        <f t="shared" si="747"/>
        <v>75.243243243243228</v>
      </c>
      <c r="Q1727">
        <f t="shared" si="754"/>
        <v>1.4800000000000002</v>
      </c>
      <c r="R1727">
        <f t="shared" si="755"/>
        <v>5.3999999999999995</v>
      </c>
      <c r="S1727" s="20">
        <f t="shared" si="734"/>
        <v>6.88</v>
      </c>
      <c r="T1727" s="20">
        <f t="shared" si="731"/>
        <v>0.27407407407407414</v>
      </c>
    </row>
    <row r="1728" spans="1:20" x14ac:dyDescent="0.25">
      <c r="A1728" t="s">
        <v>1377</v>
      </c>
      <c r="E1728" s="1">
        <v>7.59</v>
      </c>
      <c r="F1728" s="1">
        <v>3.7</v>
      </c>
      <c r="G1728" s="1">
        <v>0.03</v>
      </c>
      <c r="H1728" s="1">
        <v>3.86</v>
      </c>
      <c r="I1728" s="1">
        <v>21</v>
      </c>
      <c r="J1728" s="1">
        <v>0</v>
      </c>
      <c r="K1728" s="1">
        <v>8.25</v>
      </c>
      <c r="L1728" s="3">
        <f t="shared" si="743"/>
        <v>0.39285714285714285</v>
      </c>
      <c r="M1728" s="3">
        <f t="shared" si="744"/>
        <v>15.84</v>
      </c>
      <c r="N1728" s="1">
        <v>2.766</v>
      </c>
      <c r="O1728" s="1">
        <v>5.6820000000000004</v>
      </c>
      <c r="P1728" s="30">
        <f t="shared" si="747"/>
        <v>64.21621621621621</v>
      </c>
      <c r="Q1728">
        <f t="shared" si="754"/>
        <v>1.4800000000000002</v>
      </c>
      <c r="R1728">
        <f t="shared" si="755"/>
        <v>5.3999999999999995</v>
      </c>
      <c r="S1728" s="20">
        <f t="shared" si="734"/>
        <v>6.88</v>
      </c>
      <c r="T1728" s="20">
        <f t="shared" si="731"/>
        <v>0.27407407407407414</v>
      </c>
    </row>
    <row r="1729" spans="1:20" x14ac:dyDescent="0.25">
      <c r="L1729" s="3"/>
      <c r="M1729" s="3"/>
      <c r="P1729" s="30"/>
      <c r="S1729" s="20"/>
      <c r="T1729" s="20"/>
    </row>
    <row r="1730" spans="1:20" x14ac:dyDescent="0.25">
      <c r="A1730" s="9" t="s">
        <v>1778</v>
      </c>
      <c r="E1730" s="1">
        <v>5.36</v>
      </c>
      <c r="F1730" s="1">
        <v>2.5</v>
      </c>
      <c r="G1730" s="1">
        <v>0.14000000000000001</v>
      </c>
      <c r="H1730" s="1">
        <v>2.72</v>
      </c>
      <c r="I1730" s="1">
        <v>19</v>
      </c>
      <c r="J1730" s="1">
        <v>1</v>
      </c>
      <c r="K1730" s="1">
        <v>8.9700000000000006</v>
      </c>
      <c r="L1730" s="3">
        <f t="shared" ref="L1730:L1735" si="756">K1730/I1730</f>
        <v>0.47210526315789475</v>
      </c>
      <c r="M1730" s="3">
        <f t="shared" ref="M1730:M1735" si="757">E1730+K1730</f>
        <v>14.330000000000002</v>
      </c>
      <c r="N1730" s="1">
        <v>3.5430000000000001</v>
      </c>
      <c r="O1730" s="1">
        <v>7.5869999999999997</v>
      </c>
      <c r="P1730" s="30">
        <f t="shared" si="747"/>
        <v>49.131428571428572</v>
      </c>
      <c r="Q1730">
        <f>10.5/6</f>
        <v>1.75</v>
      </c>
      <c r="R1730">
        <f>30.3/6</f>
        <v>5.05</v>
      </c>
      <c r="S1730" s="20">
        <f>Q1730+R1730</f>
        <v>6.8</v>
      </c>
      <c r="T1730" s="20">
        <f t="shared" si="731"/>
        <v>0.34653465346534656</v>
      </c>
    </row>
    <row r="1731" spans="1:20" x14ac:dyDescent="0.25">
      <c r="A1731" s="9" t="s">
        <v>1779</v>
      </c>
      <c r="E1731" s="1">
        <v>7.92</v>
      </c>
      <c r="F1731" s="1">
        <v>2.42</v>
      </c>
      <c r="G1731" s="1">
        <v>0.13</v>
      </c>
      <c r="H1731" s="1">
        <v>5.38</v>
      </c>
      <c r="I1731" s="1">
        <v>12</v>
      </c>
      <c r="J1731" s="1">
        <v>4</v>
      </c>
      <c r="K1731" s="1">
        <v>3.03</v>
      </c>
      <c r="L1731" s="3">
        <f t="shared" si="756"/>
        <v>0.2525</v>
      </c>
      <c r="M1731" s="3">
        <f t="shared" si="757"/>
        <v>10.95</v>
      </c>
      <c r="N1731" s="1">
        <v>1.514</v>
      </c>
      <c r="O1731" s="1">
        <v>4.9660000000000002</v>
      </c>
      <c r="P1731" s="30">
        <f t="shared" si="747"/>
        <v>37.542857142857137</v>
      </c>
      <c r="Q1731">
        <f t="shared" ref="Q1731:Q1735" si="758">10.5/6</f>
        <v>1.75</v>
      </c>
      <c r="R1731">
        <f t="shared" ref="R1731:R1735" si="759">30.3/6</f>
        <v>5.05</v>
      </c>
      <c r="S1731" s="20">
        <f t="shared" si="734"/>
        <v>6.8</v>
      </c>
      <c r="T1731" s="20">
        <f t="shared" si="731"/>
        <v>0.34653465346534656</v>
      </c>
    </row>
    <row r="1732" spans="1:20" x14ac:dyDescent="0.25">
      <c r="A1732" s="9" t="s">
        <v>1780</v>
      </c>
      <c r="E1732" s="1">
        <v>7.16</v>
      </c>
      <c r="F1732" s="1">
        <v>2.2200000000000002</v>
      </c>
      <c r="G1732" s="1">
        <v>0.49</v>
      </c>
      <c r="H1732" s="1">
        <v>4.45</v>
      </c>
      <c r="I1732" s="1">
        <v>14</v>
      </c>
      <c r="J1732" s="1">
        <v>2</v>
      </c>
      <c r="K1732" s="1">
        <v>2.81</v>
      </c>
      <c r="L1732" s="3">
        <f t="shared" si="756"/>
        <v>0.20071428571428571</v>
      </c>
      <c r="M1732" s="3">
        <f t="shared" si="757"/>
        <v>9.9700000000000006</v>
      </c>
      <c r="N1732" s="1">
        <v>1.9570000000000001</v>
      </c>
      <c r="O1732" s="1">
        <v>6.3019999999999996</v>
      </c>
      <c r="P1732" s="30">
        <f t="shared" si="747"/>
        <v>34.182857142857145</v>
      </c>
      <c r="Q1732">
        <f t="shared" si="758"/>
        <v>1.75</v>
      </c>
      <c r="R1732">
        <f t="shared" si="759"/>
        <v>5.05</v>
      </c>
      <c r="S1732" s="20">
        <f t="shared" si="734"/>
        <v>6.8</v>
      </c>
      <c r="T1732" s="20">
        <f t="shared" ref="T1732:T1735" si="760">Q1732/R1732</f>
        <v>0.34653465346534656</v>
      </c>
    </row>
    <row r="1733" spans="1:20" x14ac:dyDescent="0.25">
      <c r="A1733" s="9" t="s">
        <v>1781</v>
      </c>
      <c r="E1733" s="1">
        <v>6.55</v>
      </c>
      <c r="F1733" s="1">
        <v>1.96</v>
      </c>
      <c r="G1733" s="1">
        <v>0.19</v>
      </c>
      <c r="H1733" s="1">
        <v>4.3899999999999997</v>
      </c>
      <c r="I1733" s="1">
        <v>17</v>
      </c>
      <c r="J1733" s="1">
        <v>0</v>
      </c>
      <c r="K1733" s="1">
        <v>4.6100000000000003</v>
      </c>
      <c r="L1733" s="3">
        <f t="shared" si="756"/>
        <v>0.2711764705882353</v>
      </c>
      <c r="M1733" s="3">
        <f t="shared" si="757"/>
        <v>11.16</v>
      </c>
      <c r="N1733" s="1">
        <v>2.5960000000000001</v>
      </c>
      <c r="O1733" s="1">
        <v>8.6539999999999999</v>
      </c>
      <c r="P1733" s="30">
        <f t="shared" si="747"/>
        <v>38.262857142857143</v>
      </c>
      <c r="Q1733">
        <f t="shared" si="758"/>
        <v>1.75</v>
      </c>
      <c r="R1733">
        <f t="shared" si="759"/>
        <v>5.05</v>
      </c>
      <c r="S1733" s="20">
        <f t="shared" si="734"/>
        <v>6.8</v>
      </c>
      <c r="T1733" s="20">
        <f t="shared" si="760"/>
        <v>0.34653465346534656</v>
      </c>
    </row>
    <row r="1734" spans="1:20" x14ac:dyDescent="0.25">
      <c r="A1734" s="9" t="s">
        <v>1782</v>
      </c>
      <c r="E1734" s="1">
        <v>6.15</v>
      </c>
      <c r="F1734" s="1">
        <v>1.83</v>
      </c>
      <c r="G1734" s="1">
        <v>0.14000000000000001</v>
      </c>
      <c r="H1734" s="1">
        <v>4.18</v>
      </c>
      <c r="I1734" s="1">
        <v>11</v>
      </c>
      <c r="J1734" s="1">
        <v>0</v>
      </c>
      <c r="K1734" s="1">
        <v>6.6</v>
      </c>
      <c r="L1734" s="3">
        <f t="shared" si="756"/>
        <v>0.6</v>
      </c>
      <c r="M1734" s="3">
        <f t="shared" si="757"/>
        <v>12.75</v>
      </c>
      <c r="N1734" s="1">
        <v>1.7869999999999999</v>
      </c>
      <c r="O1734" s="1">
        <v>6.01</v>
      </c>
      <c r="P1734" s="30">
        <f t="shared" si="747"/>
        <v>43.714285714285708</v>
      </c>
      <c r="Q1734">
        <f t="shared" si="758"/>
        <v>1.75</v>
      </c>
      <c r="R1734">
        <f t="shared" si="759"/>
        <v>5.05</v>
      </c>
      <c r="S1734" s="20">
        <f t="shared" si="734"/>
        <v>6.8</v>
      </c>
      <c r="T1734" s="20">
        <f t="shared" si="760"/>
        <v>0.34653465346534656</v>
      </c>
    </row>
    <row r="1735" spans="1:20" x14ac:dyDescent="0.25">
      <c r="A1735" s="9" t="s">
        <v>1783</v>
      </c>
      <c r="E1735" s="1">
        <v>8.59</v>
      </c>
      <c r="F1735" s="1">
        <v>2.38</v>
      </c>
      <c r="G1735" s="1">
        <v>0.15</v>
      </c>
      <c r="H1735" s="1">
        <v>6.05</v>
      </c>
      <c r="I1735" s="1">
        <v>13</v>
      </c>
      <c r="J1735" s="1">
        <v>0</v>
      </c>
      <c r="K1735" s="1">
        <v>7.26</v>
      </c>
      <c r="L1735" s="3">
        <f t="shared" si="756"/>
        <v>0.55846153846153845</v>
      </c>
      <c r="M1735" s="3">
        <f t="shared" si="757"/>
        <v>15.85</v>
      </c>
      <c r="N1735" s="1">
        <v>1.5129999999999999</v>
      </c>
      <c r="O1735" s="1">
        <v>5.4589999999999996</v>
      </c>
      <c r="P1735" s="30">
        <f t="shared" si="747"/>
        <v>54.342857142857142</v>
      </c>
      <c r="Q1735">
        <f t="shared" si="758"/>
        <v>1.75</v>
      </c>
      <c r="R1735">
        <f t="shared" si="759"/>
        <v>5.05</v>
      </c>
      <c r="S1735" s="20">
        <f t="shared" si="734"/>
        <v>6.8</v>
      </c>
      <c r="T1735" s="20">
        <f t="shared" si="760"/>
        <v>0.34653465346534656</v>
      </c>
    </row>
    <row r="1736" spans="1:20" s="4" customFormat="1" x14ac:dyDescent="0.25">
      <c r="A1736" s="4" t="s">
        <v>1378</v>
      </c>
      <c r="B1736" s="5" t="s">
        <v>1712</v>
      </c>
      <c r="C1736" s="5"/>
      <c r="D1736" s="5"/>
      <c r="E1736" s="5">
        <v>9.4</v>
      </c>
      <c r="F1736" s="5">
        <v>2.97</v>
      </c>
      <c r="G1736" s="5">
        <v>0.24</v>
      </c>
      <c r="H1736" s="5">
        <v>6.19</v>
      </c>
      <c r="I1736" s="5">
        <v>25</v>
      </c>
      <c r="J1736" s="5">
        <v>0</v>
      </c>
      <c r="K1736" s="5">
        <v>14.23</v>
      </c>
      <c r="L1736" s="6">
        <f t="shared" si="743"/>
        <v>0.56920000000000004</v>
      </c>
      <c r="M1736" s="6">
        <f t="shared" si="744"/>
        <v>23.630000000000003</v>
      </c>
      <c r="N1736" s="5">
        <v>2.661</v>
      </c>
      <c r="O1736" s="5">
        <v>8.4309999999999992</v>
      </c>
      <c r="P1736" s="31">
        <f t="shared" si="747"/>
        <v>68.054400000000001</v>
      </c>
      <c r="Q1736" s="4">
        <f>12.5/6</f>
        <v>2.0833333333333335</v>
      </c>
      <c r="R1736" s="4">
        <f>37.1/6</f>
        <v>6.1833333333333336</v>
      </c>
      <c r="S1736" s="22">
        <f t="shared" si="734"/>
        <v>8.2666666666666675</v>
      </c>
      <c r="T1736" s="22">
        <f t="shared" ref="T1736:T1795" si="761">Q1736/R1736</f>
        <v>0.33692722371967654</v>
      </c>
    </row>
    <row r="1737" spans="1:20" x14ac:dyDescent="0.25">
      <c r="A1737" t="s">
        <v>1379</v>
      </c>
      <c r="E1737" s="1">
        <v>9.6199999999999992</v>
      </c>
      <c r="F1737" s="1">
        <v>3.71</v>
      </c>
      <c r="G1737" s="1">
        <v>0</v>
      </c>
      <c r="H1737" s="1">
        <v>5.9</v>
      </c>
      <c r="I1737" s="1">
        <v>31</v>
      </c>
      <c r="J1737" s="1">
        <v>0</v>
      </c>
      <c r="K1737" s="1">
        <v>23.54</v>
      </c>
      <c r="L1737" s="3">
        <f t="shared" si="743"/>
        <v>0.75935483870967735</v>
      </c>
      <c r="M1737" s="3">
        <f t="shared" si="744"/>
        <v>33.159999999999997</v>
      </c>
      <c r="N1737" s="1">
        <v>3.2240000000000002</v>
      </c>
      <c r="O1737" s="1">
        <v>8.3569999999999993</v>
      </c>
      <c r="P1737" s="30">
        <f t="shared" si="747"/>
        <v>95.500799999999984</v>
      </c>
      <c r="Q1737">
        <f t="shared" ref="Q1737:Q1741" si="762">12.5/6</f>
        <v>2.0833333333333335</v>
      </c>
      <c r="R1737">
        <f t="shared" ref="R1737:R1741" si="763">37.1/6</f>
        <v>6.1833333333333336</v>
      </c>
      <c r="S1737" s="20">
        <f t="shared" ref="S1737:S1798" si="764">Q1737+R1737</f>
        <v>8.2666666666666675</v>
      </c>
      <c r="T1737" s="20">
        <f t="shared" si="761"/>
        <v>0.33692722371967654</v>
      </c>
    </row>
    <row r="1738" spans="1:20" x14ac:dyDescent="0.25">
      <c r="A1738" t="s">
        <v>1380</v>
      </c>
      <c r="E1738" s="1">
        <v>9.77</v>
      </c>
      <c r="F1738" s="1">
        <v>3.59</v>
      </c>
      <c r="G1738" s="1">
        <v>0.19</v>
      </c>
      <c r="H1738" s="1">
        <v>5.99</v>
      </c>
      <c r="I1738" s="1">
        <v>22</v>
      </c>
      <c r="J1738" s="1">
        <v>0</v>
      </c>
      <c r="K1738" s="1">
        <v>18.559999999999999</v>
      </c>
      <c r="L1738" s="3">
        <f t="shared" si="743"/>
        <v>0.84363636363636363</v>
      </c>
      <c r="M1738" s="3">
        <f t="shared" si="744"/>
        <v>28.33</v>
      </c>
      <c r="N1738" s="1">
        <v>2.2519999999999998</v>
      </c>
      <c r="O1738" s="1">
        <v>6.1360000000000001</v>
      </c>
      <c r="P1738" s="30">
        <f t="shared" si="747"/>
        <v>81.590399999999988</v>
      </c>
      <c r="Q1738">
        <f t="shared" si="762"/>
        <v>2.0833333333333335</v>
      </c>
      <c r="R1738">
        <f t="shared" si="763"/>
        <v>6.1833333333333336</v>
      </c>
      <c r="S1738" s="20">
        <f t="shared" si="764"/>
        <v>8.2666666666666675</v>
      </c>
      <c r="T1738" s="20">
        <f t="shared" si="761"/>
        <v>0.33692722371967654</v>
      </c>
    </row>
    <row r="1739" spans="1:20" x14ac:dyDescent="0.25">
      <c r="A1739" t="s">
        <v>1381</v>
      </c>
      <c r="E1739" s="1">
        <v>9.9700000000000006</v>
      </c>
      <c r="F1739" s="1">
        <v>3.55</v>
      </c>
      <c r="G1739" s="1">
        <v>0.09</v>
      </c>
      <c r="H1739" s="1">
        <v>6.33</v>
      </c>
      <c r="I1739" s="1">
        <v>36</v>
      </c>
      <c r="J1739" s="1">
        <v>0</v>
      </c>
      <c r="K1739" s="1">
        <v>29.36</v>
      </c>
      <c r="L1739" s="3">
        <f t="shared" si="743"/>
        <v>0.81555555555555559</v>
      </c>
      <c r="M1739" s="3">
        <f t="shared" si="744"/>
        <v>39.33</v>
      </c>
      <c r="N1739" s="1">
        <v>3.61</v>
      </c>
      <c r="O1739" s="1">
        <v>10.15</v>
      </c>
      <c r="P1739" s="30">
        <f t="shared" si="747"/>
        <v>113.27039999999998</v>
      </c>
      <c r="Q1739">
        <f t="shared" si="762"/>
        <v>2.0833333333333335</v>
      </c>
      <c r="R1739">
        <f t="shared" si="763"/>
        <v>6.1833333333333336</v>
      </c>
      <c r="S1739" s="20">
        <f t="shared" si="764"/>
        <v>8.2666666666666675</v>
      </c>
      <c r="T1739" s="20">
        <f t="shared" si="761"/>
        <v>0.33692722371967654</v>
      </c>
    </row>
    <row r="1740" spans="1:20" x14ac:dyDescent="0.25">
      <c r="A1740" t="s">
        <v>1382</v>
      </c>
      <c r="E1740" s="1">
        <v>9.56</v>
      </c>
      <c r="F1740" s="1">
        <v>3.14</v>
      </c>
      <c r="G1740" s="1">
        <v>7.0000000000000007E-2</v>
      </c>
      <c r="H1740" s="1">
        <v>6.35</v>
      </c>
      <c r="I1740" s="1">
        <v>20</v>
      </c>
      <c r="J1740" s="1">
        <v>0</v>
      </c>
      <c r="K1740" s="1">
        <v>15.47</v>
      </c>
      <c r="L1740" s="3">
        <f t="shared" si="743"/>
        <v>0.77350000000000008</v>
      </c>
      <c r="M1740" s="3">
        <f t="shared" si="744"/>
        <v>25.03</v>
      </c>
      <c r="N1740" s="1">
        <v>2.093</v>
      </c>
      <c r="O1740" s="1">
        <v>6.3639999999999999</v>
      </c>
      <c r="P1740" s="30">
        <f t="shared" si="747"/>
        <v>72.086399999999998</v>
      </c>
      <c r="Q1740">
        <f t="shared" si="762"/>
        <v>2.0833333333333335</v>
      </c>
      <c r="R1740">
        <f t="shared" si="763"/>
        <v>6.1833333333333336</v>
      </c>
      <c r="S1740" s="20">
        <f t="shared" si="764"/>
        <v>8.2666666666666675</v>
      </c>
      <c r="T1740" s="20">
        <f t="shared" si="761"/>
        <v>0.33692722371967654</v>
      </c>
    </row>
    <row r="1741" spans="1:20" x14ac:dyDescent="0.25">
      <c r="A1741" t="s">
        <v>1383</v>
      </c>
      <c r="E1741" s="1">
        <v>8.27</v>
      </c>
      <c r="F1741" s="1">
        <v>2.13</v>
      </c>
      <c r="G1741" s="1">
        <v>0.02</v>
      </c>
      <c r="H1741" s="1">
        <v>6.12</v>
      </c>
      <c r="I1741" s="1">
        <v>15</v>
      </c>
      <c r="J1741" s="1">
        <v>0</v>
      </c>
      <c r="K1741" s="1">
        <v>10.6</v>
      </c>
      <c r="L1741" s="3">
        <f t="shared" si="743"/>
        <v>0.70666666666666667</v>
      </c>
      <c r="M1741" s="3">
        <f t="shared" si="744"/>
        <v>18.869999999999997</v>
      </c>
      <c r="N1741" s="1">
        <v>1.8140000000000001</v>
      </c>
      <c r="O1741" s="1">
        <v>7.0439999999999996</v>
      </c>
      <c r="P1741" s="30">
        <f t="shared" si="747"/>
        <v>54.345599999999983</v>
      </c>
      <c r="Q1741">
        <f t="shared" si="762"/>
        <v>2.0833333333333335</v>
      </c>
      <c r="R1741">
        <f t="shared" si="763"/>
        <v>6.1833333333333336</v>
      </c>
      <c r="S1741" s="20">
        <f t="shared" si="764"/>
        <v>8.2666666666666675</v>
      </c>
      <c r="T1741" s="20">
        <f t="shared" si="761"/>
        <v>0.33692722371967654</v>
      </c>
    </row>
    <row r="1742" spans="1:20" x14ac:dyDescent="0.25">
      <c r="A1742" t="s">
        <v>1384</v>
      </c>
      <c r="E1742" s="1">
        <v>9.43</v>
      </c>
      <c r="F1742" s="1">
        <v>2.78</v>
      </c>
      <c r="G1742" s="1">
        <v>0.35</v>
      </c>
      <c r="H1742" s="1">
        <v>6.31</v>
      </c>
      <c r="I1742" s="1">
        <v>27</v>
      </c>
      <c r="J1742" s="1">
        <v>0</v>
      </c>
      <c r="K1742" s="1">
        <v>14.77</v>
      </c>
      <c r="L1742" s="3">
        <f t="shared" si="743"/>
        <v>0.54703703703703699</v>
      </c>
      <c r="M1742" s="3">
        <f t="shared" si="744"/>
        <v>24.2</v>
      </c>
      <c r="N1742" s="1">
        <v>2.8620000000000001</v>
      </c>
      <c r="O1742" s="1">
        <v>9.7010000000000005</v>
      </c>
      <c r="P1742" s="30">
        <f t="shared" si="747"/>
        <v>124.45714285714286</v>
      </c>
      <c r="Q1742">
        <f>7/6</f>
        <v>1.1666666666666667</v>
      </c>
      <c r="R1742">
        <f>29/6</f>
        <v>4.833333333333333</v>
      </c>
      <c r="S1742" s="20">
        <f t="shared" si="764"/>
        <v>6</v>
      </c>
      <c r="T1742" s="20">
        <f t="shared" si="761"/>
        <v>0.24137931034482762</v>
      </c>
    </row>
    <row r="1743" spans="1:20" x14ac:dyDescent="0.25">
      <c r="A1743" t="s">
        <v>1385</v>
      </c>
      <c r="E1743" s="1">
        <v>6.7</v>
      </c>
      <c r="F1743" s="1">
        <v>2.2599999999999998</v>
      </c>
      <c r="G1743" s="1">
        <v>0.15</v>
      </c>
      <c r="H1743" s="1">
        <v>4.29</v>
      </c>
      <c r="I1743" s="1">
        <v>19</v>
      </c>
      <c r="J1743" s="1">
        <v>0</v>
      </c>
      <c r="K1743" s="1">
        <v>7.22</v>
      </c>
      <c r="L1743" s="3">
        <f t="shared" si="743"/>
        <v>0.38</v>
      </c>
      <c r="M1743" s="3">
        <f t="shared" si="744"/>
        <v>13.92</v>
      </c>
      <c r="N1743" s="1">
        <v>2.835</v>
      </c>
      <c r="O1743" s="1">
        <v>8.3970000000000002</v>
      </c>
      <c r="P1743" s="30">
        <f t="shared" si="747"/>
        <v>71.588571428571427</v>
      </c>
      <c r="Q1743">
        <f t="shared" ref="Q1743:Q1744" si="765">7/6</f>
        <v>1.1666666666666667</v>
      </c>
      <c r="R1743">
        <f t="shared" ref="R1743:R1744" si="766">29/6</f>
        <v>4.833333333333333</v>
      </c>
      <c r="S1743" s="20">
        <f t="shared" si="764"/>
        <v>6</v>
      </c>
      <c r="T1743" s="20">
        <f t="shared" si="761"/>
        <v>0.24137931034482762</v>
      </c>
    </row>
    <row r="1744" spans="1:20" x14ac:dyDescent="0.25">
      <c r="A1744" t="s">
        <v>1386</v>
      </c>
      <c r="E1744" s="1">
        <v>7.73</v>
      </c>
      <c r="F1744" s="1">
        <v>2.15</v>
      </c>
      <c r="G1744" s="1">
        <v>0.31</v>
      </c>
      <c r="H1744" s="1">
        <v>5.27</v>
      </c>
      <c r="I1744" s="1">
        <v>9</v>
      </c>
      <c r="J1744" s="1">
        <v>0</v>
      </c>
      <c r="K1744" s="1">
        <v>3.58</v>
      </c>
      <c r="L1744" s="3">
        <f t="shared" si="743"/>
        <v>0.39777777777777779</v>
      </c>
      <c r="M1744" s="3">
        <f t="shared" si="744"/>
        <v>11.31</v>
      </c>
      <c r="N1744" s="1">
        <v>1.1639999999999999</v>
      </c>
      <c r="O1744" s="1">
        <v>4.1900000000000004</v>
      </c>
      <c r="P1744" s="30">
        <f t="shared" si="747"/>
        <v>58.165714285714287</v>
      </c>
      <c r="Q1744">
        <f t="shared" si="765"/>
        <v>1.1666666666666667</v>
      </c>
      <c r="R1744">
        <f t="shared" si="766"/>
        <v>4.833333333333333</v>
      </c>
      <c r="S1744" s="20">
        <f t="shared" si="764"/>
        <v>6</v>
      </c>
      <c r="T1744" s="20">
        <f t="shared" si="761"/>
        <v>0.24137931034482762</v>
      </c>
    </row>
    <row r="1745" spans="1:20" x14ac:dyDescent="0.25">
      <c r="L1745" s="3"/>
      <c r="M1745" s="3"/>
      <c r="P1745" s="30"/>
      <c r="S1745" s="20"/>
      <c r="T1745" s="20"/>
    </row>
    <row r="1746" spans="1:20" x14ac:dyDescent="0.25">
      <c r="L1746" s="3"/>
      <c r="M1746" s="3"/>
      <c r="P1746" s="30"/>
      <c r="S1746" s="20"/>
      <c r="T1746" s="20"/>
    </row>
    <row r="1747" spans="1:20" x14ac:dyDescent="0.25">
      <c r="L1747" s="3"/>
      <c r="M1747" s="3"/>
      <c r="P1747" s="30"/>
      <c r="S1747" s="20"/>
      <c r="T1747" s="20"/>
    </row>
    <row r="1748" spans="1:20" x14ac:dyDescent="0.25">
      <c r="A1748" t="s">
        <v>1387</v>
      </c>
      <c r="E1748" s="1">
        <v>8.99</v>
      </c>
      <c r="F1748" s="1">
        <v>3.56</v>
      </c>
      <c r="G1748" s="1">
        <v>0.35</v>
      </c>
      <c r="H1748" s="1">
        <v>5.08</v>
      </c>
      <c r="I1748" s="1">
        <v>26</v>
      </c>
      <c r="J1748" s="1">
        <v>0</v>
      </c>
      <c r="K1748" s="1">
        <v>17.7</v>
      </c>
      <c r="L1748" s="3">
        <f t="shared" si="743"/>
        <v>0.68076923076923079</v>
      </c>
      <c r="M1748" s="3">
        <f t="shared" si="744"/>
        <v>26.689999999999998</v>
      </c>
      <c r="N1748" s="1">
        <v>2.8929999999999998</v>
      </c>
      <c r="O1748" s="1">
        <v>7.31</v>
      </c>
      <c r="P1748" s="30">
        <f t="shared" si="747"/>
        <v>117.74999999999999</v>
      </c>
      <c r="Q1748">
        <f>8.16/6</f>
        <v>1.36</v>
      </c>
      <c r="R1748">
        <f>24.48/6</f>
        <v>4.08</v>
      </c>
      <c r="S1748" s="20">
        <f t="shared" si="764"/>
        <v>5.44</v>
      </c>
      <c r="T1748" s="20">
        <f t="shared" si="761"/>
        <v>0.33333333333333337</v>
      </c>
    </row>
    <row r="1749" spans="1:20" x14ac:dyDescent="0.25">
      <c r="A1749" t="s">
        <v>1388</v>
      </c>
      <c r="E1749" s="1">
        <v>8.92</v>
      </c>
      <c r="F1749" s="1">
        <v>3.28</v>
      </c>
      <c r="G1749" s="1">
        <v>0.06</v>
      </c>
      <c r="H1749" s="1">
        <v>5.57</v>
      </c>
      <c r="I1749" s="1">
        <v>23</v>
      </c>
      <c r="J1749" s="1">
        <v>0</v>
      </c>
      <c r="K1749" s="1">
        <v>10.91</v>
      </c>
      <c r="L1749" s="3">
        <f t="shared" si="743"/>
        <v>0.47434782608695653</v>
      </c>
      <c r="M1749" s="3">
        <f t="shared" si="744"/>
        <v>19.829999999999998</v>
      </c>
      <c r="N1749" s="1">
        <v>2.58</v>
      </c>
      <c r="O1749" s="1">
        <v>7.0030000000000001</v>
      </c>
      <c r="P1749" s="30">
        <f t="shared" si="747"/>
        <v>87.485294117647044</v>
      </c>
      <c r="Q1749">
        <f t="shared" ref="Q1749:Q1752" si="767">8.16/6</f>
        <v>1.36</v>
      </c>
      <c r="R1749">
        <f t="shared" ref="R1749:R1752" si="768">24.48/6</f>
        <v>4.08</v>
      </c>
      <c r="S1749" s="20">
        <f t="shared" si="764"/>
        <v>5.44</v>
      </c>
      <c r="T1749" s="20">
        <f t="shared" si="761"/>
        <v>0.33333333333333337</v>
      </c>
    </row>
    <row r="1750" spans="1:20" x14ac:dyDescent="0.25">
      <c r="A1750" t="s">
        <v>1389</v>
      </c>
      <c r="E1750" s="1">
        <v>7.9</v>
      </c>
      <c r="F1750" s="1">
        <v>2.5499999999999998</v>
      </c>
      <c r="G1750" s="1">
        <v>0.27</v>
      </c>
      <c r="H1750" s="1">
        <v>5.09</v>
      </c>
      <c r="I1750" s="1">
        <v>15</v>
      </c>
      <c r="J1750" s="1">
        <v>0</v>
      </c>
      <c r="K1750" s="1">
        <v>8.8699999999999992</v>
      </c>
      <c r="L1750" s="3">
        <f t="shared" si="743"/>
        <v>0.59133333333333327</v>
      </c>
      <c r="M1750" s="3">
        <f t="shared" si="744"/>
        <v>16.77</v>
      </c>
      <c r="N1750" s="1">
        <v>1.8979999999999999</v>
      </c>
      <c r="O1750" s="1">
        <v>5.8940000000000001</v>
      </c>
      <c r="P1750" s="30">
        <f t="shared" si="747"/>
        <v>73.985294117647058</v>
      </c>
      <c r="Q1750">
        <f t="shared" si="767"/>
        <v>1.36</v>
      </c>
      <c r="R1750">
        <f t="shared" si="768"/>
        <v>4.08</v>
      </c>
      <c r="S1750" s="20">
        <f t="shared" si="764"/>
        <v>5.44</v>
      </c>
      <c r="T1750" s="20">
        <f t="shared" si="761"/>
        <v>0.33333333333333337</v>
      </c>
    </row>
    <row r="1751" spans="1:20" x14ac:dyDescent="0.25">
      <c r="A1751" t="s">
        <v>1390</v>
      </c>
      <c r="E1751" s="1">
        <v>9.4600000000000009</v>
      </c>
      <c r="F1751" s="1">
        <v>3.51</v>
      </c>
      <c r="G1751" s="1">
        <v>0.28000000000000003</v>
      </c>
      <c r="H1751" s="1">
        <v>5.67</v>
      </c>
      <c r="I1751" s="1">
        <v>16</v>
      </c>
      <c r="J1751" s="1">
        <v>0</v>
      </c>
      <c r="K1751" s="1">
        <v>8.3800000000000008</v>
      </c>
      <c r="L1751" s="3">
        <f t="shared" si="743"/>
        <v>0.52375000000000005</v>
      </c>
      <c r="M1751" s="3">
        <f t="shared" si="744"/>
        <v>17.840000000000003</v>
      </c>
      <c r="N1751" s="1">
        <v>1.6910000000000001</v>
      </c>
      <c r="O1751" s="1">
        <v>4.5640000000000001</v>
      </c>
      <c r="P1751" s="30">
        <f t="shared" si="747"/>
        <v>78.705882352941188</v>
      </c>
      <c r="Q1751">
        <f t="shared" si="767"/>
        <v>1.36</v>
      </c>
      <c r="R1751">
        <f t="shared" si="768"/>
        <v>4.08</v>
      </c>
      <c r="S1751" s="20">
        <f t="shared" si="764"/>
        <v>5.44</v>
      </c>
      <c r="T1751" s="20">
        <f t="shared" si="761"/>
        <v>0.33333333333333337</v>
      </c>
    </row>
    <row r="1752" spans="1:20" x14ac:dyDescent="0.25">
      <c r="A1752" t="s">
        <v>1391</v>
      </c>
      <c r="E1752" s="1">
        <v>7.83</v>
      </c>
      <c r="F1752" s="1">
        <v>0.57999999999999996</v>
      </c>
      <c r="G1752" s="1">
        <v>0.39</v>
      </c>
      <c r="H1752" s="1">
        <v>6.86</v>
      </c>
      <c r="I1752" s="1">
        <v>5</v>
      </c>
      <c r="J1752" s="1">
        <v>0</v>
      </c>
      <c r="K1752" s="1">
        <v>3.65</v>
      </c>
      <c r="L1752" s="3">
        <f t="shared" si="743"/>
        <v>0.73</v>
      </c>
      <c r="M1752" s="3">
        <f t="shared" si="744"/>
        <v>11.48</v>
      </c>
      <c r="N1752" s="1">
        <v>0.63800000000000001</v>
      </c>
      <c r="O1752" s="1">
        <v>8.625</v>
      </c>
      <c r="P1752" s="30">
        <f t="shared" si="747"/>
        <v>50.647058823529413</v>
      </c>
      <c r="Q1752">
        <f t="shared" si="767"/>
        <v>1.36</v>
      </c>
      <c r="R1752">
        <f t="shared" si="768"/>
        <v>4.08</v>
      </c>
      <c r="S1752" s="20">
        <f t="shared" si="764"/>
        <v>5.44</v>
      </c>
      <c r="T1752" s="20">
        <f t="shared" si="761"/>
        <v>0.33333333333333337</v>
      </c>
    </row>
    <row r="1753" spans="1:20" x14ac:dyDescent="0.25">
      <c r="L1753" s="3"/>
      <c r="M1753" s="3"/>
      <c r="P1753" s="30"/>
      <c r="S1753" s="20"/>
      <c r="T1753" s="20"/>
    </row>
    <row r="1754" spans="1:20" x14ac:dyDescent="0.25">
      <c r="A1754" t="s">
        <v>1392</v>
      </c>
      <c r="E1754" s="1">
        <v>8.91</v>
      </c>
      <c r="F1754" s="1">
        <v>3.66</v>
      </c>
      <c r="G1754" s="1">
        <v>0.13</v>
      </c>
      <c r="H1754" s="1">
        <v>5.13</v>
      </c>
      <c r="I1754" s="1">
        <v>25</v>
      </c>
      <c r="J1754" s="1">
        <v>0</v>
      </c>
      <c r="K1754" s="1">
        <v>25.17</v>
      </c>
      <c r="L1754" s="3">
        <f t="shared" si="743"/>
        <v>1.0068000000000001</v>
      </c>
      <c r="M1754" s="3">
        <f t="shared" si="744"/>
        <v>34.08</v>
      </c>
      <c r="N1754" s="1">
        <v>2.8050000000000002</v>
      </c>
      <c r="O1754" s="1">
        <v>6.8369999999999997</v>
      </c>
      <c r="P1754" s="30">
        <f>M1754/(Q1754/6)</f>
        <v>87.012765957446803</v>
      </c>
      <c r="Q1754">
        <f>14.1/6</f>
        <v>2.35</v>
      </c>
      <c r="R1754">
        <f>41.5/6</f>
        <v>6.916666666666667</v>
      </c>
      <c r="S1754" s="20">
        <f t="shared" si="764"/>
        <v>9.2666666666666675</v>
      </c>
      <c r="T1754" s="20">
        <f t="shared" si="761"/>
        <v>0.33975903614457831</v>
      </c>
    </row>
    <row r="1755" spans="1:20" x14ac:dyDescent="0.25">
      <c r="A1755" t="s">
        <v>1393</v>
      </c>
      <c r="E1755" s="1">
        <v>9.48</v>
      </c>
      <c r="F1755" s="1">
        <v>3.42</v>
      </c>
      <c r="G1755" s="1">
        <v>0.21</v>
      </c>
      <c r="H1755" s="1">
        <v>5.85</v>
      </c>
      <c r="I1755" s="1">
        <v>29</v>
      </c>
      <c r="J1755" s="1">
        <v>0</v>
      </c>
      <c r="K1755" s="1">
        <v>20.85</v>
      </c>
      <c r="L1755" s="3">
        <f t="shared" si="743"/>
        <v>0.71896551724137936</v>
      </c>
      <c r="M1755" s="3">
        <f t="shared" si="744"/>
        <v>30.330000000000002</v>
      </c>
      <c r="N1755" s="1">
        <v>3.06</v>
      </c>
      <c r="O1755" s="1">
        <v>8.4740000000000002</v>
      </c>
      <c r="P1755" s="30">
        <f t="shared" si="747"/>
        <v>77.438297872340428</v>
      </c>
      <c r="Q1755">
        <f t="shared" ref="Q1755:Q1759" si="769">14.1/6</f>
        <v>2.35</v>
      </c>
      <c r="R1755">
        <f t="shared" ref="R1755:R1759" si="770">41.5/6</f>
        <v>6.916666666666667</v>
      </c>
      <c r="S1755" s="20">
        <f t="shared" si="764"/>
        <v>9.2666666666666675</v>
      </c>
      <c r="T1755" s="20">
        <f t="shared" si="761"/>
        <v>0.33975903614457831</v>
      </c>
    </row>
    <row r="1756" spans="1:20" x14ac:dyDescent="0.25">
      <c r="A1756" t="s">
        <v>1394</v>
      </c>
      <c r="E1756" s="1">
        <v>10.15</v>
      </c>
      <c r="F1756" s="1">
        <v>4.21</v>
      </c>
      <c r="G1756" s="1">
        <v>0.27</v>
      </c>
      <c r="H1756" s="1">
        <v>5.67</v>
      </c>
      <c r="I1756" s="1">
        <v>35</v>
      </c>
      <c r="J1756" s="1">
        <v>0</v>
      </c>
      <c r="K1756" s="1">
        <v>18.27</v>
      </c>
      <c r="L1756" s="3">
        <f t="shared" si="743"/>
        <v>0.52200000000000002</v>
      </c>
      <c r="M1756" s="3">
        <f t="shared" si="744"/>
        <v>28.42</v>
      </c>
      <c r="N1756" s="1">
        <v>3.448</v>
      </c>
      <c r="O1756" s="1">
        <v>8.3040000000000003</v>
      </c>
      <c r="P1756" s="30">
        <f t="shared" si="747"/>
        <v>72.561702127659586</v>
      </c>
      <c r="Q1756">
        <f t="shared" si="769"/>
        <v>2.35</v>
      </c>
      <c r="R1756">
        <f t="shared" si="770"/>
        <v>6.916666666666667</v>
      </c>
      <c r="S1756" s="20">
        <f t="shared" si="764"/>
        <v>9.2666666666666675</v>
      </c>
      <c r="T1756" s="20">
        <f t="shared" si="761"/>
        <v>0.33975903614457831</v>
      </c>
    </row>
    <row r="1757" spans="1:20" x14ac:dyDescent="0.25">
      <c r="A1757" t="s">
        <v>1395</v>
      </c>
      <c r="E1757" s="1">
        <v>10.29</v>
      </c>
      <c r="F1757" s="1">
        <v>4.0599999999999996</v>
      </c>
      <c r="G1757" s="1">
        <v>0.2</v>
      </c>
      <c r="H1757" s="1">
        <v>6.04</v>
      </c>
      <c r="I1757" s="1">
        <v>36</v>
      </c>
      <c r="J1757" s="1">
        <v>0</v>
      </c>
      <c r="K1757" s="1">
        <v>23.04</v>
      </c>
      <c r="L1757" s="3">
        <f t="shared" si="743"/>
        <v>0.64</v>
      </c>
      <c r="M1757" s="3">
        <f t="shared" si="744"/>
        <v>33.33</v>
      </c>
      <c r="N1757" s="1">
        <v>3.4980000000000002</v>
      </c>
      <c r="O1757" s="1">
        <v>8.8710000000000004</v>
      </c>
      <c r="P1757" s="30">
        <f t="shared" si="747"/>
        <v>85.097872340425525</v>
      </c>
      <c r="Q1757">
        <f t="shared" si="769"/>
        <v>2.35</v>
      </c>
      <c r="R1757">
        <f t="shared" si="770"/>
        <v>6.916666666666667</v>
      </c>
      <c r="S1757" s="20">
        <f t="shared" si="764"/>
        <v>9.2666666666666675</v>
      </c>
      <c r="T1757" s="20">
        <f t="shared" si="761"/>
        <v>0.33975903614457831</v>
      </c>
    </row>
    <row r="1758" spans="1:20" x14ac:dyDescent="0.25">
      <c r="A1758" t="s">
        <v>1396</v>
      </c>
      <c r="E1758" s="1">
        <v>10.28</v>
      </c>
      <c r="F1758" s="1">
        <v>4.3600000000000003</v>
      </c>
      <c r="G1758" s="1">
        <v>0.32</v>
      </c>
      <c r="H1758" s="1">
        <v>5.6</v>
      </c>
      <c r="I1758" s="1">
        <v>28</v>
      </c>
      <c r="J1758" s="1">
        <v>1</v>
      </c>
      <c r="K1758" s="1">
        <v>20.350000000000001</v>
      </c>
      <c r="L1758" s="3">
        <f t="shared" si="743"/>
        <v>0.72678571428571437</v>
      </c>
      <c r="M1758" s="3">
        <f t="shared" si="744"/>
        <v>30.630000000000003</v>
      </c>
      <c r="N1758" s="1">
        <v>2.7240000000000002</v>
      </c>
      <c r="O1758" s="1">
        <v>6.4269999999999996</v>
      </c>
      <c r="P1758" s="30">
        <f t="shared" si="747"/>
        <v>78.204255319148942</v>
      </c>
      <c r="Q1758">
        <f t="shared" si="769"/>
        <v>2.35</v>
      </c>
      <c r="R1758">
        <f t="shared" si="770"/>
        <v>6.916666666666667</v>
      </c>
      <c r="S1758" s="20">
        <f t="shared" si="764"/>
        <v>9.2666666666666675</v>
      </c>
      <c r="T1758" s="20">
        <f t="shared" si="761"/>
        <v>0.33975903614457831</v>
      </c>
    </row>
    <row r="1759" spans="1:20" x14ac:dyDescent="0.25">
      <c r="A1759" t="s">
        <v>1397</v>
      </c>
      <c r="E1759" s="1">
        <v>9.48</v>
      </c>
      <c r="F1759" s="1">
        <v>3.9</v>
      </c>
      <c r="G1759" s="1">
        <v>0.24</v>
      </c>
      <c r="H1759" s="1">
        <v>5.34</v>
      </c>
      <c r="I1759" s="1">
        <v>27</v>
      </c>
      <c r="J1759" s="1">
        <v>0</v>
      </c>
      <c r="K1759" s="1">
        <v>12.57</v>
      </c>
      <c r="L1759" s="3">
        <f t="shared" si="743"/>
        <v>0.46555555555555556</v>
      </c>
      <c r="M1759" s="3">
        <f t="shared" si="744"/>
        <v>22.05</v>
      </c>
      <c r="N1759" s="1">
        <v>2.8479999999999999</v>
      </c>
      <c r="O1759" s="1">
        <v>6.9240000000000004</v>
      </c>
      <c r="P1759" s="30">
        <f t="shared" si="747"/>
        <v>56.297872340425535</v>
      </c>
      <c r="Q1759">
        <f t="shared" si="769"/>
        <v>2.35</v>
      </c>
      <c r="R1759">
        <f t="shared" si="770"/>
        <v>6.916666666666667</v>
      </c>
      <c r="S1759" s="20">
        <f t="shared" si="764"/>
        <v>9.2666666666666675</v>
      </c>
      <c r="T1759" s="20">
        <f t="shared" si="761"/>
        <v>0.33975903614457831</v>
      </c>
    </row>
    <row r="1760" spans="1:20" x14ac:dyDescent="0.25">
      <c r="A1760" t="s">
        <v>1398</v>
      </c>
      <c r="E1760" s="1">
        <v>9.33</v>
      </c>
      <c r="F1760" s="1">
        <v>3.02</v>
      </c>
      <c r="G1760" s="1">
        <v>0.05</v>
      </c>
      <c r="H1760" s="1">
        <v>6.26</v>
      </c>
      <c r="I1760" s="1">
        <v>28</v>
      </c>
      <c r="J1760" s="1">
        <v>0</v>
      </c>
      <c r="K1760" s="1">
        <v>27.62</v>
      </c>
      <c r="L1760" s="3">
        <f t="shared" si="743"/>
        <v>0.98642857142857143</v>
      </c>
      <c r="M1760" s="3">
        <f t="shared" si="744"/>
        <v>36.950000000000003</v>
      </c>
      <c r="N1760" s="1">
        <v>3</v>
      </c>
      <c r="O1760" s="1">
        <v>9.2690000000000001</v>
      </c>
      <c r="P1760" s="30">
        <f t="shared" si="747"/>
        <v>106.416</v>
      </c>
      <c r="Q1760">
        <f>12.5/6</f>
        <v>2.0833333333333335</v>
      </c>
      <c r="R1760">
        <f>37.7/6</f>
        <v>6.2833333333333341</v>
      </c>
      <c r="S1760" s="20">
        <f t="shared" si="764"/>
        <v>8.3666666666666671</v>
      </c>
      <c r="T1760" s="20">
        <f t="shared" si="761"/>
        <v>0.33156498673740054</v>
      </c>
    </row>
    <row r="1761" spans="1:20" x14ac:dyDescent="0.25">
      <c r="A1761" t="s">
        <v>1399</v>
      </c>
      <c r="E1761" s="1">
        <v>6.83</v>
      </c>
      <c r="F1761" s="1">
        <v>3.19</v>
      </c>
      <c r="G1761" s="1">
        <v>7.0000000000000007E-2</v>
      </c>
      <c r="H1761" s="1">
        <v>3.56</v>
      </c>
      <c r="I1761" s="1">
        <v>30</v>
      </c>
      <c r="J1761" s="1">
        <v>0</v>
      </c>
      <c r="K1761" s="1">
        <v>30.33</v>
      </c>
      <c r="L1761" s="3">
        <f t="shared" si="743"/>
        <v>1.0109999999999999</v>
      </c>
      <c r="M1761" s="3">
        <f t="shared" si="744"/>
        <v>37.159999999999997</v>
      </c>
      <c r="N1761" s="1">
        <v>4.3920000000000003</v>
      </c>
      <c r="O1761" s="1">
        <v>9.39</v>
      </c>
      <c r="P1761" s="30">
        <f t="shared" si="747"/>
        <v>107.02079999999998</v>
      </c>
      <c r="Q1761">
        <f t="shared" ref="Q1761:Q1765" si="771">12.5/6</f>
        <v>2.0833333333333335</v>
      </c>
      <c r="R1761">
        <f t="shared" ref="R1761:R1765" si="772">37.7/6</f>
        <v>6.2833333333333341</v>
      </c>
      <c r="S1761" s="20">
        <f t="shared" si="764"/>
        <v>8.3666666666666671</v>
      </c>
      <c r="T1761" s="20">
        <f t="shared" si="761"/>
        <v>0.33156498673740054</v>
      </c>
    </row>
    <row r="1762" spans="1:20" x14ac:dyDescent="0.25">
      <c r="A1762" t="s">
        <v>1400</v>
      </c>
      <c r="E1762" s="1">
        <v>9.59</v>
      </c>
      <c r="F1762" s="1">
        <v>3.74</v>
      </c>
      <c r="G1762" s="1">
        <v>0.09</v>
      </c>
      <c r="H1762" s="1">
        <v>5.77</v>
      </c>
      <c r="I1762" s="1">
        <v>31</v>
      </c>
      <c r="J1762" s="1">
        <v>0</v>
      </c>
      <c r="K1762" s="1">
        <v>24.93</v>
      </c>
      <c r="L1762" s="3">
        <f t="shared" si="743"/>
        <v>0.80419354838709678</v>
      </c>
      <c r="M1762" s="3">
        <f t="shared" si="744"/>
        <v>34.519999999999996</v>
      </c>
      <c r="N1762" s="1">
        <v>3.2330000000000001</v>
      </c>
      <c r="O1762" s="1">
        <v>8.2970000000000006</v>
      </c>
      <c r="P1762" s="30">
        <f t="shared" si="747"/>
        <v>99.417599999999979</v>
      </c>
      <c r="Q1762">
        <f t="shared" si="771"/>
        <v>2.0833333333333335</v>
      </c>
      <c r="R1762">
        <f t="shared" si="772"/>
        <v>6.2833333333333341</v>
      </c>
      <c r="S1762" s="20">
        <f t="shared" si="764"/>
        <v>8.3666666666666671</v>
      </c>
      <c r="T1762" s="20">
        <f t="shared" si="761"/>
        <v>0.33156498673740054</v>
      </c>
    </row>
    <row r="1763" spans="1:20" x14ac:dyDescent="0.25">
      <c r="A1763" t="s">
        <v>1401</v>
      </c>
      <c r="E1763" s="1">
        <v>9.92</v>
      </c>
      <c r="F1763" s="1">
        <v>3.49</v>
      </c>
      <c r="G1763" s="1">
        <v>0.24</v>
      </c>
      <c r="H1763" s="1">
        <v>6.19</v>
      </c>
      <c r="I1763" s="1">
        <v>24</v>
      </c>
      <c r="J1763" s="1">
        <v>0</v>
      </c>
      <c r="K1763" s="1">
        <v>14.51</v>
      </c>
      <c r="L1763" s="3">
        <f t="shared" si="743"/>
        <v>0.60458333333333336</v>
      </c>
      <c r="M1763" s="3">
        <f t="shared" si="744"/>
        <v>24.43</v>
      </c>
      <c r="N1763" s="1">
        <v>2.42</v>
      </c>
      <c r="O1763" s="1">
        <v>6.8789999999999996</v>
      </c>
      <c r="P1763" s="30">
        <f t="shared" si="747"/>
        <v>70.358399999999989</v>
      </c>
      <c r="Q1763">
        <f t="shared" si="771"/>
        <v>2.0833333333333335</v>
      </c>
      <c r="R1763">
        <f t="shared" si="772"/>
        <v>6.2833333333333341</v>
      </c>
      <c r="S1763" s="20">
        <f t="shared" si="764"/>
        <v>8.3666666666666671</v>
      </c>
      <c r="T1763" s="20">
        <f t="shared" si="761"/>
        <v>0.33156498673740054</v>
      </c>
    </row>
    <row r="1764" spans="1:20" x14ac:dyDescent="0.25">
      <c r="A1764" t="s">
        <v>1402</v>
      </c>
      <c r="E1764" s="1">
        <v>10.28</v>
      </c>
      <c r="F1764" s="1">
        <v>3.48</v>
      </c>
      <c r="G1764" s="1">
        <v>0.17</v>
      </c>
      <c r="H1764" s="1">
        <v>6.63</v>
      </c>
      <c r="I1764" s="1">
        <v>33</v>
      </c>
      <c r="J1764" s="1">
        <v>0</v>
      </c>
      <c r="K1764" s="1">
        <v>24.05</v>
      </c>
      <c r="L1764" s="3">
        <f t="shared" si="743"/>
        <v>0.72878787878787876</v>
      </c>
      <c r="M1764" s="3">
        <f t="shared" si="744"/>
        <v>34.33</v>
      </c>
      <c r="N1764" s="1">
        <v>3.2090000000000001</v>
      </c>
      <c r="O1764" s="1">
        <v>9.4849999999999994</v>
      </c>
      <c r="P1764" s="30">
        <f t="shared" si="747"/>
        <v>98.870399999999989</v>
      </c>
      <c r="Q1764">
        <f t="shared" si="771"/>
        <v>2.0833333333333335</v>
      </c>
      <c r="R1764">
        <f t="shared" si="772"/>
        <v>6.2833333333333341</v>
      </c>
      <c r="S1764" s="20">
        <f t="shared" si="764"/>
        <v>8.3666666666666671</v>
      </c>
      <c r="T1764" s="20">
        <f t="shared" si="761"/>
        <v>0.33156498673740054</v>
      </c>
    </row>
    <row r="1765" spans="1:20" x14ac:dyDescent="0.25">
      <c r="A1765" t="s">
        <v>1403</v>
      </c>
      <c r="E1765" s="1">
        <v>8.9</v>
      </c>
      <c r="F1765" s="1">
        <v>3.05</v>
      </c>
      <c r="G1765" s="1">
        <v>0.18</v>
      </c>
      <c r="H1765" s="1">
        <v>5.67</v>
      </c>
      <c r="I1765" s="1">
        <v>28</v>
      </c>
      <c r="J1765" s="1">
        <v>0</v>
      </c>
      <c r="K1765" s="1">
        <v>22.29</v>
      </c>
      <c r="L1765" s="3">
        <f t="shared" si="743"/>
        <v>0.79607142857142854</v>
      </c>
      <c r="M1765" s="3">
        <f t="shared" si="744"/>
        <v>31.189999999999998</v>
      </c>
      <c r="N1765" s="1">
        <v>3.1459999999999999</v>
      </c>
      <c r="O1765" s="1">
        <v>9.1829999999999998</v>
      </c>
      <c r="P1765" s="30">
        <f t="shared" si="747"/>
        <v>89.827199999999976</v>
      </c>
      <c r="Q1765">
        <f t="shared" si="771"/>
        <v>2.0833333333333335</v>
      </c>
      <c r="R1765">
        <f t="shared" si="772"/>
        <v>6.2833333333333341</v>
      </c>
      <c r="S1765" s="20">
        <f t="shared" si="764"/>
        <v>8.3666666666666671</v>
      </c>
      <c r="T1765" s="20">
        <f t="shared" si="761"/>
        <v>0.33156498673740054</v>
      </c>
    </row>
    <row r="1766" spans="1:20" x14ac:dyDescent="0.25">
      <c r="A1766" t="s">
        <v>1404</v>
      </c>
      <c r="E1766" s="1">
        <v>8.74</v>
      </c>
      <c r="F1766" s="1">
        <v>2.67</v>
      </c>
      <c r="G1766" s="1">
        <v>0.06</v>
      </c>
      <c r="H1766" s="1">
        <v>6.02</v>
      </c>
      <c r="I1766" s="1">
        <v>15</v>
      </c>
      <c r="J1766" s="1">
        <v>0</v>
      </c>
      <c r="K1766" s="1">
        <v>14.65</v>
      </c>
      <c r="L1766" s="3">
        <f t="shared" si="743"/>
        <v>0.97666666666666668</v>
      </c>
      <c r="M1766" s="3">
        <f t="shared" si="744"/>
        <v>23.39</v>
      </c>
      <c r="N1766" s="1">
        <v>1.716</v>
      </c>
      <c r="O1766" s="1">
        <v>5.6219999999999999</v>
      </c>
      <c r="P1766" s="30">
        <f t="shared" ref="P1766:P1829" si="773">M1766/(Q1766/6)</f>
        <v>134.94230769230768</v>
      </c>
      <c r="Q1766">
        <f>6.24/6</f>
        <v>1.04</v>
      </c>
      <c r="R1766">
        <f>18.6/6</f>
        <v>3.1</v>
      </c>
      <c r="S1766" s="20">
        <f t="shared" si="764"/>
        <v>4.1400000000000006</v>
      </c>
      <c r="T1766" s="20">
        <f t="shared" si="761"/>
        <v>0.33548387096774196</v>
      </c>
    </row>
    <row r="1767" spans="1:20" x14ac:dyDescent="0.25">
      <c r="A1767" t="s">
        <v>1405</v>
      </c>
      <c r="E1767" s="1">
        <v>7.86</v>
      </c>
      <c r="F1767" s="1">
        <v>2.2400000000000002</v>
      </c>
      <c r="G1767" s="1">
        <v>7.0000000000000007E-2</v>
      </c>
      <c r="H1767" s="1">
        <v>5.55</v>
      </c>
      <c r="I1767" s="1">
        <v>9</v>
      </c>
      <c r="J1767" s="1">
        <v>1</v>
      </c>
      <c r="K1767" s="1">
        <v>5.69</v>
      </c>
      <c r="L1767" s="3">
        <f t="shared" si="743"/>
        <v>0.63222222222222224</v>
      </c>
      <c r="M1767" s="3">
        <f t="shared" si="744"/>
        <v>13.55</v>
      </c>
      <c r="N1767" s="1">
        <v>1.1459999999999999</v>
      </c>
      <c r="O1767" s="1">
        <v>4.0209999999999999</v>
      </c>
      <c r="P1767" s="30">
        <f t="shared" si="773"/>
        <v>78.17307692307692</v>
      </c>
      <c r="Q1767">
        <f t="shared" ref="Q1767:Q1770" si="774">6.24/6</f>
        <v>1.04</v>
      </c>
      <c r="R1767">
        <f t="shared" ref="R1767:R1770" si="775">18.6/6</f>
        <v>3.1</v>
      </c>
      <c r="S1767" s="20">
        <f t="shared" si="764"/>
        <v>4.1400000000000006</v>
      </c>
      <c r="T1767" s="20">
        <f t="shared" si="761"/>
        <v>0.33548387096774196</v>
      </c>
    </row>
    <row r="1768" spans="1:20" x14ac:dyDescent="0.25">
      <c r="A1768" t="s">
        <v>1406</v>
      </c>
      <c r="E1768" s="1">
        <v>6.92</v>
      </c>
      <c r="F1768" s="1">
        <v>2.0499999999999998</v>
      </c>
      <c r="G1768" s="1">
        <v>0.32</v>
      </c>
      <c r="H1768" s="1">
        <v>4.54</v>
      </c>
      <c r="I1768" s="1">
        <v>13</v>
      </c>
      <c r="J1768" s="1">
        <v>0</v>
      </c>
      <c r="K1768" s="1">
        <v>4.57</v>
      </c>
      <c r="L1768" s="3">
        <f t="shared" si="743"/>
        <v>0.35153846153846158</v>
      </c>
      <c r="M1768" s="3">
        <f t="shared" si="744"/>
        <v>11.49</v>
      </c>
      <c r="N1768" s="1">
        <v>1.88</v>
      </c>
      <c r="O1768" s="1">
        <v>6.3369999999999997</v>
      </c>
      <c r="P1768" s="30">
        <f t="shared" si="773"/>
        <v>66.288461538461533</v>
      </c>
      <c r="Q1768">
        <f t="shared" si="774"/>
        <v>1.04</v>
      </c>
      <c r="R1768">
        <f t="shared" si="775"/>
        <v>3.1</v>
      </c>
      <c r="S1768" s="20">
        <f t="shared" si="764"/>
        <v>4.1400000000000006</v>
      </c>
      <c r="T1768" s="20">
        <f t="shared" si="761"/>
        <v>0.33548387096774196</v>
      </c>
    </row>
    <row r="1769" spans="1:20" x14ac:dyDescent="0.25">
      <c r="A1769" t="s">
        <v>1407</v>
      </c>
      <c r="E1769" s="1">
        <v>8.11</v>
      </c>
      <c r="F1769" s="1">
        <v>2.94</v>
      </c>
      <c r="G1769" s="1">
        <v>0.11</v>
      </c>
      <c r="H1769" s="1">
        <v>5.05</v>
      </c>
      <c r="I1769" s="1">
        <v>23</v>
      </c>
      <c r="J1769" s="1">
        <v>1</v>
      </c>
      <c r="K1769" s="1">
        <v>12.89</v>
      </c>
      <c r="L1769" s="3">
        <f t="shared" si="743"/>
        <v>0.56043478260869573</v>
      </c>
      <c r="M1769" s="3">
        <f t="shared" si="744"/>
        <v>21</v>
      </c>
      <c r="N1769" s="1">
        <v>2.8370000000000002</v>
      </c>
      <c r="O1769" s="1">
        <v>7.8120000000000003</v>
      </c>
      <c r="P1769" s="30">
        <f t="shared" si="773"/>
        <v>121.15384615384615</v>
      </c>
      <c r="Q1769">
        <f t="shared" si="774"/>
        <v>1.04</v>
      </c>
      <c r="R1769">
        <f t="shared" si="775"/>
        <v>3.1</v>
      </c>
      <c r="S1769" s="20">
        <f t="shared" si="764"/>
        <v>4.1400000000000006</v>
      </c>
      <c r="T1769" s="20">
        <f t="shared" si="761"/>
        <v>0.33548387096774196</v>
      </c>
    </row>
    <row r="1770" spans="1:20" x14ac:dyDescent="0.25">
      <c r="A1770" t="s">
        <v>1408</v>
      </c>
      <c r="E1770" s="1">
        <v>7.58</v>
      </c>
      <c r="F1770" s="1">
        <v>2.58</v>
      </c>
      <c r="G1770" s="1">
        <v>0.11</v>
      </c>
      <c r="H1770" s="1">
        <v>4.9000000000000004</v>
      </c>
      <c r="I1770" s="1">
        <v>17</v>
      </c>
      <c r="J1770" s="1">
        <v>0</v>
      </c>
      <c r="K1770" s="1">
        <v>9.48</v>
      </c>
      <c r="L1770" s="3">
        <f t="shared" si="743"/>
        <v>0.55764705882352938</v>
      </c>
      <c r="M1770" s="3">
        <f t="shared" si="744"/>
        <v>17.060000000000002</v>
      </c>
      <c r="N1770" s="1">
        <v>2.242</v>
      </c>
      <c r="O1770" s="1">
        <v>6.5960000000000001</v>
      </c>
      <c r="P1770" s="30">
        <f t="shared" si="773"/>
        <v>98.423076923076934</v>
      </c>
      <c r="Q1770">
        <f t="shared" si="774"/>
        <v>1.04</v>
      </c>
      <c r="R1770">
        <f t="shared" si="775"/>
        <v>3.1</v>
      </c>
      <c r="S1770" s="20">
        <f t="shared" si="764"/>
        <v>4.1400000000000006</v>
      </c>
      <c r="T1770" s="20">
        <f t="shared" si="761"/>
        <v>0.33548387096774196</v>
      </c>
    </row>
    <row r="1771" spans="1:20" x14ac:dyDescent="0.25">
      <c r="L1771" s="3"/>
      <c r="M1771" s="3"/>
      <c r="P1771" s="30"/>
      <c r="S1771" s="20"/>
      <c r="T1771" s="20"/>
    </row>
    <row r="1772" spans="1:20" x14ac:dyDescent="0.25">
      <c r="A1772" t="s">
        <v>1409</v>
      </c>
      <c r="E1772" s="1">
        <v>8.6300000000000008</v>
      </c>
      <c r="F1772" s="1">
        <v>2.77</v>
      </c>
      <c r="G1772" s="1">
        <v>0.31</v>
      </c>
      <c r="H1772" s="1">
        <v>5.55</v>
      </c>
      <c r="I1772" s="1">
        <v>16</v>
      </c>
      <c r="J1772" s="1">
        <v>0</v>
      </c>
      <c r="K1772" s="1">
        <v>6.56</v>
      </c>
      <c r="L1772" s="3">
        <f t="shared" si="743"/>
        <v>0.41</v>
      </c>
      <c r="M1772" s="3">
        <f t="shared" si="744"/>
        <v>15.190000000000001</v>
      </c>
      <c r="N1772" s="1">
        <v>1.8540000000000001</v>
      </c>
      <c r="O1772" s="1">
        <v>5.774</v>
      </c>
      <c r="P1772" s="30">
        <f t="shared" si="773"/>
        <v>65.099999999999994</v>
      </c>
      <c r="Q1772">
        <f>8.4/6</f>
        <v>1.4000000000000001</v>
      </c>
      <c r="R1772">
        <f>27.4/6</f>
        <v>4.5666666666666664</v>
      </c>
      <c r="S1772" s="20">
        <f t="shared" si="764"/>
        <v>5.9666666666666668</v>
      </c>
      <c r="T1772" s="20">
        <f t="shared" si="761"/>
        <v>0.3065693430656935</v>
      </c>
    </row>
    <row r="1773" spans="1:20" x14ac:dyDescent="0.25">
      <c r="A1773" t="s">
        <v>1410</v>
      </c>
      <c r="E1773" s="1">
        <v>6.56</v>
      </c>
      <c r="F1773" s="1">
        <v>2.87</v>
      </c>
      <c r="G1773" s="1">
        <v>0.32</v>
      </c>
      <c r="H1773" s="1">
        <v>3.37</v>
      </c>
      <c r="I1773" s="1">
        <v>18</v>
      </c>
      <c r="J1773" s="1">
        <v>1</v>
      </c>
      <c r="K1773" s="1">
        <v>11.26</v>
      </c>
      <c r="L1773" s="3">
        <f t="shared" si="743"/>
        <v>0.62555555555555553</v>
      </c>
      <c r="M1773" s="3">
        <f t="shared" si="744"/>
        <v>17.82</v>
      </c>
      <c r="N1773" s="1">
        <v>2.746</v>
      </c>
      <c r="O1773" s="1">
        <v>6.274</v>
      </c>
      <c r="P1773" s="30">
        <f t="shared" si="773"/>
        <v>76.371428571428567</v>
      </c>
      <c r="Q1773">
        <f t="shared" ref="Q1773:Q1777" si="776">8.4/6</f>
        <v>1.4000000000000001</v>
      </c>
      <c r="R1773">
        <f t="shared" ref="R1773:R1777" si="777">27.4/6</f>
        <v>4.5666666666666664</v>
      </c>
      <c r="S1773" s="20">
        <f t="shared" si="764"/>
        <v>5.9666666666666668</v>
      </c>
      <c r="T1773" s="20">
        <f t="shared" si="761"/>
        <v>0.3065693430656935</v>
      </c>
    </row>
    <row r="1774" spans="1:20" x14ac:dyDescent="0.25">
      <c r="A1774" t="s">
        <v>1411</v>
      </c>
      <c r="E1774" s="1">
        <v>8.68</v>
      </c>
      <c r="F1774" s="1">
        <v>3.27</v>
      </c>
      <c r="G1774" s="1">
        <v>0.2</v>
      </c>
      <c r="H1774" s="1">
        <v>5.21</v>
      </c>
      <c r="I1774" s="1">
        <v>27</v>
      </c>
      <c r="J1774" s="1">
        <v>0</v>
      </c>
      <c r="K1774" s="1">
        <v>16.02</v>
      </c>
      <c r="L1774" s="3">
        <f t="shared" si="743"/>
        <v>0.59333333333333327</v>
      </c>
      <c r="M1774" s="3">
        <f t="shared" si="744"/>
        <v>24.7</v>
      </c>
      <c r="N1774" s="1">
        <v>3.11</v>
      </c>
      <c r="O1774" s="1">
        <v>8.26</v>
      </c>
      <c r="P1774" s="30">
        <f t="shared" si="773"/>
        <v>105.85714285714283</v>
      </c>
      <c r="Q1774">
        <f t="shared" si="776"/>
        <v>1.4000000000000001</v>
      </c>
      <c r="R1774">
        <f t="shared" si="777"/>
        <v>4.5666666666666664</v>
      </c>
      <c r="S1774" s="20">
        <f t="shared" si="764"/>
        <v>5.9666666666666668</v>
      </c>
      <c r="T1774" s="20">
        <f t="shared" si="761"/>
        <v>0.3065693430656935</v>
      </c>
    </row>
    <row r="1775" spans="1:20" x14ac:dyDescent="0.25">
      <c r="A1775" t="s">
        <v>1412</v>
      </c>
      <c r="E1775" s="1">
        <v>7.79</v>
      </c>
      <c r="F1775" s="1">
        <v>2.08</v>
      </c>
      <c r="G1775" s="1">
        <v>0.19</v>
      </c>
      <c r="H1775" s="1">
        <v>5.51</v>
      </c>
      <c r="I1775" s="1">
        <v>14</v>
      </c>
      <c r="J1775" s="1">
        <v>0</v>
      </c>
      <c r="K1775" s="1">
        <v>6.06</v>
      </c>
      <c r="L1775" s="3">
        <f t="shared" si="743"/>
        <v>0.43285714285714283</v>
      </c>
      <c r="M1775" s="3">
        <f t="shared" si="744"/>
        <v>13.85</v>
      </c>
      <c r="N1775" s="1">
        <v>1.798</v>
      </c>
      <c r="O1775" s="1">
        <v>6.734</v>
      </c>
      <c r="P1775" s="30">
        <f t="shared" si="773"/>
        <v>59.357142857142847</v>
      </c>
      <c r="Q1775">
        <f t="shared" si="776"/>
        <v>1.4000000000000001</v>
      </c>
      <c r="R1775">
        <f t="shared" si="777"/>
        <v>4.5666666666666664</v>
      </c>
      <c r="S1775" s="20">
        <f t="shared" si="764"/>
        <v>5.9666666666666668</v>
      </c>
      <c r="T1775" s="20">
        <f t="shared" si="761"/>
        <v>0.3065693430656935</v>
      </c>
    </row>
    <row r="1776" spans="1:20" x14ac:dyDescent="0.25">
      <c r="A1776" t="s">
        <v>1413</v>
      </c>
      <c r="E1776" s="1">
        <v>8.83</v>
      </c>
      <c r="F1776" s="1">
        <v>2.92</v>
      </c>
      <c r="G1776" s="1">
        <v>0.14000000000000001</v>
      </c>
      <c r="H1776" s="1">
        <v>5.77</v>
      </c>
      <c r="I1776" s="1">
        <v>15</v>
      </c>
      <c r="J1776" s="1">
        <v>0</v>
      </c>
      <c r="K1776" s="1">
        <v>6.88</v>
      </c>
      <c r="L1776" s="3">
        <f t="shared" si="743"/>
        <v>0.45866666666666667</v>
      </c>
      <c r="M1776" s="3">
        <f t="shared" si="744"/>
        <v>15.71</v>
      </c>
      <c r="N1776" s="1">
        <v>1.6990000000000001</v>
      </c>
      <c r="O1776" s="1">
        <v>5.1390000000000002</v>
      </c>
      <c r="P1776" s="30">
        <f t="shared" si="773"/>
        <v>67.328571428571422</v>
      </c>
      <c r="Q1776">
        <f t="shared" si="776"/>
        <v>1.4000000000000001</v>
      </c>
      <c r="R1776">
        <f t="shared" si="777"/>
        <v>4.5666666666666664</v>
      </c>
      <c r="S1776" s="20">
        <f t="shared" si="764"/>
        <v>5.9666666666666668</v>
      </c>
      <c r="T1776" s="20">
        <f t="shared" si="761"/>
        <v>0.3065693430656935</v>
      </c>
    </row>
    <row r="1777" spans="1:20" x14ac:dyDescent="0.25">
      <c r="A1777" t="s">
        <v>1414</v>
      </c>
      <c r="E1777" s="1">
        <v>6.32</v>
      </c>
      <c r="F1777" s="1">
        <v>2.0299999999999998</v>
      </c>
      <c r="G1777" s="1">
        <v>0.28999999999999998</v>
      </c>
      <c r="H1777" s="1">
        <v>4</v>
      </c>
      <c r="I1777" s="1">
        <v>16</v>
      </c>
      <c r="J1777" s="1">
        <v>0</v>
      </c>
      <c r="K1777" s="1">
        <v>8.85</v>
      </c>
      <c r="L1777" s="3">
        <f t="shared" si="743"/>
        <v>0.55312499999999998</v>
      </c>
      <c r="M1777" s="3">
        <f t="shared" si="744"/>
        <v>15.17</v>
      </c>
      <c r="N1777" s="1">
        <v>2.5299999999999998</v>
      </c>
      <c r="O1777" s="1">
        <v>7.8630000000000004</v>
      </c>
      <c r="P1777" s="30">
        <f t="shared" si="773"/>
        <v>65.014285714285705</v>
      </c>
      <c r="Q1777">
        <f t="shared" si="776"/>
        <v>1.4000000000000001</v>
      </c>
      <c r="R1777">
        <f t="shared" si="777"/>
        <v>4.5666666666666664</v>
      </c>
      <c r="S1777" s="20">
        <f t="shared" si="764"/>
        <v>5.9666666666666668</v>
      </c>
      <c r="T1777" s="20">
        <f t="shared" si="761"/>
        <v>0.3065693430656935</v>
      </c>
    </row>
    <row r="1778" spans="1:20" x14ac:dyDescent="0.25">
      <c r="A1778" t="s">
        <v>1415</v>
      </c>
      <c r="E1778" s="1">
        <v>10.1</v>
      </c>
      <c r="F1778" s="1">
        <v>4</v>
      </c>
      <c r="G1778" s="1">
        <v>0.3</v>
      </c>
      <c r="H1778" s="1">
        <v>5.8</v>
      </c>
      <c r="I1778" s="1">
        <v>31</v>
      </c>
      <c r="J1778" s="1">
        <v>0</v>
      </c>
      <c r="K1778" s="1">
        <v>27.66</v>
      </c>
      <c r="L1778" s="3">
        <f t="shared" si="743"/>
        <v>0.89225806451612899</v>
      </c>
      <c r="M1778" s="3">
        <f t="shared" si="744"/>
        <v>37.76</v>
      </c>
      <c r="N1778" s="1">
        <v>3.069</v>
      </c>
      <c r="O1778" s="1">
        <v>7.7519999999999998</v>
      </c>
      <c r="P1778" s="30">
        <f t="shared" si="773"/>
        <v>116.18461538461537</v>
      </c>
      <c r="Q1778">
        <f>11.7/6</f>
        <v>1.95</v>
      </c>
      <c r="R1778">
        <f>31.4/6</f>
        <v>5.2333333333333334</v>
      </c>
      <c r="S1778" s="20">
        <f t="shared" si="764"/>
        <v>7.1833333333333336</v>
      </c>
      <c r="T1778" s="20">
        <f t="shared" si="761"/>
        <v>0.37261146496815284</v>
      </c>
    </row>
    <row r="1779" spans="1:20" x14ac:dyDescent="0.25">
      <c r="A1779" t="s">
        <v>1416</v>
      </c>
      <c r="E1779" s="1">
        <v>9.2799999999999994</v>
      </c>
      <c r="F1779" s="1">
        <v>2.86</v>
      </c>
      <c r="G1779" s="1">
        <v>0.24</v>
      </c>
      <c r="H1779" s="1">
        <v>6.18</v>
      </c>
      <c r="I1779" s="1">
        <v>24</v>
      </c>
      <c r="J1779" s="1">
        <v>0</v>
      </c>
      <c r="K1779" s="1">
        <v>14.85</v>
      </c>
      <c r="L1779" s="3">
        <f t="shared" si="743"/>
        <v>0.61875000000000002</v>
      </c>
      <c r="M1779" s="3">
        <f t="shared" si="744"/>
        <v>24.13</v>
      </c>
      <c r="N1779" s="1">
        <v>2.5870000000000002</v>
      </c>
      <c r="O1779" s="1">
        <v>8.39</v>
      </c>
      <c r="P1779" s="30">
        <f t="shared" si="773"/>
        <v>74.246153846153845</v>
      </c>
      <c r="Q1779">
        <f t="shared" ref="Q1779:Q1783" si="778">11.7/6</f>
        <v>1.95</v>
      </c>
      <c r="R1779">
        <f t="shared" ref="R1779:R1783" si="779">31.4/6</f>
        <v>5.2333333333333334</v>
      </c>
      <c r="S1779" s="20">
        <f t="shared" si="764"/>
        <v>7.1833333333333336</v>
      </c>
      <c r="T1779" s="20">
        <f t="shared" si="761"/>
        <v>0.37261146496815284</v>
      </c>
    </row>
    <row r="1780" spans="1:20" x14ac:dyDescent="0.25">
      <c r="A1780" t="s">
        <v>1417</v>
      </c>
      <c r="E1780" s="1">
        <v>9.0500000000000007</v>
      </c>
      <c r="F1780" s="1">
        <v>2.54</v>
      </c>
      <c r="G1780" s="1">
        <v>0.4</v>
      </c>
      <c r="H1780" s="1">
        <v>6.11</v>
      </c>
      <c r="I1780" s="1">
        <v>22</v>
      </c>
      <c r="J1780" s="1">
        <v>0</v>
      </c>
      <c r="K1780" s="1">
        <v>13.42</v>
      </c>
      <c r="L1780" s="3">
        <f t="shared" ref="L1780:L1860" si="780">K1780/I1780</f>
        <v>0.61</v>
      </c>
      <c r="M1780" s="3">
        <f t="shared" ref="M1780:M1860" si="781">E1780+K1780</f>
        <v>22.47</v>
      </c>
      <c r="N1780" s="1">
        <v>2.4300000000000002</v>
      </c>
      <c r="O1780" s="1">
        <v>8.6649999999999991</v>
      </c>
      <c r="P1780" s="30">
        <f t="shared" si="773"/>
        <v>69.138461538461527</v>
      </c>
      <c r="Q1780">
        <f t="shared" si="778"/>
        <v>1.95</v>
      </c>
      <c r="R1780">
        <f t="shared" si="779"/>
        <v>5.2333333333333334</v>
      </c>
      <c r="S1780" s="20">
        <f t="shared" si="764"/>
        <v>7.1833333333333336</v>
      </c>
      <c r="T1780" s="20">
        <f t="shared" si="761"/>
        <v>0.37261146496815284</v>
      </c>
    </row>
    <row r="1781" spans="1:20" x14ac:dyDescent="0.25">
      <c r="A1781" t="s">
        <v>1418</v>
      </c>
      <c r="E1781" s="1">
        <v>4.76</v>
      </c>
      <c r="F1781" s="1">
        <v>3.07</v>
      </c>
      <c r="G1781" s="1">
        <v>0.41</v>
      </c>
      <c r="H1781" s="1">
        <v>1.29</v>
      </c>
      <c r="I1781" s="1">
        <v>30</v>
      </c>
      <c r="J1781" s="1">
        <v>0</v>
      </c>
      <c r="K1781" s="1">
        <v>15.82</v>
      </c>
      <c r="L1781" s="3">
        <f t="shared" si="780"/>
        <v>0.52733333333333332</v>
      </c>
      <c r="M1781" s="3">
        <f t="shared" si="781"/>
        <v>20.58</v>
      </c>
      <c r="N1781" s="1">
        <v>6.2990000000000004</v>
      </c>
      <c r="O1781" s="1">
        <v>9.7789999999999999</v>
      </c>
      <c r="P1781" s="30">
        <f t="shared" si="773"/>
        <v>63.323076923076918</v>
      </c>
      <c r="Q1781">
        <f t="shared" si="778"/>
        <v>1.95</v>
      </c>
      <c r="R1781">
        <f t="shared" si="779"/>
        <v>5.2333333333333334</v>
      </c>
      <c r="S1781" s="20">
        <f t="shared" si="764"/>
        <v>7.1833333333333336</v>
      </c>
      <c r="T1781" s="20">
        <f t="shared" si="761"/>
        <v>0.37261146496815284</v>
      </c>
    </row>
    <row r="1782" spans="1:20" x14ac:dyDescent="0.25">
      <c r="A1782" t="s">
        <v>1419</v>
      </c>
      <c r="E1782" s="1">
        <v>7.76</v>
      </c>
      <c r="F1782" s="1">
        <v>3.47</v>
      </c>
      <c r="G1782" s="1">
        <v>0.28000000000000003</v>
      </c>
      <c r="H1782" s="1">
        <v>4.0199999999999996</v>
      </c>
      <c r="I1782" s="1">
        <v>30</v>
      </c>
      <c r="J1782" s="1">
        <v>0</v>
      </c>
      <c r="K1782" s="1">
        <v>20.52</v>
      </c>
      <c r="L1782" s="3">
        <f t="shared" si="780"/>
        <v>0.68399999999999994</v>
      </c>
      <c r="M1782" s="3">
        <f t="shared" si="781"/>
        <v>28.28</v>
      </c>
      <c r="N1782" s="1">
        <v>3.8660000000000001</v>
      </c>
      <c r="O1782" s="1">
        <v>8.6579999999999995</v>
      </c>
      <c r="P1782" s="30">
        <f t="shared" si="773"/>
        <v>87.015384615384619</v>
      </c>
      <c r="Q1782">
        <f t="shared" si="778"/>
        <v>1.95</v>
      </c>
      <c r="R1782">
        <f t="shared" si="779"/>
        <v>5.2333333333333334</v>
      </c>
      <c r="S1782" s="20">
        <f t="shared" si="764"/>
        <v>7.1833333333333336</v>
      </c>
      <c r="T1782" s="20">
        <f t="shared" si="761"/>
        <v>0.37261146496815284</v>
      </c>
    </row>
    <row r="1783" spans="1:20" x14ac:dyDescent="0.25">
      <c r="A1783" t="s">
        <v>1420</v>
      </c>
      <c r="E1783" s="1">
        <v>9.41</v>
      </c>
      <c r="F1783" s="1">
        <v>3.51</v>
      </c>
      <c r="G1783" s="1">
        <v>0.25</v>
      </c>
      <c r="H1783" s="1">
        <v>5.64</v>
      </c>
      <c r="I1783" s="1">
        <v>32</v>
      </c>
      <c r="J1783" s="1">
        <v>0</v>
      </c>
      <c r="K1783" s="1">
        <v>25.64</v>
      </c>
      <c r="L1783" s="3">
        <f t="shared" si="780"/>
        <v>0.80125000000000002</v>
      </c>
      <c r="M1783" s="3">
        <f t="shared" si="781"/>
        <v>35.049999999999997</v>
      </c>
      <c r="N1783" s="1">
        <v>3.4020000000000001</v>
      </c>
      <c r="O1783" s="1">
        <v>9.1050000000000004</v>
      </c>
      <c r="P1783" s="30">
        <f t="shared" si="773"/>
        <v>107.84615384615384</v>
      </c>
      <c r="Q1783">
        <f t="shared" si="778"/>
        <v>1.95</v>
      </c>
      <c r="R1783">
        <f t="shared" si="779"/>
        <v>5.2333333333333334</v>
      </c>
      <c r="S1783" s="20">
        <f t="shared" si="764"/>
        <v>7.1833333333333336</v>
      </c>
      <c r="T1783" s="20">
        <f t="shared" si="761"/>
        <v>0.37261146496815284</v>
      </c>
    </row>
    <row r="1784" spans="1:20" x14ac:dyDescent="0.25">
      <c r="A1784" t="s">
        <v>1421</v>
      </c>
      <c r="E1784" s="1">
        <v>8.85</v>
      </c>
      <c r="F1784" s="1">
        <v>2.96</v>
      </c>
      <c r="G1784" s="1">
        <v>0.19</v>
      </c>
      <c r="H1784" s="1">
        <v>5.7</v>
      </c>
      <c r="I1784" s="1">
        <v>24</v>
      </c>
      <c r="J1784" s="1">
        <v>0</v>
      </c>
      <c r="K1784" s="1">
        <v>13.65</v>
      </c>
      <c r="L1784" s="3">
        <f t="shared" si="780"/>
        <v>0.56874999999999998</v>
      </c>
      <c r="M1784" s="3">
        <f t="shared" si="781"/>
        <v>22.5</v>
      </c>
      <c r="N1784" s="1">
        <v>2.7120000000000002</v>
      </c>
      <c r="O1784" s="1">
        <v>8.11</v>
      </c>
      <c r="P1784" s="30">
        <f t="shared" si="773"/>
        <v>103.84615384615384</v>
      </c>
      <c r="Q1784">
        <f>7.8/6</f>
        <v>1.3</v>
      </c>
      <c r="R1784">
        <f>27/6</f>
        <v>4.5</v>
      </c>
      <c r="S1784" s="20">
        <f t="shared" si="764"/>
        <v>5.8</v>
      </c>
      <c r="T1784" s="20">
        <f t="shared" si="761"/>
        <v>0.28888888888888892</v>
      </c>
    </row>
    <row r="1785" spans="1:20" x14ac:dyDescent="0.25">
      <c r="A1785" t="s">
        <v>1422</v>
      </c>
      <c r="E1785" s="1">
        <v>8.65</v>
      </c>
      <c r="F1785" s="1">
        <v>2.91</v>
      </c>
      <c r="G1785" s="1">
        <v>0.11</v>
      </c>
      <c r="H1785" s="1">
        <v>5.62</v>
      </c>
      <c r="I1785" s="1">
        <v>16</v>
      </c>
      <c r="J1785" s="1">
        <v>2</v>
      </c>
      <c r="K1785" s="1">
        <v>11.1</v>
      </c>
      <c r="L1785" s="3">
        <f t="shared" si="780"/>
        <v>0.69374999999999998</v>
      </c>
      <c r="M1785" s="3">
        <f t="shared" si="781"/>
        <v>19.75</v>
      </c>
      <c r="N1785" s="1">
        <v>1.851</v>
      </c>
      <c r="O1785" s="1">
        <v>5.4989999999999997</v>
      </c>
      <c r="P1785" s="30">
        <f t="shared" si="773"/>
        <v>91.153846153846146</v>
      </c>
      <c r="Q1785">
        <f t="shared" ref="Q1785:Q1787" si="782">7.8/6</f>
        <v>1.3</v>
      </c>
      <c r="R1785">
        <f t="shared" ref="R1785:R1787" si="783">27/6</f>
        <v>4.5</v>
      </c>
      <c r="S1785" s="20">
        <f t="shared" si="764"/>
        <v>5.8</v>
      </c>
      <c r="T1785" s="20">
        <f t="shared" si="761"/>
        <v>0.28888888888888892</v>
      </c>
    </row>
    <row r="1786" spans="1:20" x14ac:dyDescent="0.25">
      <c r="A1786" t="s">
        <v>1423</v>
      </c>
      <c r="E1786" s="1">
        <v>4.05</v>
      </c>
      <c r="F1786" s="1">
        <v>2.33</v>
      </c>
      <c r="G1786" s="1">
        <v>0.32</v>
      </c>
      <c r="H1786" s="1">
        <v>1.4</v>
      </c>
      <c r="I1786" s="1">
        <v>25</v>
      </c>
      <c r="J1786" s="1">
        <v>0</v>
      </c>
      <c r="K1786" s="1">
        <v>15.23</v>
      </c>
      <c r="L1786" s="3">
        <f t="shared" si="780"/>
        <v>0.60919999999999996</v>
      </c>
      <c r="M1786" s="3">
        <f t="shared" si="781"/>
        <v>19.28</v>
      </c>
      <c r="N1786" s="1">
        <v>6.17</v>
      </c>
      <c r="O1786" s="1">
        <v>10.73</v>
      </c>
      <c r="P1786" s="30">
        <f t="shared" si="773"/>
        <v>88.984615384615381</v>
      </c>
      <c r="Q1786">
        <f t="shared" si="782"/>
        <v>1.3</v>
      </c>
      <c r="R1786">
        <f t="shared" si="783"/>
        <v>4.5</v>
      </c>
      <c r="S1786" s="20">
        <f t="shared" si="764"/>
        <v>5.8</v>
      </c>
      <c r="T1786" s="20">
        <f t="shared" si="761"/>
        <v>0.28888888888888892</v>
      </c>
    </row>
    <row r="1787" spans="1:20" x14ac:dyDescent="0.25">
      <c r="A1787" t="s">
        <v>1424</v>
      </c>
      <c r="E1787" s="1">
        <v>7.36</v>
      </c>
      <c r="F1787" s="1">
        <v>1.81</v>
      </c>
      <c r="G1787" s="1">
        <v>0.09</v>
      </c>
      <c r="H1787" s="1">
        <v>5.46</v>
      </c>
      <c r="I1787" s="1">
        <v>14</v>
      </c>
      <c r="J1787" s="1">
        <v>0</v>
      </c>
      <c r="K1787" s="1">
        <v>8.82</v>
      </c>
      <c r="L1787" s="3">
        <f t="shared" si="780"/>
        <v>0.63</v>
      </c>
      <c r="M1787" s="3">
        <f t="shared" si="781"/>
        <v>16.18</v>
      </c>
      <c r="N1787" s="1">
        <v>1.901</v>
      </c>
      <c r="O1787" s="1">
        <v>7.7350000000000003</v>
      </c>
      <c r="P1787" s="30">
        <f t="shared" si="773"/>
        <v>74.676923076923075</v>
      </c>
      <c r="Q1787">
        <f t="shared" si="782"/>
        <v>1.3</v>
      </c>
      <c r="R1787">
        <f t="shared" si="783"/>
        <v>4.5</v>
      </c>
      <c r="S1787" s="20">
        <f t="shared" si="764"/>
        <v>5.8</v>
      </c>
      <c r="T1787" s="20">
        <f t="shared" si="761"/>
        <v>0.28888888888888892</v>
      </c>
    </row>
    <row r="1788" spans="1:20" x14ac:dyDescent="0.25">
      <c r="L1788" s="3"/>
      <c r="M1788" s="3"/>
      <c r="P1788" s="30"/>
      <c r="S1788" s="20"/>
      <c r="T1788" s="20"/>
    </row>
    <row r="1789" spans="1:20" x14ac:dyDescent="0.25">
      <c r="L1789" s="3"/>
      <c r="M1789" s="3"/>
      <c r="P1789" s="30"/>
      <c r="S1789" s="20"/>
      <c r="T1789" s="20"/>
    </row>
    <row r="1790" spans="1:20" x14ac:dyDescent="0.25">
      <c r="A1790" t="s">
        <v>1425</v>
      </c>
      <c r="E1790" s="1">
        <v>8.06</v>
      </c>
      <c r="F1790" s="1">
        <v>2.0499999999999998</v>
      </c>
      <c r="G1790" s="1">
        <v>0.23</v>
      </c>
      <c r="H1790" s="1">
        <v>5.79</v>
      </c>
      <c r="I1790" s="1">
        <v>14</v>
      </c>
      <c r="J1790" s="1">
        <v>0</v>
      </c>
      <c r="K1790" s="1">
        <v>5.33</v>
      </c>
      <c r="L1790" s="3">
        <f t="shared" si="780"/>
        <v>0.38071428571428573</v>
      </c>
      <c r="M1790" s="3">
        <f t="shared" si="781"/>
        <v>13.39</v>
      </c>
      <c r="N1790" s="1">
        <v>1.7370000000000001</v>
      </c>
      <c r="O1790" s="1">
        <v>6.8449999999999998</v>
      </c>
      <c r="P1790" s="30">
        <f t="shared" si="773"/>
        <v>67.892957746478885</v>
      </c>
      <c r="Q1790">
        <f>7.1/6</f>
        <v>1.1833333333333333</v>
      </c>
      <c r="R1790">
        <f>30/6</f>
        <v>5</v>
      </c>
      <c r="S1790" s="20">
        <f t="shared" si="764"/>
        <v>6.1833333333333336</v>
      </c>
      <c r="T1790" s="20">
        <f t="shared" si="761"/>
        <v>0.23666666666666666</v>
      </c>
    </row>
    <row r="1791" spans="1:20" x14ac:dyDescent="0.25">
      <c r="A1791" t="s">
        <v>1426</v>
      </c>
      <c r="E1791" s="1">
        <v>6.57</v>
      </c>
      <c r="F1791" s="1">
        <v>1.84</v>
      </c>
      <c r="G1791" s="1">
        <v>0.11</v>
      </c>
      <c r="H1791" s="1">
        <v>4.6100000000000003</v>
      </c>
      <c r="I1791" s="1">
        <v>15</v>
      </c>
      <c r="J1791" s="1">
        <v>1</v>
      </c>
      <c r="K1791" s="1">
        <v>5.9</v>
      </c>
      <c r="L1791" s="3">
        <f t="shared" si="780"/>
        <v>0.39333333333333337</v>
      </c>
      <c r="M1791" s="3">
        <f t="shared" si="781"/>
        <v>12.47</v>
      </c>
      <c r="N1791" s="1">
        <v>2.2839999999999998</v>
      </c>
      <c r="O1791" s="1">
        <v>8.1440000000000001</v>
      </c>
      <c r="P1791" s="30">
        <f t="shared" si="773"/>
        <v>63.228169014084514</v>
      </c>
      <c r="Q1791">
        <f t="shared" ref="Q1791:Q1795" si="784">7.1/6</f>
        <v>1.1833333333333333</v>
      </c>
      <c r="R1791">
        <f t="shared" ref="R1791:R1795" si="785">30/6</f>
        <v>5</v>
      </c>
      <c r="S1791" s="20">
        <f t="shared" si="764"/>
        <v>6.1833333333333336</v>
      </c>
      <c r="T1791" s="20">
        <f t="shared" si="761"/>
        <v>0.23666666666666666</v>
      </c>
    </row>
    <row r="1792" spans="1:20" x14ac:dyDescent="0.25">
      <c r="A1792" t="s">
        <v>1427</v>
      </c>
      <c r="E1792" s="1">
        <v>8.15</v>
      </c>
      <c r="F1792" s="1">
        <v>1.67</v>
      </c>
      <c r="G1792" s="1">
        <v>0.04</v>
      </c>
      <c r="H1792" s="1">
        <v>6.44</v>
      </c>
      <c r="I1792" s="1">
        <v>16</v>
      </c>
      <c r="J1792" s="1">
        <v>1</v>
      </c>
      <c r="K1792" s="1">
        <v>4.0999999999999996</v>
      </c>
      <c r="L1792" s="3">
        <f t="shared" si="780"/>
        <v>0.25624999999999998</v>
      </c>
      <c r="M1792" s="3">
        <f t="shared" si="781"/>
        <v>12.25</v>
      </c>
      <c r="N1792" s="1">
        <v>1.9630000000000001</v>
      </c>
      <c r="O1792" s="1">
        <v>9.6069999999999993</v>
      </c>
      <c r="P1792" s="30">
        <f t="shared" si="773"/>
        <v>62.112676056338032</v>
      </c>
      <c r="Q1792">
        <f t="shared" si="784"/>
        <v>1.1833333333333333</v>
      </c>
      <c r="R1792">
        <f t="shared" si="785"/>
        <v>5</v>
      </c>
      <c r="S1792" s="20">
        <f t="shared" si="764"/>
        <v>6.1833333333333336</v>
      </c>
      <c r="T1792" s="20">
        <f t="shared" si="761"/>
        <v>0.23666666666666666</v>
      </c>
    </row>
    <row r="1793" spans="1:20" x14ac:dyDescent="0.25">
      <c r="A1793" t="s">
        <v>1428</v>
      </c>
      <c r="E1793" s="1">
        <v>7.72</v>
      </c>
      <c r="F1793" s="1">
        <v>1.76</v>
      </c>
      <c r="G1793" s="1">
        <v>0.15</v>
      </c>
      <c r="H1793" s="1">
        <v>5.81</v>
      </c>
      <c r="I1793" s="1">
        <v>15</v>
      </c>
      <c r="J1793" s="1">
        <v>0</v>
      </c>
      <c r="K1793" s="1">
        <v>3.38</v>
      </c>
      <c r="L1793" s="3">
        <f t="shared" si="780"/>
        <v>0.22533333333333333</v>
      </c>
      <c r="M1793" s="3">
        <f t="shared" si="781"/>
        <v>11.1</v>
      </c>
      <c r="N1793" s="1">
        <v>1.9430000000000001</v>
      </c>
      <c r="O1793" s="1">
        <v>8.5129999999999999</v>
      </c>
      <c r="P1793" s="30">
        <f t="shared" si="773"/>
        <v>56.281690140845072</v>
      </c>
      <c r="Q1793">
        <f t="shared" si="784"/>
        <v>1.1833333333333333</v>
      </c>
      <c r="R1793">
        <f t="shared" si="785"/>
        <v>5</v>
      </c>
      <c r="S1793" s="20">
        <f t="shared" si="764"/>
        <v>6.1833333333333336</v>
      </c>
      <c r="T1793" s="20">
        <f t="shared" si="761"/>
        <v>0.23666666666666666</v>
      </c>
    </row>
    <row r="1794" spans="1:20" x14ac:dyDescent="0.25">
      <c r="A1794" t="s">
        <v>1429</v>
      </c>
      <c r="E1794" s="1">
        <v>8.8000000000000007</v>
      </c>
      <c r="F1794" s="1">
        <v>2.12</v>
      </c>
      <c r="G1794" s="1">
        <v>0.12</v>
      </c>
      <c r="H1794" s="1">
        <v>6.57</v>
      </c>
      <c r="I1794" s="1">
        <v>12</v>
      </c>
      <c r="J1794" s="1">
        <v>2</v>
      </c>
      <c r="K1794" s="1">
        <v>3.61</v>
      </c>
      <c r="L1794" s="3">
        <f t="shared" si="780"/>
        <v>0.30083333333333334</v>
      </c>
      <c r="M1794" s="3">
        <f t="shared" si="781"/>
        <v>12.41</v>
      </c>
      <c r="N1794" s="1">
        <v>1.363</v>
      </c>
      <c r="O1794" s="1">
        <v>5.6710000000000003</v>
      </c>
      <c r="P1794" s="30">
        <f t="shared" si="773"/>
        <v>62.923943661971833</v>
      </c>
      <c r="Q1794">
        <f t="shared" si="784"/>
        <v>1.1833333333333333</v>
      </c>
      <c r="R1794">
        <f t="shared" si="785"/>
        <v>5</v>
      </c>
      <c r="S1794" s="20">
        <f t="shared" si="764"/>
        <v>6.1833333333333336</v>
      </c>
      <c r="T1794" s="20">
        <f t="shared" si="761"/>
        <v>0.23666666666666666</v>
      </c>
    </row>
    <row r="1795" spans="1:20" x14ac:dyDescent="0.25">
      <c r="A1795" t="s">
        <v>1430</v>
      </c>
      <c r="E1795" s="1">
        <v>6</v>
      </c>
      <c r="F1795" s="1">
        <v>1.41</v>
      </c>
      <c r="G1795" s="1">
        <v>0.27</v>
      </c>
      <c r="H1795" s="1">
        <v>4.3099999999999996</v>
      </c>
      <c r="I1795" s="1">
        <v>12</v>
      </c>
      <c r="J1795" s="1">
        <v>0</v>
      </c>
      <c r="K1795" s="1">
        <v>4.57</v>
      </c>
      <c r="L1795" s="3">
        <f t="shared" si="780"/>
        <v>0.38083333333333336</v>
      </c>
      <c r="M1795" s="3">
        <f t="shared" si="781"/>
        <v>10.57</v>
      </c>
      <c r="N1795" s="1">
        <v>2.0019999999999998</v>
      </c>
      <c r="O1795" s="1">
        <v>8.5020000000000007</v>
      </c>
      <c r="P1795" s="30">
        <f t="shared" si="773"/>
        <v>53.594366197183099</v>
      </c>
      <c r="Q1795">
        <f t="shared" si="784"/>
        <v>1.1833333333333333</v>
      </c>
      <c r="R1795">
        <f t="shared" si="785"/>
        <v>5</v>
      </c>
      <c r="S1795" s="20">
        <f t="shared" si="764"/>
        <v>6.1833333333333336</v>
      </c>
      <c r="T1795" s="20">
        <f t="shared" si="761"/>
        <v>0.23666666666666666</v>
      </c>
    </row>
    <row r="1796" spans="1:20" x14ac:dyDescent="0.25">
      <c r="A1796" t="s">
        <v>1431</v>
      </c>
      <c r="E1796" s="1">
        <v>8.94</v>
      </c>
      <c r="F1796" s="1">
        <v>2.82</v>
      </c>
      <c r="G1796" s="1">
        <v>0.43</v>
      </c>
      <c r="H1796" s="1">
        <v>5.68</v>
      </c>
      <c r="I1796" s="1">
        <v>21</v>
      </c>
      <c r="J1796" s="1">
        <v>0</v>
      </c>
      <c r="K1796" s="1">
        <v>11.54</v>
      </c>
      <c r="L1796" s="3">
        <f t="shared" si="780"/>
        <v>0.54952380952380953</v>
      </c>
      <c r="M1796" s="3">
        <f t="shared" si="781"/>
        <v>20.479999999999997</v>
      </c>
      <c r="N1796" s="1">
        <v>2.35</v>
      </c>
      <c r="O1796" s="1">
        <v>7.4409999999999998</v>
      </c>
      <c r="P1796" s="30">
        <f t="shared" si="773"/>
        <v>97.010526315789463</v>
      </c>
      <c r="Q1796">
        <f>7.6/6</f>
        <v>1.2666666666666666</v>
      </c>
      <c r="R1796">
        <f>23.8/6</f>
        <v>3.9666666666666668</v>
      </c>
      <c r="S1796" s="20">
        <f t="shared" si="764"/>
        <v>5.2333333333333334</v>
      </c>
      <c r="T1796" s="20">
        <f t="shared" ref="T1796:T1859" si="786">Q1796/R1796</f>
        <v>0.31932773109243695</v>
      </c>
    </row>
    <row r="1797" spans="1:20" x14ac:dyDescent="0.25">
      <c r="A1797" t="s">
        <v>1432</v>
      </c>
      <c r="E1797" s="1">
        <v>8.85</v>
      </c>
      <c r="F1797" s="1">
        <v>2.67</v>
      </c>
      <c r="G1797" s="1">
        <v>0.59</v>
      </c>
      <c r="H1797" s="1">
        <v>5.6</v>
      </c>
      <c r="I1797" s="1">
        <v>24</v>
      </c>
      <c r="J1797" s="1">
        <v>0</v>
      </c>
      <c r="K1797" s="1">
        <v>8.52</v>
      </c>
      <c r="L1797" s="3">
        <f t="shared" si="780"/>
        <v>0.35499999999999998</v>
      </c>
      <c r="M1797" s="3">
        <f t="shared" si="781"/>
        <v>17.369999999999997</v>
      </c>
      <c r="N1797" s="1">
        <v>2.7109999999999999</v>
      </c>
      <c r="O1797" s="1">
        <v>9</v>
      </c>
      <c r="P1797" s="30">
        <f t="shared" si="773"/>
        <v>82.278947368421044</v>
      </c>
      <c r="Q1797">
        <f t="shared" ref="Q1797:Q1798" si="787">7.6/6</f>
        <v>1.2666666666666666</v>
      </c>
      <c r="R1797">
        <f t="shared" ref="R1797:R1798" si="788">23.8/6</f>
        <v>3.9666666666666668</v>
      </c>
      <c r="S1797" s="20">
        <f t="shared" si="764"/>
        <v>5.2333333333333334</v>
      </c>
      <c r="T1797" s="20">
        <f t="shared" si="786"/>
        <v>0.31932773109243695</v>
      </c>
    </row>
    <row r="1798" spans="1:20" x14ac:dyDescent="0.25">
      <c r="A1798" t="s">
        <v>1433</v>
      </c>
      <c r="E1798" s="1">
        <v>9.31</v>
      </c>
      <c r="F1798" s="1">
        <v>3.33</v>
      </c>
      <c r="G1798" s="1">
        <v>0.25</v>
      </c>
      <c r="H1798" s="1">
        <v>5.73</v>
      </c>
      <c r="I1798" s="1">
        <v>18</v>
      </c>
      <c r="J1798" s="1">
        <v>1</v>
      </c>
      <c r="K1798" s="1">
        <v>10.61</v>
      </c>
      <c r="L1798" s="3">
        <f t="shared" si="780"/>
        <v>0.58944444444444444</v>
      </c>
      <c r="M1798" s="3">
        <f t="shared" si="781"/>
        <v>19.920000000000002</v>
      </c>
      <c r="N1798" s="1">
        <v>1.9339999999999999</v>
      </c>
      <c r="O1798" s="1">
        <v>5.4039999999999999</v>
      </c>
      <c r="P1798" s="30">
        <f t="shared" si="773"/>
        <v>94.357894736842113</v>
      </c>
      <c r="Q1798">
        <f t="shared" si="787"/>
        <v>1.2666666666666666</v>
      </c>
      <c r="R1798">
        <f t="shared" si="788"/>
        <v>3.9666666666666668</v>
      </c>
      <c r="S1798" s="20">
        <f t="shared" si="764"/>
        <v>5.2333333333333334</v>
      </c>
      <c r="T1798" s="20">
        <f t="shared" si="786"/>
        <v>0.31932773109243695</v>
      </c>
    </row>
    <row r="1799" spans="1:20" x14ac:dyDescent="0.25">
      <c r="L1799" s="3"/>
      <c r="M1799" s="3"/>
      <c r="P1799" s="30"/>
      <c r="S1799" s="20"/>
      <c r="T1799" s="20"/>
    </row>
    <row r="1800" spans="1:20" x14ac:dyDescent="0.25">
      <c r="L1800" s="3"/>
      <c r="M1800" s="3"/>
      <c r="P1800" s="30"/>
      <c r="S1800" s="20"/>
      <c r="T1800" s="20"/>
    </row>
    <row r="1801" spans="1:20" x14ac:dyDescent="0.25">
      <c r="L1801" s="3"/>
      <c r="M1801" s="3"/>
      <c r="P1801" s="30"/>
      <c r="S1801" s="20"/>
      <c r="T1801" s="20"/>
    </row>
    <row r="1802" spans="1:20" x14ac:dyDescent="0.25">
      <c r="L1802" s="3"/>
      <c r="M1802" s="3"/>
      <c r="P1802" s="30"/>
      <c r="S1802" s="20"/>
      <c r="T1802" s="20"/>
    </row>
    <row r="1803" spans="1:20" x14ac:dyDescent="0.25">
      <c r="A1803" t="s">
        <v>1434</v>
      </c>
      <c r="E1803" s="1">
        <v>7.97</v>
      </c>
      <c r="F1803" s="1">
        <v>2.38</v>
      </c>
      <c r="G1803" s="1">
        <v>0.25</v>
      </c>
      <c r="H1803" s="1">
        <v>5.34</v>
      </c>
      <c r="I1803" s="1">
        <v>22</v>
      </c>
      <c r="J1803" s="1">
        <v>0</v>
      </c>
      <c r="K1803" s="1">
        <v>12.47</v>
      </c>
      <c r="L1803" s="3">
        <f t="shared" si="780"/>
        <v>0.56681818181818189</v>
      </c>
      <c r="M1803" s="3">
        <f t="shared" si="781"/>
        <v>20.440000000000001</v>
      </c>
      <c r="N1803" s="1">
        <v>2.76</v>
      </c>
      <c r="O1803" s="1">
        <v>9.2609999999999992</v>
      </c>
      <c r="P1803" s="30">
        <f t="shared" si="773"/>
        <v>94.338461538461544</v>
      </c>
      <c r="Q1803">
        <f>7.8/6</f>
        <v>1.3</v>
      </c>
      <c r="R1803">
        <f>26.55/6</f>
        <v>4.4249999999999998</v>
      </c>
      <c r="S1803" s="20">
        <f t="shared" ref="S1803:S1864" si="789">Q1803+R1803</f>
        <v>5.7249999999999996</v>
      </c>
      <c r="T1803" s="20">
        <f t="shared" si="786"/>
        <v>0.29378531073446329</v>
      </c>
    </row>
    <row r="1804" spans="1:20" x14ac:dyDescent="0.25">
      <c r="A1804" t="s">
        <v>1435</v>
      </c>
      <c r="E1804" s="1">
        <v>6.14</v>
      </c>
      <c r="F1804" s="1">
        <v>1.21</v>
      </c>
      <c r="G1804" s="1">
        <v>0.09</v>
      </c>
      <c r="H1804" s="1">
        <v>4.84</v>
      </c>
      <c r="I1804" s="1">
        <v>13</v>
      </c>
      <c r="J1804" s="1">
        <v>0</v>
      </c>
      <c r="K1804" s="1">
        <v>4.18</v>
      </c>
      <c r="L1804" s="3">
        <f t="shared" si="780"/>
        <v>0.3215384615384615</v>
      </c>
      <c r="M1804" s="3">
        <f t="shared" si="781"/>
        <v>10.32</v>
      </c>
      <c r="N1804" s="1">
        <v>2.117</v>
      </c>
      <c r="O1804" s="1">
        <v>10.718999999999999</v>
      </c>
      <c r="P1804" s="30">
        <f t="shared" si="773"/>
        <v>47.630769230769232</v>
      </c>
      <c r="Q1804">
        <f t="shared" ref="Q1804:Q1806" si="790">7.8/6</f>
        <v>1.3</v>
      </c>
      <c r="R1804">
        <f t="shared" ref="R1804:R1806" si="791">26.55/6</f>
        <v>4.4249999999999998</v>
      </c>
      <c r="S1804" s="20">
        <f t="shared" si="789"/>
        <v>5.7249999999999996</v>
      </c>
      <c r="T1804" s="20">
        <f t="shared" si="786"/>
        <v>0.29378531073446329</v>
      </c>
    </row>
    <row r="1805" spans="1:20" x14ac:dyDescent="0.25">
      <c r="A1805" t="s">
        <v>1436</v>
      </c>
      <c r="E1805" s="1">
        <v>7.05</v>
      </c>
      <c r="F1805" s="1">
        <v>1.37</v>
      </c>
      <c r="G1805" s="1">
        <v>0.05</v>
      </c>
      <c r="H1805" s="1">
        <v>5.64</v>
      </c>
      <c r="I1805" s="1">
        <v>10</v>
      </c>
      <c r="J1805" s="1">
        <v>0</v>
      </c>
      <c r="K1805" s="1">
        <v>2.46</v>
      </c>
      <c r="L1805" s="3">
        <f t="shared" si="780"/>
        <v>0.246</v>
      </c>
      <c r="M1805" s="3">
        <f t="shared" si="781"/>
        <v>9.51</v>
      </c>
      <c r="N1805" s="1">
        <v>1.419</v>
      </c>
      <c r="O1805" s="1">
        <v>7.3170000000000002</v>
      </c>
      <c r="P1805" s="30">
        <f t="shared" si="773"/>
        <v>43.892307692307689</v>
      </c>
      <c r="Q1805">
        <f t="shared" si="790"/>
        <v>1.3</v>
      </c>
      <c r="R1805">
        <f t="shared" si="791"/>
        <v>4.4249999999999998</v>
      </c>
      <c r="S1805" s="20">
        <f t="shared" si="789"/>
        <v>5.7249999999999996</v>
      </c>
      <c r="T1805" s="20">
        <f t="shared" si="786"/>
        <v>0.29378531073446329</v>
      </c>
    </row>
    <row r="1806" spans="1:20" x14ac:dyDescent="0.25">
      <c r="A1806" t="s">
        <v>1437</v>
      </c>
      <c r="E1806" s="1">
        <v>7.92</v>
      </c>
      <c r="F1806" s="1">
        <v>1.46</v>
      </c>
      <c r="G1806" s="1">
        <v>0.85</v>
      </c>
      <c r="H1806" s="1">
        <v>5.62</v>
      </c>
      <c r="I1806" s="1">
        <v>19</v>
      </c>
      <c r="J1806" s="1">
        <v>0</v>
      </c>
      <c r="K1806" s="1">
        <v>5.83</v>
      </c>
      <c r="L1806" s="3">
        <f t="shared" si="780"/>
        <v>0.30684210526315792</v>
      </c>
      <c r="M1806" s="3">
        <f t="shared" si="781"/>
        <v>13.75</v>
      </c>
      <c r="N1806" s="1">
        <v>2.3980000000000001</v>
      </c>
      <c r="O1806" s="1">
        <v>13.035</v>
      </c>
      <c r="P1806" s="30">
        <f t="shared" si="773"/>
        <v>63.46153846153846</v>
      </c>
      <c r="Q1806">
        <f t="shared" si="790"/>
        <v>1.3</v>
      </c>
      <c r="R1806">
        <f t="shared" si="791"/>
        <v>4.4249999999999998</v>
      </c>
      <c r="S1806" s="20">
        <f t="shared" si="789"/>
        <v>5.7249999999999996</v>
      </c>
      <c r="T1806" s="20">
        <f t="shared" si="786"/>
        <v>0.29378531073446329</v>
      </c>
    </row>
    <row r="1807" spans="1:20" x14ac:dyDescent="0.25">
      <c r="L1807" s="3"/>
      <c r="M1807" s="3"/>
      <c r="P1807" s="30"/>
      <c r="S1807" s="20"/>
      <c r="T1807" s="20"/>
    </row>
    <row r="1808" spans="1:20" x14ac:dyDescent="0.25">
      <c r="L1808" s="3"/>
      <c r="M1808" s="3"/>
      <c r="P1808" s="30"/>
      <c r="S1808" s="20"/>
      <c r="T1808" s="20"/>
    </row>
    <row r="1809" spans="1:20" x14ac:dyDescent="0.25">
      <c r="A1809" t="s">
        <v>1438</v>
      </c>
      <c r="E1809" s="1">
        <v>7.91</v>
      </c>
      <c r="F1809" s="1">
        <v>4.0599999999999996</v>
      </c>
      <c r="G1809" s="1">
        <v>0.14000000000000001</v>
      </c>
      <c r="H1809" s="1">
        <v>3.7</v>
      </c>
      <c r="I1809" s="1">
        <v>26</v>
      </c>
      <c r="J1809" s="1">
        <v>0</v>
      </c>
      <c r="K1809" s="1">
        <v>22.02</v>
      </c>
      <c r="L1809" s="3">
        <f t="shared" si="780"/>
        <v>0.84692307692307689</v>
      </c>
      <c r="M1809" s="3">
        <f t="shared" si="781"/>
        <v>29.93</v>
      </c>
      <c r="N1809" s="1">
        <v>3.2879999999999998</v>
      </c>
      <c r="O1809" s="1">
        <v>6.3970000000000002</v>
      </c>
      <c r="P1809" s="30">
        <f t="shared" si="773"/>
        <v>119.72</v>
      </c>
      <c r="Q1809">
        <f>9/6</f>
        <v>1.5</v>
      </c>
      <c r="R1809">
        <f>30.96/6</f>
        <v>5.16</v>
      </c>
      <c r="S1809" s="20">
        <f t="shared" si="789"/>
        <v>6.66</v>
      </c>
      <c r="T1809" s="20">
        <f t="shared" si="786"/>
        <v>0.29069767441860467</v>
      </c>
    </row>
    <row r="1810" spans="1:20" x14ac:dyDescent="0.25">
      <c r="A1810" t="s">
        <v>1439</v>
      </c>
      <c r="E1810" s="1">
        <v>9.39</v>
      </c>
      <c r="F1810" s="1">
        <v>2.65</v>
      </c>
      <c r="G1810" s="1">
        <v>0.3</v>
      </c>
      <c r="H1810" s="1">
        <v>6.45</v>
      </c>
      <c r="I1810" s="1">
        <v>22</v>
      </c>
      <c r="J1810" s="1">
        <v>0</v>
      </c>
      <c r="K1810" s="1">
        <v>16.440000000000001</v>
      </c>
      <c r="L1810" s="3">
        <f t="shared" si="780"/>
        <v>0.74727272727272731</v>
      </c>
      <c r="M1810" s="3">
        <f t="shared" si="781"/>
        <v>25.830000000000002</v>
      </c>
      <c r="N1810" s="1">
        <v>2.3420000000000001</v>
      </c>
      <c r="O1810" s="1">
        <v>8.3130000000000006</v>
      </c>
      <c r="P1810" s="30">
        <f t="shared" si="773"/>
        <v>103.32000000000001</v>
      </c>
      <c r="Q1810">
        <f t="shared" ref="Q1810:Q1812" si="792">9/6</f>
        <v>1.5</v>
      </c>
      <c r="R1810">
        <f t="shared" ref="R1810:R1813" si="793">30.96/6</f>
        <v>5.16</v>
      </c>
      <c r="S1810" s="20">
        <f t="shared" si="789"/>
        <v>6.66</v>
      </c>
      <c r="T1810" s="20">
        <f t="shared" si="786"/>
        <v>0.29069767441860467</v>
      </c>
    </row>
    <row r="1811" spans="1:20" x14ac:dyDescent="0.25">
      <c r="A1811" t="s">
        <v>1440</v>
      </c>
      <c r="E1811" s="1">
        <v>9.09</v>
      </c>
      <c r="F1811" s="1">
        <v>2.7</v>
      </c>
      <c r="G1811" s="1">
        <v>0.16</v>
      </c>
      <c r="H1811" s="1">
        <v>6.23</v>
      </c>
      <c r="I1811" s="1">
        <v>17</v>
      </c>
      <c r="J1811" s="1">
        <v>0</v>
      </c>
      <c r="K1811" s="1">
        <v>8.5500000000000007</v>
      </c>
      <c r="L1811" s="3">
        <f t="shared" si="780"/>
        <v>0.50294117647058822</v>
      </c>
      <c r="M1811" s="3">
        <f t="shared" si="781"/>
        <v>17.64</v>
      </c>
      <c r="N1811" s="1">
        <v>1.87</v>
      </c>
      <c r="O1811" s="1">
        <v>6.29</v>
      </c>
      <c r="P1811" s="30">
        <f t="shared" si="773"/>
        <v>70.56</v>
      </c>
      <c r="Q1811">
        <f t="shared" si="792"/>
        <v>1.5</v>
      </c>
      <c r="R1811">
        <f t="shared" si="793"/>
        <v>5.16</v>
      </c>
      <c r="S1811" s="20">
        <f t="shared" si="789"/>
        <v>6.66</v>
      </c>
      <c r="T1811" s="20">
        <f t="shared" si="786"/>
        <v>0.29069767441860467</v>
      </c>
    </row>
    <row r="1812" spans="1:20" x14ac:dyDescent="0.25">
      <c r="A1812" t="s">
        <v>1441</v>
      </c>
      <c r="E1812" s="1">
        <v>9.07</v>
      </c>
      <c r="F1812" s="1">
        <v>2.97</v>
      </c>
      <c r="G1812" s="1">
        <v>0.21</v>
      </c>
      <c r="H1812" s="1">
        <v>5.89</v>
      </c>
      <c r="I1812" s="1">
        <v>17</v>
      </c>
      <c r="J1812" s="1">
        <v>0</v>
      </c>
      <c r="K1812" s="1">
        <v>12.56</v>
      </c>
      <c r="L1812" s="3">
        <f t="shared" si="780"/>
        <v>0.73882352941176477</v>
      </c>
      <c r="M1812" s="3">
        <f t="shared" si="781"/>
        <v>21.630000000000003</v>
      </c>
      <c r="N1812" s="1">
        <v>1.8740000000000001</v>
      </c>
      <c r="O1812" s="1">
        <v>5.7240000000000002</v>
      </c>
      <c r="P1812" s="30">
        <f t="shared" si="773"/>
        <v>86.52000000000001</v>
      </c>
      <c r="Q1812">
        <f t="shared" si="792"/>
        <v>1.5</v>
      </c>
      <c r="R1812">
        <f t="shared" si="793"/>
        <v>5.16</v>
      </c>
      <c r="S1812" s="20">
        <f t="shared" si="789"/>
        <v>6.66</v>
      </c>
      <c r="T1812" s="20">
        <f t="shared" si="786"/>
        <v>0.29069767441860467</v>
      </c>
    </row>
    <row r="1813" spans="1:20" x14ac:dyDescent="0.25">
      <c r="A1813" t="s">
        <v>1442</v>
      </c>
      <c r="E1813" s="1">
        <v>9.0500000000000007</v>
      </c>
      <c r="F1813" s="1">
        <v>3.84</v>
      </c>
      <c r="G1813" s="1">
        <v>0.1</v>
      </c>
      <c r="H1813" s="1">
        <v>5.1100000000000003</v>
      </c>
      <c r="I1813" s="1">
        <v>30</v>
      </c>
      <c r="J1813" s="1">
        <v>0</v>
      </c>
      <c r="K1813" s="1">
        <v>17.18</v>
      </c>
      <c r="L1813" s="3">
        <f t="shared" si="780"/>
        <v>0.57266666666666666</v>
      </c>
      <c r="M1813" s="3">
        <f t="shared" si="781"/>
        <v>26.23</v>
      </c>
      <c r="N1813" s="1">
        <v>3.3159999999999998</v>
      </c>
      <c r="O1813" s="1">
        <v>7.8079999999999998</v>
      </c>
      <c r="P1813" s="30">
        <f t="shared" si="773"/>
        <v>104.92</v>
      </c>
      <c r="Q1813">
        <f>9/6</f>
        <v>1.5</v>
      </c>
      <c r="R1813">
        <f t="shared" si="793"/>
        <v>5.16</v>
      </c>
      <c r="S1813" s="20">
        <f t="shared" si="789"/>
        <v>6.66</v>
      </c>
      <c r="T1813" s="20">
        <f t="shared" si="786"/>
        <v>0.29069767441860467</v>
      </c>
    </row>
    <row r="1814" spans="1:20" x14ac:dyDescent="0.25">
      <c r="L1814" s="3"/>
      <c r="M1814" s="3"/>
      <c r="P1814" s="30"/>
      <c r="S1814" s="20"/>
      <c r="T1814" s="20"/>
    </row>
    <row r="1815" spans="1:20" x14ac:dyDescent="0.25">
      <c r="A1815" t="s">
        <v>1443</v>
      </c>
      <c r="E1815" s="1">
        <v>10.34</v>
      </c>
      <c r="F1815" s="1">
        <v>2.61</v>
      </c>
      <c r="G1815" s="1">
        <v>0.3</v>
      </c>
      <c r="H1815" s="1">
        <v>7.43</v>
      </c>
      <c r="I1815" s="1">
        <v>27</v>
      </c>
      <c r="J1815" s="1">
        <v>0</v>
      </c>
      <c r="K1815" s="1">
        <v>22.36</v>
      </c>
      <c r="L1815" s="3">
        <f t="shared" si="780"/>
        <v>0.82814814814814808</v>
      </c>
      <c r="M1815" s="3">
        <f t="shared" si="781"/>
        <v>32.700000000000003</v>
      </c>
      <c r="N1815" s="1">
        <v>2.6120000000000001</v>
      </c>
      <c r="O1815" s="1">
        <v>10.352</v>
      </c>
      <c r="P1815" s="30">
        <f t="shared" si="773"/>
        <v>91.96875</v>
      </c>
      <c r="Q1815">
        <f>12.8/6</f>
        <v>2.1333333333333333</v>
      </c>
      <c r="R1815">
        <f>47.5/6</f>
        <v>7.916666666666667</v>
      </c>
      <c r="S1815" s="20">
        <f t="shared" si="789"/>
        <v>10.050000000000001</v>
      </c>
      <c r="T1815" s="20">
        <f t="shared" si="786"/>
        <v>0.26947368421052631</v>
      </c>
    </row>
    <row r="1816" spans="1:20" x14ac:dyDescent="0.25">
      <c r="A1816" t="s">
        <v>1444</v>
      </c>
      <c r="E1816" s="1">
        <v>7.83</v>
      </c>
      <c r="F1816" s="1">
        <v>2.34</v>
      </c>
      <c r="G1816" s="1">
        <v>0.22</v>
      </c>
      <c r="H1816" s="1">
        <v>5.27</v>
      </c>
      <c r="I1816" s="1">
        <v>24</v>
      </c>
      <c r="J1816" s="1">
        <v>1</v>
      </c>
      <c r="K1816" s="1">
        <v>13.38</v>
      </c>
      <c r="L1816" s="3">
        <f t="shared" si="780"/>
        <v>0.5575</v>
      </c>
      <c r="M1816" s="3">
        <f t="shared" si="781"/>
        <v>21.21</v>
      </c>
      <c r="N1816" s="1">
        <v>3.0670000000000002</v>
      </c>
      <c r="O1816" s="1">
        <v>10.268000000000001</v>
      </c>
      <c r="P1816" s="30">
        <f t="shared" si="773"/>
        <v>59.653125000000003</v>
      </c>
      <c r="Q1816">
        <f t="shared" ref="Q1816:Q1820" si="794">12.8/6</f>
        <v>2.1333333333333333</v>
      </c>
      <c r="R1816">
        <f t="shared" ref="R1816:R1820" si="795">47.5/6</f>
        <v>7.916666666666667</v>
      </c>
      <c r="S1816" s="20">
        <f t="shared" si="789"/>
        <v>10.050000000000001</v>
      </c>
      <c r="T1816" s="20">
        <f t="shared" si="786"/>
        <v>0.26947368421052631</v>
      </c>
    </row>
    <row r="1817" spans="1:20" x14ac:dyDescent="0.25">
      <c r="A1817" t="s">
        <v>1445</v>
      </c>
      <c r="E1817" s="1">
        <v>7.35</v>
      </c>
      <c r="F1817" s="1">
        <v>2.21</v>
      </c>
      <c r="G1817" s="1">
        <v>0.13</v>
      </c>
      <c r="H1817" s="1">
        <v>5.01</v>
      </c>
      <c r="I1817" s="1">
        <v>20</v>
      </c>
      <c r="J1817" s="1">
        <v>0</v>
      </c>
      <c r="K1817" s="1">
        <v>8.92</v>
      </c>
      <c r="L1817" s="3">
        <f t="shared" si="780"/>
        <v>0.44600000000000001</v>
      </c>
      <c r="M1817" s="3">
        <f t="shared" si="781"/>
        <v>16.27</v>
      </c>
      <c r="N1817" s="1">
        <v>2.7189999999999999</v>
      </c>
      <c r="O1817" s="1">
        <v>9.0380000000000003</v>
      </c>
      <c r="P1817" s="30">
        <f t="shared" si="773"/>
        <v>45.759374999999999</v>
      </c>
      <c r="Q1817">
        <f t="shared" si="794"/>
        <v>2.1333333333333333</v>
      </c>
      <c r="R1817">
        <f t="shared" si="795"/>
        <v>7.916666666666667</v>
      </c>
      <c r="S1817" s="20">
        <f t="shared" si="789"/>
        <v>10.050000000000001</v>
      </c>
      <c r="T1817" s="20">
        <f t="shared" si="786"/>
        <v>0.26947368421052631</v>
      </c>
    </row>
    <row r="1818" spans="1:20" x14ac:dyDescent="0.25">
      <c r="A1818" t="s">
        <v>1446</v>
      </c>
      <c r="E1818" s="1">
        <v>9.93</v>
      </c>
      <c r="F1818" s="1">
        <v>3.49</v>
      </c>
      <c r="G1818" s="1">
        <v>0.08</v>
      </c>
      <c r="H1818" s="1">
        <v>6.36</v>
      </c>
      <c r="I1818" s="1">
        <v>28</v>
      </c>
      <c r="J1818" s="1">
        <v>0</v>
      </c>
      <c r="K1818" s="1">
        <v>14.56</v>
      </c>
      <c r="L1818" s="3">
        <f t="shared" si="780"/>
        <v>0.52</v>
      </c>
      <c r="M1818" s="3">
        <f t="shared" si="781"/>
        <v>24.490000000000002</v>
      </c>
      <c r="N1818" s="1">
        <v>2.819</v>
      </c>
      <c r="O1818" s="1">
        <v>8.0169999999999995</v>
      </c>
      <c r="P1818" s="30">
        <f t="shared" si="773"/>
        <v>68.878124999999997</v>
      </c>
      <c r="Q1818">
        <f t="shared" si="794"/>
        <v>2.1333333333333333</v>
      </c>
      <c r="R1818">
        <f t="shared" si="795"/>
        <v>7.916666666666667</v>
      </c>
      <c r="S1818" s="20">
        <f t="shared" si="789"/>
        <v>10.050000000000001</v>
      </c>
      <c r="T1818" s="20">
        <f t="shared" si="786"/>
        <v>0.26947368421052631</v>
      </c>
    </row>
    <row r="1819" spans="1:20" x14ac:dyDescent="0.25">
      <c r="A1819" t="s">
        <v>1447</v>
      </c>
      <c r="E1819" s="1">
        <v>9.99</v>
      </c>
      <c r="F1819" s="1">
        <v>3.41</v>
      </c>
      <c r="G1819" s="1">
        <v>0.21</v>
      </c>
      <c r="H1819" s="1">
        <v>6.37</v>
      </c>
      <c r="I1819" s="1">
        <v>31</v>
      </c>
      <c r="J1819" s="1">
        <v>1</v>
      </c>
      <c r="K1819" s="1">
        <v>14.33</v>
      </c>
      <c r="L1819" s="3">
        <f t="shared" si="780"/>
        <v>0.46225806451612905</v>
      </c>
      <c r="M1819" s="3">
        <f t="shared" si="781"/>
        <v>24.32</v>
      </c>
      <c r="N1819" s="1">
        <v>3.1030000000000002</v>
      </c>
      <c r="O1819" s="1">
        <v>9.0779999999999994</v>
      </c>
      <c r="P1819" s="30">
        <f t="shared" si="773"/>
        <v>68.399999999999991</v>
      </c>
      <c r="Q1819">
        <f t="shared" si="794"/>
        <v>2.1333333333333333</v>
      </c>
      <c r="R1819">
        <f t="shared" si="795"/>
        <v>7.916666666666667</v>
      </c>
      <c r="S1819" s="20">
        <f t="shared" si="789"/>
        <v>10.050000000000001</v>
      </c>
      <c r="T1819" s="20">
        <f t="shared" si="786"/>
        <v>0.26947368421052631</v>
      </c>
    </row>
    <row r="1820" spans="1:20" x14ac:dyDescent="0.25">
      <c r="A1820" t="s">
        <v>1448</v>
      </c>
      <c r="E1820" s="1">
        <v>7.85</v>
      </c>
      <c r="F1820" s="1">
        <v>3.92</v>
      </c>
      <c r="G1820" s="1">
        <v>0.13</v>
      </c>
      <c r="H1820" s="1">
        <v>3.8</v>
      </c>
      <c r="I1820" s="1">
        <v>35</v>
      </c>
      <c r="J1820" s="1">
        <v>0</v>
      </c>
      <c r="K1820" s="1">
        <v>22.25</v>
      </c>
      <c r="L1820" s="3">
        <f t="shared" si="780"/>
        <v>0.63571428571428568</v>
      </c>
      <c r="M1820" s="3">
        <f t="shared" si="781"/>
        <v>30.1</v>
      </c>
      <c r="N1820" s="1">
        <v>4.4580000000000002</v>
      </c>
      <c r="O1820" s="1">
        <v>8.9309999999999992</v>
      </c>
      <c r="P1820" s="30">
        <f t="shared" si="773"/>
        <v>84.65625</v>
      </c>
      <c r="Q1820">
        <f t="shared" si="794"/>
        <v>2.1333333333333333</v>
      </c>
      <c r="R1820">
        <f t="shared" si="795"/>
        <v>7.916666666666667</v>
      </c>
      <c r="S1820" s="20">
        <f t="shared" si="789"/>
        <v>10.050000000000001</v>
      </c>
      <c r="T1820" s="20">
        <f t="shared" si="786"/>
        <v>0.26947368421052631</v>
      </c>
    </row>
    <row r="1821" spans="1:20" x14ac:dyDescent="0.25">
      <c r="A1821" t="s">
        <v>1449</v>
      </c>
      <c r="E1821" s="1">
        <v>4.5199999999999996</v>
      </c>
      <c r="F1821" s="1">
        <v>2.98</v>
      </c>
      <c r="G1821" s="1">
        <v>0.54</v>
      </c>
      <c r="H1821" s="1">
        <v>1</v>
      </c>
      <c r="I1821" s="1">
        <v>22</v>
      </c>
      <c r="J1821" s="1">
        <v>0</v>
      </c>
      <c r="K1821" s="1">
        <v>19.45</v>
      </c>
      <c r="L1821" s="3">
        <f t="shared" si="780"/>
        <v>0.88409090909090904</v>
      </c>
      <c r="M1821" s="3">
        <f t="shared" si="781"/>
        <v>23.97</v>
      </c>
      <c r="N1821" s="1">
        <v>4.87</v>
      </c>
      <c r="O1821" s="1">
        <v>7.3760000000000003</v>
      </c>
      <c r="P1821" s="30">
        <f t="shared" si="773"/>
        <v>75.694736842105243</v>
      </c>
      <c r="Q1821">
        <f>11.4/6</f>
        <v>1.9000000000000001</v>
      </c>
      <c r="R1821">
        <f>35.64/6</f>
        <v>5.94</v>
      </c>
      <c r="S1821" s="20">
        <f t="shared" si="789"/>
        <v>7.8400000000000007</v>
      </c>
      <c r="T1821" s="20">
        <f t="shared" si="786"/>
        <v>0.31986531986531985</v>
      </c>
    </row>
    <row r="1822" spans="1:20" x14ac:dyDescent="0.25">
      <c r="A1822" t="s">
        <v>1450</v>
      </c>
      <c r="E1822" s="1">
        <v>5.07</v>
      </c>
      <c r="F1822" s="1">
        <v>3.69</v>
      </c>
      <c r="G1822" s="1">
        <v>0.83</v>
      </c>
      <c r="H1822" s="1">
        <v>0.55000000000000004</v>
      </c>
      <c r="I1822" s="1">
        <v>22</v>
      </c>
      <c r="J1822" s="1">
        <v>1</v>
      </c>
      <c r="K1822" s="1">
        <v>15.52</v>
      </c>
      <c r="L1822" s="3">
        <f t="shared" si="780"/>
        <v>0.70545454545454545</v>
      </c>
      <c r="M1822" s="3">
        <f t="shared" si="781"/>
        <v>20.59</v>
      </c>
      <c r="N1822" s="1">
        <v>4.3419999999999996</v>
      </c>
      <c r="O1822" s="1">
        <v>5.96</v>
      </c>
      <c r="P1822" s="30">
        <f t="shared" si="773"/>
        <v>65.021052631578939</v>
      </c>
      <c r="Q1822">
        <f t="shared" ref="Q1822:Q1825" si="796">11.4/6</f>
        <v>1.9000000000000001</v>
      </c>
      <c r="R1822">
        <f t="shared" ref="R1822:R1825" si="797">35.64/6</f>
        <v>5.94</v>
      </c>
      <c r="S1822" s="20">
        <f t="shared" si="789"/>
        <v>7.8400000000000007</v>
      </c>
      <c r="T1822" s="20">
        <f t="shared" si="786"/>
        <v>0.31986531986531985</v>
      </c>
    </row>
    <row r="1823" spans="1:20" x14ac:dyDescent="0.25">
      <c r="A1823" t="s">
        <v>1451</v>
      </c>
      <c r="E1823" s="1">
        <v>6.63</v>
      </c>
      <c r="F1823" s="1">
        <v>2.2400000000000002</v>
      </c>
      <c r="G1823" s="1">
        <v>0.44</v>
      </c>
      <c r="H1823" s="1">
        <v>3.94</v>
      </c>
      <c r="I1823" s="1">
        <v>12</v>
      </c>
      <c r="J1823" s="1">
        <v>0</v>
      </c>
      <c r="K1823" s="1">
        <v>4.76</v>
      </c>
      <c r="L1823" s="3">
        <f t="shared" si="780"/>
        <v>0.39666666666666667</v>
      </c>
      <c r="M1823" s="3">
        <f t="shared" si="781"/>
        <v>11.39</v>
      </c>
      <c r="N1823" s="1">
        <v>1.8109999999999999</v>
      </c>
      <c r="O1823" s="1">
        <v>5.3520000000000003</v>
      </c>
      <c r="P1823" s="30">
        <f t="shared" si="773"/>
        <v>35.968421052631577</v>
      </c>
      <c r="Q1823">
        <f t="shared" si="796"/>
        <v>1.9000000000000001</v>
      </c>
      <c r="R1823">
        <f t="shared" si="797"/>
        <v>5.94</v>
      </c>
      <c r="S1823" s="20">
        <f t="shared" si="789"/>
        <v>7.8400000000000007</v>
      </c>
      <c r="T1823" s="20">
        <f t="shared" si="786"/>
        <v>0.31986531986531985</v>
      </c>
    </row>
    <row r="1824" spans="1:20" x14ac:dyDescent="0.25">
      <c r="A1824" t="s">
        <v>1452</v>
      </c>
      <c r="E1824" s="1">
        <v>9.23</v>
      </c>
      <c r="F1824" s="1">
        <v>4.08</v>
      </c>
      <c r="G1824" s="1">
        <v>0.6</v>
      </c>
      <c r="H1824" s="1">
        <v>4.55</v>
      </c>
      <c r="I1824" s="1">
        <v>18</v>
      </c>
      <c r="J1824" s="1">
        <v>0</v>
      </c>
      <c r="K1824" s="1">
        <v>10.64</v>
      </c>
      <c r="L1824" s="3">
        <f t="shared" si="780"/>
        <v>0.59111111111111114</v>
      </c>
      <c r="M1824" s="3">
        <f t="shared" si="781"/>
        <v>19.87</v>
      </c>
      <c r="N1824" s="1">
        <v>1.9490000000000001</v>
      </c>
      <c r="O1824" s="1">
        <v>4.4139999999999997</v>
      </c>
      <c r="P1824" s="30">
        <f t="shared" si="773"/>
        <v>62.747368421052627</v>
      </c>
      <c r="Q1824">
        <f t="shared" si="796"/>
        <v>1.9000000000000001</v>
      </c>
      <c r="R1824">
        <f t="shared" si="797"/>
        <v>5.94</v>
      </c>
      <c r="S1824" s="20">
        <f t="shared" si="789"/>
        <v>7.8400000000000007</v>
      </c>
      <c r="T1824" s="20">
        <f t="shared" si="786"/>
        <v>0.31986531986531985</v>
      </c>
    </row>
    <row r="1825" spans="1:20" x14ac:dyDescent="0.25">
      <c r="A1825" t="s">
        <v>1453</v>
      </c>
      <c r="E1825" s="1">
        <v>7.53</v>
      </c>
      <c r="F1825" s="1">
        <v>3.74</v>
      </c>
      <c r="G1825" s="1">
        <v>0.92</v>
      </c>
      <c r="H1825" s="1">
        <v>2.87</v>
      </c>
      <c r="I1825" s="1">
        <v>22</v>
      </c>
      <c r="J1825" s="1">
        <v>1</v>
      </c>
      <c r="K1825" s="1">
        <v>16.55</v>
      </c>
      <c r="L1825" s="3">
        <f t="shared" si="780"/>
        <v>0.75227272727272732</v>
      </c>
      <c r="M1825" s="3">
        <f t="shared" si="781"/>
        <v>24.080000000000002</v>
      </c>
      <c r="N1825" s="1">
        <v>2.9209999999999998</v>
      </c>
      <c r="O1825" s="1">
        <v>5.8780000000000001</v>
      </c>
      <c r="P1825" s="30">
        <f t="shared" si="773"/>
        <v>76.042105263157893</v>
      </c>
      <c r="Q1825">
        <f t="shared" si="796"/>
        <v>1.9000000000000001</v>
      </c>
      <c r="R1825">
        <f t="shared" si="797"/>
        <v>5.94</v>
      </c>
      <c r="S1825" s="20">
        <f t="shared" si="789"/>
        <v>7.8400000000000007</v>
      </c>
      <c r="T1825" s="20">
        <f t="shared" si="786"/>
        <v>0.31986531986531985</v>
      </c>
    </row>
    <row r="1826" spans="1:20" x14ac:dyDescent="0.25">
      <c r="L1826" s="3"/>
      <c r="M1826" s="3"/>
      <c r="P1826" s="30"/>
      <c r="S1826" s="20"/>
      <c r="T1826" s="20"/>
    </row>
    <row r="1827" spans="1:20" x14ac:dyDescent="0.25">
      <c r="A1827" t="s">
        <v>1454</v>
      </c>
      <c r="E1827" s="1">
        <v>9.27</v>
      </c>
      <c r="F1827" s="1">
        <v>3.62</v>
      </c>
      <c r="G1827" s="1">
        <v>0.34</v>
      </c>
      <c r="H1827" s="1">
        <v>5.31</v>
      </c>
      <c r="I1827" s="1">
        <v>22</v>
      </c>
      <c r="J1827" s="1">
        <v>0</v>
      </c>
      <c r="K1827" s="1">
        <v>18.7</v>
      </c>
      <c r="L1827" s="3">
        <f t="shared" si="780"/>
        <v>0.85</v>
      </c>
      <c r="M1827" s="3">
        <f t="shared" si="781"/>
        <v>27.97</v>
      </c>
      <c r="N1827" s="1">
        <v>2.3730000000000002</v>
      </c>
      <c r="O1827" s="1">
        <v>6.08</v>
      </c>
      <c r="P1827" s="30">
        <f t="shared" si="773"/>
        <v>141.81971830985916</v>
      </c>
      <c r="Q1827">
        <f>7.1/6</f>
        <v>1.1833333333333333</v>
      </c>
      <c r="R1827">
        <f>20.5/6</f>
        <v>3.4166666666666665</v>
      </c>
      <c r="S1827" s="20">
        <f t="shared" si="789"/>
        <v>4.5999999999999996</v>
      </c>
      <c r="T1827" s="20">
        <f t="shared" si="786"/>
        <v>0.34634146341463418</v>
      </c>
    </row>
    <row r="1828" spans="1:20" x14ac:dyDescent="0.25">
      <c r="A1828" t="s">
        <v>1455</v>
      </c>
      <c r="E1828" s="1">
        <v>7.12</v>
      </c>
      <c r="F1828" s="1">
        <v>2.34</v>
      </c>
      <c r="G1828" s="1">
        <v>0.32</v>
      </c>
      <c r="H1828" s="1">
        <v>4.45</v>
      </c>
      <c r="I1828" s="1">
        <v>17</v>
      </c>
      <c r="J1828" s="1">
        <v>0</v>
      </c>
      <c r="K1828" s="1">
        <v>8.76</v>
      </c>
      <c r="L1828" s="3">
        <f t="shared" si="780"/>
        <v>0.51529411764705879</v>
      </c>
      <c r="M1828" s="3">
        <f t="shared" si="781"/>
        <v>15.879999999999999</v>
      </c>
      <c r="N1828" s="1">
        <v>2.3879999999999999</v>
      </c>
      <c r="O1828" s="1">
        <v>7.2549999999999999</v>
      </c>
      <c r="P1828" s="30">
        <f t="shared" si="773"/>
        <v>80.518309859154925</v>
      </c>
      <c r="Q1828">
        <f t="shared" ref="Q1828:Q1832" si="798">7.1/6</f>
        <v>1.1833333333333333</v>
      </c>
      <c r="R1828">
        <f t="shared" ref="R1828:R1832" si="799">20.5/6</f>
        <v>3.4166666666666665</v>
      </c>
      <c r="S1828" s="20">
        <f t="shared" si="789"/>
        <v>4.5999999999999996</v>
      </c>
      <c r="T1828" s="20">
        <f t="shared" si="786"/>
        <v>0.34634146341463418</v>
      </c>
    </row>
    <row r="1829" spans="1:20" x14ac:dyDescent="0.25">
      <c r="A1829" t="s">
        <v>1456</v>
      </c>
      <c r="E1829" s="1">
        <v>7.48</v>
      </c>
      <c r="F1829" s="1">
        <v>2.33</v>
      </c>
      <c r="G1829" s="1">
        <v>0.64</v>
      </c>
      <c r="H1829" s="1">
        <v>4.51</v>
      </c>
      <c r="I1829" s="1">
        <v>14</v>
      </c>
      <c r="J1829" s="1">
        <v>0</v>
      </c>
      <c r="K1829" s="1">
        <v>4.91</v>
      </c>
      <c r="L1829" s="3">
        <f t="shared" si="780"/>
        <v>0.3507142857142857</v>
      </c>
      <c r="M1829" s="3">
        <f t="shared" si="781"/>
        <v>12.39</v>
      </c>
      <c r="N1829" s="1">
        <v>1.871</v>
      </c>
      <c r="O1829" s="1">
        <v>6.016</v>
      </c>
      <c r="P1829" s="30">
        <f t="shared" si="773"/>
        <v>62.822535211267613</v>
      </c>
      <c r="Q1829">
        <f t="shared" si="798"/>
        <v>1.1833333333333333</v>
      </c>
      <c r="R1829">
        <f t="shared" si="799"/>
        <v>3.4166666666666665</v>
      </c>
      <c r="S1829" s="20">
        <f t="shared" si="789"/>
        <v>4.5999999999999996</v>
      </c>
      <c r="T1829" s="20">
        <f t="shared" si="786"/>
        <v>0.34634146341463418</v>
      </c>
    </row>
    <row r="1830" spans="1:20" x14ac:dyDescent="0.25">
      <c r="A1830" t="s">
        <v>1457</v>
      </c>
      <c r="E1830" s="1">
        <v>8.3699999999999992</v>
      </c>
      <c r="F1830" s="1">
        <v>2.89</v>
      </c>
      <c r="G1830" s="1">
        <v>0.17</v>
      </c>
      <c r="H1830" s="1">
        <v>5.31</v>
      </c>
      <c r="I1830" s="1">
        <v>19</v>
      </c>
      <c r="J1830" s="1">
        <v>0</v>
      </c>
      <c r="K1830" s="1">
        <v>11</v>
      </c>
      <c r="L1830" s="3">
        <f t="shared" si="780"/>
        <v>0.57894736842105265</v>
      </c>
      <c r="M1830" s="3">
        <f t="shared" si="781"/>
        <v>19.369999999999997</v>
      </c>
      <c r="N1830" s="1">
        <v>2.27</v>
      </c>
      <c r="O1830" s="1">
        <v>6.5640000000000001</v>
      </c>
      <c r="P1830" s="30">
        <f t="shared" ref="P1830:P1893" si="800">M1830/(Q1830/6)</f>
        <v>98.214084507042244</v>
      </c>
      <c r="Q1830">
        <f t="shared" si="798"/>
        <v>1.1833333333333333</v>
      </c>
      <c r="R1830">
        <f t="shared" si="799"/>
        <v>3.4166666666666665</v>
      </c>
      <c r="S1830" s="20">
        <f t="shared" si="789"/>
        <v>4.5999999999999996</v>
      </c>
      <c r="T1830" s="20">
        <f t="shared" si="786"/>
        <v>0.34634146341463418</v>
      </c>
    </row>
    <row r="1831" spans="1:20" x14ac:dyDescent="0.25">
      <c r="A1831" t="s">
        <v>1458</v>
      </c>
      <c r="E1831" s="1">
        <v>7.53</v>
      </c>
      <c r="F1831" s="1">
        <v>2.8</v>
      </c>
      <c r="G1831" s="1">
        <v>0.28000000000000003</v>
      </c>
      <c r="H1831" s="1">
        <v>4.45</v>
      </c>
      <c r="I1831" s="1">
        <v>16</v>
      </c>
      <c r="J1831" s="1">
        <v>0</v>
      </c>
      <c r="K1831" s="1">
        <v>6.11</v>
      </c>
      <c r="L1831" s="3">
        <f t="shared" si="780"/>
        <v>0.38187500000000002</v>
      </c>
      <c r="M1831" s="3">
        <f t="shared" si="781"/>
        <v>13.64</v>
      </c>
      <c r="N1831" s="1">
        <v>2.1240000000000001</v>
      </c>
      <c r="O1831" s="1">
        <v>5.7060000000000004</v>
      </c>
      <c r="P1831" s="30">
        <f t="shared" si="800"/>
        <v>69.160563380281701</v>
      </c>
      <c r="Q1831">
        <f t="shared" si="798"/>
        <v>1.1833333333333333</v>
      </c>
      <c r="R1831">
        <f t="shared" si="799"/>
        <v>3.4166666666666665</v>
      </c>
      <c r="S1831" s="20">
        <f t="shared" si="789"/>
        <v>4.5999999999999996</v>
      </c>
      <c r="T1831" s="20">
        <f t="shared" si="786"/>
        <v>0.34634146341463418</v>
      </c>
    </row>
    <row r="1832" spans="1:20" x14ac:dyDescent="0.25">
      <c r="A1832" t="s">
        <v>1459</v>
      </c>
      <c r="E1832" s="1">
        <v>7.96</v>
      </c>
      <c r="F1832" s="1">
        <v>2.5</v>
      </c>
      <c r="G1832" s="1">
        <v>0.35</v>
      </c>
      <c r="H1832" s="1">
        <v>5.1100000000000003</v>
      </c>
      <c r="I1832" s="1">
        <v>18</v>
      </c>
      <c r="J1832" s="1">
        <v>0</v>
      </c>
      <c r="K1832" s="1">
        <v>10.8</v>
      </c>
      <c r="L1832" s="3">
        <f t="shared" si="780"/>
        <v>0.60000000000000009</v>
      </c>
      <c r="M1832" s="3">
        <f t="shared" si="781"/>
        <v>18.760000000000002</v>
      </c>
      <c r="N1832" s="1">
        <v>2.262</v>
      </c>
      <c r="O1832" s="1">
        <v>7.1950000000000003</v>
      </c>
      <c r="P1832" s="30">
        <f t="shared" si="800"/>
        <v>95.121126760563385</v>
      </c>
      <c r="Q1832">
        <f t="shared" si="798"/>
        <v>1.1833333333333333</v>
      </c>
      <c r="R1832">
        <f t="shared" si="799"/>
        <v>3.4166666666666665</v>
      </c>
      <c r="S1832" s="20">
        <f t="shared" si="789"/>
        <v>4.5999999999999996</v>
      </c>
      <c r="T1832" s="20">
        <f t="shared" si="786"/>
        <v>0.34634146341463418</v>
      </c>
    </row>
    <row r="1833" spans="1:20" x14ac:dyDescent="0.25">
      <c r="A1833" t="s">
        <v>1460</v>
      </c>
      <c r="E1833" s="1">
        <v>8.44</v>
      </c>
      <c r="F1833" s="1">
        <v>2.98</v>
      </c>
      <c r="G1833" s="1">
        <v>0.2</v>
      </c>
      <c r="H1833" s="1">
        <v>5.27</v>
      </c>
      <c r="I1833" s="1">
        <v>23</v>
      </c>
      <c r="J1833" s="1">
        <v>0</v>
      </c>
      <c r="K1833" s="1">
        <v>22.23</v>
      </c>
      <c r="L1833" s="3">
        <f t="shared" si="780"/>
        <v>0.96652173913043482</v>
      </c>
      <c r="M1833" s="3">
        <f t="shared" si="781"/>
        <v>30.67</v>
      </c>
      <c r="N1833" s="1">
        <v>2.7240000000000002</v>
      </c>
      <c r="O1833" s="1">
        <v>7.7290000000000001</v>
      </c>
      <c r="P1833" s="30">
        <f t="shared" si="800"/>
        <v>88.684337349397609</v>
      </c>
      <c r="Q1833">
        <f>12.45/6</f>
        <v>2.0749999999999997</v>
      </c>
      <c r="R1833">
        <f>35.7/6</f>
        <v>5.95</v>
      </c>
      <c r="S1833" s="20">
        <f t="shared" si="789"/>
        <v>8.0250000000000004</v>
      </c>
      <c r="T1833" s="20">
        <f t="shared" si="786"/>
        <v>0.34873949579831925</v>
      </c>
    </row>
    <row r="1834" spans="1:20" x14ac:dyDescent="0.25">
      <c r="A1834" t="s">
        <v>1461</v>
      </c>
      <c r="E1834" s="1">
        <v>9.1199999999999992</v>
      </c>
      <c r="F1834" s="1">
        <v>3.08</v>
      </c>
      <c r="G1834" s="1">
        <v>0.25</v>
      </c>
      <c r="H1834" s="1">
        <v>5.8</v>
      </c>
      <c r="I1834" s="1">
        <v>29</v>
      </c>
      <c r="J1834" s="1">
        <v>0</v>
      </c>
      <c r="K1834" s="1">
        <v>23.47</v>
      </c>
      <c r="L1834" s="3">
        <f t="shared" si="780"/>
        <v>0.80931034482758613</v>
      </c>
      <c r="M1834" s="3">
        <f t="shared" si="781"/>
        <v>32.589999999999996</v>
      </c>
      <c r="N1834" s="1">
        <v>3.1779999999999999</v>
      </c>
      <c r="O1834" s="1">
        <v>9.4260000000000002</v>
      </c>
      <c r="P1834" s="30">
        <f t="shared" si="800"/>
        <v>94.236144578313258</v>
      </c>
      <c r="Q1834">
        <f t="shared" ref="Q1834:Q1836" si="801">12.45/6</f>
        <v>2.0749999999999997</v>
      </c>
      <c r="R1834">
        <f t="shared" ref="R1834:R1836" si="802">35.7/6</f>
        <v>5.95</v>
      </c>
      <c r="S1834" s="20">
        <f t="shared" si="789"/>
        <v>8.0250000000000004</v>
      </c>
      <c r="T1834" s="20">
        <f t="shared" si="786"/>
        <v>0.34873949579831925</v>
      </c>
    </row>
    <row r="1835" spans="1:20" x14ac:dyDescent="0.25">
      <c r="A1835" t="s">
        <v>1462</v>
      </c>
      <c r="E1835" s="1">
        <v>9.85</v>
      </c>
      <c r="F1835" s="1">
        <v>3.98</v>
      </c>
      <c r="G1835" s="1">
        <v>0.38</v>
      </c>
      <c r="H1835" s="1">
        <v>5.49</v>
      </c>
      <c r="I1835" s="1">
        <v>41</v>
      </c>
      <c r="J1835" s="1">
        <v>0</v>
      </c>
      <c r="K1835" s="1">
        <v>31.01</v>
      </c>
      <c r="L1835" s="3">
        <f t="shared" si="780"/>
        <v>0.75634146341463415</v>
      </c>
      <c r="M1835" s="3">
        <f t="shared" si="781"/>
        <v>40.86</v>
      </c>
      <c r="N1835" s="1">
        <v>4.1609999999999996</v>
      </c>
      <c r="O1835" s="1">
        <v>10.3</v>
      </c>
      <c r="P1835" s="30">
        <f t="shared" si="800"/>
        <v>118.14939759036146</v>
      </c>
      <c r="Q1835">
        <f t="shared" si="801"/>
        <v>2.0749999999999997</v>
      </c>
      <c r="R1835">
        <f t="shared" si="802"/>
        <v>5.95</v>
      </c>
      <c r="S1835" s="20">
        <f t="shared" si="789"/>
        <v>8.0250000000000004</v>
      </c>
      <c r="T1835" s="20">
        <f t="shared" si="786"/>
        <v>0.34873949579831925</v>
      </c>
    </row>
    <row r="1836" spans="1:20" x14ac:dyDescent="0.25">
      <c r="A1836" t="s">
        <v>1463</v>
      </c>
      <c r="E1836" s="1">
        <v>8.6999999999999993</v>
      </c>
      <c r="F1836" s="1">
        <v>2.93</v>
      </c>
      <c r="G1836" s="1">
        <v>0.24</v>
      </c>
      <c r="H1836" s="1">
        <v>5.53</v>
      </c>
      <c r="I1836" s="1">
        <v>29</v>
      </c>
      <c r="J1836" s="1">
        <v>0</v>
      </c>
      <c r="K1836" s="1">
        <v>19.03</v>
      </c>
      <c r="L1836" s="3">
        <f t="shared" si="780"/>
        <v>0.65620689655172415</v>
      </c>
      <c r="M1836" s="3">
        <f t="shared" si="781"/>
        <v>27.73</v>
      </c>
      <c r="N1836" s="1">
        <v>3.3319999999999999</v>
      </c>
      <c r="O1836" s="1">
        <v>9.8970000000000002</v>
      </c>
      <c r="P1836" s="30">
        <f t="shared" si="800"/>
        <v>80.183132530120503</v>
      </c>
      <c r="Q1836">
        <f t="shared" si="801"/>
        <v>2.0749999999999997</v>
      </c>
      <c r="R1836">
        <f t="shared" si="802"/>
        <v>5.95</v>
      </c>
      <c r="S1836" s="20">
        <f t="shared" si="789"/>
        <v>8.0250000000000004</v>
      </c>
      <c r="T1836" s="20">
        <f t="shared" si="786"/>
        <v>0.34873949579831925</v>
      </c>
    </row>
    <row r="1837" spans="1:20" x14ac:dyDescent="0.25">
      <c r="L1837" s="3"/>
      <c r="M1837" s="3"/>
      <c r="P1837" s="30"/>
      <c r="S1837" s="20"/>
      <c r="T1837" s="20"/>
    </row>
    <row r="1838" spans="1:20" x14ac:dyDescent="0.25">
      <c r="L1838" s="3"/>
      <c r="M1838" s="3"/>
      <c r="P1838" s="30"/>
      <c r="S1838" s="20"/>
      <c r="T1838" s="20"/>
    </row>
    <row r="1839" spans="1:20" x14ac:dyDescent="0.25">
      <c r="A1839" t="s">
        <v>1464</v>
      </c>
      <c r="E1839" s="1">
        <v>6.57</v>
      </c>
      <c r="F1839" s="1">
        <v>1.52</v>
      </c>
      <c r="G1839" s="1">
        <v>0.66</v>
      </c>
      <c r="H1839" s="1">
        <v>4.3899999999999997</v>
      </c>
      <c r="I1839" s="1">
        <v>16</v>
      </c>
      <c r="J1839" s="1">
        <v>0</v>
      </c>
      <c r="K1839" s="1">
        <v>5.15</v>
      </c>
      <c r="L1839" s="3">
        <f t="shared" si="780"/>
        <v>0.32187500000000002</v>
      </c>
      <c r="M1839" s="3">
        <f t="shared" si="781"/>
        <v>11.72</v>
      </c>
      <c r="N1839" s="1">
        <v>2.4350000000000001</v>
      </c>
      <c r="O1839" s="1">
        <v>10.545999999999999</v>
      </c>
      <c r="P1839" s="30">
        <f t="shared" si="800"/>
        <v>90.153846153846175</v>
      </c>
      <c r="Q1839">
        <f>4.68/6</f>
        <v>0.77999999999999992</v>
      </c>
      <c r="R1839">
        <f>19.8/6</f>
        <v>3.3000000000000003</v>
      </c>
      <c r="S1839" s="20">
        <f t="shared" si="789"/>
        <v>4.08</v>
      </c>
      <c r="T1839" s="20">
        <f t="shared" si="786"/>
        <v>0.23636363636363633</v>
      </c>
    </row>
    <row r="1840" spans="1:20" x14ac:dyDescent="0.25">
      <c r="A1840" t="s">
        <v>1465</v>
      </c>
      <c r="E1840" s="1">
        <v>6.07</v>
      </c>
      <c r="F1840" s="1">
        <v>1.1399999999999999</v>
      </c>
      <c r="G1840" s="1">
        <v>0.83</v>
      </c>
      <c r="H1840" s="1">
        <v>4.0999999999999996</v>
      </c>
      <c r="I1840" s="1">
        <v>14</v>
      </c>
      <c r="J1840" s="1">
        <v>0</v>
      </c>
      <c r="K1840" s="1">
        <v>3.51</v>
      </c>
      <c r="L1840" s="3">
        <f t="shared" si="780"/>
        <v>0.25071428571428572</v>
      </c>
      <c r="M1840" s="3">
        <f t="shared" si="781"/>
        <v>9.58</v>
      </c>
      <c r="N1840" s="1">
        <v>2.3069999999999999</v>
      </c>
      <c r="O1840" s="1">
        <v>12.326000000000001</v>
      </c>
      <c r="P1840" s="30">
        <f t="shared" si="800"/>
        <v>73.692307692307708</v>
      </c>
      <c r="Q1840">
        <f t="shared" ref="Q1840:Q1843" si="803">4.68/6</f>
        <v>0.77999999999999992</v>
      </c>
      <c r="R1840">
        <f t="shared" ref="R1840:R1843" si="804">19.8/6</f>
        <v>3.3000000000000003</v>
      </c>
      <c r="S1840" s="20">
        <f t="shared" si="789"/>
        <v>4.08</v>
      </c>
      <c r="T1840" s="20">
        <f t="shared" si="786"/>
        <v>0.23636363636363633</v>
      </c>
    </row>
    <row r="1841" spans="1:20" x14ac:dyDescent="0.25">
      <c r="A1841" t="s">
        <v>1466</v>
      </c>
      <c r="E1841" s="1">
        <v>7.16</v>
      </c>
      <c r="F1841" s="1">
        <v>1.8</v>
      </c>
      <c r="G1841" s="1">
        <v>0.98</v>
      </c>
      <c r="H1841" s="1">
        <v>4.38</v>
      </c>
      <c r="I1841" s="1">
        <v>12</v>
      </c>
      <c r="J1841" s="1">
        <v>1</v>
      </c>
      <c r="K1841" s="1">
        <v>3.57</v>
      </c>
      <c r="L1841" s="3">
        <f t="shared" si="780"/>
        <v>0.29749999999999999</v>
      </c>
      <c r="M1841" s="3">
        <f t="shared" si="781"/>
        <v>10.73</v>
      </c>
      <c r="N1841" s="1">
        <v>1.675</v>
      </c>
      <c r="O1841" s="1">
        <v>6.665</v>
      </c>
      <c r="P1841" s="30">
        <f t="shared" si="800"/>
        <v>82.538461538461561</v>
      </c>
      <c r="Q1841">
        <f t="shared" si="803"/>
        <v>0.77999999999999992</v>
      </c>
      <c r="R1841">
        <f t="shared" si="804"/>
        <v>3.3000000000000003</v>
      </c>
      <c r="S1841" s="20">
        <f t="shared" si="789"/>
        <v>4.08</v>
      </c>
      <c r="T1841" s="20">
        <f t="shared" si="786"/>
        <v>0.23636363636363633</v>
      </c>
    </row>
    <row r="1842" spans="1:20" x14ac:dyDescent="0.25">
      <c r="A1842" t="s">
        <v>1467</v>
      </c>
      <c r="E1842" s="1">
        <v>6.34</v>
      </c>
      <c r="F1842" s="1">
        <v>1.63</v>
      </c>
      <c r="G1842" s="1">
        <v>0.16</v>
      </c>
      <c r="H1842" s="1">
        <v>4.55</v>
      </c>
      <c r="I1842" s="1">
        <v>19</v>
      </c>
      <c r="J1842" s="1">
        <v>1</v>
      </c>
      <c r="K1842" s="1">
        <v>4.58</v>
      </c>
      <c r="L1842" s="3">
        <f t="shared" si="780"/>
        <v>0.24105263157894738</v>
      </c>
      <c r="M1842" s="3">
        <f t="shared" si="781"/>
        <v>10.92</v>
      </c>
      <c r="N1842" s="1">
        <v>2.9990000000000001</v>
      </c>
      <c r="O1842" s="1">
        <v>11.673999999999999</v>
      </c>
      <c r="P1842" s="30">
        <f t="shared" si="800"/>
        <v>84.000000000000014</v>
      </c>
      <c r="Q1842">
        <f t="shared" si="803"/>
        <v>0.77999999999999992</v>
      </c>
      <c r="R1842">
        <f t="shared" si="804"/>
        <v>3.3000000000000003</v>
      </c>
      <c r="S1842" s="20">
        <f t="shared" si="789"/>
        <v>4.08</v>
      </c>
      <c r="T1842" s="20">
        <f t="shared" si="786"/>
        <v>0.23636363636363633</v>
      </c>
    </row>
    <row r="1843" spans="1:20" x14ac:dyDescent="0.25">
      <c r="A1843" t="s">
        <v>1468</v>
      </c>
      <c r="E1843" s="1">
        <v>5.32</v>
      </c>
      <c r="F1843" s="1">
        <v>1.1399999999999999</v>
      </c>
      <c r="G1843" s="1">
        <v>0.68</v>
      </c>
      <c r="H1843" s="1">
        <v>3.5</v>
      </c>
      <c r="I1843" s="1">
        <v>12</v>
      </c>
      <c r="J1843" s="1">
        <v>2</v>
      </c>
      <c r="K1843" s="1">
        <v>3.31</v>
      </c>
      <c r="L1843" s="3">
        <f t="shared" si="780"/>
        <v>0.27583333333333332</v>
      </c>
      <c r="M1843" s="3">
        <f t="shared" si="781"/>
        <v>8.6300000000000008</v>
      </c>
      <c r="N1843" s="1">
        <v>2.2559999999999998</v>
      </c>
      <c r="O1843" s="1">
        <v>10.496</v>
      </c>
      <c r="P1843" s="30">
        <f t="shared" si="800"/>
        <v>66.384615384615401</v>
      </c>
      <c r="Q1843">
        <f t="shared" si="803"/>
        <v>0.77999999999999992</v>
      </c>
      <c r="R1843">
        <f t="shared" si="804"/>
        <v>3.3000000000000003</v>
      </c>
      <c r="S1843" s="20">
        <f t="shared" si="789"/>
        <v>4.08</v>
      </c>
      <c r="T1843" s="20">
        <f t="shared" si="786"/>
        <v>0.23636363636363633</v>
      </c>
    </row>
    <row r="1844" spans="1:20" x14ac:dyDescent="0.25">
      <c r="L1844" s="3"/>
      <c r="M1844" s="3"/>
      <c r="P1844" s="30"/>
      <c r="S1844" s="20"/>
      <c r="T1844" s="20"/>
    </row>
    <row r="1845" spans="1:20" x14ac:dyDescent="0.25">
      <c r="A1845" t="s">
        <v>1469</v>
      </c>
      <c r="E1845" s="1">
        <v>8.5299999999999994</v>
      </c>
      <c r="F1845" s="1">
        <v>2.31</v>
      </c>
      <c r="G1845" s="1">
        <v>0.13</v>
      </c>
      <c r="H1845" s="1">
        <v>6.09</v>
      </c>
      <c r="I1845" s="1">
        <v>26</v>
      </c>
      <c r="J1845" s="1">
        <v>0</v>
      </c>
      <c r="K1845" s="1">
        <v>21.3</v>
      </c>
      <c r="L1845" s="3">
        <f t="shared" si="780"/>
        <v>0.81923076923076921</v>
      </c>
      <c r="M1845" s="3">
        <f t="shared" si="781"/>
        <v>29.83</v>
      </c>
      <c r="N1845" s="1">
        <v>3.05</v>
      </c>
      <c r="O1845" s="1">
        <v>11.279</v>
      </c>
      <c r="P1845" s="30">
        <f t="shared" si="800"/>
        <v>130.16727272727272</v>
      </c>
      <c r="Q1845">
        <f>8.25/6</f>
        <v>1.375</v>
      </c>
      <c r="R1845">
        <f>26.85/6</f>
        <v>4.4750000000000005</v>
      </c>
      <c r="S1845" s="20">
        <f t="shared" si="789"/>
        <v>5.8500000000000005</v>
      </c>
      <c r="T1845" s="20">
        <f t="shared" si="786"/>
        <v>0.30726256983240219</v>
      </c>
    </row>
    <row r="1846" spans="1:20" x14ac:dyDescent="0.25">
      <c r="A1846" t="s">
        <v>1470</v>
      </c>
      <c r="E1846" s="1">
        <v>8.7899999999999991</v>
      </c>
      <c r="F1846" s="1">
        <v>2.5299999999999998</v>
      </c>
      <c r="G1846" s="1">
        <v>0.26</v>
      </c>
      <c r="H1846" s="1">
        <v>6.01</v>
      </c>
      <c r="I1846" s="1">
        <v>20</v>
      </c>
      <c r="J1846" s="1">
        <v>0</v>
      </c>
      <c r="K1846" s="1">
        <v>15.56</v>
      </c>
      <c r="L1846" s="3">
        <f t="shared" si="780"/>
        <v>0.77800000000000002</v>
      </c>
      <c r="M1846" s="3">
        <f t="shared" si="781"/>
        <v>24.35</v>
      </c>
      <c r="N1846" s="1">
        <v>2.274</v>
      </c>
      <c r="O1846" s="1">
        <v>7.9130000000000003</v>
      </c>
      <c r="P1846" s="30">
        <f t="shared" si="800"/>
        <v>106.25454545454546</v>
      </c>
      <c r="Q1846">
        <f t="shared" ref="Q1846:Q1848" si="805">8.25/6</f>
        <v>1.375</v>
      </c>
      <c r="R1846">
        <f t="shared" ref="R1846:R1848" si="806">26.85/6</f>
        <v>4.4750000000000005</v>
      </c>
      <c r="S1846" s="20">
        <f t="shared" si="789"/>
        <v>5.8500000000000005</v>
      </c>
      <c r="T1846" s="20">
        <f t="shared" si="786"/>
        <v>0.30726256983240219</v>
      </c>
    </row>
    <row r="1847" spans="1:20" x14ac:dyDescent="0.25">
      <c r="A1847" t="s">
        <v>1471</v>
      </c>
      <c r="E1847" s="1">
        <v>8.9600000000000009</v>
      </c>
      <c r="F1847" s="1">
        <v>1.94</v>
      </c>
      <c r="G1847" s="1">
        <v>0.24</v>
      </c>
      <c r="H1847" s="1">
        <v>6.79</v>
      </c>
      <c r="I1847" s="1">
        <v>16</v>
      </c>
      <c r="J1847" s="1">
        <v>0</v>
      </c>
      <c r="K1847" s="1">
        <v>10.36</v>
      </c>
      <c r="L1847" s="3">
        <f t="shared" si="780"/>
        <v>0.64749999999999996</v>
      </c>
      <c r="M1847" s="3">
        <f t="shared" si="781"/>
        <v>19.32</v>
      </c>
      <c r="N1847" s="1">
        <v>1.7849999999999999</v>
      </c>
      <c r="O1847" s="1">
        <v>8.2449999999999992</v>
      </c>
      <c r="P1847" s="30">
        <f t="shared" si="800"/>
        <v>84.305454545454552</v>
      </c>
      <c r="Q1847">
        <f t="shared" si="805"/>
        <v>1.375</v>
      </c>
      <c r="R1847">
        <f t="shared" si="806"/>
        <v>4.4750000000000005</v>
      </c>
      <c r="S1847" s="20">
        <f t="shared" si="789"/>
        <v>5.8500000000000005</v>
      </c>
      <c r="T1847" s="20">
        <f t="shared" si="786"/>
        <v>0.30726256983240219</v>
      </c>
    </row>
    <row r="1848" spans="1:20" x14ac:dyDescent="0.25">
      <c r="A1848" t="s">
        <v>1472</v>
      </c>
      <c r="E1848" s="1">
        <v>8.8800000000000008</v>
      </c>
      <c r="F1848" s="1">
        <v>2.96</v>
      </c>
      <c r="G1848" s="1">
        <v>0.13</v>
      </c>
      <c r="H1848" s="1">
        <v>5.79</v>
      </c>
      <c r="I1848" s="1">
        <v>20</v>
      </c>
      <c r="J1848" s="1">
        <v>1</v>
      </c>
      <c r="K1848" s="1">
        <v>10.53</v>
      </c>
      <c r="L1848" s="3">
        <f t="shared" si="780"/>
        <v>0.52649999999999997</v>
      </c>
      <c r="M1848" s="3">
        <f t="shared" si="781"/>
        <v>19.41</v>
      </c>
      <c r="N1848" s="1">
        <v>2.2519999999999998</v>
      </c>
      <c r="O1848" s="1">
        <v>6.7670000000000003</v>
      </c>
      <c r="P1848" s="30">
        <f t="shared" si="800"/>
        <v>84.698181818181823</v>
      </c>
      <c r="Q1848">
        <f t="shared" si="805"/>
        <v>1.375</v>
      </c>
      <c r="R1848">
        <f t="shared" si="806"/>
        <v>4.4750000000000005</v>
      </c>
      <c r="S1848" s="20">
        <f t="shared" si="789"/>
        <v>5.8500000000000005</v>
      </c>
      <c r="T1848" s="20">
        <f t="shared" si="786"/>
        <v>0.30726256983240219</v>
      </c>
    </row>
    <row r="1849" spans="1:20" x14ac:dyDescent="0.25">
      <c r="L1849" s="3"/>
      <c r="M1849" s="3"/>
      <c r="P1849" s="30"/>
      <c r="S1849" s="20"/>
      <c r="T1849" s="20"/>
    </row>
    <row r="1850" spans="1:20" x14ac:dyDescent="0.25">
      <c r="L1850" s="3"/>
      <c r="M1850" s="3"/>
      <c r="P1850" s="30"/>
      <c r="S1850" s="20"/>
      <c r="T1850" s="20"/>
    </row>
    <row r="1851" spans="1:20" x14ac:dyDescent="0.25">
      <c r="A1851" t="s">
        <v>1473</v>
      </c>
      <c r="E1851" s="1">
        <v>9.1999999999999993</v>
      </c>
      <c r="F1851" s="1">
        <v>3.14</v>
      </c>
      <c r="G1851" s="1">
        <v>0.17</v>
      </c>
      <c r="H1851" s="1">
        <v>5.89</v>
      </c>
      <c r="I1851" s="1">
        <v>30</v>
      </c>
      <c r="J1851" s="1">
        <v>0</v>
      </c>
      <c r="K1851" s="1">
        <v>27.49</v>
      </c>
      <c r="L1851" s="3">
        <f t="shared" si="780"/>
        <v>0.91633333333333333</v>
      </c>
      <c r="M1851" s="3">
        <f t="shared" si="781"/>
        <v>36.69</v>
      </c>
      <c r="N1851" s="1">
        <v>3.2610000000000001</v>
      </c>
      <c r="O1851" s="1">
        <v>9.5510000000000002</v>
      </c>
      <c r="P1851" s="30">
        <f>M1851/(Q1851/6)</f>
        <v>103.59529411764704</v>
      </c>
      <c r="Q1851">
        <f>12.75/6</f>
        <v>2.125</v>
      </c>
      <c r="R1851">
        <f>35.55/6</f>
        <v>5.9249999999999998</v>
      </c>
      <c r="S1851" s="20">
        <f t="shared" si="789"/>
        <v>8.0500000000000007</v>
      </c>
      <c r="T1851" s="20">
        <f t="shared" si="786"/>
        <v>0.35864978902953587</v>
      </c>
    </row>
    <row r="1852" spans="1:20" x14ac:dyDescent="0.25">
      <c r="A1852" t="s">
        <v>1474</v>
      </c>
      <c r="E1852" s="1">
        <v>8.27</v>
      </c>
      <c r="F1852" s="1">
        <v>2.89</v>
      </c>
      <c r="G1852" s="1">
        <v>0.18</v>
      </c>
      <c r="H1852" s="1">
        <v>5.2</v>
      </c>
      <c r="I1852" s="1">
        <v>27</v>
      </c>
      <c r="J1852" s="1">
        <v>0</v>
      </c>
      <c r="K1852" s="1">
        <v>19.88</v>
      </c>
      <c r="L1852" s="3">
        <f t="shared" si="780"/>
        <v>0.73629629629629623</v>
      </c>
      <c r="M1852" s="3">
        <f t="shared" si="781"/>
        <v>28.15</v>
      </c>
      <c r="N1852" s="1">
        <v>3.2650000000000001</v>
      </c>
      <c r="O1852" s="1">
        <v>9.3559999999999999</v>
      </c>
      <c r="P1852" s="30">
        <f t="shared" si="800"/>
        <v>79.482352941176458</v>
      </c>
      <c r="Q1852">
        <f t="shared" ref="Q1852:Q1854" si="807">12.75/6</f>
        <v>2.125</v>
      </c>
      <c r="R1852">
        <f t="shared" ref="R1852:R1854" si="808">35.55/6</f>
        <v>5.9249999999999998</v>
      </c>
      <c r="S1852" s="20">
        <f t="shared" si="789"/>
        <v>8.0500000000000007</v>
      </c>
      <c r="T1852" s="20">
        <f t="shared" si="786"/>
        <v>0.35864978902953587</v>
      </c>
    </row>
    <row r="1853" spans="1:20" x14ac:dyDescent="0.25">
      <c r="A1853" t="s">
        <v>1475</v>
      </c>
      <c r="E1853" s="1">
        <v>10.18</v>
      </c>
      <c r="F1853" s="1">
        <v>3.03</v>
      </c>
      <c r="G1853" s="1">
        <v>0.33</v>
      </c>
      <c r="H1853" s="1">
        <v>6.82</v>
      </c>
      <c r="I1853" s="1">
        <v>30</v>
      </c>
      <c r="J1853" s="1">
        <v>0</v>
      </c>
      <c r="K1853" s="1">
        <v>18.2</v>
      </c>
      <c r="L1853" s="3">
        <f t="shared" si="780"/>
        <v>0.60666666666666669</v>
      </c>
      <c r="M1853" s="3">
        <f t="shared" si="781"/>
        <v>28.38</v>
      </c>
      <c r="N1853" s="1">
        <v>2.9470000000000001</v>
      </c>
      <c r="O1853" s="1">
        <v>9.8919999999999995</v>
      </c>
      <c r="P1853" s="30">
        <f t="shared" si="800"/>
        <v>80.131764705882347</v>
      </c>
      <c r="Q1853">
        <f t="shared" si="807"/>
        <v>2.125</v>
      </c>
      <c r="R1853">
        <f t="shared" si="808"/>
        <v>5.9249999999999998</v>
      </c>
      <c r="S1853" s="20">
        <f t="shared" si="789"/>
        <v>8.0500000000000007</v>
      </c>
      <c r="T1853" s="20">
        <f t="shared" si="786"/>
        <v>0.35864978902953587</v>
      </c>
    </row>
    <row r="1854" spans="1:20" x14ac:dyDescent="0.25">
      <c r="A1854" t="s">
        <v>1476</v>
      </c>
      <c r="E1854" s="1">
        <v>8.59</v>
      </c>
      <c r="F1854" s="1">
        <v>2.69</v>
      </c>
      <c r="G1854" s="1">
        <v>0.36</v>
      </c>
      <c r="H1854" s="1">
        <v>5.54</v>
      </c>
      <c r="I1854" s="1">
        <v>23</v>
      </c>
      <c r="J1854" s="1">
        <v>0</v>
      </c>
      <c r="K1854" s="1">
        <v>12.04</v>
      </c>
      <c r="L1854" s="3">
        <f t="shared" si="780"/>
        <v>0.52347826086956517</v>
      </c>
      <c r="M1854" s="3">
        <f t="shared" si="781"/>
        <v>20.63</v>
      </c>
      <c r="N1854" s="1">
        <v>2.677</v>
      </c>
      <c r="O1854" s="1">
        <v>8.5429999999999993</v>
      </c>
      <c r="P1854" s="30">
        <f t="shared" si="800"/>
        <v>58.249411764705876</v>
      </c>
      <c r="Q1854">
        <f t="shared" si="807"/>
        <v>2.125</v>
      </c>
      <c r="R1854">
        <f t="shared" si="808"/>
        <v>5.9249999999999998</v>
      </c>
      <c r="S1854" s="20">
        <f t="shared" si="789"/>
        <v>8.0500000000000007</v>
      </c>
      <c r="T1854" s="20">
        <f t="shared" si="786"/>
        <v>0.35864978902953587</v>
      </c>
    </row>
    <row r="1855" spans="1:20" x14ac:dyDescent="0.25">
      <c r="L1855" s="3"/>
      <c r="M1855" s="3"/>
      <c r="P1855" s="30"/>
      <c r="S1855" s="20"/>
      <c r="T1855" s="20"/>
    </row>
    <row r="1856" spans="1:20" x14ac:dyDescent="0.25">
      <c r="L1856" s="3"/>
      <c r="M1856" s="3"/>
      <c r="P1856" s="30"/>
      <c r="S1856" s="20"/>
      <c r="T1856" s="20"/>
    </row>
    <row r="1857" spans="1:20" x14ac:dyDescent="0.25">
      <c r="A1857" t="s">
        <v>1477</v>
      </c>
      <c r="E1857" s="1">
        <v>4.4000000000000004</v>
      </c>
      <c r="F1857" s="1">
        <v>1.3</v>
      </c>
      <c r="G1857" s="1">
        <v>0.64</v>
      </c>
      <c r="H1857" s="1">
        <v>2.46</v>
      </c>
      <c r="I1857" s="1">
        <v>15</v>
      </c>
      <c r="J1857" s="1">
        <v>0</v>
      </c>
      <c r="K1857" s="1">
        <v>10.76</v>
      </c>
      <c r="L1857" s="3">
        <f t="shared" si="780"/>
        <v>0.71733333333333327</v>
      </c>
      <c r="M1857" s="3">
        <f t="shared" si="781"/>
        <v>15.16</v>
      </c>
      <c r="N1857" s="1">
        <v>3.4060000000000001</v>
      </c>
      <c r="O1857" s="1">
        <v>11.528</v>
      </c>
      <c r="P1857" s="30">
        <f t="shared" si="800"/>
        <v>71.0625</v>
      </c>
      <c r="Q1857">
        <f>7.68/6</f>
        <v>1.28</v>
      </c>
      <c r="R1857">
        <f>30/6</f>
        <v>5</v>
      </c>
      <c r="S1857" s="20">
        <f t="shared" si="789"/>
        <v>6.28</v>
      </c>
      <c r="T1857" s="20">
        <f t="shared" si="786"/>
        <v>0.25600000000000001</v>
      </c>
    </row>
    <row r="1858" spans="1:20" x14ac:dyDescent="0.25">
      <c r="A1858" t="s">
        <v>1478</v>
      </c>
      <c r="E1858" s="1">
        <v>6.56</v>
      </c>
      <c r="F1858" s="1">
        <v>1.01</v>
      </c>
      <c r="G1858" s="1">
        <v>0.08</v>
      </c>
      <c r="H1858" s="1">
        <v>5.47</v>
      </c>
      <c r="I1858" s="1">
        <v>9</v>
      </c>
      <c r="J1858" s="1">
        <v>0</v>
      </c>
      <c r="K1858" s="1">
        <v>2.69</v>
      </c>
      <c r="L1858" s="3">
        <f t="shared" si="780"/>
        <v>0.29888888888888887</v>
      </c>
      <c r="M1858" s="3">
        <f t="shared" si="781"/>
        <v>9.25</v>
      </c>
      <c r="N1858" s="1">
        <v>1.3720000000000001</v>
      </c>
      <c r="O1858" s="1">
        <v>8.8759999999999994</v>
      </c>
      <c r="P1858" s="30">
        <f t="shared" si="800"/>
        <v>43.359375</v>
      </c>
      <c r="Q1858">
        <f t="shared" ref="Q1858:Q1861" si="809">7.68/6</f>
        <v>1.28</v>
      </c>
      <c r="R1858">
        <f t="shared" ref="R1858:R1860" si="810">30/6</f>
        <v>5</v>
      </c>
      <c r="S1858" s="20">
        <f t="shared" si="789"/>
        <v>6.28</v>
      </c>
      <c r="T1858" s="20">
        <f t="shared" si="786"/>
        <v>0.25600000000000001</v>
      </c>
    </row>
    <row r="1859" spans="1:20" x14ac:dyDescent="0.25">
      <c r="A1859" t="s">
        <v>1479</v>
      </c>
      <c r="E1859" s="1">
        <v>6.77</v>
      </c>
      <c r="F1859" s="1">
        <v>1.45</v>
      </c>
      <c r="G1859" s="1">
        <v>0.32</v>
      </c>
      <c r="H1859" s="1">
        <v>5</v>
      </c>
      <c r="I1859" s="1">
        <v>12</v>
      </c>
      <c r="J1859" s="1">
        <v>1</v>
      </c>
      <c r="K1859" s="1">
        <v>4.1399999999999997</v>
      </c>
      <c r="L1859" s="3">
        <f t="shared" si="780"/>
        <v>0.34499999999999997</v>
      </c>
      <c r="M1859" s="3">
        <f t="shared" si="781"/>
        <v>10.91</v>
      </c>
      <c r="N1859" s="1">
        <v>1.7729999999999999</v>
      </c>
      <c r="O1859" s="1">
        <v>8.26</v>
      </c>
      <c r="P1859" s="30">
        <f t="shared" si="800"/>
        <v>51.140625</v>
      </c>
      <c r="Q1859">
        <f t="shared" si="809"/>
        <v>1.28</v>
      </c>
      <c r="R1859">
        <f t="shared" si="810"/>
        <v>5</v>
      </c>
      <c r="S1859" s="20">
        <f t="shared" si="789"/>
        <v>6.28</v>
      </c>
      <c r="T1859" s="20">
        <f t="shared" si="786"/>
        <v>0.25600000000000001</v>
      </c>
    </row>
    <row r="1860" spans="1:20" x14ac:dyDescent="0.25">
      <c r="A1860" t="s">
        <v>1480</v>
      </c>
      <c r="E1860" s="1">
        <v>9.07</v>
      </c>
      <c r="F1860" s="1">
        <v>2.33</v>
      </c>
      <c r="G1860" s="1">
        <v>0.41</v>
      </c>
      <c r="H1860" s="1">
        <v>6.33</v>
      </c>
      <c r="I1860" s="1">
        <v>23</v>
      </c>
      <c r="J1860" s="1">
        <v>2</v>
      </c>
      <c r="K1860" s="1">
        <v>7.19</v>
      </c>
      <c r="L1860" s="3">
        <f t="shared" si="780"/>
        <v>0.31260869565217392</v>
      </c>
      <c r="M1860" s="3">
        <f t="shared" si="781"/>
        <v>16.260000000000002</v>
      </c>
      <c r="N1860" s="1">
        <v>2.5350000000000001</v>
      </c>
      <c r="O1860" s="1">
        <v>9.86</v>
      </c>
      <c r="P1860" s="30">
        <f t="shared" si="800"/>
        <v>76.21875</v>
      </c>
      <c r="Q1860">
        <f t="shared" si="809"/>
        <v>1.28</v>
      </c>
      <c r="R1860">
        <f t="shared" si="810"/>
        <v>5</v>
      </c>
      <c r="S1860" s="20">
        <f t="shared" si="789"/>
        <v>6.28</v>
      </c>
      <c r="T1860" s="20">
        <f t="shared" ref="T1860:T1925" si="811">Q1860/R1860</f>
        <v>0.25600000000000001</v>
      </c>
    </row>
    <row r="1861" spans="1:20" x14ac:dyDescent="0.25">
      <c r="A1861" t="s">
        <v>1481</v>
      </c>
      <c r="E1861" s="1">
        <v>8.3699999999999992</v>
      </c>
      <c r="F1861" s="1">
        <v>1.94</v>
      </c>
      <c r="G1861" s="1">
        <v>0.36</v>
      </c>
      <c r="H1861" s="1">
        <v>6.07</v>
      </c>
      <c r="I1861" s="1">
        <v>20</v>
      </c>
      <c r="J1861" s="1">
        <v>0</v>
      </c>
      <c r="K1861" s="1">
        <v>7.36</v>
      </c>
      <c r="L1861" s="3">
        <f t="shared" ref="L1861:L1940" si="812">K1861/I1861</f>
        <v>0.36799999999999999</v>
      </c>
      <c r="M1861" s="3">
        <f t="shared" ref="M1861:M1940" si="813">E1861+K1861</f>
        <v>15.73</v>
      </c>
      <c r="N1861" s="1">
        <v>2.39</v>
      </c>
      <c r="O1861" s="1">
        <v>10.294</v>
      </c>
      <c r="P1861" s="30">
        <f t="shared" si="800"/>
        <v>73.734375</v>
      </c>
      <c r="Q1861">
        <f t="shared" si="809"/>
        <v>1.28</v>
      </c>
      <c r="R1861">
        <f>30/6</f>
        <v>5</v>
      </c>
      <c r="S1861" s="20">
        <f t="shared" si="789"/>
        <v>6.28</v>
      </c>
      <c r="T1861" s="20">
        <f t="shared" si="811"/>
        <v>0.25600000000000001</v>
      </c>
    </row>
    <row r="1862" spans="1:20" x14ac:dyDescent="0.25">
      <c r="L1862" s="3"/>
      <c r="M1862" s="3"/>
      <c r="P1862" s="30"/>
      <c r="S1862" s="20"/>
      <c r="T1862" s="20"/>
    </row>
    <row r="1863" spans="1:20" x14ac:dyDescent="0.25">
      <c r="A1863" t="s">
        <v>1482</v>
      </c>
      <c r="E1863" s="1">
        <v>9.16</v>
      </c>
      <c r="F1863" s="1">
        <v>3.27</v>
      </c>
      <c r="G1863" s="1">
        <v>0.31</v>
      </c>
      <c r="H1863" s="1">
        <v>5.57</v>
      </c>
      <c r="I1863" s="1">
        <v>24</v>
      </c>
      <c r="J1863" s="1">
        <v>0</v>
      </c>
      <c r="K1863" s="1">
        <v>14.97</v>
      </c>
      <c r="L1863" s="3">
        <f t="shared" si="812"/>
        <v>0.62375000000000003</v>
      </c>
      <c r="M1863" s="3">
        <f t="shared" si="813"/>
        <v>24.130000000000003</v>
      </c>
      <c r="N1863" s="1">
        <v>2.6219999999999999</v>
      </c>
      <c r="O1863" s="1">
        <v>7.3470000000000004</v>
      </c>
      <c r="P1863" s="30">
        <f t="shared" si="800"/>
        <v>68.131764705882361</v>
      </c>
      <c r="Q1863">
        <f>12.75/6</f>
        <v>2.125</v>
      </c>
      <c r="R1863">
        <f t="shared" ref="R1863:R1866" si="814">36.6/6</f>
        <v>6.1000000000000005</v>
      </c>
      <c r="S1863" s="20">
        <f t="shared" si="789"/>
        <v>8.2250000000000014</v>
      </c>
      <c r="T1863" s="20">
        <f t="shared" si="811"/>
        <v>0.34836065573770486</v>
      </c>
    </row>
    <row r="1864" spans="1:20" x14ac:dyDescent="0.25">
      <c r="A1864" t="s">
        <v>1483</v>
      </c>
      <c r="E1864" s="1">
        <v>9.5399999999999991</v>
      </c>
      <c r="F1864" s="1">
        <v>3.41</v>
      </c>
      <c r="G1864" s="1">
        <v>0.19</v>
      </c>
      <c r="H1864" s="1">
        <v>5.94</v>
      </c>
      <c r="I1864" s="1">
        <v>36</v>
      </c>
      <c r="J1864" s="1">
        <v>0</v>
      </c>
      <c r="K1864" s="1">
        <v>23.49</v>
      </c>
      <c r="L1864" s="3">
        <f t="shared" si="812"/>
        <v>0.65249999999999997</v>
      </c>
      <c r="M1864" s="3">
        <f t="shared" si="813"/>
        <v>33.03</v>
      </c>
      <c r="N1864" s="1">
        <v>3.7719999999999998</v>
      </c>
      <c r="O1864" s="1">
        <v>10.555999999999999</v>
      </c>
      <c r="P1864" s="30">
        <f t="shared" si="800"/>
        <v>93.261176470588239</v>
      </c>
      <c r="Q1864">
        <f t="shared" ref="Q1864:Q1866" si="815">12.75/6</f>
        <v>2.125</v>
      </c>
      <c r="R1864">
        <f t="shared" si="814"/>
        <v>6.1000000000000005</v>
      </c>
      <c r="S1864" s="20">
        <f t="shared" si="789"/>
        <v>8.2250000000000014</v>
      </c>
      <c r="T1864" s="20">
        <f t="shared" si="811"/>
        <v>0.34836065573770486</v>
      </c>
    </row>
    <row r="1865" spans="1:20" x14ac:dyDescent="0.25">
      <c r="A1865" t="s">
        <v>1484</v>
      </c>
      <c r="E1865" s="1">
        <v>9.6</v>
      </c>
      <c r="F1865" s="1">
        <v>2.4500000000000002</v>
      </c>
      <c r="G1865" s="1">
        <v>0.18</v>
      </c>
      <c r="H1865" s="1">
        <v>6.97</v>
      </c>
      <c r="I1865" s="1">
        <v>21</v>
      </c>
      <c r="J1865" s="1">
        <v>0</v>
      </c>
      <c r="K1865" s="1">
        <v>10.08</v>
      </c>
      <c r="L1865" s="3">
        <f t="shared" si="812"/>
        <v>0.48</v>
      </c>
      <c r="M1865" s="3">
        <f t="shared" si="813"/>
        <v>19.68</v>
      </c>
      <c r="N1865" s="1">
        <v>2.1859999999999999</v>
      </c>
      <c r="O1865" s="1">
        <v>8.5630000000000006</v>
      </c>
      <c r="P1865" s="30">
        <f t="shared" si="800"/>
        <v>55.567058823529408</v>
      </c>
      <c r="Q1865">
        <f t="shared" si="815"/>
        <v>2.125</v>
      </c>
      <c r="R1865">
        <f>36.6/6</f>
        <v>6.1000000000000005</v>
      </c>
      <c r="S1865" s="20">
        <f t="shared" ref="S1865:S1930" si="816">Q1865+R1865</f>
        <v>8.2250000000000014</v>
      </c>
      <c r="T1865" s="20">
        <f t="shared" si="811"/>
        <v>0.34836065573770486</v>
      </c>
    </row>
    <row r="1866" spans="1:20" x14ac:dyDescent="0.25">
      <c r="A1866" t="s">
        <v>1485</v>
      </c>
      <c r="E1866" s="1">
        <v>9.0399999999999991</v>
      </c>
      <c r="F1866" s="1">
        <v>3.35</v>
      </c>
      <c r="G1866" s="1">
        <v>0.17</v>
      </c>
      <c r="H1866" s="1">
        <v>5.52</v>
      </c>
      <c r="I1866" s="1">
        <v>27</v>
      </c>
      <c r="J1866" s="1">
        <v>0</v>
      </c>
      <c r="K1866" s="1">
        <v>13.81</v>
      </c>
      <c r="L1866" s="3">
        <f t="shared" si="812"/>
        <v>0.51148148148148154</v>
      </c>
      <c r="M1866" s="3">
        <f t="shared" si="813"/>
        <v>22.85</v>
      </c>
      <c r="N1866" s="1">
        <v>2.9870000000000001</v>
      </c>
      <c r="O1866" s="1">
        <v>8.0589999999999993</v>
      </c>
      <c r="P1866" s="30">
        <f t="shared" si="800"/>
        <v>64.517647058823528</v>
      </c>
      <c r="Q1866">
        <f t="shared" si="815"/>
        <v>2.125</v>
      </c>
      <c r="R1866">
        <f t="shared" si="814"/>
        <v>6.1000000000000005</v>
      </c>
      <c r="S1866" s="20">
        <f t="shared" si="816"/>
        <v>8.2250000000000014</v>
      </c>
      <c r="T1866" s="20">
        <f t="shared" si="811"/>
        <v>0.34836065573770486</v>
      </c>
    </row>
    <row r="1867" spans="1:20" x14ac:dyDescent="0.25">
      <c r="L1867" s="3"/>
      <c r="M1867" s="3"/>
      <c r="P1867" s="30"/>
      <c r="S1867" s="20"/>
      <c r="T1867" s="20"/>
    </row>
    <row r="1868" spans="1:20" x14ac:dyDescent="0.25">
      <c r="A1868" t="s">
        <v>1486</v>
      </c>
      <c r="E1868" s="1">
        <v>8.8800000000000008</v>
      </c>
      <c r="F1868" s="1">
        <v>3.15</v>
      </c>
      <c r="G1868" s="1">
        <v>0.4</v>
      </c>
      <c r="H1868" s="1">
        <v>5.33</v>
      </c>
      <c r="I1868" s="1">
        <v>19</v>
      </c>
      <c r="J1868" s="1">
        <v>0</v>
      </c>
      <c r="K1868" s="1">
        <v>14.18</v>
      </c>
      <c r="L1868" s="3">
        <f t="shared" si="812"/>
        <v>0.74631578947368415</v>
      </c>
      <c r="M1868" s="3">
        <f t="shared" si="813"/>
        <v>23.060000000000002</v>
      </c>
      <c r="N1868" s="1">
        <v>2.141</v>
      </c>
      <c r="O1868" s="1">
        <v>6.0380000000000003</v>
      </c>
      <c r="P1868" s="30">
        <f t="shared" si="800"/>
        <v>92.240000000000009</v>
      </c>
      <c r="Q1868">
        <f>9/6</f>
        <v>1.5</v>
      </c>
      <c r="R1868">
        <f>29.8/6</f>
        <v>4.9666666666666668</v>
      </c>
      <c r="S1868" s="20">
        <f t="shared" si="816"/>
        <v>6.4666666666666668</v>
      </c>
      <c r="T1868" s="20">
        <f t="shared" si="811"/>
        <v>0.30201342281879195</v>
      </c>
    </row>
    <row r="1869" spans="1:20" x14ac:dyDescent="0.25">
      <c r="A1869" t="s">
        <v>1487</v>
      </c>
      <c r="E1869" s="1">
        <v>8</v>
      </c>
      <c r="F1869" s="1">
        <v>3.21</v>
      </c>
      <c r="G1869" s="1">
        <v>0.1</v>
      </c>
      <c r="H1869" s="1">
        <v>4.6900000000000004</v>
      </c>
      <c r="I1869" s="1">
        <v>26</v>
      </c>
      <c r="J1869" s="1">
        <v>1</v>
      </c>
      <c r="K1869" s="1">
        <v>9.25</v>
      </c>
      <c r="L1869" s="3">
        <f t="shared" si="812"/>
        <v>0.35576923076923078</v>
      </c>
      <c r="M1869" s="3">
        <f t="shared" si="813"/>
        <v>17.25</v>
      </c>
      <c r="N1869" s="1">
        <v>3.2480000000000002</v>
      </c>
      <c r="O1869" s="1">
        <v>8.0980000000000008</v>
      </c>
      <c r="P1869" s="30">
        <f t="shared" si="800"/>
        <v>69</v>
      </c>
      <c r="Q1869">
        <f t="shared" ref="Q1869:Q1873" si="817">9/6</f>
        <v>1.5</v>
      </c>
      <c r="R1869">
        <f t="shared" ref="R1869:R1873" si="818">29.8/6</f>
        <v>4.9666666666666668</v>
      </c>
      <c r="S1869" s="20">
        <f t="shared" si="816"/>
        <v>6.4666666666666668</v>
      </c>
      <c r="T1869" s="20">
        <f t="shared" si="811"/>
        <v>0.30201342281879195</v>
      </c>
    </row>
    <row r="1870" spans="1:20" x14ac:dyDescent="0.25">
      <c r="A1870" t="s">
        <v>1488</v>
      </c>
      <c r="E1870" s="1">
        <v>8.2799999999999994</v>
      </c>
      <c r="F1870" s="1">
        <v>2.56</v>
      </c>
      <c r="G1870" s="1">
        <v>0.28999999999999998</v>
      </c>
      <c r="H1870" s="1">
        <v>5.43</v>
      </c>
      <c r="I1870" s="1">
        <v>18</v>
      </c>
      <c r="J1870" s="1">
        <v>0</v>
      </c>
      <c r="K1870" s="1">
        <v>8.98</v>
      </c>
      <c r="L1870" s="3">
        <f t="shared" si="812"/>
        <v>0.49888888888888894</v>
      </c>
      <c r="M1870" s="3">
        <f t="shared" si="813"/>
        <v>17.259999999999998</v>
      </c>
      <c r="N1870" s="1">
        <v>2.1739999999999999</v>
      </c>
      <c r="O1870" s="1">
        <v>7.0389999999999997</v>
      </c>
      <c r="P1870" s="30">
        <f t="shared" si="800"/>
        <v>69.039999999999992</v>
      </c>
      <c r="Q1870">
        <f t="shared" si="817"/>
        <v>1.5</v>
      </c>
      <c r="R1870">
        <f t="shared" si="818"/>
        <v>4.9666666666666668</v>
      </c>
      <c r="S1870" s="20">
        <f t="shared" si="816"/>
        <v>6.4666666666666668</v>
      </c>
      <c r="T1870" s="20">
        <f t="shared" si="811"/>
        <v>0.30201342281879195</v>
      </c>
    </row>
    <row r="1871" spans="1:20" x14ac:dyDescent="0.25">
      <c r="A1871" t="s">
        <v>1489</v>
      </c>
      <c r="E1871" s="1">
        <v>8.34</v>
      </c>
      <c r="F1871" s="1">
        <v>2.67</v>
      </c>
      <c r="G1871" s="1">
        <v>0.86</v>
      </c>
      <c r="H1871" s="1">
        <v>4.82</v>
      </c>
      <c r="I1871" s="1">
        <v>14</v>
      </c>
      <c r="J1871" s="1">
        <v>0</v>
      </c>
      <c r="K1871" s="1">
        <v>6.97</v>
      </c>
      <c r="L1871" s="3">
        <f t="shared" si="812"/>
        <v>0.49785714285714283</v>
      </c>
      <c r="M1871" s="3">
        <f t="shared" si="813"/>
        <v>15.309999999999999</v>
      </c>
      <c r="N1871" s="1">
        <v>1.6779999999999999</v>
      </c>
      <c r="O1871" s="1">
        <v>5.2469999999999999</v>
      </c>
      <c r="P1871" s="30">
        <f t="shared" si="800"/>
        <v>61.239999999999995</v>
      </c>
      <c r="Q1871">
        <f t="shared" si="817"/>
        <v>1.5</v>
      </c>
      <c r="R1871">
        <f t="shared" si="818"/>
        <v>4.9666666666666668</v>
      </c>
      <c r="S1871" s="20">
        <f t="shared" si="816"/>
        <v>6.4666666666666668</v>
      </c>
      <c r="T1871" s="20">
        <f t="shared" si="811"/>
        <v>0.30201342281879195</v>
      </c>
    </row>
    <row r="1872" spans="1:20" x14ac:dyDescent="0.25">
      <c r="A1872" t="s">
        <v>1490</v>
      </c>
      <c r="E1872" s="1">
        <v>10.81</v>
      </c>
      <c r="F1872" s="1">
        <v>4.13</v>
      </c>
      <c r="G1872" s="1">
        <v>0.4</v>
      </c>
      <c r="H1872" s="1">
        <v>6.29</v>
      </c>
      <c r="I1872" s="1">
        <v>26</v>
      </c>
      <c r="J1872" s="1">
        <v>0</v>
      </c>
      <c r="K1872" s="1">
        <v>16.71</v>
      </c>
      <c r="L1872" s="3">
        <f t="shared" si="812"/>
        <v>0.64269230769230767</v>
      </c>
      <c r="M1872" s="3">
        <f t="shared" si="813"/>
        <v>27.520000000000003</v>
      </c>
      <c r="N1872" s="1">
        <v>2.4049999999999998</v>
      </c>
      <c r="O1872" s="1">
        <v>6.3019999999999996</v>
      </c>
      <c r="P1872" s="30">
        <f t="shared" si="800"/>
        <v>110.08000000000001</v>
      </c>
      <c r="Q1872">
        <f t="shared" si="817"/>
        <v>1.5</v>
      </c>
      <c r="R1872">
        <f t="shared" si="818"/>
        <v>4.9666666666666668</v>
      </c>
      <c r="S1872" s="20">
        <f t="shared" si="816"/>
        <v>6.4666666666666668</v>
      </c>
      <c r="T1872" s="20">
        <f t="shared" si="811"/>
        <v>0.30201342281879195</v>
      </c>
    </row>
    <row r="1873" spans="1:20" x14ac:dyDescent="0.25">
      <c r="A1873" t="s">
        <v>1491</v>
      </c>
      <c r="E1873" s="1">
        <v>7.39</v>
      </c>
      <c r="F1873" s="1">
        <v>2.5099999999999998</v>
      </c>
      <c r="G1873" s="1">
        <v>0.25</v>
      </c>
      <c r="H1873" s="1">
        <v>4.6399999999999997</v>
      </c>
      <c r="I1873" s="1">
        <v>14</v>
      </c>
      <c r="J1873" s="1">
        <v>0</v>
      </c>
      <c r="K1873" s="1">
        <v>5.97</v>
      </c>
      <c r="L1873" s="3">
        <f t="shared" si="812"/>
        <v>0.42642857142857143</v>
      </c>
      <c r="M1873" s="3">
        <f t="shared" si="813"/>
        <v>13.36</v>
      </c>
      <c r="N1873" s="1">
        <v>1.893</v>
      </c>
      <c r="O1873" s="1">
        <v>5.585</v>
      </c>
      <c r="P1873" s="30">
        <f t="shared" si="800"/>
        <v>53.44</v>
      </c>
      <c r="Q1873">
        <f t="shared" si="817"/>
        <v>1.5</v>
      </c>
      <c r="R1873">
        <f t="shared" si="818"/>
        <v>4.9666666666666668</v>
      </c>
      <c r="S1873" s="20">
        <f t="shared" si="816"/>
        <v>6.4666666666666668</v>
      </c>
      <c r="T1873" s="20">
        <f t="shared" si="811"/>
        <v>0.30201342281879195</v>
      </c>
    </row>
    <row r="1874" spans="1:20" x14ac:dyDescent="0.25">
      <c r="A1874" t="s">
        <v>1492</v>
      </c>
      <c r="E1874" s="1">
        <v>6.18</v>
      </c>
      <c r="F1874" s="1">
        <v>2.0099999999999998</v>
      </c>
      <c r="G1874" s="1">
        <v>0.33</v>
      </c>
      <c r="H1874" s="1">
        <v>3.84</v>
      </c>
      <c r="I1874" s="1">
        <v>12</v>
      </c>
      <c r="J1874" s="1">
        <v>1</v>
      </c>
      <c r="K1874" s="1">
        <v>7.01</v>
      </c>
      <c r="L1874" s="3">
        <f t="shared" si="812"/>
        <v>0.58416666666666661</v>
      </c>
      <c r="M1874" s="3">
        <f t="shared" si="813"/>
        <v>13.19</v>
      </c>
      <c r="N1874" s="1">
        <v>1.9410000000000001</v>
      </c>
      <c r="O1874" s="1">
        <v>5.9610000000000003</v>
      </c>
      <c r="P1874" s="30">
        <f t="shared" si="800"/>
        <v>60.87692307692307</v>
      </c>
      <c r="Q1874">
        <f>7.8/6</f>
        <v>1.3</v>
      </c>
      <c r="R1874">
        <f>25.68/6</f>
        <v>4.28</v>
      </c>
      <c r="S1874" s="20">
        <f t="shared" si="816"/>
        <v>5.58</v>
      </c>
      <c r="T1874" s="20">
        <f t="shared" si="811"/>
        <v>0.30373831775700932</v>
      </c>
    </row>
    <row r="1875" spans="1:20" x14ac:dyDescent="0.25">
      <c r="A1875" t="s">
        <v>1493</v>
      </c>
      <c r="E1875" s="1">
        <v>7.04</v>
      </c>
      <c r="F1875" s="1">
        <v>2.57</v>
      </c>
      <c r="G1875" s="1">
        <v>0.26</v>
      </c>
      <c r="H1875" s="1">
        <v>4.21</v>
      </c>
      <c r="I1875" s="1">
        <v>20</v>
      </c>
      <c r="J1875" s="1">
        <v>0</v>
      </c>
      <c r="K1875" s="1">
        <v>8.0399999999999991</v>
      </c>
      <c r="L1875" s="3">
        <f t="shared" si="812"/>
        <v>0.40199999999999997</v>
      </c>
      <c r="M1875" s="3">
        <f t="shared" si="813"/>
        <v>15.079999999999998</v>
      </c>
      <c r="N1875" s="1">
        <v>2.839</v>
      </c>
      <c r="O1875" s="1">
        <v>7.77</v>
      </c>
      <c r="P1875" s="30">
        <f t="shared" si="800"/>
        <v>69.599999999999994</v>
      </c>
      <c r="Q1875">
        <f t="shared" ref="Q1875:Q1878" si="819">7.8/6</f>
        <v>1.3</v>
      </c>
      <c r="R1875">
        <f t="shared" ref="R1875:R1878" si="820">25.68/6</f>
        <v>4.28</v>
      </c>
      <c r="S1875" s="20">
        <f t="shared" si="816"/>
        <v>5.58</v>
      </c>
      <c r="T1875" s="20">
        <f t="shared" si="811"/>
        <v>0.30373831775700932</v>
      </c>
    </row>
    <row r="1876" spans="1:20" x14ac:dyDescent="0.25">
      <c r="A1876" t="s">
        <v>1494</v>
      </c>
      <c r="E1876" s="1">
        <v>7.42</v>
      </c>
      <c r="F1876" s="1">
        <v>2.9</v>
      </c>
      <c r="G1876" s="1">
        <v>0.1</v>
      </c>
      <c r="H1876" s="1">
        <v>4.42</v>
      </c>
      <c r="I1876" s="1">
        <v>19</v>
      </c>
      <c r="J1876" s="1">
        <v>0</v>
      </c>
      <c r="K1876" s="1">
        <v>8.66</v>
      </c>
      <c r="L1876" s="3">
        <f t="shared" si="812"/>
        <v>0.45578947368421052</v>
      </c>
      <c r="M1876" s="3">
        <f t="shared" si="813"/>
        <v>16.079999999999998</v>
      </c>
      <c r="N1876" s="1">
        <v>2.5619999999999998</v>
      </c>
      <c r="O1876" s="1">
        <v>6.5570000000000004</v>
      </c>
      <c r="P1876" s="30">
        <f t="shared" si="800"/>
        <v>74.215384615384608</v>
      </c>
      <c r="Q1876">
        <f t="shared" si="819"/>
        <v>1.3</v>
      </c>
      <c r="R1876">
        <f t="shared" si="820"/>
        <v>4.28</v>
      </c>
      <c r="S1876" s="20">
        <f t="shared" si="816"/>
        <v>5.58</v>
      </c>
      <c r="T1876" s="20">
        <f t="shared" si="811"/>
        <v>0.30373831775700932</v>
      </c>
    </row>
    <row r="1877" spans="1:20" x14ac:dyDescent="0.25">
      <c r="A1877" t="s">
        <v>1495</v>
      </c>
      <c r="E1877" s="1">
        <v>5.54</v>
      </c>
      <c r="F1877" s="1">
        <v>1.31</v>
      </c>
      <c r="G1877" s="1">
        <v>0.77</v>
      </c>
      <c r="H1877" s="1">
        <v>3.46</v>
      </c>
      <c r="I1877" s="1">
        <v>8</v>
      </c>
      <c r="J1877" s="1">
        <v>2</v>
      </c>
      <c r="K1877" s="1">
        <v>1.36</v>
      </c>
      <c r="L1877" s="3">
        <f t="shared" si="812"/>
        <v>0.17</v>
      </c>
      <c r="M1877" s="3">
        <f t="shared" si="813"/>
        <v>6.9</v>
      </c>
      <c r="N1877" s="1">
        <v>1.4450000000000001</v>
      </c>
      <c r="O1877" s="1">
        <v>6.1130000000000004</v>
      </c>
      <c r="P1877" s="30">
        <f t="shared" si="800"/>
        <v>31.846153846153847</v>
      </c>
      <c r="Q1877">
        <f t="shared" si="819"/>
        <v>1.3</v>
      </c>
      <c r="R1877">
        <f t="shared" si="820"/>
        <v>4.28</v>
      </c>
      <c r="S1877" s="20">
        <f t="shared" si="816"/>
        <v>5.58</v>
      </c>
      <c r="T1877" s="20">
        <f t="shared" si="811"/>
        <v>0.30373831775700932</v>
      </c>
    </row>
    <row r="1878" spans="1:20" x14ac:dyDescent="0.25">
      <c r="A1878" t="s">
        <v>1496</v>
      </c>
      <c r="E1878" s="1">
        <v>8.4700000000000006</v>
      </c>
      <c r="F1878" s="1">
        <v>2.65</v>
      </c>
      <c r="G1878" s="1">
        <v>0.14000000000000001</v>
      </c>
      <c r="H1878" s="1">
        <v>5.68</v>
      </c>
      <c r="I1878" s="1">
        <v>23</v>
      </c>
      <c r="J1878" s="1">
        <v>0</v>
      </c>
      <c r="K1878" s="1">
        <v>14.13</v>
      </c>
      <c r="L1878" s="3">
        <f t="shared" si="812"/>
        <v>0.61434782608695659</v>
      </c>
      <c r="M1878" s="3">
        <f t="shared" si="813"/>
        <v>22.6</v>
      </c>
      <c r="N1878" s="1">
        <v>2.7149999999999999</v>
      </c>
      <c r="O1878" s="1">
        <v>8.6829999999999998</v>
      </c>
      <c r="P1878" s="30">
        <f t="shared" si="800"/>
        <v>104.30769230769231</v>
      </c>
      <c r="Q1878">
        <f t="shared" si="819"/>
        <v>1.3</v>
      </c>
      <c r="R1878">
        <f t="shared" si="820"/>
        <v>4.28</v>
      </c>
      <c r="S1878" s="20">
        <f t="shared" si="816"/>
        <v>5.58</v>
      </c>
      <c r="T1878" s="20">
        <f t="shared" si="811"/>
        <v>0.30373831775700932</v>
      </c>
    </row>
    <row r="1879" spans="1:20" x14ac:dyDescent="0.25">
      <c r="L1879" s="3"/>
      <c r="M1879" s="3"/>
      <c r="P1879" s="30"/>
      <c r="S1879" s="20"/>
      <c r="T1879" s="20"/>
    </row>
    <row r="1880" spans="1:20" x14ac:dyDescent="0.25">
      <c r="A1880" t="s">
        <v>1497</v>
      </c>
      <c r="E1880" s="1">
        <v>9.33</v>
      </c>
      <c r="F1880" s="1">
        <v>3.33</v>
      </c>
      <c r="G1880" s="1">
        <v>0.11</v>
      </c>
      <c r="H1880" s="1">
        <v>5.88</v>
      </c>
      <c r="I1880" s="1">
        <v>26</v>
      </c>
      <c r="J1880" s="1">
        <v>0</v>
      </c>
      <c r="K1880" s="1">
        <v>22.07</v>
      </c>
      <c r="L1880" s="3">
        <f t="shared" si="812"/>
        <v>0.84884615384615381</v>
      </c>
      <c r="M1880" s="3">
        <f t="shared" si="813"/>
        <v>31.4</v>
      </c>
      <c r="N1880" s="1">
        <v>2.7869999999999999</v>
      </c>
      <c r="O1880" s="1">
        <v>7.7990000000000004</v>
      </c>
      <c r="P1880" s="30">
        <f t="shared" si="800"/>
        <v>107.65714285714284</v>
      </c>
      <c r="Q1880">
        <f>10.5/6</f>
        <v>1.75</v>
      </c>
      <c r="R1880">
        <f>38.25/6</f>
        <v>6.375</v>
      </c>
      <c r="S1880" s="20">
        <f t="shared" si="816"/>
        <v>8.125</v>
      </c>
      <c r="T1880" s="20">
        <f t="shared" si="811"/>
        <v>0.27450980392156865</v>
      </c>
    </row>
    <row r="1881" spans="1:20" x14ac:dyDescent="0.25">
      <c r="A1881" t="s">
        <v>1498</v>
      </c>
      <c r="E1881" s="1">
        <v>7.24</v>
      </c>
      <c r="F1881" s="1">
        <v>3.07</v>
      </c>
      <c r="G1881" s="1">
        <v>0.18</v>
      </c>
      <c r="H1881" s="1">
        <v>3.99</v>
      </c>
      <c r="I1881" s="1">
        <v>30</v>
      </c>
      <c r="J1881" s="1">
        <v>0</v>
      </c>
      <c r="K1881" s="1">
        <v>31.44</v>
      </c>
      <c r="L1881" s="3">
        <f t="shared" si="812"/>
        <v>1.048</v>
      </c>
      <c r="M1881" s="3">
        <f t="shared" si="813"/>
        <v>38.68</v>
      </c>
      <c r="N1881" s="1">
        <v>4.1449999999999996</v>
      </c>
      <c r="O1881" s="1">
        <v>9.7739999999999991</v>
      </c>
      <c r="P1881" s="30">
        <f t="shared" si="800"/>
        <v>132.61714285714285</v>
      </c>
      <c r="Q1881">
        <f t="shared" ref="Q1881:Q1883" si="821">10.5/6</f>
        <v>1.75</v>
      </c>
      <c r="R1881">
        <f t="shared" ref="R1881:R1883" si="822">38.25/6</f>
        <v>6.375</v>
      </c>
      <c r="S1881" s="20">
        <f t="shared" si="816"/>
        <v>8.125</v>
      </c>
      <c r="T1881" s="20">
        <f t="shared" si="811"/>
        <v>0.27450980392156865</v>
      </c>
    </row>
    <row r="1882" spans="1:20" x14ac:dyDescent="0.25">
      <c r="A1882" t="s">
        <v>1499</v>
      </c>
      <c r="E1882" s="1">
        <v>4.72</v>
      </c>
      <c r="F1882" s="1">
        <v>1.66</v>
      </c>
      <c r="G1882" s="1">
        <v>0</v>
      </c>
      <c r="H1882" s="1">
        <v>3.05</v>
      </c>
      <c r="I1882" s="1">
        <v>17</v>
      </c>
      <c r="J1882" s="1">
        <v>0</v>
      </c>
      <c r="K1882" s="1">
        <v>13.07</v>
      </c>
      <c r="L1882" s="3">
        <f t="shared" si="812"/>
        <v>0.76882352941176468</v>
      </c>
      <c r="M1882" s="3">
        <f t="shared" si="813"/>
        <v>17.79</v>
      </c>
      <c r="N1882" s="1">
        <v>3.6030000000000002</v>
      </c>
      <c r="O1882" s="1">
        <v>10.228</v>
      </c>
      <c r="P1882" s="30">
        <f t="shared" si="800"/>
        <v>60.994285714285709</v>
      </c>
      <c r="Q1882">
        <f t="shared" si="821"/>
        <v>1.75</v>
      </c>
      <c r="R1882">
        <f t="shared" si="822"/>
        <v>6.375</v>
      </c>
      <c r="S1882" s="20">
        <f t="shared" si="816"/>
        <v>8.125</v>
      </c>
      <c r="T1882" s="20">
        <f t="shared" si="811"/>
        <v>0.27450980392156865</v>
      </c>
    </row>
    <row r="1883" spans="1:20" x14ac:dyDescent="0.25">
      <c r="A1883" t="s">
        <v>1500</v>
      </c>
      <c r="E1883" s="1">
        <v>9.11</v>
      </c>
      <c r="F1883" s="1">
        <v>3.84</v>
      </c>
      <c r="G1883" s="1">
        <v>0.15</v>
      </c>
      <c r="H1883" s="1">
        <v>5.12</v>
      </c>
      <c r="I1883" s="1">
        <v>26</v>
      </c>
      <c r="J1883" s="1">
        <v>0</v>
      </c>
      <c r="K1883" s="1">
        <v>15.83</v>
      </c>
      <c r="L1883" s="3">
        <f t="shared" si="812"/>
        <v>0.60884615384615381</v>
      </c>
      <c r="M1883" s="3">
        <f t="shared" si="813"/>
        <v>24.939999999999998</v>
      </c>
      <c r="N1883" s="1">
        <v>2.8540000000000001</v>
      </c>
      <c r="O1883" s="1">
        <v>6.7779999999999996</v>
      </c>
      <c r="P1883" s="30">
        <f t="shared" si="800"/>
        <v>85.508571428571415</v>
      </c>
      <c r="Q1883">
        <f t="shared" si="821"/>
        <v>1.75</v>
      </c>
      <c r="R1883">
        <f t="shared" si="822"/>
        <v>6.375</v>
      </c>
      <c r="S1883" s="20">
        <f t="shared" si="816"/>
        <v>8.125</v>
      </c>
      <c r="T1883" s="20">
        <f t="shared" si="811"/>
        <v>0.27450980392156865</v>
      </c>
    </row>
    <row r="1884" spans="1:20" x14ac:dyDescent="0.25">
      <c r="L1884" s="3"/>
      <c r="M1884" s="3"/>
      <c r="P1884" s="30"/>
      <c r="S1884" s="20"/>
      <c r="T1884" s="20"/>
    </row>
    <row r="1885" spans="1:20" x14ac:dyDescent="0.25">
      <c r="L1885" s="3"/>
      <c r="M1885" s="3"/>
      <c r="P1885" s="30"/>
      <c r="S1885" s="20"/>
      <c r="T1885" s="20"/>
    </row>
    <row r="1886" spans="1:20" x14ac:dyDescent="0.25">
      <c r="A1886" t="s">
        <v>1501</v>
      </c>
      <c r="E1886" s="1">
        <v>9.65</v>
      </c>
      <c r="F1886" s="1">
        <v>2.5099999999999998</v>
      </c>
      <c r="G1886" s="1">
        <v>0.18</v>
      </c>
      <c r="H1886" s="1">
        <v>6.96</v>
      </c>
      <c r="I1886" s="1">
        <v>19</v>
      </c>
      <c r="J1886" s="1">
        <v>0</v>
      </c>
      <c r="K1886" s="1">
        <v>14.84</v>
      </c>
      <c r="L1886" s="3">
        <f t="shared" si="812"/>
        <v>0.78105263157894733</v>
      </c>
      <c r="M1886" s="3">
        <f t="shared" si="813"/>
        <v>24.490000000000002</v>
      </c>
      <c r="N1886" s="1">
        <v>1.9690000000000001</v>
      </c>
      <c r="O1886" s="1">
        <v>7.5609999999999999</v>
      </c>
      <c r="P1886" s="30">
        <f t="shared" si="800"/>
        <v>82.550561797752806</v>
      </c>
      <c r="Q1886">
        <f>10.68/6</f>
        <v>1.78</v>
      </c>
      <c r="R1886">
        <f>39.72/6</f>
        <v>6.62</v>
      </c>
      <c r="S1886" s="20">
        <f t="shared" si="816"/>
        <v>8.4</v>
      </c>
      <c r="T1886" s="20">
        <f t="shared" si="811"/>
        <v>0.26888217522658608</v>
      </c>
    </row>
    <row r="1887" spans="1:20" x14ac:dyDescent="0.25">
      <c r="A1887" t="s">
        <v>1502</v>
      </c>
      <c r="E1887" s="1">
        <v>10.29</v>
      </c>
      <c r="F1887" s="1">
        <v>3.23</v>
      </c>
      <c r="G1887" s="1">
        <v>0.22</v>
      </c>
      <c r="H1887" s="1">
        <v>6.84</v>
      </c>
      <c r="I1887" s="1">
        <v>21</v>
      </c>
      <c r="J1887" s="1">
        <v>0</v>
      </c>
      <c r="K1887" s="1">
        <v>15.08</v>
      </c>
      <c r="L1887" s="3">
        <f t="shared" si="812"/>
        <v>0.71809523809523812</v>
      </c>
      <c r="M1887" s="3">
        <f t="shared" si="813"/>
        <v>25.369999999999997</v>
      </c>
      <c r="N1887" s="1">
        <v>2.0409999999999999</v>
      </c>
      <c r="O1887" s="1">
        <v>6.4980000000000002</v>
      </c>
      <c r="P1887" s="30">
        <f t="shared" si="800"/>
        <v>85.516853932584254</v>
      </c>
      <c r="Q1887">
        <f t="shared" ref="Q1887:Q1890" si="823">10.68/6</f>
        <v>1.78</v>
      </c>
      <c r="R1887">
        <f t="shared" ref="R1887:R1890" si="824">39.72/6</f>
        <v>6.62</v>
      </c>
      <c r="S1887" s="20">
        <f t="shared" si="816"/>
        <v>8.4</v>
      </c>
      <c r="T1887" s="20">
        <f t="shared" si="811"/>
        <v>0.26888217522658608</v>
      </c>
    </row>
    <row r="1888" spans="1:20" x14ac:dyDescent="0.25">
      <c r="A1888" t="s">
        <v>1503</v>
      </c>
      <c r="E1888" s="1">
        <v>9.44</v>
      </c>
      <c r="F1888" s="1">
        <v>2.12</v>
      </c>
      <c r="G1888" s="1">
        <v>0.2</v>
      </c>
      <c r="H1888" s="1">
        <v>7.12</v>
      </c>
      <c r="I1888" s="1">
        <v>12</v>
      </c>
      <c r="J1888" s="1">
        <v>0</v>
      </c>
      <c r="K1888" s="1">
        <v>7.16</v>
      </c>
      <c r="L1888" s="3">
        <f t="shared" si="812"/>
        <v>0.59666666666666668</v>
      </c>
      <c r="M1888" s="3">
        <f t="shared" si="813"/>
        <v>16.600000000000001</v>
      </c>
      <c r="N1888" s="1">
        <v>1.2709999999999999</v>
      </c>
      <c r="O1888" s="1">
        <v>5.67</v>
      </c>
      <c r="P1888" s="30">
        <f t="shared" si="800"/>
        <v>55.955056179775283</v>
      </c>
      <c r="Q1888">
        <f t="shared" si="823"/>
        <v>1.78</v>
      </c>
      <c r="R1888">
        <f t="shared" si="824"/>
        <v>6.62</v>
      </c>
      <c r="S1888" s="20">
        <f t="shared" si="816"/>
        <v>8.4</v>
      </c>
      <c r="T1888" s="20">
        <f t="shared" si="811"/>
        <v>0.26888217522658608</v>
      </c>
    </row>
    <row r="1889" spans="1:20" x14ac:dyDescent="0.25">
      <c r="A1889" t="s">
        <v>1504</v>
      </c>
      <c r="E1889" s="1">
        <v>9.2799999999999994</v>
      </c>
      <c r="F1889" s="1">
        <v>3.22</v>
      </c>
      <c r="G1889" s="1">
        <v>0.13</v>
      </c>
      <c r="H1889" s="1">
        <v>5.92</v>
      </c>
      <c r="I1889" s="1">
        <v>20</v>
      </c>
      <c r="J1889" s="1">
        <v>0</v>
      </c>
      <c r="K1889" s="1">
        <v>14.5</v>
      </c>
      <c r="L1889" s="3">
        <f t="shared" si="812"/>
        <v>0.72499999999999998</v>
      </c>
      <c r="M1889" s="3">
        <f t="shared" si="813"/>
        <v>23.78</v>
      </c>
      <c r="N1889" s="1">
        <v>2.1549999999999998</v>
      </c>
      <c r="O1889" s="1">
        <v>6.2039999999999997</v>
      </c>
      <c r="P1889" s="30">
        <f t="shared" si="800"/>
        <v>80.157303370786508</v>
      </c>
      <c r="Q1889">
        <f t="shared" si="823"/>
        <v>1.78</v>
      </c>
      <c r="R1889">
        <f t="shared" si="824"/>
        <v>6.62</v>
      </c>
      <c r="S1889" s="20">
        <f t="shared" si="816"/>
        <v>8.4</v>
      </c>
      <c r="T1889" s="20">
        <f t="shared" si="811"/>
        <v>0.26888217522658608</v>
      </c>
    </row>
    <row r="1890" spans="1:20" x14ac:dyDescent="0.25">
      <c r="A1890" t="s">
        <v>1505</v>
      </c>
      <c r="E1890" s="1">
        <v>9.32</v>
      </c>
      <c r="F1890" s="1">
        <v>3.8</v>
      </c>
      <c r="G1890" s="1">
        <v>0.28000000000000003</v>
      </c>
      <c r="H1890" s="1">
        <v>5.24</v>
      </c>
      <c r="I1890" s="1">
        <v>24</v>
      </c>
      <c r="J1890" s="1">
        <v>0</v>
      </c>
      <c r="K1890" s="1">
        <v>19.63</v>
      </c>
      <c r="L1890" s="3">
        <f t="shared" si="812"/>
        <v>0.81791666666666663</v>
      </c>
      <c r="M1890" s="3">
        <f t="shared" si="813"/>
        <v>28.95</v>
      </c>
      <c r="N1890" s="1">
        <v>2.5739999999999998</v>
      </c>
      <c r="O1890" s="1">
        <v>6.3079999999999998</v>
      </c>
      <c r="P1890" s="30">
        <f t="shared" si="800"/>
        <v>97.584269662921344</v>
      </c>
      <c r="Q1890">
        <f t="shared" si="823"/>
        <v>1.78</v>
      </c>
      <c r="R1890">
        <f t="shared" si="824"/>
        <v>6.62</v>
      </c>
      <c r="S1890" s="20">
        <f t="shared" si="816"/>
        <v>8.4</v>
      </c>
      <c r="T1890" s="20">
        <f t="shared" si="811"/>
        <v>0.26888217522658608</v>
      </c>
    </row>
    <row r="1891" spans="1:20" x14ac:dyDescent="0.25">
      <c r="L1891" s="3"/>
      <c r="M1891" s="3"/>
      <c r="P1891" s="30"/>
      <c r="S1891" s="20"/>
      <c r="T1891" s="20"/>
    </row>
    <row r="1892" spans="1:20" x14ac:dyDescent="0.25">
      <c r="A1892" t="s">
        <v>1506</v>
      </c>
      <c r="E1892" s="1">
        <v>9.34</v>
      </c>
      <c r="F1892" s="1">
        <v>3.17</v>
      </c>
      <c r="G1892" s="1">
        <v>0.03</v>
      </c>
      <c r="H1892" s="1">
        <v>6.14</v>
      </c>
      <c r="I1892" s="1">
        <v>27</v>
      </c>
      <c r="J1892" s="1">
        <v>0</v>
      </c>
      <c r="K1892" s="1">
        <v>21.59</v>
      </c>
      <c r="L1892" s="3">
        <f t="shared" si="812"/>
        <v>0.79962962962962958</v>
      </c>
      <c r="M1892" s="3">
        <f t="shared" si="813"/>
        <v>30.93</v>
      </c>
      <c r="N1892" s="1">
        <v>2.8889999999999998</v>
      </c>
      <c r="O1892" s="1">
        <v>8.5180000000000007</v>
      </c>
      <c r="P1892" s="30">
        <f t="shared" si="800"/>
        <v>89.796774193548373</v>
      </c>
      <c r="Q1892">
        <f>12.4/6</f>
        <v>2.0666666666666669</v>
      </c>
      <c r="R1892">
        <f>35.2/6</f>
        <v>5.8666666666666671</v>
      </c>
      <c r="S1892" s="20">
        <f t="shared" si="816"/>
        <v>7.9333333333333336</v>
      </c>
      <c r="T1892" s="20">
        <f t="shared" si="811"/>
        <v>0.35227272727272729</v>
      </c>
    </row>
    <row r="1893" spans="1:20" x14ac:dyDescent="0.25">
      <c r="A1893" t="s">
        <v>1507</v>
      </c>
      <c r="E1893" s="1">
        <v>9.86</v>
      </c>
      <c r="F1893" s="1">
        <v>3.32</v>
      </c>
      <c r="G1893" s="1">
        <v>0.01</v>
      </c>
      <c r="H1893" s="1">
        <v>6.53</v>
      </c>
      <c r="I1893" s="1">
        <v>32</v>
      </c>
      <c r="J1893" s="1">
        <v>0</v>
      </c>
      <c r="K1893" s="1">
        <v>20.49</v>
      </c>
      <c r="L1893" s="3">
        <f t="shared" si="812"/>
        <v>0.64031249999999995</v>
      </c>
      <c r="M1893" s="3">
        <f t="shared" si="813"/>
        <v>30.349999999999998</v>
      </c>
      <c r="N1893" s="1">
        <v>3.2450000000000001</v>
      </c>
      <c r="O1893" s="1">
        <v>9.6430000000000007</v>
      </c>
      <c r="P1893" s="30">
        <f t="shared" si="800"/>
        <v>88.112903225806434</v>
      </c>
      <c r="Q1893">
        <f t="shared" ref="Q1893:Q1897" si="825">12.4/6</f>
        <v>2.0666666666666669</v>
      </c>
      <c r="R1893">
        <f t="shared" ref="R1893:R1897" si="826">35.2/6</f>
        <v>5.8666666666666671</v>
      </c>
      <c r="S1893" s="20">
        <f t="shared" si="816"/>
        <v>7.9333333333333336</v>
      </c>
      <c r="T1893" s="20">
        <f t="shared" si="811"/>
        <v>0.35227272727272729</v>
      </c>
    </row>
    <row r="1894" spans="1:20" x14ac:dyDescent="0.25">
      <c r="A1894" t="s">
        <v>1508</v>
      </c>
      <c r="E1894" s="1">
        <v>9.25</v>
      </c>
      <c r="F1894" s="1">
        <v>3.25</v>
      </c>
      <c r="G1894" s="1">
        <v>0.2</v>
      </c>
      <c r="H1894" s="1">
        <v>5.8</v>
      </c>
      <c r="I1894" s="1">
        <v>26</v>
      </c>
      <c r="J1894" s="1">
        <v>0</v>
      </c>
      <c r="K1894" s="1">
        <v>13.67</v>
      </c>
      <c r="L1894" s="3">
        <f t="shared" si="812"/>
        <v>0.52576923076923077</v>
      </c>
      <c r="M1894" s="3">
        <f t="shared" si="813"/>
        <v>22.92</v>
      </c>
      <c r="N1894" s="1">
        <v>2.8109999999999999</v>
      </c>
      <c r="O1894" s="1">
        <v>8.0030000000000001</v>
      </c>
      <c r="P1894" s="30">
        <f t="shared" ref="P1894:P1955" si="827">M1894/(Q1894/6)</f>
        <v>66.541935483870958</v>
      </c>
      <c r="Q1894">
        <f t="shared" si="825"/>
        <v>2.0666666666666669</v>
      </c>
      <c r="R1894">
        <f t="shared" si="826"/>
        <v>5.8666666666666671</v>
      </c>
      <c r="S1894" s="20">
        <f t="shared" si="816"/>
        <v>7.9333333333333336</v>
      </c>
      <c r="T1894" s="20">
        <f t="shared" si="811"/>
        <v>0.35227272727272729</v>
      </c>
    </row>
    <row r="1895" spans="1:20" x14ac:dyDescent="0.25">
      <c r="A1895" t="s">
        <v>1509</v>
      </c>
      <c r="E1895" s="1">
        <v>8.35</v>
      </c>
      <c r="F1895" s="1">
        <v>3.15</v>
      </c>
      <c r="G1895" s="1">
        <v>0.18</v>
      </c>
      <c r="H1895" s="1">
        <v>5.0199999999999996</v>
      </c>
      <c r="I1895" s="1">
        <v>30</v>
      </c>
      <c r="J1895" s="1">
        <v>0</v>
      </c>
      <c r="K1895" s="1">
        <v>12.67</v>
      </c>
      <c r="L1895" s="3">
        <f t="shared" si="812"/>
        <v>0.42233333333333334</v>
      </c>
      <c r="M1895" s="3">
        <f t="shared" si="813"/>
        <v>21.02</v>
      </c>
      <c r="N1895" s="1">
        <v>3.5950000000000002</v>
      </c>
      <c r="O1895" s="1">
        <v>9.5310000000000006</v>
      </c>
      <c r="P1895" s="30">
        <f t="shared" si="827"/>
        <v>61.025806451612894</v>
      </c>
      <c r="Q1895">
        <f t="shared" si="825"/>
        <v>2.0666666666666669</v>
      </c>
      <c r="R1895">
        <f t="shared" si="826"/>
        <v>5.8666666666666671</v>
      </c>
      <c r="S1895" s="20">
        <f t="shared" si="816"/>
        <v>7.9333333333333336</v>
      </c>
      <c r="T1895" s="20">
        <f t="shared" si="811"/>
        <v>0.35227272727272729</v>
      </c>
    </row>
    <row r="1896" spans="1:20" x14ac:dyDescent="0.25">
      <c r="A1896" t="s">
        <v>1510</v>
      </c>
      <c r="E1896" s="1">
        <v>9.32</v>
      </c>
      <c r="F1896" s="1">
        <v>2.99</v>
      </c>
      <c r="G1896" s="1">
        <v>0.27</v>
      </c>
      <c r="H1896" s="1">
        <v>6.05</v>
      </c>
      <c r="I1896" s="1">
        <v>25</v>
      </c>
      <c r="J1896" s="1">
        <v>0</v>
      </c>
      <c r="K1896" s="1">
        <v>10.77</v>
      </c>
      <c r="L1896" s="3">
        <f t="shared" si="812"/>
        <v>0.43079999999999996</v>
      </c>
      <c r="M1896" s="3">
        <f t="shared" si="813"/>
        <v>20.09</v>
      </c>
      <c r="N1896" s="1">
        <v>2.6840000000000002</v>
      </c>
      <c r="O1896" s="1">
        <v>8.3640000000000008</v>
      </c>
      <c r="P1896" s="30">
        <f t="shared" si="827"/>
        <v>58.325806451612891</v>
      </c>
      <c r="Q1896">
        <f t="shared" si="825"/>
        <v>2.0666666666666669</v>
      </c>
      <c r="R1896">
        <f t="shared" si="826"/>
        <v>5.8666666666666671</v>
      </c>
      <c r="S1896" s="20">
        <f t="shared" si="816"/>
        <v>7.9333333333333336</v>
      </c>
      <c r="T1896" s="20">
        <f t="shared" si="811"/>
        <v>0.35227272727272729</v>
      </c>
    </row>
    <row r="1897" spans="1:20" x14ac:dyDescent="0.25">
      <c r="A1897" t="s">
        <v>1511</v>
      </c>
      <c r="E1897" s="1">
        <v>8.6300000000000008</v>
      </c>
      <c r="F1897" s="1">
        <v>2.4900000000000002</v>
      </c>
      <c r="G1897" s="1">
        <v>0.28000000000000003</v>
      </c>
      <c r="H1897" s="1">
        <v>5.86</v>
      </c>
      <c r="I1897" s="1">
        <v>20</v>
      </c>
      <c r="J1897" s="1">
        <v>0</v>
      </c>
      <c r="K1897" s="1">
        <v>10.96</v>
      </c>
      <c r="L1897" s="3">
        <f t="shared" si="812"/>
        <v>0.54800000000000004</v>
      </c>
      <c r="M1897" s="3">
        <f t="shared" si="813"/>
        <v>19.590000000000003</v>
      </c>
      <c r="N1897" s="1">
        <v>2.3170000000000002</v>
      </c>
      <c r="O1897" s="1">
        <v>8.0310000000000006</v>
      </c>
      <c r="P1897" s="30">
        <f t="shared" si="827"/>
        <v>56.874193548387098</v>
      </c>
      <c r="Q1897">
        <f t="shared" si="825"/>
        <v>2.0666666666666669</v>
      </c>
      <c r="R1897">
        <f t="shared" si="826"/>
        <v>5.8666666666666671</v>
      </c>
      <c r="S1897" s="20">
        <f t="shared" si="816"/>
        <v>7.9333333333333336</v>
      </c>
      <c r="T1897" s="20">
        <f t="shared" si="811"/>
        <v>0.35227272727272729</v>
      </c>
    </row>
    <row r="1898" spans="1:20" x14ac:dyDescent="0.25">
      <c r="A1898" t="s">
        <v>1512</v>
      </c>
      <c r="E1898" s="1">
        <v>5.48</v>
      </c>
      <c r="F1898" s="1">
        <v>3.04</v>
      </c>
      <c r="G1898" s="1">
        <v>0.28000000000000003</v>
      </c>
      <c r="H1898" s="1">
        <v>2.15</v>
      </c>
      <c r="I1898" s="1">
        <v>15</v>
      </c>
      <c r="J1898" s="1">
        <v>0</v>
      </c>
      <c r="K1898" s="1">
        <v>9.39</v>
      </c>
      <c r="L1898" s="3">
        <f t="shared" si="812"/>
        <v>0.626</v>
      </c>
      <c r="M1898" s="3">
        <f t="shared" si="813"/>
        <v>14.870000000000001</v>
      </c>
      <c r="N1898" s="1">
        <v>2.7389999999999999</v>
      </c>
      <c r="O1898" s="1">
        <v>4.9279999999999999</v>
      </c>
      <c r="P1898" s="30">
        <f t="shared" si="827"/>
        <v>87.470588235294116</v>
      </c>
      <c r="Q1898">
        <f>6.12/6</f>
        <v>1.02</v>
      </c>
      <c r="R1898">
        <f>21.6/6</f>
        <v>3.6</v>
      </c>
      <c r="S1898" s="20">
        <f t="shared" si="816"/>
        <v>4.62</v>
      </c>
      <c r="T1898" s="20">
        <f t="shared" si="811"/>
        <v>0.28333333333333333</v>
      </c>
    </row>
    <row r="1899" spans="1:20" x14ac:dyDescent="0.25">
      <c r="A1899" t="s">
        <v>1513</v>
      </c>
      <c r="E1899" s="1">
        <v>8.33</v>
      </c>
      <c r="F1899" s="1">
        <v>3.05</v>
      </c>
      <c r="G1899" s="1">
        <v>0.33</v>
      </c>
      <c r="H1899" s="1">
        <v>4.95</v>
      </c>
      <c r="I1899" s="1">
        <v>14</v>
      </c>
      <c r="J1899" s="1">
        <v>1</v>
      </c>
      <c r="K1899" s="1">
        <v>3.83</v>
      </c>
      <c r="L1899" s="3">
        <f t="shared" si="812"/>
        <v>0.27357142857142858</v>
      </c>
      <c r="M1899" s="3">
        <f t="shared" si="813"/>
        <v>12.16</v>
      </c>
      <c r="N1899" s="1">
        <v>1.68</v>
      </c>
      <c r="O1899" s="1">
        <v>4.5830000000000002</v>
      </c>
      <c r="P1899" s="30">
        <f t="shared" si="827"/>
        <v>71.529411764705884</v>
      </c>
      <c r="Q1899">
        <f t="shared" ref="Q1899:Q1902" si="828">6.12/6</f>
        <v>1.02</v>
      </c>
      <c r="R1899">
        <f t="shared" ref="R1899:R1902" si="829">21.6/6</f>
        <v>3.6</v>
      </c>
      <c r="S1899" s="20">
        <f t="shared" si="816"/>
        <v>4.62</v>
      </c>
      <c r="T1899" s="20">
        <f t="shared" si="811"/>
        <v>0.28333333333333333</v>
      </c>
    </row>
    <row r="1900" spans="1:20" x14ac:dyDescent="0.25">
      <c r="A1900" t="s">
        <v>1514</v>
      </c>
      <c r="E1900" s="1">
        <v>7.44</v>
      </c>
      <c r="F1900" s="1">
        <v>2.5499999999999998</v>
      </c>
      <c r="G1900" s="1">
        <v>0.3</v>
      </c>
      <c r="H1900" s="1">
        <v>4.58</v>
      </c>
      <c r="I1900" s="1">
        <v>9</v>
      </c>
      <c r="J1900" s="1">
        <v>0</v>
      </c>
      <c r="K1900" s="1">
        <v>2.82</v>
      </c>
      <c r="L1900" s="3">
        <f t="shared" si="812"/>
        <v>0.3133333333333333</v>
      </c>
      <c r="M1900" s="3">
        <f t="shared" si="813"/>
        <v>10.26</v>
      </c>
      <c r="N1900" s="1">
        <v>1.21</v>
      </c>
      <c r="O1900" s="1">
        <v>3.5249999999999999</v>
      </c>
      <c r="P1900" s="30">
        <f t="shared" si="827"/>
        <v>60.35294117647058</v>
      </c>
      <c r="Q1900">
        <f t="shared" si="828"/>
        <v>1.02</v>
      </c>
      <c r="R1900">
        <f t="shared" si="829"/>
        <v>3.6</v>
      </c>
      <c r="S1900" s="20">
        <f t="shared" si="816"/>
        <v>4.62</v>
      </c>
      <c r="T1900" s="20">
        <f t="shared" si="811"/>
        <v>0.28333333333333333</v>
      </c>
    </row>
    <row r="1901" spans="1:20" x14ac:dyDescent="0.25">
      <c r="A1901" t="s">
        <v>1515</v>
      </c>
      <c r="E1901" s="1">
        <v>8.2200000000000006</v>
      </c>
      <c r="F1901" s="1">
        <v>3.67</v>
      </c>
      <c r="G1901" s="1">
        <v>0.28999999999999998</v>
      </c>
      <c r="H1901" s="1">
        <v>4.26</v>
      </c>
      <c r="I1901" s="1">
        <v>22</v>
      </c>
      <c r="J1901" s="1">
        <v>0</v>
      </c>
      <c r="K1901" s="1">
        <v>8.3000000000000007</v>
      </c>
      <c r="L1901" s="3">
        <f t="shared" si="812"/>
        <v>0.37727272727272732</v>
      </c>
      <c r="M1901" s="3">
        <f t="shared" si="813"/>
        <v>16.520000000000003</v>
      </c>
      <c r="N1901" s="1">
        <v>2.677</v>
      </c>
      <c r="O1901" s="1">
        <v>5.9960000000000004</v>
      </c>
      <c r="P1901" s="30">
        <f t="shared" si="827"/>
        <v>97.176470588235304</v>
      </c>
      <c r="Q1901">
        <f t="shared" si="828"/>
        <v>1.02</v>
      </c>
      <c r="R1901">
        <f t="shared" si="829"/>
        <v>3.6</v>
      </c>
      <c r="S1901" s="20">
        <f t="shared" si="816"/>
        <v>4.62</v>
      </c>
      <c r="T1901" s="20">
        <f t="shared" si="811"/>
        <v>0.28333333333333333</v>
      </c>
    </row>
    <row r="1902" spans="1:20" x14ac:dyDescent="0.25">
      <c r="A1902" t="s">
        <v>1516</v>
      </c>
      <c r="E1902" s="1">
        <v>7.71</v>
      </c>
      <c r="F1902" s="1">
        <v>3.6</v>
      </c>
      <c r="G1902" s="1">
        <v>0.19</v>
      </c>
      <c r="H1902" s="1">
        <v>3.92</v>
      </c>
      <c r="I1902" s="1">
        <v>20</v>
      </c>
      <c r="J1902" s="1">
        <v>0</v>
      </c>
      <c r="K1902" s="1">
        <v>8.43</v>
      </c>
      <c r="L1902" s="3">
        <f t="shared" si="812"/>
        <v>0.42149999999999999</v>
      </c>
      <c r="M1902" s="3">
        <f t="shared" si="813"/>
        <v>16.14</v>
      </c>
      <c r="N1902" s="1">
        <v>2.5950000000000002</v>
      </c>
      <c r="O1902" s="1">
        <v>5.5579999999999998</v>
      </c>
      <c r="P1902" s="30">
        <f t="shared" si="827"/>
        <v>94.941176470588232</v>
      </c>
      <c r="Q1902">
        <f t="shared" si="828"/>
        <v>1.02</v>
      </c>
      <c r="R1902">
        <f t="shared" si="829"/>
        <v>3.6</v>
      </c>
      <c r="S1902" s="20">
        <f t="shared" si="816"/>
        <v>4.62</v>
      </c>
      <c r="T1902" s="20">
        <f t="shared" si="811"/>
        <v>0.28333333333333333</v>
      </c>
    </row>
    <row r="1903" spans="1:20" x14ac:dyDescent="0.25">
      <c r="L1903" s="3"/>
      <c r="M1903" s="3"/>
      <c r="P1903" s="30"/>
      <c r="S1903" s="20"/>
      <c r="T1903" s="20"/>
    </row>
    <row r="1904" spans="1:20" x14ac:dyDescent="0.25">
      <c r="A1904" t="s">
        <v>1517</v>
      </c>
      <c r="E1904" s="1">
        <v>9.06</v>
      </c>
      <c r="F1904" s="1">
        <v>3.26</v>
      </c>
      <c r="G1904" s="1">
        <v>0.1</v>
      </c>
      <c r="H1904" s="1">
        <v>5.71</v>
      </c>
      <c r="I1904" s="1">
        <v>23</v>
      </c>
      <c r="J1904" s="1">
        <v>0</v>
      </c>
      <c r="K1904" s="1">
        <v>16.62</v>
      </c>
      <c r="L1904" s="3">
        <f t="shared" si="812"/>
        <v>0.722608695652174</v>
      </c>
      <c r="M1904" s="3">
        <f t="shared" si="813"/>
        <v>25.68</v>
      </c>
      <c r="N1904" s="1">
        <v>2.5379999999999998</v>
      </c>
      <c r="O1904" s="1">
        <v>7.0650000000000004</v>
      </c>
      <c r="P1904" s="30">
        <f t="shared" si="827"/>
        <v>105.05454545454545</v>
      </c>
      <c r="Q1904">
        <f>8.8/6</f>
        <v>1.4666666666666668</v>
      </c>
      <c r="R1904">
        <f>34.3/6</f>
        <v>5.7166666666666659</v>
      </c>
      <c r="S1904" s="20">
        <f t="shared" si="816"/>
        <v>7.1833333333333327</v>
      </c>
      <c r="T1904" s="20">
        <f t="shared" si="811"/>
        <v>0.25655976676384845</v>
      </c>
    </row>
    <row r="1905" spans="1:20" x14ac:dyDescent="0.25">
      <c r="A1905" t="s">
        <v>1518</v>
      </c>
      <c r="E1905" s="1">
        <v>6.57</v>
      </c>
      <c r="F1905" s="1">
        <v>3.32</v>
      </c>
      <c r="G1905" s="1">
        <v>0.16</v>
      </c>
      <c r="H1905" s="1">
        <v>3.09</v>
      </c>
      <c r="I1905" s="1">
        <v>16</v>
      </c>
      <c r="J1905" s="1">
        <v>1</v>
      </c>
      <c r="K1905" s="1">
        <v>8.2799999999999994</v>
      </c>
      <c r="L1905" s="3">
        <f t="shared" si="812"/>
        <v>0.51749999999999996</v>
      </c>
      <c r="M1905" s="3">
        <f t="shared" si="813"/>
        <v>14.85</v>
      </c>
      <c r="N1905" s="1">
        <v>2.4350000000000001</v>
      </c>
      <c r="O1905" s="1">
        <v>4.8259999999999996</v>
      </c>
      <c r="P1905" s="30">
        <f t="shared" si="827"/>
        <v>60.749999999999993</v>
      </c>
      <c r="Q1905">
        <f t="shared" ref="Q1905:Q1909" si="830">8.8/6</f>
        <v>1.4666666666666668</v>
      </c>
      <c r="R1905">
        <f t="shared" ref="R1905:R1909" si="831">34.3/6</f>
        <v>5.7166666666666659</v>
      </c>
      <c r="S1905" s="20">
        <f t="shared" si="816"/>
        <v>7.1833333333333327</v>
      </c>
      <c r="T1905" s="20">
        <f t="shared" si="811"/>
        <v>0.25655976676384845</v>
      </c>
    </row>
    <row r="1906" spans="1:20" x14ac:dyDescent="0.25">
      <c r="A1906" t="s">
        <v>1519</v>
      </c>
      <c r="E1906" s="1">
        <v>8.59</v>
      </c>
      <c r="F1906" s="1">
        <v>3.22</v>
      </c>
      <c r="G1906" s="1">
        <v>0.04</v>
      </c>
      <c r="H1906" s="1">
        <v>5.33</v>
      </c>
      <c r="I1906" s="1">
        <v>18</v>
      </c>
      <c r="J1906" s="1">
        <v>0</v>
      </c>
      <c r="K1906" s="1">
        <v>9.9499999999999993</v>
      </c>
      <c r="L1906" s="3">
        <f t="shared" si="812"/>
        <v>0.5527777777777777</v>
      </c>
      <c r="M1906" s="3">
        <f t="shared" si="813"/>
        <v>18.54</v>
      </c>
      <c r="N1906" s="1">
        <v>2.0950000000000002</v>
      </c>
      <c r="O1906" s="1">
        <v>5.5949999999999998</v>
      </c>
      <c r="P1906" s="30">
        <f t="shared" si="827"/>
        <v>75.84545454545453</v>
      </c>
      <c r="Q1906">
        <f t="shared" si="830"/>
        <v>1.4666666666666668</v>
      </c>
      <c r="R1906">
        <f t="shared" si="831"/>
        <v>5.7166666666666659</v>
      </c>
      <c r="S1906" s="20">
        <f t="shared" si="816"/>
        <v>7.1833333333333327</v>
      </c>
      <c r="T1906" s="20">
        <f t="shared" si="811"/>
        <v>0.25655976676384845</v>
      </c>
    </row>
    <row r="1907" spans="1:20" x14ac:dyDescent="0.25">
      <c r="A1907" t="s">
        <v>1520</v>
      </c>
      <c r="E1907" s="1">
        <v>8.6999999999999993</v>
      </c>
      <c r="F1907" s="1">
        <v>3.04</v>
      </c>
      <c r="G1907" s="1">
        <v>0</v>
      </c>
      <c r="H1907" s="1">
        <v>5.66</v>
      </c>
      <c r="I1907" s="1">
        <v>19</v>
      </c>
      <c r="J1907" s="1">
        <v>0</v>
      </c>
      <c r="K1907" s="1">
        <v>10.119999999999999</v>
      </c>
      <c r="L1907" s="3">
        <f t="shared" si="812"/>
        <v>0.53263157894736834</v>
      </c>
      <c r="M1907" s="3">
        <f t="shared" si="813"/>
        <v>18.82</v>
      </c>
      <c r="N1907" s="1">
        <v>2.1850000000000001</v>
      </c>
      <c r="O1907" s="1">
        <v>6.258</v>
      </c>
      <c r="P1907" s="30">
        <f t="shared" si="827"/>
        <v>76.990909090909085</v>
      </c>
      <c r="Q1907">
        <f t="shared" si="830"/>
        <v>1.4666666666666668</v>
      </c>
      <c r="R1907">
        <f t="shared" si="831"/>
        <v>5.7166666666666659</v>
      </c>
      <c r="S1907" s="20">
        <f t="shared" si="816"/>
        <v>7.1833333333333327</v>
      </c>
      <c r="T1907" s="20">
        <f t="shared" si="811"/>
        <v>0.25655976676384845</v>
      </c>
    </row>
    <row r="1908" spans="1:20" x14ac:dyDescent="0.25">
      <c r="A1908" t="s">
        <v>1521</v>
      </c>
      <c r="E1908" s="1">
        <v>8.58</v>
      </c>
      <c r="F1908" s="1">
        <v>4.32</v>
      </c>
      <c r="G1908" s="1">
        <v>0.21</v>
      </c>
      <c r="H1908" s="1">
        <v>4.05</v>
      </c>
      <c r="I1908" s="1">
        <v>28</v>
      </c>
      <c r="J1908" s="1">
        <v>0</v>
      </c>
      <c r="K1908" s="1">
        <v>14.5</v>
      </c>
      <c r="L1908" s="3">
        <f t="shared" si="812"/>
        <v>0.5178571428571429</v>
      </c>
      <c r="M1908" s="3">
        <f t="shared" si="813"/>
        <v>23.08</v>
      </c>
      <c r="N1908" s="1">
        <v>3.2629999999999999</v>
      </c>
      <c r="O1908" s="1">
        <v>6.476</v>
      </c>
      <c r="P1908" s="30">
        <f t="shared" si="827"/>
        <v>94.418181818181807</v>
      </c>
      <c r="Q1908">
        <f t="shared" si="830"/>
        <v>1.4666666666666668</v>
      </c>
      <c r="R1908">
        <f t="shared" si="831"/>
        <v>5.7166666666666659</v>
      </c>
      <c r="S1908" s="20">
        <f t="shared" si="816"/>
        <v>7.1833333333333327</v>
      </c>
      <c r="T1908" s="20">
        <f t="shared" si="811"/>
        <v>0.25655976676384845</v>
      </c>
    </row>
    <row r="1909" spans="1:20" x14ac:dyDescent="0.25">
      <c r="A1909" t="s">
        <v>1522</v>
      </c>
      <c r="E1909" s="1">
        <v>4.07</v>
      </c>
      <c r="F1909" s="1">
        <v>2.74</v>
      </c>
      <c r="G1909" s="1">
        <v>0</v>
      </c>
      <c r="H1909" s="1">
        <v>1.32</v>
      </c>
      <c r="I1909" s="1">
        <v>14</v>
      </c>
      <c r="J1909" s="1">
        <v>0</v>
      </c>
      <c r="K1909" s="1">
        <v>10.35</v>
      </c>
      <c r="L1909" s="3">
        <f t="shared" si="812"/>
        <v>0.73928571428571421</v>
      </c>
      <c r="M1909" s="3">
        <f t="shared" si="813"/>
        <v>14.42</v>
      </c>
      <c r="N1909" s="1">
        <v>3.44</v>
      </c>
      <c r="O1909" s="1">
        <v>5.1050000000000004</v>
      </c>
      <c r="P1909" s="30">
        <f t="shared" si="827"/>
        <v>58.990909090909085</v>
      </c>
      <c r="Q1909">
        <f t="shared" si="830"/>
        <v>1.4666666666666668</v>
      </c>
      <c r="R1909">
        <f t="shared" si="831"/>
        <v>5.7166666666666659</v>
      </c>
      <c r="S1909" s="20">
        <f t="shared" si="816"/>
        <v>7.1833333333333327</v>
      </c>
      <c r="T1909" s="20">
        <f t="shared" si="811"/>
        <v>0.25655976676384845</v>
      </c>
    </row>
    <row r="1910" spans="1:20" x14ac:dyDescent="0.25">
      <c r="A1910" s="9" t="s">
        <v>1790</v>
      </c>
      <c r="E1910" s="1">
        <v>9.1999999999999993</v>
      </c>
      <c r="F1910" s="1">
        <v>3.14</v>
      </c>
      <c r="G1910" s="1">
        <v>0.17</v>
      </c>
      <c r="H1910" s="1">
        <v>5.89</v>
      </c>
      <c r="I1910" s="1">
        <v>30</v>
      </c>
      <c r="J1910" s="1">
        <v>0</v>
      </c>
      <c r="K1910" s="1">
        <v>27.49</v>
      </c>
      <c r="L1910" s="3">
        <f>K1910/I1910</f>
        <v>0.91633333333333333</v>
      </c>
      <c r="M1910" s="3">
        <f>E1910+K1910</f>
        <v>36.69</v>
      </c>
      <c r="N1910" s="1">
        <v>3.2610000000000001</v>
      </c>
      <c r="O1910" s="1">
        <v>9.5510000000000002</v>
      </c>
      <c r="P1910" s="30" t="e">
        <f t="shared" si="827"/>
        <v>#DIV/0!</v>
      </c>
      <c r="S1910" s="20">
        <f t="shared" si="816"/>
        <v>0</v>
      </c>
      <c r="T1910" s="20" t="e">
        <f t="shared" si="811"/>
        <v>#DIV/0!</v>
      </c>
    </row>
    <row r="1911" spans="1:20" x14ac:dyDescent="0.25">
      <c r="A1911" s="9"/>
      <c r="E1911" s="1">
        <v>8.27</v>
      </c>
      <c r="F1911" s="1">
        <v>2.89</v>
      </c>
      <c r="G1911" s="1">
        <v>0.18</v>
      </c>
      <c r="H1911" s="1">
        <v>5.2</v>
      </c>
      <c r="I1911" s="1">
        <v>27</v>
      </c>
      <c r="J1911" s="1">
        <v>0</v>
      </c>
      <c r="K1911" s="1">
        <v>19.88</v>
      </c>
      <c r="L1911" s="3">
        <f>K1911/I1911</f>
        <v>0.73629629629629623</v>
      </c>
      <c r="M1911" s="3">
        <f>E1911+K1911</f>
        <v>28.15</v>
      </c>
      <c r="N1911" s="1">
        <v>3.2650000000000001</v>
      </c>
      <c r="O1911" s="1">
        <v>9.3559999999999999</v>
      </c>
      <c r="P1911" s="30" t="e">
        <f t="shared" si="827"/>
        <v>#DIV/0!</v>
      </c>
      <c r="S1911" s="20">
        <f t="shared" si="816"/>
        <v>0</v>
      </c>
      <c r="T1911" s="20" t="e">
        <f t="shared" si="811"/>
        <v>#DIV/0!</v>
      </c>
    </row>
    <row r="1912" spans="1:20" x14ac:dyDescent="0.25">
      <c r="A1912" s="9"/>
      <c r="E1912" s="1">
        <v>10.18</v>
      </c>
      <c r="F1912" s="1">
        <v>3.03</v>
      </c>
      <c r="G1912" s="1">
        <v>0.33</v>
      </c>
      <c r="H1912" s="1">
        <v>6.82</v>
      </c>
      <c r="I1912" s="1">
        <v>30</v>
      </c>
      <c r="J1912" s="1">
        <v>0</v>
      </c>
      <c r="K1912" s="1">
        <v>18.2</v>
      </c>
      <c r="L1912" s="3">
        <f>K1912/I1912</f>
        <v>0.60666666666666669</v>
      </c>
      <c r="M1912" s="3">
        <f>E1912+K1912</f>
        <v>28.38</v>
      </c>
      <c r="N1912" s="1">
        <v>2.9470000000000001</v>
      </c>
      <c r="O1912" s="1">
        <v>9.8919999999999995</v>
      </c>
      <c r="P1912" s="30" t="e">
        <f t="shared" si="827"/>
        <v>#DIV/0!</v>
      </c>
      <c r="S1912" s="20">
        <f t="shared" si="816"/>
        <v>0</v>
      </c>
      <c r="T1912" s="20" t="e">
        <f t="shared" si="811"/>
        <v>#DIV/0!</v>
      </c>
    </row>
    <row r="1913" spans="1:20" x14ac:dyDescent="0.25">
      <c r="A1913" s="9"/>
      <c r="E1913" s="1">
        <v>8.59</v>
      </c>
      <c r="F1913" s="1">
        <v>2.69</v>
      </c>
      <c r="G1913" s="1">
        <v>0.36</v>
      </c>
      <c r="H1913" s="1">
        <v>5.54</v>
      </c>
      <c r="I1913" s="1">
        <v>23</v>
      </c>
      <c r="J1913" s="1">
        <v>0</v>
      </c>
      <c r="K1913" s="1">
        <v>12.04</v>
      </c>
      <c r="L1913" s="3">
        <f>K1913/I1913</f>
        <v>0.52347826086956517</v>
      </c>
      <c r="M1913" s="3">
        <f>E1913+K1913</f>
        <v>20.63</v>
      </c>
      <c r="N1913" s="1">
        <v>2.677</v>
      </c>
      <c r="O1913" s="1">
        <v>8.5429999999999993</v>
      </c>
      <c r="P1913" s="30" t="e">
        <f t="shared" si="827"/>
        <v>#DIV/0!</v>
      </c>
      <c r="S1913" s="20">
        <f t="shared" si="816"/>
        <v>0</v>
      </c>
      <c r="T1913" s="20" t="e">
        <f t="shared" si="811"/>
        <v>#DIV/0!</v>
      </c>
    </row>
    <row r="1914" spans="1:20" x14ac:dyDescent="0.25">
      <c r="A1914" s="10"/>
      <c r="L1914" s="3"/>
      <c r="M1914" s="3"/>
      <c r="P1914" s="30"/>
      <c r="S1914" s="20"/>
      <c r="T1914" s="20"/>
    </row>
    <row r="1915" spans="1:20" x14ac:dyDescent="0.25">
      <c r="A1915" s="10"/>
      <c r="L1915" s="3"/>
      <c r="M1915" s="3"/>
      <c r="P1915" s="30"/>
      <c r="S1915" s="20"/>
      <c r="T1915" s="20"/>
    </row>
    <row r="1916" spans="1:20" s="4" customFormat="1" x14ac:dyDescent="0.25">
      <c r="A1916" s="4" t="s">
        <v>1523</v>
      </c>
      <c r="B1916" s="5" t="s">
        <v>1713</v>
      </c>
      <c r="C1916" s="5"/>
      <c r="D1916" s="5"/>
      <c r="E1916" s="5">
        <v>6.66</v>
      </c>
      <c r="F1916" s="5">
        <v>2.5</v>
      </c>
      <c r="G1916" s="5">
        <v>0.18</v>
      </c>
      <c r="H1916" s="5">
        <v>3.98</v>
      </c>
      <c r="I1916" s="5">
        <v>19</v>
      </c>
      <c r="J1916" s="5">
        <v>0</v>
      </c>
      <c r="K1916" s="5">
        <v>7.42</v>
      </c>
      <c r="L1916" s="6">
        <f t="shared" si="812"/>
        <v>0.39052631578947367</v>
      </c>
      <c r="M1916" s="6">
        <f t="shared" si="813"/>
        <v>14.08</v>
      </c>
      <c r="N1916" s="5">
        <v>2.851</v>
      </c>
      <c r="O1916" s="5">
        <v>7.6050000000000004</v>
      </c>
      <c r="P1916" s="31">
        <f t="shared" si="827"/>
        <v>44.463157894736838</v>
      </c>
      <c r="Q1916" s="4">
        <f>11.4/6</f>
        <v>1.9000000000000001</v>
      </c>
      <c r="R1916" s="4">
        <f>36.6/6</f>
        <v>6.1000000000000005</v>
      </c>
      <c r="S1916" s="22">
        <f t="shared" si="816"/>
        <v>8</v>
      </c>
      <c r="T1916" s="22">
        <f t="shared" si="811"/>
        <v>0.31147540983606559</v>
      </c>
    </row>
    <row r="1917" spans="1:20" x14ac:dyDescent="0.25">
      <c r="A1917" t="s">
        <v>1524</v>
      </c>
      <c r="E1917" s="1">
        <v>8.74</v>
      </c>
      <c r="F1917" s="1">
        <v>2.93</v>
      </c>
      <c r="G1917" s="1">
        <v>0.37</v>
      </c>
      <c r="H1917" s="1">
        <v>5.45</v>
      </c>
      <c r="I1917" s="1">
        <v>25</v>
      </c>
      <c r="J1917" s="1">
        <v>4</v>
      </c>
      <c r="K1917" s="1">
        <v>9.1999999999999993</v>
      </c>
      <c r="L1917" s="3">
        <f t="shared" si="812"/>
        <v>0.36799999999999999</v>
      </c>
      <c r="M1917" s="3">
        <f t="shared" si="813"/>
        <v>17.939999999999998</v>
      </c>
      <c r="N1917" s="1">
        <v>2.8610000000000002</v>
      </c>
      <c r="O1917" s="1">
        <v>8.5470000000000006</v>
      </c>
      <c r="P1917" s="30">
        <f t="shared" si="827"/>
        <v>56.652631578947357</v>
      </c>
      <c r="Q1917" s="10">
        <f t="shared" ref="Q1917:Q1919" si="832">11.4/6</f>
        <v>1.9000000000000001</v>
      </c>
      <c r="R1917" s="10">
        <f t="shared" ref="R1917:R1919" si="833">36.6/6</f>
        <v>6.1000000000000005</v>
      </c>
      <c r="S1917" s="20">
        <f t="shared" si="816"/>
        <v>8</v>
      </c>
      <c r="T1917" s="20">
        <f t="shared" si="811"/>
        <v>0.31147540983606559</v>
      </c>
    </row>
    <row r="1918" spans="1:20" x14ac:dyDescent="0.25">
      <c r="A1918" t="s">
        <v>1525</v>
      </c>
      <c r="E1918" s="1">
        <v>7.54</v>
      </c>
      <c r="F1918" s="1">
        <v>2.88</v>
      </c>
      <c r="G1918" s="1">
        <v>0.33</v>
      </c>
      <c r="H1918" s="1">
        <v>4.32</v>
      </c>
      <c r="I1918" s="1">
        <v>30</v>
      </c>
      <c r="J1918" s="1">
        <v>1</v>
      </c>
      <c r="K1918" s="1">
        <v>9.66</v>
      </c>
      <c r="L1918" s="3">
        <f t="shared" si="812"/>
        <v>0.32200000000000001</v>
      </c>
      <c r="M1918" s="3">
        <f t="shared" si="813"/>
        <v>17.2</v>
      </c>
      <c r="N1918" s="1">
        <v>3.9809999999999999</v>
      </c>
      <c r="O1918" s="1">
        <v>10.401999999999999</v>
      </c>
      <c r="P1918" s="30">
        <f t="shared" si="827"/>
        <v>54.315789473684198</v>
      </c>
      <c r="Q1918" s="10">
        <f t="shared" si="832"/>
        <v>1.9000000000000001</v>
      </c>
      <c r="R1918" s="10">
        <f t="shared" si="833"/>
        <v>6.1000000000000005</v>
      </c>
      <c r="S1918" s="20">
        <f t="shared" si="816"/>
        <v>8</v>
      </c>
      <c r="T1918" s="20">
        <f t="shared" si="811"/>
        <v>0.31147540983606559</v>
      </c>
    </row>
    <row r="1919" spans="1:20" x14ac:dyDescent="0.25">
      <c r="A1919" t="s">
        <v>1526</v>
      </c>
      <c r="E1919" s="1">
        <v>5.52</v>
      </c>
      <c r="F1919" s="1">
        <v>0</v>
      </c>
      <c r="G1919" s="1">
        <v>5.52</v>
      </c>
      <c r="H1919" s="1">
        <v>0</v>
      </c>
      <c r="I1919" s="1">
        <v>0</v>
      </c>
      <c r="J1919" s="1">
        <v>0</v>
      </c>
      <c r="K1919" s="1">
        <v>0</v>
      </c>
      <c r="L1919" s="3" t="e">
        <f t="shared" si="812"/>
        <v>#DIV/0!</v>
      </c>
      <c r="M1919" s="3">
        <f t="shared" si="813"/>
        <v>5.52</v>
      </c>
      <c r="N1919" s="1">
        <v>0</v>
      </c>
      <c r="O1919" s="1">
        <v>0</v>
      </c>
      <c r="P1919" s="30">
        <f t="shared" si="827"/>
        <v>17.431578947368418</v>
      </c>
      <c r="Q1919" s="10">
        <f t="shared" si="832"/>
        <v>1.9000000000000001</v>
      </c>
      <c r="R1919" s="10">
        <f t="shared" si="833"/>
        <v>6.1000000000000005</v>
      </c>
      <c r="S1919" s="20">
        <f t="shared" si="816"/>
        <v>8</v>
      </c>
      <c r="T1919" s="20">
        <f t="shared" si="811"/>
        <v>0.31147540983606559</v>
      </c>
    </row>
    <row r="1920" spans="1:20" x14ac:dyDescent="0.25">
      <c r="L1920" s="3"/>
      <c r="M1920" s="3"/>
      <c r="P1920" s="30"/>
      <c r="S1920" s="20"/>
      <c r="T1920" s="20"/>
    </row>
    <row r="1921" spans="1:20" x14ac:dyDescent="0.25">
      <c r="L1921" s="3"/>
      <c r="M1921" s="3"/>
      <c r="P1921" s="30"/>
      <c r="S1921" s="20"/>
      <c r="T1921" s="20"/>
    </row>
    <row r="1922" spans="1:20" x14ac:dyDescent="0.25">
      <c r="A1922" t="s">
        <v>1527</v>
      </c>
      <c r="E1922" s="1">
        <v>5.65</v>
      </c>
      <c r="F1922" s="1">
        <v>1.1100000000000001</v>
      </c>
      <c r="G1922" s="1">
        <v>0.17</v>
      </c>
      <c r="H1922" s="1">
        <v>4.38</v>
      </c>
      <c r="I1922" s="1">
        <v>10</v>
      </c>
      <c r="J1922" s="1">
        <v>1</v>
      </c>
      <c r="K1922" s="1">
        <v>2.73</v>
      </c>
      <c r="L1922" s="3">
        <f t="shared" si="812"/>
        <v>0.27300000000000002</v>
      </c>
      <c r="M1922" s="3">
        <f t="shared" si="813"/>
        <v>8.3800000000000008</v>
      </c>
      <c r="N1922" s="1">
        <v>1.77</v>
      </c>
      <c r="O1922" s="1">
        <v>9.0489999999999995</v>
      </c>
      <c r="P1922" s="30">
        <f t="shared" si="827"/>
        <v>39.904761904761912</v>
      </c>
      <c r="Q1922">
        <f>7.56/6</f>
        <v>1.26</v>
      </c>
      <c r="R1922">
        <f>27.96/6</f>
        <v>4.66</v>
      </c>
      <c r="S1922" s="20">
        <f t="shared" si="816"/>
        <v>5.92</v>
      </c>
      <c r="T1922" s="20">
        <f t="shared" si="811"/>
        <v>0.27038626609442057</v>
      </c>
    </row>
    <row r="1923" spans="1:20" x14ac:dyDescent="0.25">
      <c r="A1923" t="s">
        <v>1528</v>
      </c>
      <c r="E1923" s="1">
        <v>6.12</v>
      </c>
      <c r="F1923" s="1">
        <v>1.69</v>
      </c>
      <c r="G1923" s="1">
        <v>0.45</v>
      </c>
      <c r="H1923" s="1">
        <v>3.97</v>
      </c>
      <c r="I1923" s="1">
        <v>14</v>
      </c>
      <c r="J1923" s="1">
        <v>1</v>
      </c>
      <c r="K1923" s="1">
        <v>4.0999999999999996</v>
      </c>
      <c r="L1923" s="3">
        <f t="shared" si="812"/>
        <v>0.29285714285714282</v>
      </c>
      <c r="M1923" s="3">
        <f t="shared" si="813"/>
        <v>10.219999999999999</v>
      </c>
      <c r="N1923" s="1">
        <v>2.2890000000000001</v>
      </c>
      <c r="O1923" s="1">
        <v>8.2759999999999998</v>
      </c>
      <c r="P1923" s="30">
        <f t="shared" si="827"/>
        <v>48.666666666666664</v>
      </c>
      <c r="Q1923">
        <f t="shared" ref="Q1923:Q1926" si="834">7.56/6</f>
        <v>1.26</v>
      </c>
      <c r="R1923">
        <f t="shared" ref="R1923:R1926" si="835">27.96/6</f>
        <v>4.66</v>
      </c>
      <c r="S1923" s="20">
        <f t="shared" si="816"/>
        <v>5.92</v>
      </c>
      <c r="T1923" s="20">
        <f t="shared" si="811"/>
        <v>0.27038626609442057</v>
      </c>
    </row>
    <row r="1924" spans="1:20" x14ac:dyDescent="0.25">
      <c r="A1924" t="s">
        <v>1529</v>
      </c>
      <c r="E1924" s="1">
        <v>5.81</v>
      </c>
      <c r="F1924" s="1">
        <v>0.7</v>
      </c>
      <c r="G1924" s="1">
        <v>0.72</v>
      </c>
      <c r="H1924" s="1">
        <v>4.38</v>
      </c>
      <c r="I1924" s="1">
        <v>6</v>
      </c>
      <c r="J1924" s="1">
        <v>1</v>
      </c>
      <c r="K1924" s="1">
        <v>1.38</v>
      </c>
      <c r="L1924" s="3">
        <f t="shared" si="812"/>
        <v>0.22999999999999998</v>
      </c>
      <c r="M1924" s="3">
        <f t="shared" si="813"/>
        <v>7.1899999999999995</v>
      </c>
      <c r="N1924" s="1">
        <v>1.034</v>
      </c>
      <c r="O1924" s="1">
        <v>8.5690000000000008</v>
      </c>
      <c r="P1924" s="30">
        <f t="shared" si="827"/>
        <v>34.238095238095234</v>
      </c>
      <c r="Q1924">
        <f t="shared" si="834"/>
        <v>1.26</v>
      </c>
      <c r="R1924">
        <f t="shared" si="835"/>
        <v>4.66</v>
      </c>
      <c r="S1924" s="20">
        <f t="shared" si="816"/>
        <v>5.92</v>
      </c>
      <c r="T1924" s="20">
        <f t="shared" si="811"/>
        <v>0.27038626609442057</v>
      </c>
    </row>
    <row r="1925" spans="1:20" x14ac:dyDescent="0.25">
      <c r="A1925" t="s">
        <v>1530</v>
      </c>
      <c r="E1925" s="1">
        <v>6.6</v>
      </c>
      <c r="F1925" s="1">
        <v>1.2</v>
      </c>
      <c r="G1925" s="1">
        <v>0.48</v>
      </c>
      <c r="H1925" s="1">
        <v>4.92</v>
      </c>
      <c r="I1925" s="1">
        <v>7</v>
      </c>
      <c r="J1925" s="1">
        <v>1</v>
      </c>
      <c r="K1925" s="1">
        <v>1.79</v>
      </c>
      <c r="L1925" s="3">
        <f t="shared" si="812"/>
        <v>0.25571428571428573</v>
      </c>
      <c r="M1925" s="3">
        <f t="shared" si="813"/>
        <v>8.39</v>
      </c>
      <c r="N1925" s="1">
        <v>1.0609999999999999</v>
      </c>
      <c r="O1925" s="1">
        <v>5.8170000000000002</v>
      </c>
      <c r="P1925" s="30">
        <f t="shared" si="827"/>
        <v>39.952380952380956</v>
      </c>
      <c r="Q1925">
        <f t="shared" si="834"/>
        <v>1.26</v>
      </c>
      <c r="R1925">
        <f t="shared" si="835"/>
        <v>4.66</v>
      </c>
      <c r="S1925" s="20">
        <f t="shared" si="816"/>
        <v>5.92</v>
      </c>
      <c r="T1925" s="20">
        <f t="shared" si="811"/>
        <v>0.27038626609442057</v>
      </c>
    </row>
    <row r="1926" spans="1:20" x14ac:dyDescent="0.25">
      <c r="A1926" t="s">
        <v>1531</v>
      </c>
      <c r="E1926" s="1">
        <v>6.14</v>
      </c>
      <c r="F1926" s="1">
        <v>1.65</v>
      </c>
      <c r="G1926" s="1">
        <v>0.2</v>
      </c>
      <c r="H1926" s="1">
        <v>4.29</v>
      </c>
      <c r="I1926" s="1">
        <v>13</v>
      </c>
      <c r="J1926" s="1">
        <v>3</v>
      </c>
      <c r="K1926" s="1">
        <v>2.62</v>
      </c>
      <c r="L1926" s="3">
        <f t="shared" si="812"/>
        <v>0.20153846153846156</v>
      </c>
      <c r="M1926" s="3">
        <f t="shared" si="813"/>
        <v>8.76</v>
      </c>
      <c r="N1926" s="1">
        <v>2.1179999999999999</v>
      </c>
      <c r="O1926" s="1">
        <v>7.8789999999999996</v>
      </c>
      <c r="P1926" s="30">
        <f t="shared" si="827"/>
        <v>41.714285714285715</v>
      </c>
      <c r="Q1926">
        <f t="shared" si="834"/>
        <v>1.26</v>
      </c>
      <c r="R1926">
        <f t="shared" si="835"/>
        <v>4.66</v>
      </c>
      <c r="S1926" s="20">
        <f t="shared" si="816"/>
        <v>5.92</v>
      </c>
      <c r="T1926" s="20">
        <f t="shared" ref="T1926:T1989" si="836">Q1926/R1926</f>
        <v>0.27038626609442057</v>
      </c>
    </row>
    <row r="1927" spans="1:20" x14ac:dyDescent="0.25">
      <c r="L1927" s="3"/>
      <c r="M1927" s="3"/>
      <c r="P1927" s="30"/>
      <c r="S1927" s="20"/>
      <c r="T1927" s="20"/>
    </row>
    <row r="1928" spans="1:20" x14ac:dyDescent="0.25">
      <c r="A1928" t="s">
        <v>1532</v>
      </c>
      <c r="E1928" s="1">
        <v>7.7</v>
      </c>
      <c r="F1928" s="1">
        <v>3.13</v>
      </c>
      <c r="G1928" s="1">
        <v>0.33</v>
      </c>
      <c r="H1928" s="1">
        <v>4.24</v>
      </c>
      <c r="I1928" s="1">
        <v>27</v>
      </c>
      <c r="J1928" s="1">
        <v>0</v>
      </c>
      <c r="K1928" s="1">
        <v>13.24</v>
      </c>
      <c r="L1928" s="3">
        <f t="shared" si="812"/>
        <v>0.4903703703703704</v>
      </c>
      <c r="M1928" s="3">
        <f t="shared" si="813"/>
        <v>20.94</v>
      </c>
      <c r="N1928" s="1">
        <v>3.508</v>
      </c>
      <c r="O1928" s="1">
        <v>8.6340000000000003</v>
      </c>
      <c r="P1928" s="30">
        <f t="shared" si="827"/>
        <v>95.181818181818187</v>
      </c>
      <c r="Q1928">
        <f>7.92/6</f>
        <v>1.32</v>
      </c>
      <c r="R1928">
        <f>26.52/6</f>
        <v>4.42</v>
      </c>
      <c r="S1928" s="20">
        <f t="shared" si="816"/>
        <v>5.74</v>
      </c>
      <c r="T1928" s="20">
        <f t="shared" si="836"/>
        <v>0.29864253393665158</v>
      </c>
    </row>
    <row r="1929" spans="1:20" x14ac:dyDescent="0.25">
      <c r="A1929" t="s">
        <v>1533</v>
      </c>
      <c r="E1929" s="1">
        <v>7.12</v>
      </c>
      <c r="F1929" s="1">
        <v>3.03</v>
      </c>
      <c r="G1929" s="1">
        <v>0.3</v>
      </c>
      <c r="H1929" s="1">
        <v>3.78</v>
      </c>
      <c r="I1929" s="1">
        <v>18</v>
      </c>
      <c r="J1929" s="1">
        <v>0</v>
      </c>
      <c r="K1929" s="1">
        <v>7.49</v>
      </c>
      <c r="L1929" s="3">
        <f t="shared" si="812"/>
        <v>0.4161111111111111</v>
      </c>
      <c r="M1929" s="3">
        <f t="shared" si="813"/>
        <v>14.61</v>
      </c>
      <c r="N1929" s="1">
        <v>2.528</v>
      </c>
      <c r="O1929" s="1">
        <v>5.931</v>
      </c>
      <c r="P1929" s="30">
        <f t="shared" si="827"/>
        <v>66.409090909090907</v>
      </c>
      <c r="Q1929">
        <f t="shared" ref="Q1929:Q1932" si="837">7.92/6</f>
        <v>1.32</v>
      </c>
      <c r="R1929">
        <f t="shared" ref="R1929:R1932" si="838">26.52/6</f>
        <v>4.42</v>
      </c>
      <c r="S1929" s="20">
        <f t="shared" si="816"/>
        <v>5.74</v>
      </c>
      <c r="T1929" s="20">
        <f t="shared" si="836"/>
        <v>0.29864253393665158</v>
      </c>
    </row>
    <row r="1930" spans="1:20" x14ac:dyDescent="0.25">
      <c r="A1930" t="s">
        <v>1534</v>
      </c>
      <c r="E1930" s="1">
        <v>5.77</v>
      </c>
      <c r="F1930" s="1">
        <v>2.42</v>
      </c>
      <c r="G1930" s="1">
        <v>0.4</v>
      </c>
      <c r="H1930" s="1">
        <v>2.95</v>
      </c>
      <c r="I1930" s="1">
        <v>16</v>
      </c>
      <c r="J1930" s="1">
        <v>1</v>
      </c>
      <c r="K1930" s="1">
        <v>4.63</v>
      </c>
      <c r="L1930" s="3">
        <f t="shared" si="812"/>
        <v>0.28937499999999999</v>
      </c>
      <c r="M1930" s="3">
        <f t="shared" si="813"/>
        <v>10.399999999999999</v>
      </c>
      <c r="N1930" s="1">
        <v>2.7719999999999998</v>
      </c>
      <c r="O1930" s="1">
        <v>6.617</v>
      </c>
      <c r="P1930" s="30">
        <f t="shared" si="827"/>
        <v>47.272727272727266</v>
      </c>
      <c r="Q1930">
        <f t="shared" si="837"/>
        <v>1.32</v>
      </c>
      <c r="R1930">
        <f t="shared" si="838"/>
        <v>4.42</v>
      </c>
      <c r="S1930" s="20">
        <f t="shared" si="816"/>
        <v>5.74</v>
      </c>
      <c r="T1930" s="20">
        <f t="shared" si="836"/>
        <v>0.29864253393665158</v>
      </c>
    </row>
    <row r="1931" spans="1:20" x14ac:dyDescent="0.25">
      <c r="A1931" t="s">
        <v>1535</v>
      </c>
      <c r="E1931" s="1">
        <v>7.46</v>
      </c>
      <c r="F1931" s="1">
        <v>2.65</v>
      </c>
      <c r="G1931" s="1">
        <v>0.94</v>
      </c>
      <c r="H1931" s="1">
        <v>3.87</v>
      </c>
      <c r="I1931" s="1">
        <v>12</v>
      </c>
      <c r="J1931" s="1">
        <v>0</v>
      </c>
      <c r="K1931" s="1">
        <v>3.36</v>
      </c>
      <c r="L1931" s="3">
        <f t="shared" si="812"/>
        <v>0.27999999999999997</v>
      </c>
      <c r="M1931" s="3">
        <f t="shared" si="813"/>
        <v>10.82</v>
      </c>
      <c r="N1931" s="1">
        <v>1.609</v>
      </c>
      <c r="O1931" s="1">
        <v>4.5369999999999999</v>
      </c>
      <c r="P1931" s="30">
        <f t="shared" si="827"/>
        <v>49.18181818181818</v>
      </c>
      <c r="Q1931">
        <f t="shared" si="837"/>
        <v>1.32</v>
      </c>
      <c r="R1931">
        <f t="shared" si="838"/>
        <v>4.42</v>
      </c>
      <c r="S1931" s="20">
        <f t="shared" ref="S1931:S1994" si="839">Q1931+R1931</f>
        <v>5.74</v>
      </c>
      <c r="T1931" s="20">
        <f t="shared" si="836"/>
        <v>0.29864253393665158</v>
      </c>
    </row>
    <row r="1932" spans="1:20" x14ac:dyDescent="0.25">
      <c r="A1932" t="s">
        <v>1536</v>
      </c>
      <c r="E1932" s="1">
        <v>6.39</v>
      </c>
      <c r="F1932" s="1">
        <v>2.27</v>
      </c>
      <c r="G1932" s="1">
        <v>0.56999999999999995</v>
      </c>
      <c r="H1932" s="1">
        <v>3.55</v>
      </c>
      <c r="I1932" s="1">
        <v>15</v>
      </c>
      <c r="J1932" s="1">
        <v>0</v>
      </c>
      <c r="K1932" s="1">
        <v>7.37</v>
      </c>
      <c r="L1932" s="3">
        <f t="shared" si="812"/>
        <v>0.49133333333333334</v>
      </c>
      <c r="M1932" s="3">
        <f t="shared" si="813"/>
        <v>13.76</v>
      </c>
      <c r="N1932" s="1">
        <v>2.3479999999999999</v>
      </c>
      <c r="O1932" s="1">
        <v>6.6079999999999997</v>
      </c>
      <c r="P1932" s="30">
        <f t="shared" si="827"/>
        <v>62.545454545454547</v>
      </c>
      <c r="Q1932">
        <f t="shared" si="837"/>
        <v>1.32</v>
      </c>
      <c r="R1932">
        <f t="shared" si="838"/>
        <v>4.42</v>
      </c>
      <c r="S1932" s="20">
        <f t="shared" si="839"/>
        <v>5.74</v>
      </c>
      <c r="T1932" s="20">
        <f t="shared" si="836"/>
        <v>0.29864253393665158</v>
      </c>
    </row>
    <row r="1933" spans="1:20" x14ac:dyDescent="0.25">
      <c r="L1933" s="3"/>
      <c r="M1933" s="3"/>
      <c r="P1933" s="30"/>
      <c r="S1933" s="20"/>
      <c r="T1933" s="20"/>
    </row>
    <row r="1934" spans="1:20" x14ac:dyDescent="0.25">
      <c r="A1934" t="s">
        <v>1537</v>
      </c>
      <c r="E1934" s="1">
        <v>4.93</v>
      </c>
      <c r="F1934" s="1">
        <v>2.54</v>
      </c>
      <c r="G1934" s="1">
        <v>0.36</v>
      </c>
      <c r="H1934" s="1">
        <v>2.04</v>
      </c>
      <c r="I1934" s="1">
        <v>18</v>
      </c>
      <c r="J1934" s="1">
        <v>0</v>
      </c>
      <c r="K1934" s="1">
        <v>9.07</v>
      </c>
      <c r="L1934" s="3">
        <f t="shared" si="812"/>
        <v>0.50388888888888894</v>
      </c>
      <c r="M1934" s="3">
        <f t="shared" si="813"/>
        <v>14</v>
      </c>
      <c r="N1934" s="1">
        <v>3.649</v>
      </c>
      <c r="O1934" s="1">
        <v>7.0869999999999997</v>
      </c>
      <c r="P1934" s="30">
        <f t="shared" si="827"/>
        <v>61.463414634146353</v>
      </c>
      <c r="Q1934">
        <f>8.2/6</f>
        <v>1.3666666666666665</v>
      </c>
      <c r="R1934">
        <f>40.46/6</f>
        <v>6.7433333333333332</v>
      </c>
      <c r="S1934" s="20">
        <f t="shared" si="839"/>
        <v>8.11</v>
      </c>
      <c r="T1934" s="20">
        <f t="shared" si="836"/>
        <v>0.20266930301532377</v>
      </c>
    </row>
    <row r="1935" spans="1:20" x14ac:dyDescent="0.25">
      <c r="A1935" t="s">
        <v>1538</v>
      </c>
      <c r="E1935" s="1">
        <v>9.57</v>
      </c>
      <c r="F1935" s="1">
        <v>4.28</v>
      </c>
      <c r="G1935" s="1">
        <v>0.17</v>
      </c>
      <c r="H1935" s="1">
        <v>5.13</v>
      </c>
      <c r="I1935" s="1">
        <v>36</v>
      </c>
      <c r="J1935" s="1">
        <v>1</v>
      </c>
      <c r="K1935" s="1">
        <v>24.32</v>
      </c>
      <c r="L1935" s="3">
        <f t="shared" si="812"/>
        <v>0.67555555555555558</v>
      </c>
      <c r="M1935" s="3">
        <f t="shared" si="813"/>
        <v>33.89</v>
      </c>
      <c r="N1935" s="1">
        <v>3.7610000000000001</v>
      </c>
      <c r="O1935" s="1">
        <v>8.4120000000000008</v>
      </c>
      <c r="P1935" s="30">
        <f t="shared" si="827"/>
        <v>148.78536585365856</v>
      </c>
      <c r="Q1935">
        <f t="shared" ref="Q1935:Q1936" si="840">8.2/6</f>
        <v>1.3666666666666665</v>
      </c>
      <c r="R1935">
        <f t="shared" ref="R1935:R1936" si="841">40.46/6</f>
        <v>6.7433333333333332</v>
      </c>
      <c r="S1935" s="20">
        <f t="shared" si="839"/>
        <v>8.11</v>
      </c>
      <c r="T1935" s="20">
        <f t="shared" si="836"/>
        <v>0.20266930301532377</v>
      </c>
    </row>
    <row r="1936" spans="1:20" x14ac:dyDescent="0.25">
      <c r="A1936" t="s">
        <v>1539</v>
      </c>
      <c r="E1936" s="1">
        <v>6.56</v>
      </c>
      <c r="F1936" s="1">
        <v>2.67</v>
      </c>
      <c r="G1936" s="1">
        <v>0.23</v>
      </c>
      <c r="H1936" s="1">
        <v>3.66</v>
      </c>
      <c r="I1936" s="1">
        <v>16</v>
      </c>
      <c r="J1936" s="1">
        <v>2</v>
      </c>
      <c r="K1936" s="1">
        <v>3.56</v>
      </c>
      <c r="L1936" s="3">
        <f t="shared" si="812"/>
        <v>0.2225</v>
      </c>
      <c r="M1936" s="3">
        <f t="shared" si="813"/>
        <v>10.119999999999999</v>
      </c>
      <c r="N1936" s="1">
        <v>2.4380000000000002</v>
      </c>
      <c r="O1936" s="1">
        <v>5.9820000000000002</v>
      </c>
      <c r="P1936" s="30">
        <f t="shared" si="827"/>
        <v>44.429268292682927</v>
      </c>
      <c r="Q1936">
        <f t="shared" si="840"/>
        <v>1.3666666666666665</v>
      </c>
      <c r="R1936">
        <f t="shared" si="841"/>
        <v>6.7433333333333332</v>
      </c>
      <c r="S1936" s="20">
        <f t="shared" si="839"/>
        <v>8.11</v>
      </c>
      <c r="T1936" s="20">
        <f t="shared" si="836"/>
        <v>0.20266930301532377</v>
      </c>
    </row>
    <row r="1937" spans="1:20" x14ac:dyDescent="0.25">
      <c r="L1937" s="3"/>
      <c r="M1937" s="3"/>
      <c r="P1937" s="30"/>
      <c r="S1937" s="20"/>
      <c r="T1937" s="20"/>
    </row>
    <row r="1938" spans="1:20" x14ac:dyDescent="0.25">
      <c r="L1938" s="3"/>
      <c r="M1938" s="3"/>
      <c r="P1938" s="30"/>
      <c r="S1938" s="20"/>
      <c r="T1938" s="20"/>
    </row>
    <row r="1939" spans="1:20" x14ac:dyDescent="0.25">
      <c r="L1939" s="3"/>
      <c r="M1939" s="3"/>
      <c r="P1939" s="30"/>
      <c r="S1939" s="20"/>
      <c r="T1939" s="20"/>
    </row>
    <row r="1940" spans="1:20" x14ac:dyDescent="0.25">
      <c r="A1940" t="s">
        <v>1540</v>
      </c>
      <c r="E1940" s="1">
        <v>4.62</v>
      </c>
      <c r="F1940" s="1">
        <v>1.2</v>
      </c>
      <c r="G1940" s="1">
        <v>0.15</v>
      </c>
      <c r="H1940" s="1">
        <v>3.27</v>
      </c>
      <c r="I1940" s="1">
        <v>12</v>
      </c>
      <c r="J1940" s="1">
        <v>0</v>
      </c>
      <c r="K1940" s="1">
        <v>9.31</v>
      </c>
      <c r="L1940" s="3">
        <f t="shared" si="812"/>
        <v>0.77583333333333337</v>
      </c>
      <c r="M1940" s="3">
        <f t="shared" si="813"/>
        <v>13.93</v>
      </c>
      <c r="N1940" s="1">
        <v>2.597</v>
      </c>
      <c r="O1940" s="1">
        <v>10.007999999999999</v>
      </c>
      <c r="P1940" s="30">
        <f t="shared" si="827"/>
        <v>75.981818181818184</v>
      </c>
      <c r="Q1940">
        <f>6.6/6</f>
        <v>1.0999999999999999</v>
      </c>
      <c r="R1940">
        <f>29/6</f>
        <v>4.833333333333333</v>
      </c>
      <c r="S1940" s="20">
        <f t="shared" si="839"/>
        <v>5.9333333333333327</v>
      </c>
      <c r="T1940" s="20">
        <f t="shared" si="836"/>
        <v>0.22758620689655171</v>
      </c>
    </row>
    <row r="1941" spans="1:20" x14ac:dyDescent="0.25">
      <c r="A1941" t="s">
        <v>1541</v>
      </c>
      <c r="E1941" s="1">
        <v>5.87</v>
      </c>
      <c r="F1941" s="1">
        <v>2.0499999999999998</v>
      </c>
      <c r="G1941" s="1">
        <v>0.05</v>
      </c>
      <c r="H1941" s="1">
        <v>3.76</v>
      </c>
      <c r="I1941" s="1">
        <v>16</v>
      </c>
      <c r="J1941" s="1">
        <v>0</v>
      </c>
      <c r="K1941" s="1">
        <v>6.47</v>
      </c>
      <c r="L1941" s="3">
        <f t="shared" ref="L1941:L2015" si="842">K1941/I1941</f>
        <v>0.40437499999999998</v>
      </c>
      <c r="M1941" s="3">
        <f t="shared" ref="M1941:M2015" si="843">E1941+K1941</f>
        <v>12.34</v>
      </c>
      <c r="N1941" s="1">
        <v>2.7269999999999999</v>
      </c>
      <c r="O1941" s="1">
        <v>7.7949999999999999</v>
      </c>
      <c r="P1941" s="30">
        <f t="shared" si="827"/>
        <v>67.309090909090912</v>
      </c>
      <c r="Q1941">
        <f t="shared" ref="Q1941:Q1945" si="844">6.6/6</f>
        <v>1.0999999999999999</v>
      </c>
      <c r="R1941">
        <f t="shared" ref="R1941:R1945" si="845">29/6</f>
        <v>4.833333333333333</v>
      </c>
      <c r="S1941" s="20">
        <f t="shared" si="839"/>
        <v>5.9333333333333327</v>
      </c>
      <c r="T1941" s="20">
        <f t="shared" si="836"/>
        <v>0.22758620689655171</v>
      </c>
    </row>
    <row r="1942" spans="1:20" x14ac:dyDescent="0.25">
      <c r="A1942" t="s">
        <v>1542</v>
      </c>
      <c r="E1942" s="1">
        <v>5.93</v>
      </c>
      <c r="F1942" s="1">
        <v>1.73</v>
      </c>
      <c r="G1942" s="1">
        <v>0.12</v>
      </c>
      <c r="H1942" s="1">
        <v>4.08</v>
      </c>
      <c r="I1942" s="1">
        <v>6</v>
      </c>
      <c r="J1942" s="1">
        <v>1</v>
      </c>
      <c r="K1942" s="1">
        <v>1.43</v>
      </c>
      <c r="L1942" s="3">
        <f t="shared" si="842"/>
        <v>0.23833333333333331</v>
      </c>
      <c r="M1942" s="3">
        <f t="shared" si="843"/>
        <v>7.3599999999999994</v>
      </c>
      <c r="N1942" s="1">
        <v>1.012</v>
      </c>
      <c r="O1942" s="1">
        <v>3.472</v>
      </c>
      <c r="P1942" s="30">
        <f t="shared" si="827"/>
        <v>40.145454545454548</v>
      </c>
      <c r="Q1942">
        <f t="shared" si="844"/>
        <v>1.0999999999999999</v>
      </c>
      <c r="R1942">
        <f t="shared" si="845"/>
        <v>4.833333333333333</v>
      </c>
      <c r="S1942" s="20">
        <f t="shared" si="839"/>
        <v>5.9333333333333327</v>
      </c>
      <c r="T1942" s="20">
        <f t="shared" si="836"/>
        <v>0.22758620689655171</v>
      </c>
    </row>
    <row r="1943" spans="1:20" x14ac:dyDescent="0.25">
      <c r="A1943" t="s">
        <v>1543</v>
      </c>
      <c r="E1943" s="1">
        <v>6.39</v>
      </c>
      <c r="F1943" s="1">
        <v>2.25</v>
      </c>
      <c r="G1943" s="1">
        <v>7.0000000000000007E-2</v>
      </c>
      <c r="H1943" s="1">
        <v>4.07</v>
      </c>
      <c r="I1943" s="1">
        <v>18</v>
      </c>
      <c r="J1943" s="1">
        <v>3</v>
      </c>
      <c r="K1943" s="1">
        <v>4.1900000000000004</v>
      </c>
      <c r="L1943" s="3">
        <f t="shared" si="842"/>
        <v>0.23277777777777781</v>
      </c>
      <c r="M1943" s="3">
        <f t="shared" si="843"/>
        <v>10.58</v>
      </c>
      <c r="N1943" s="1">
        <v>2.8180000000000001</v>
      </c>
      <c r="O1943" s="1">
        <v>8.0060000000000002</v>
      </c>
      <c r="P1943" s="30">
        <f t="shared" si="827"/>
        <v>57.709090909090911</v>
      </c>
      <c r="Q1943">
        <f t="shared" si="844"/>
        <v>1.0999999999999999</v>
      </c>
      <c r="R1943">
        <f t="shared" si="845"/>
        <v>4.833333333333333</v>
      </c>
      <c r="S1943" s="20">
        <f t="shared" si="839"/>
        <v>5.9333333333333327</v>
      </c>
      <c r="T1943" s="20">
        <f t="shared" si="836"/>
        <v>0.22758620689655171</v>
      </c>
    </row>
    <row r="1944" spans="1:20" x14ac:dyDescent="0.25">
      <c r="A1944" t="s">
        <v>1544</v>
      </c>
      <c r="E1944" s="1">
        <v>3.43</v>
      </c>
      <c r="F1944" s="1">
        <v>0.43</v>
      </c>
      <c r="G1944" s="1">
        <v>0.08</v>
      </c>
      <c r="H1944" s="1">
        <v>2.92</v>
      </c>
      <c r="I1944" s="1">
        <v>4</v>
      </c>
      <c r="J1944" s="1">
        <v>0</v>
      </c>
      <c r="K1944" s="1">
        <v>0.87</v>
      </c>
      <c r="L1944" s="3">
        <f t="shared" si="842"/>
        <v>0.2175</v>
      </c>
      <c r="M1944" s="3">
        <f t="shared" si="843"/>
        <v>4.3</v>
      </c>
      <c r="N1944" s="1">
        <v>1.1659999999999999</v>
      </c>
      <c r="O1944" s="1">
        <v>9.2040000000000006</v>
      </c>
      <c r="P1944" s="30">
        <f t="shared" si="827"/>
        <v>23.454545454545457</v>
      </c>
      <c r="Q1944">
        <f t="shared" si="844"/>
        <v>1.0999999999999999</v>
      </c>
      <c r="R1944">
        <f t="shared" si="845"/>
        <v>4.833333333333333</v>
      </c>
      <c r="S1944" s="20">
        <f t="shared" si="839"/>
        <v>5.9333333333333327</v>
      </c>
      <c r="T1944" s="20">
        <f t="shared" si="836"/>
        <v>0.22758620689655171</v>
      </c>
    </row>
    <row r="1945" spans="1:20" x14ac:dyDescent="0.25">
      <c r="A1945" t="s">
        <v>1545</v>
      </c>
      <c r="E1945" s="1">
        <v>4.5199999999999996</v>
      </c>
      <c r="F1945" s="1">
        <v>1.1599999999999999</v>
      </c>
      <c r="G1945" s="1">
        <v>7.0000000000000007E-2</v>
      </c>
      <c r="H1945" s="1">
        <v>3.29</v>
      </c>
      <c r="I1945" s="1">
        <v>6</v>
      </c>
      <c r="J1945" s="1">
        <v>0</v>
      </c>
      <c r="K1945" s="1">
        <v>2.0299999999999998</v>
      </c>
      <c r="L1945" s="3">
        <f t="shared" si="842"/>
        <v>0.33833333333333332</v>
      </c>
      <c r="M1945" s="3">
        <f t="shared" si="843"/>
        <v>6.5499999999999989</v>
      </c>
      <c r="N1945" s="1">
        <v>1.3280000000000001</v>
      </c>
      <c r="O1945" s="1">
        <v>5.1779999999999999</v>
      </c>
      <c r="P1945" s="30">
        <f t="shared" si="827"/>
        <v>35.727272727272727</v>
      </c>
      <c r="Q1945">
        <f t="shared" si="844"/>
        <v>1.0999999999999999</v>
      </c>
      <c r="R1945">
        <f t="shared" si="845"/>
        <v>4.833333333333333</v>
      </c>
      <c r="S1945" s="20">
        <f t="shared" si="839"/>
        <v>5.9333333333333327</v>
      </c>
      <c r="T1945" s="20">
        <f t="shared" si="836"/>
        <v>0.22758620689655171</v>
      </c>
    </row>
    <row r="1946" spans="1:20" x14ac:dyDescent="0.25">
      <c r="A1946" t="s">
        <v>1546</v>
      </c>
      <c r="E1946" s="1">
        <v>6.77</v>
      </c>
      <c r="F1946" s="1">
        <v>2.54</v>
      </c>
      <c r="G1946" s="1">
        <v>0.36</v>
      </c>
      <c r="H1946" s="1">
        <v>3.87</v>
      </c>
      <c r="I1946" s="1">
        <v>21</v>
      </c>
      <c r="J1946" s="1">
        <v>0</v>
      </c>
      <c r="K1946" s="1">
        <v>7.53</v>
      </c>
      <c r="L1946" s="3">
        <f t="shared" si="842"/>
        <v>0.3585714285714286</v>
      </c>
      <c r="M1946" s="3">
        <f t="shared" si="843"/>
        <v>14.3</v>
      </c>
      <c r="N1946" s="1">
        <v>3.1030000000000002</v>
      </c>
      <c r="O1946" s="1">
        <v>8.282</v>
      </c>
      <c r="P1946" s="30">
        <f t="shared" si="827"/>
        <v>107.25</v>
      </c>
      <c r="Q1946">
        <f>4.8/6</f>
        <v>0.79999999999999993</v>
      </c>
      <c r="R1946">
        <f>21.6/6</f>
        <v>3.6</v>
      </c>
      <c r="S1946" s="20">
        <f t="shared" si="839"/>
        <v>4.4000000000000004</v>
      </c>
      <c r="T1946" s="20">
        <f t="shared" si="836"/>
        <v>0.22222222222222221</v>
      </c>
    </row>
    <row r="1947" spans="1:20" x14ac:dyDescent="0.25">
      <c r="A1947" t="s">
        <v>1547</v>
      </c>
      <c r="E1947" s="1">
        <v>5.88</v>
      </c>
      <c r="F1947" s="1">
        <v>1.64</v>
      </c>
      <c r="G1947" s="1">
        <v>0.48</v>
      </c>
      <c r="H1947" s="1">
        <v>3.76</v>
      </c>
      <c r="I1947" s="1">
        <v>11</v>
      </c>
      <c r="J1947" s="1">
        <v>0</v>
      </c>
      <c r="K1947" s="1">
        <v>2.72</v>
      </c>
      <c r="L1947" s="3">
        <f t="shared" si="842"/>
        <v>0.24727272727272728</v>
      </c>
      <c r="M1947" s="3">
        <f t="shared" si="843"/>
        <v>8.6</v>
      </c>
      <c r="N1947" s="1">
        <v>1.8720000000000001</v>
      </c>
      <c r="O1947" s="1">
        <v>6.726</v>
      </c>
      <c r="P1947" s="30">
        <f t="shared" si="827"/>
        <v>64.5</v>
      </c>
      <c r="Q1947">
        <f t="shared" ref="Q1947:Q1949" si="846">4.8/6</f>
        <v>0.79999999999999993</v>
      </c>
      <c r="R1947">
        <f t="shared" ref="R1947:R1949" si="847">21.6/6</f>
        <v>3.6</v>
      </c>
      <c r="S1947" s="20">
        <f t="shared" si="839"/>
        <v>4.4000000000000004</v>
      </c>
      <c r="T1947" s="20">
        <f t="shared" si="836"/>
        <v>0.22222222222222221</v>
      </c>
    </row>
    <row r="1948" spans="1:20" x14ac:dyDescent="0.25">
      <c r="A1948" t="s">
        <v>1548</v>
      </c>
      <c r="E1948" s="1">
        <v>4.9800000000000004</v>
      </c>
      <c r="F1948" s="1">
        <v>1.61</v>
      </c>
      <c r="G1948" s="1">
        <v>0.15</v>
      </c>
      <c r="H1948" s="1">
        <v>3.22</v>
      </c>
      <c r="I1948" s="1">
        <v>9</v>
      </c>
      <c r="J1948" s="1">
        <v>0</v>
      </c>
      <c r="K1948" s="1">
        <v>1.89</v>
      </c>
      <c r="L1948" s="3">
        <f t="shared" si="842"/>
        <v>0.21</v>
      </c>
      <c r="M1948" s="3">
        <f t="shared" si="843"/>
        <v>6.87</v>
      </c>
      <c r="N1948" s="1">
        <v>1.8069999999999999</v>
      </c>
      <c r="O1948" s="1">
        <v>5.577</v>
      </c>
      <c r="P1948" s="30">
        <f t="shared" si="827"/>
        <v>51.524999999999999</v>
      </c>
      <c r="Q1948">
        <f t="shared" si="846"/>
        <v>0.79999999999999993</v>
      </c>
      <c r="R1948">
        <f t="shared" si="847"/>
        <v>3.6</v>
      </c>
      <c r="S1948" s="20">
        <f t="shared" si="839"/>
        <v>4.4000000000000004</v>
      </c>
      <c r="T1948" s="20">
        <f t="shared" si="836"/>
        <v>0.22222222222222221</v>
      </c>
    </row>
    <row r="1949" spans="1:20" x14ac:dyDescent="0.25">
      <c r="A1949" t="s">
        <v>1549</v>
      </c>
      <c r="E1949" s="1">
        <v>4.87</v>
      </c>
      <c r="F1949" s="1">
        <v>1.55</v>
      </c>
      <c r="G1949" s="1">
        <v>0.2</v>
      </c>
      <c r="H1949" s="1">
        <v>3.13</v>
      </c>
      <c r="I1949" s="1">
        <v>9</v>
      </c>
      <c r="J1949" s="1">
        <v>0</v>
      </c>
      <c r="K1949" s="1">
        <v>3.22</v>
      </c>
      <c r="L1949" s="3">
        <f t="shared" si="842"/>
        <v>0.35777777777777781</v>
      </c>
      <c r="M1949" s="3">
        <f t="shared" si="843"/>
        <v>8.09</v>
      </c>
      <c r="N1949" s="1">
        <v>1.847</v>
      </c>
      <c r="O1949" s="1">
        <v>5.8179999999999996</v>
      </c>
      <c r="P1949" s="30">
        <f t="shared" si="827"/>
        <v>60.674999999999997</v>
      </c>
      <c r="Q1949">
        <f t="shared" si="846"/>
        <v>0.79999999999999993</v>
      </c>
      <c r="R1949">
        <f t="shared" si="847"/>
        <v>3.6</v>
      </c>
      <c r="S1949" s="20">
        <f t="shared" si="839"/>
        <v>4.4000000000000004</v>
      </c>
      <c r="T1949" s="20">
        <f t="shared" si="836"/>
        <v>0.22222222222222221</v>
      </c>
    </row>
    <row r="1950" spans="1:20" x14ac:dyDescent="0.25">
      <c r="L1950" s="3"/>
      <c r="M1950" s="3"/>
      <c r="P1950" s="30"/>
      <c r="S1950" s="20"/>
      <c r="T1950" s="20"/>
    </row>
    <row r="1951" spans="1:20" x14ac:dyDescent="0.25">
      <c r="L1951" s="3"/>
      <c r="M1951" s="3"/>
      <c r="P1951" s="30"/>
      <c r="S1951" s="20"/>
      <c r="T1951" s="20"/>
    </row>
    <row r="1952" spans="1:20" x14ac:dyDescent="0.25">
      <c r="A1952" t="s">
        <v>1550</v>
      </c>
      <c r="E1952" s="1">
        <v>6.54</v>
      </c>
      <c r="F1952" s="1">
        <v>2.75</v>
      </c>
      <c r="G1952" s="1">
        <v>0.6</v>
      </c>
      <c r="H1952" s="1">
        <v>3.19</v>
      </c>
      <c r="I1952" s="1">
        <v>22</v>
      </c>
      <c r="J1952" s="1">
        <v>0</v>
      </c>
      <c r="K1952" s="1">
        <v>8.1199999999999992</v>
      </c>
      <c r="L1952" s="3">
        <f t="shared" si="842"/>
        <v>0.36909090909090908</v>
      </c>
      <c r="M1952" s="3">
        <f t="shared" si="843"/>
        <v>14.66</v>
      </c>
      <c r="N1952" s="1">
        <v>3.363</v>
      </c>
      <c r="O1952" s="1">
        <v>7.9980000000000002</v>
      </c>
      <c r="P1952" s="30">
        <f t="shared" si="827"/>
        <v>78.535714285714292</v>
      </c>
      <c r="Q1952">
        <f>6.72/6</f>
        <v>1.1199999999999999</v>
      </c>
      <c r="R1952">
        <f>29.7/6</f>
        <v>4.95</v>
      </c>
      <c r="S1952" s="20">
        <f t="shared" si="839"/>
        <v>6.07</v>
      </c>
      <c r="T1952" s="20">
        <f t="shared" si="836"/>
        <v>0.22626262626262622</v>
      </c>
    </row>
    <row r="1953" spans="1:20" x14ac:dyDescent="0.25">
      <c r="A1953" t="s">
        <v>1551</v>
      </c>
      <c r="E1953" s="1">
        <v>8.6300000000000008</v>
      </c>
      <c r="F1953" s="1">
        <v>1.95</v>
      </c>
      <c r="G1953" s="1">
        <v>0.97</v>
      </c>
      <c r="H1953" s="1">
        <v>5.71</v>
      </c>
      <c r="I1953" s="1">
        <v>18</v>
      </c>
      <c r="J1953" s="1">
        <v>1</v>
      </c>
      <c r="K1953" s="1">
        <v>7.05</v>
      </c>
      <c r="L1953" s="3">
        <f t="shared" si="842"/>
        <v>0.39166666666666666</v>
      </c>
      <c r="M1953" s="3">
        <f t="shared" si="843"/>
        <v>15.68</v>
      </c>
      <c r="N1953" s="1">
        <v>2.085</v>
      </c>
      <c r="O1953" s="1">
        <v>9.2449999999999992</v>
      </c>
      <c r="P1953" s="30">
        <f t="shared" si="827"/>
        <v>84.000000000000014</v>
      </c>
      <c r="Q1953">
        <f t="shared" ref="Q1953:Q1955" si="848">6.72/6</f>
        <v>1.1199999999999999</v>
      </c>
      <c r="R1953">
        <f t="shared" ref="R1953:R1955" si="849">29.7/6</f>
        <v>4.95</v>
      </c>
      <c r="S1953" s="20">
        <f t="shared" si="839"/>
        <v>6.07</v>
      </c>
      <c r="T1953" s="20">
        <f t="shared" si="836"/>
        <v>0.22626262626262622</v>
      </c>
    </row>
    <row r="1954" spans="1:20" x14ac:dyDescent="0.25">
      <c r="A1954" t="s">
        <v>1552</v>
      </c>
      <c r="E1954" s="1">
        <v>6.89</v>
      </c>
      <c r="F1954" s="1">
        <v>2.11</v>
      </c>
      <c r="G1954" s="1">
        <v>0.16</v>
      </c>
      <c r="H1954" s="1">
        <v>4.63</v>
      </c>
      <c r="I1954" s="1">
        <v>14</v>
      </c>
      <c r="J1954" s="1">
        <v>1</v>
      </c>
      <c r="K1954" s="1">
        <v>4.22</v>
      </c>
      <c r="L1954" s="3">
        <f t="shared" si="842"/>
        <v>0.30142857142857143</v>
      </c>
      <c r="M1954" s="3">
        <f t="shared" si="843"/>
        <v>11.11</v>
      </c>
      <c r="N1954" s="1">
        <v>2.0310000000000001</v>
      </c>
      <c r="O1954" s="1">
        <v>6.6379999999999999</v>
      </c>
      <c r="P1954" s="30">
        <f t="shared" si="827"/>
        <v>59.517857142857146</v>
      </c>
      <c r="Q1954">
        <f t="shared" si="848"/>
        <v>1.1199999999999999</v>
      </c>
      <c r="R1954">
        <f t="shared" si="849"/>
        <v>4.95</v>
      </c>
      <c r="S1954" s="20">
        <f t="shared" si="839"/>
        <v>6.07</v>
      </c>
      <c r="T1954" s="20">
        <f t="shared" si="836"/>
        <v>0.22626262626262622</v>
      </c>
    </row>
    <row r="1955" spans="1:20" x14ac:dyDescent="0.25">
      <c r="A1955" t="s">
        <v>1553</v>
      </c>
      <c r="E1955" s="1">
        <v>5.38</v>
      </c>
      <c r="F1955" s="1">
        <v>1.47</v>
      </c>
      <c r="G1955" s="1">
        <v>0.26</v>
      </c>
      <c r="H1955" s="1">
        <v>3.66</v>
      </c>
      <c r="I1955" s="1">
        <v>6</v>
      </c>
      <c r="J1955" s="1">
        <v>0</v>
      </c>
      <c r="K1955" s="1">
        <v>2.13</v>
      </c>
      <c r="L1955" s="3">
        <f t="shared" si="842"/>
        <v>0.35499999999999998</v>
      </c>
      <c r="M1955" s="3">
        <f t="shared" si="843"/>
        <v>7.51</v>
      </c>
      <c r="N1955" s="1">
        <v>1.1160000000000001</v>
      </c>
      <c r="O1955" s="1">
        <v>4.093</v>
      </c>
      <c r="P1955" s="30">
        <f t="shared" si="827"/>
        <v>40.232142857142861</v>
      </c>
      <c r="Q1955">
        <f t="shared" si="848"/>
        <v>1.1199999999999999</v>
      </c>
      <c r="R1955">
        <f t="shared" si="849"/>
        <v>4.95</v>
      </c>
      <c r="S1955" s="20">
        <f t="shared" si="839"/>
        <v>6.07</v>
      </c>
      <c r="T1955" s="20">
        <f t="shared" si="836"/>
        <v>0.22626262626262622</v>
      </c>
    </row>
    <row r="1956" spans="1:20" x14ac:dyDescent="0.25">
      <c r="L1956" s="3"/>
      <c r="M1956" s="3"/>
      <c r="P1956" s="30"/>
      <c r="S1956" s="20"/>
      <c r="T1956" s="20"/>
    </row>
    <row r="1957" spans="1:20" x14ac:dyDescent="0.25">
      <c r="L1957" s="3"/>
      <c r="M1957" s="3"/>
      <c r="P1957" s="30"/>
      <c r="S1957" s="20"/>
      <c r="T1957" s="20"/>
    </row>
    <row r="1958" spans="1:20" x14ac:dyDescent="0.25">
      <c r="A1958" t="s">
        <v>1554</v>
      </c>
      <c r="E1958" s="1">
        <v>6.05</v>
      </c>
      <c r="F1958" s="1">
        <v>2.58</v>
      </c>
      <c r="G1958" s="1">
        <v>0.17</v>
      </c>
      <c r="H1958" s="1">
        <v>3.3</v>
      </c>
      <c r="I1958" s="1">
        <v>18</v>
      </c>
      <c r="J1958" s="1">
        <v>0</v>
      </c>
      <c r="K1958" s="1">
        <v>6.68</v>
      </c>
      <c r="L1958" s="3">
        <f t="shared" si="842"/>
        <v>0.37111111111111111</v>
      </c>
      <c r="M1958" s="3">
        <f t="shared" si="843"/>
        <v>12.73</v>
      </c>
      <c r="N1958" s="1">
        <v>2.9750000000000001</v>
      </c>
      <c r="O1958" s="1">
        <v>6.9829999999999997</v>
      </c>
      <c r="P1958" s="30">
        <f t="shared" ref="P1958:P2021" si="850">M1958/(Q1958/6)</f>
        <v>58.753846153846155</v>
      </c>
      <c r="Q1958">
        <f>7.8/6</f>
        <v>1.3</v>
      </c>
      <c r="R1958">
        <f>29.85/6</f>
        <v>4.9750000000000005</v>
      </c>
      <c r="S1958" s="20">
        <f t="shared" si="839"/>
        <v>6.2750000000000004</v>
      </c>
      <c r="T1958" s="20">
        <f t="shared" si="836"/>
        <v>0.26130653266331655</v>
      </c>
    </row>
    <row r="1959" spans="1:20" x14ac:dyDescent="0.25">
      <c r="A1959" t="s">
        <v>1555</v>
      </c>
      <c r="E1959" s="1">
        <v>5.72</v>
      </c>
      <c r="F1959" s="1">
        <v>2.4</v>
      </c>
      <c r="G1959" s="1">
        <v>0.31</v>
      </c>
      <c r="H1959" s="1">
        <v>3.01</v>
      </c>
      <c r="I1959" s="1">
        <v>17</v>
      </c>
      <c r="J1959" s="1">
        <v>4</v>
      </c>
      <c r="K1959" s="1">
        <v>5.84</v>
      </c>
      <c r="L1959" s="3">
        <f t="shared" si="842"/>
        <v>0.34352941176470586</v>
      </c>
      <c r="M1959" s="3">
        <f t="shared" si="843"/>
        <v>11.559999999999999</v>
      </c>
      <c r="N1959" s="1">
        <v>2.9729999999999999</v>
      </c>
      <c r="O1959" s="1">
        <v>7.0830000000000002</v>
      </c>
      <c r="P1959" s="30">
        <f t="shared" si="850"/>
        <v>53.353846153846149</v>
      </c>
      <c r="Q1959">
        <f t="shared" ref="Q1959:Q1961" si="851">7.8/6</f>
        <v>1.3</v>
      </c>
      <c r="R1959">
        <f t="shared" ref="R1959:R1961" si="852">29.85/6</f>
        <v>4.9750000000000005</v>
      </c>
      <c r="S1959" s="20">
        <f t="shared" si="839"/>
        <v>6.2750000000000004</v>
      </c>
      <c r="T1959" s="20">
        <f t="shared" si="836"/>
        <v>0.26130653266331655</v>
      </c>
    </row>
    <row r="1960" spans="1:20" x14ac:dyDescent="0.25">
      <c r="A1960" t="s">
        <v>1556</v>
      </c>
      <c r="E1960" s="1">
        <v>4.8600000000000003</v>
      </c>
      <c r="F1960" s="1">
        <v>1.75</v>
      </c>
      <c r="G1960" s="1">
        <v>0.43</v>
      </c>
      <c r="H1960" s="1">
        <v>2.67</v>
      </c>
      <c r="I1960" s="1">
        <v>14</v>
      </c>
      <c r="J1960" s="1">
        <v>0</v>
      </c>
      <c r="K1960" s="1">
        <v>5.27</v>
      </c>
      <c r="L1960" s="3">
        <f t="shared" si="842"/>
        <v>0.37642857142857139</v>
      </c>
      <c r="M1960" s="3">
        <f t="shared" si="843"/>
        <v>10.129999999999999</v>
      </c>
      <c r="N1960" s="1">
        <v>2.883</v>
      </c>
      <c r="O1960" s="1">
        <v>7.99</v>
      </c>
      <c r="P1960" s="30">
        <f t="shared" si="850"/>
        <v>46.753846153846148</v>
      </c>
      <c r="Q1960">
        <f t="shared" si="851"/>
        <v>1.3</v>
      </c>
      <c r="R1960">
        <f t="shared" si="852"/>
        <v>4.9750000000000005</v>
      </c>
      <c r="S1960" s="20">
        <f t="shared" si="839"/>
        <v>6.2750000000000004</v>
      </c>
      <c r="T1960" s="20">
        <f t="shared" si="836"/>
        <v>0.26130653266331655</v>
      </c>
    </row>
    <row r="1961" spans="1:20" x14ac:dyDescent="0.25">
      <c r="A1961" t="s">
        <v>1557</v>
      </c>
      <c r="E1961" s="1">
        <v>5.33</v>
      </c>
      <c r="F1961" s="1">
        <v>2.42</v>
      </c>
      <c r="G1961" s="1">
        <v>0.34</v>
      </c>
      <c r="H1961" s="1">
        <v>2.57</v>
      </c>
      <c r="I1961" s="1">
        <v>13</v>
      </c>
      <c r="J1961" s="1">
        <v>0</v>
      </c>
      <c r="K1961" s="1">
        <v>4.3600000000000003</v>
      </c>
      <c r="L1961" s="3">
        <f t="shared" si="842"/>
        <v>0.33538461538461539</v>
      </c>
      <c r="M1961" s="3">
        <f t="shared" si="843"/>
        <v>9.6900000000000013</v>
      </c>
      <c r="N1961" s="1">
        <v>2.4390000000000001</v>
      </c>
      <c r="O1961" s="1">
        <v>5.3769999999999998</v>
      </c>
      <c r="P1961" s="30">
        <f t="shared" si="850"/>
        <v>44.723076923076924</v>
      </c>
      <c r="Q1961">
        <f t="shared" si="851"/>
        <v>1.3</v>
      </c>
      <c r="R1961">
        <f t="shared" si="852"/>
        <v>4.9750000000000005</v>
      </c>
      <c r="S1961" s="20">
        <f t="shared" si="839"/>
        <v>6.2750000000000004</v>
      </c>
      <c r="T1961" s="20">
        <f t="shared" si="836"/>
        <v>0.26130653266331655</v>
      </c>
    </row>
    <row r="1962" spans="1:20" x14ac:dyDescent="0.25">
      <c r="L1962" s="3"/>
      <c r="M1962" s="3"/>
      <c r="P1962" s="30"/>
      <c r="S1962" s="20"/>
      <c r="T1962" s="20"/>
    </row>
    <row r="1963" spans="1:20" x14ac:dyDescent="0.25">
      <c r="L1963" s="3"/>
      <c r="M1963" s="3"/>
      <c r="P1963" s="30"/>
      <c r="S1963" s="20"/>
      <c r="T1963" s="20"/>
    </row>
    <row r="1964" spans="1:20" x14ac:dyDescent="0.25">
      <c r="A1964" t="s">
        <v>1558</v>
      </c>
      <c r="E1964" s="1">
        <v>6.86</v>
      </c>
      <c r="F1964" s="1">
        <v>2.0299999999999998</v>
      </c>
      <c r="G1964" s="1">
        <v>0.67</v>
      </c>
      <c r="H1964" s="1">
        <v>4.16</v>
      </c>
      <c r="I1964" s="1">
        <v>14</v>
      </c>
      <c r="J1964" s="1">
        <v>1</v>
      </c>
      <c r="K1964" s="1">
        <v>3.07</v>
      </c>
      <c r="L1964" s="3">
        <f t="shared" si="842"/>
        <v>0.21928571428571428</v>
      </c>
      <c r="M1964" s="3">
        <f t="shared" si="843"/>
        <v>9.93</v>
      </c>
      <c r="N1964" s="1">
        <v>2.0419999999999998</v>
      </c>
      <c r="O1964" s="1">
        <v>6.883</v>
      </c>
      <c r="P1964" s="30">
        <f t="shared" si="850"/>
        <v>72.218181818181804</v>
      </c>
      <c r="Q1964">
        <f>4.95/6</f>
        <v>0.82500000000000007</v>
      </c>
      <c r="R1964">
        <f>29.55/6</f>
        <v>4.9249999999999998</v>
      </c>
      <c r="S1964" s="20">
        <f t="shared" si="839"/>
        <v>5.75</v>
      </c>
      <c r="T1964" s="20">
        <f t="shared" si="836"/>
        <v>0.16751269035532998</v>
      </c>
    </row>
    <row r="1965" spans="1:20" x14ac:dyDescent="0.25">
      <c r="A1965" t="s">
        <v>1559</v>
      </c>
      <c r="E1965" s="1">
        <v>7.26</v>
      </c>
      <c r="F1965" s="1">
        <v>1.49</v>
      </c>
      <c r="G1965" s="1">
        <v>0.34</v>
      </c>
      <c r="H1965" s="1">
        <v>5.43</v>
      </c>
      <c r="I1965" s="1">
        <v>11</v>
      </c>
      <c r="J1965" s="1">
        <v>2</v>
      </c>
      <c r="K1965" s="1">
        <v>1.99</v>
      </c>
      <c r="L1965" s="3">
        <f t="shared" si="842"/>
        <v>0.18090909090909091</v>
      </c>
      <c r="M1965" s="3">
        <f t="shared" si="843"/>
        <v>9.25</v>
      </c>
      <c r="N1965" s="1">
        <v>1.5149999999999999</v>
      </c>
      <c r="O1965" s="1">
        <v>7.4009999999999998</v>
      </c>
      <c r="P1965" s="30">
        <f t="shared" si="850"/>
        <v>67.272727272727266</v>
      </c>
      <c r="Q1965">
        <f t="shared" ref="Q1965:Q1967" si="853">4.95/6</f>
        <v>0.82500000000000007</v>
      </c>
      <c r="R1965">
        <f t="shared" ref="R1965:R1967" si="854">29.55/6</f>
        <v>4.9249999999999998</v>
      </c>
      <c r="S1965" s="20">
        <f t="shared" si="839"/>
        <v>5.75</v>
      </c>
      <c r="T1965" s="20">
        <f t="shared" si="836"/>
        <v>0.16751269035532998</v>
      </c>
    </row>
    <row r="1966" spans="1:20" x14ac:dyDescent="0.25">
      <c r="A1966" t="s">
        <v>1560</v>
      </c>
      <c r="E1966" s="1">
        <v>7.97</v>
      </c>
      <c r="F1966" s="1">
        <v>2.2400000000000002</v>
      </c>
      <c r="G1966" s="1">
        <v>0.14000000000000001</v>
      </c>
      <c r="H1966" s="1">
        <v>5.59</v>
      </c>
      <c r="I1966" s="1">
        <v>7</v>
      </c>
      <c r="J1966" s="1">
        <v>3</v>
      </c>
      <c r="K1966" s="1">
        <v>1.23</v>
      </c>
      <c r="L1966" s="3">
        <f t="shared" si="842"/>
        <v>0.17571428571428571</v>
      </c>
      <c r="M1966" s="3">
        <f t="shared" si="843"/>
        <v>9.1999999999999993</v>
      </c>
      <c r="N1966" s="1">
        <v>0.878</v>
      </c>
      <c r="O1966" s="1">
        <v>3.1230000000000002</v>
      </c>
      <c r="P1966" s="30">
        <f t="shared" si="850"/>
        <v>66.909090909090892</v>
      </c>
      <c r="Q1966">
        <f t="shared" si="853"/>
        <v>0.82500000000000007</v>
      </c>
      <c r="R1966">
        <f t="shared" si="854"/>
        <v>4.9249999999999998</v>
      </c>
      <c r="S1966" s="20">
        <f t="shared" si="839"/>
        <v>5.75</v>
      </c>
      <c r="T1966" s="20">
        <f t="shared" si="836"/>
        <v>0.16751269035532998</v>
      </c>
    </row>
    <row r="1967" spans="1:20" x14ac:dyDescent="0.25">
      <c r="A1967" t="s">
        <v>1561</v>
      </c>
      <c r="E1967" s="1">
        <v>7.1</v>
      </c>
      <c r="F1967" s="1">
        <v>2.95</v>
      </c>
      <c r="G1967" s="1">
        <v>0.27</v>
      </c>
      <c r="H1967" s="1">
        <v>3.87</v>
      </c>
      <c r="I1967" s="1">
        <v>21</v>
      </c>
      <c r="J1967" s="1">
        <v>0</v>
      </c>
      <c r="K1967" s="1">
        <v>4.74</v>
      </c>
      <c r="L1967" s="3">
        <f t="shared" si="842"/>
        <v>0.22571428571428573</v>
      </c>
      <c r="M1967" s="3">
        <f t="shared" si="843"/>
        <v>11.84</v>
      </c>
      <c r="N1967" s="1">
        <v>2.9590000000000001</v>
      </c>
      <c r="O1967" s="1">
        <v>7.117</v>
      </c>
      <c r="P1967" s="30">
        <f t="shared" si="850"/>
        <v>86.109090909090895</v>
      </c>
      <c r="Q1967">
        <f t="shared" si="853"/>
        <v>0.82500000000000007</v>
      </c>
      <c r="R1967">
        <f t="shared" si="854"/>
        <v>4.9249999999999998</v>
      </c>
      <c r="S1967" s="20">
        <f t="shared" si="839"/>
        <v>5.75</v>
      </c>
      <c r="T1967" s="20">
        <f t="shared" si="836"/>
        <v>0.16751269035532998</v>
      </c>
    </row>
    <row r="1968" spans="1:20" x14ac:dyDescent="0.25">
      <c r="L1968" s="3"/>
      <c r="M1968" s="3"/>
      <c r="P1968" s="30"/>
      <c r="S1968" s="20"/>
      <c r="T1968" s="20"/>
    </row>
    <row r="1969" spans="1:20" x14ac:dyDescent="0.25">
      <c r="L1969" s="3"/>
      <c r="M1969" s="3"/>
      <c r="P1969" s="30"/>
      <c r="S1969" s="20"/>
      <c r="T1969" s="20"/>
    </row>
    <row r="1970" spans="1:20" x14ac:dyDescent="0.25">
      <c r="A1970" t="s">
        <v>1562</v>
      </c>
      <c r="E1970" s="1">
        <v>5.85</v>
      </c>
      <c r="F1970" s="1">
        <v>1.76</v>
      </c>
      <c r="G1970" s="1">
        <v>0.56999999999999995</v>
      </c>
      <c r="H1970" s="1">
        <v>3.53</v>
      </c>
      <c r="I1970" s="1">
        <v>11</v>
      </c>
      <c r="J1970" s="1">
        <v>0</v>
      </c>
      <c r="K1970" s="1">
        <v>3.07</v>
      </c>
      <c r="L1970" s="3">
        <f t="shared" si="842"/>
        <v>0.27909090909090906</v>
      </c>
      <c r="M1970" s="3">
        <f t="shared" si="843"/>
        <v>8.92</v>
      </c>
      <c r="N1970" s="1">
        <v>1.88</v>
      </c>
      <c r="O1970" s="1">
        <v>6.266</v>
      </c>
      <c r="P1970" s="30">
        <f t="shared" si="850"/>
        <v>43.161290322580648</v>
      </c>
      <c r="Q1970">
        <f>7.44/6</f>
        <v>1.24</v>
      </c>
      <c r="R1970">
        <f>31.92/6</f>
        <v>5.32</v>
      </c>
      <c r="S1970" s="20">
        <f t="shared" si="839"/>
        <v>6.5600000000000005</v>
      </c>
      <c r="T1970" s="20">
        <f t="shared" si="836"/>
        <v>0.23308270676691728</v>
      </c>
    </row>
    <row r="1971" spans="1:20" x14ac:dyDescent="0.25">
      <c r="A1971" t="s">
        <v>1563</v>
      </c>
      <c r="E1971" s="1">
        <v>7.77</v>
      </c>
      <c r="F1971" s="1">
        <v>2.11</v>
      </c>
      <c r="G1971" s="1">
        <v>0.23</v>
      </c>
      <c r="H1971" s="1">
        <v>5.44</v>
      </c>
      <c r="I1971" s="1">
        <v>21</v>
      </c>
      <c r="J1971" s="1">
        <v>0</v>
      </c>
      <c r="K1971" s="1">
        <v>5.83</v>
      </c>
      <c r="L1971" s="3">
        <f t="shared" si="842"/>
        <v>0.2776190476190476</v>
      </c>
      <c r="M1971" s="3">
        <f t="shared" si="843"/>
        <v>13.6</v>
      </c>
      <c r="N1971" s="1">
        <v>2.7010000000000001</v>
      </c>
      <c r="O1971" s="1">
        <v>9.9540000000000006</v>
      </c>
      <c r="P1971" s="30">
        <f t="shared" si="850"/>
        <v>65.806451612903231</v>
      </c>
      <c r="Q1971">
        <f t="shared" ref="Q1971:Q1974" si="855">7.44/6</f>
        <v>1.24</v>
      </c>
      <c r="R1971" s="30">
        <f t="shared" ref="R1971:R1974" si="856">31.92/6</f>
        <v>5.32</v>
      </c>
      <c r="S1971" s="20">
        <f t="shared" si="839"/>
        <v>6.5600000000000005</v>
      </c>
      <c r="T1971" s="20">
        <f t="shared" si="836"/>
        <v>0.23308270676691728</v>
      </c>
    </row>
    <row r="1972" spans="1:20" x14ac:dyDescent="0.25">
      <c r="A1972" t="s">
        <v>1564</v>
      </c>
      <c r="E1972" s="1">
        <v>6.34</v>
      </c>
      <c r="F1972" s="1">
        <v>0.06</v>
      </c>
      <c r="G1972" s="1">
        <v>0.78</v>
      </c>
      <c r="H1972" s="1">
        <v>5.49</v>
      </c>
      <c r="I1972" s="1">
        <v>2</v>
      </c>
      <c r="J1972" s="1">
        <v>0</v>
      </c>
      <c r="K1972" s="1">
        <v>0.34</v>
      </c>
      <c r="L1972" s="3">
        <f t="shared" si="842"/>
        <v>0.17</v>
      </c>
      <c r="M1972" s="3">
        <f t="shared" si="843"/>
        <v>6.68</v>
      </c>
      <c r="N1972" s="1">
        <v>0.316</v>
      </c>
      <c r="O1972" s="1">
        <v>31.15</v>
      </c>
      <c r="P1972" s="30">
        <f t="shared" si="850"/>
        <v>32.322580645161288</v>
      </c>
      <c r="Q1972">
        <f t="shared" si="855"/>
        <v>1.24</v>
      </c>
      <c r="R1972" s="30">
        <f t="shared" si="856"/>
        <v>5.32</v>
      </c>
      <c r="S1972" s="20">
        <f t="shared" si="839"/>
        <v>6.5600000000000005</v>
      </c>
      <c r="T1972" s="20">
        <f t="shared" si="836"/>
        <v>0.23308270676691728</v>
      </c>
    </row>
    <row r="1973" spans="1:20" x14ac:dyDescent="0.25">
      <c r="A1973" t="s">
        <v>1565</v>
      </c>
      <c r="E1973" s="1">
        <v>6.65</v>
      </c>
      <c r="F1973" s="1">
        <v>0.76</v>
      </c>
      <c r="G1973" s="1">
        <v>0.6</v>
      </c>
      <c r="H1973" s="1">
        <v>5.29</v>
      </c>
      <c r="I1973" s="1">
        <v>9</v>
      </c>
      <c r="J1973" s="1">
        <v>0</v>
      </c>
      <c r="K1973" s="1">
        <v>1.96</v>
      </c>
      <c r="L1973" s="3">
        <f t="shared" si="842"/>
        <v>0.21777777777777776</v>
      </c>
      <c r="M1973" s="3">
        <f t="shared" si="843"/>
        <v>8.61</v>
      </c>
      <c r="N1973" s="1">
        <v>1.353</v>
      </c>
      <c r="O1973" s="1">
        <v>11.826000000000001</v>
      </c>
      <c r="P1973" s="30">
        <f t="shared" si="850"/>
        <v>41.661290322580641</v>
      </c>
      <c r="Q1973">
        <f t="shared" si="855"/>
        <v>1.24</v>
      </c>
      <c r="R1973" s="30">
        <f t="shared" si="856"/>
        <v>5.32</v>
      </c>
      <c r="S1973" s="20">
        <f t="shared" si="839"/>
        <v>6.5600000000000005</v>
      </c>
      <c r="T1973" s="20">
        <f t="shared" si="836"/>
        <v>0.23308270676691728</v>
      </c>
    </row>
    <row r="1974" spans="1:20" x14ac:dyDescent="0.25">
      <c r="A1974" t="s">
        <v>1566</v>
      </c>
      <c r="E1974" s="1">
        <v>5.45</v>
      </c>
      <c r="F1974" s="1">
        <v>1.61</v>
      </c>
      <c r="G1974" s="1">
        <v>0.19</v>
      </c>
      <c r="H1974" s="1">
        <v>3.65</v>
      </c>
      <c r="I1974" s="1">
        <v>11</v>
      </c>
      <c r="J1974" s="1">
        <v>1</v>
      </c>
      <c r="K1974" s="1">
        <v>2.69</v>
      </c>
      <c r="L1974" s="3">
        <f t="shared" si="842"/>
        <v>0.24454545454545454</v>
      </c>
      <c r="M1974" s="3">
        <f t="shared" si="843"/>
        <v>8.14</v>
      </c>
      <c r="N1974" s="1">
        <v>2.0169999999999999</v>
      </c>
      <c r="O1974" s="1">
        <v>6.819</v>
      </c>
      <c r="P1974" s="30">
        <f t="shared" si="850"/>
        <v>39.387096774193552</v>
      </c>
      <c r="Q1974">
        <f t="shared" si="855"/>
        <v>1.24</v>
      </c>
      <c r="R1974" s="30">
        <f t="shared" si="856"/>
        <v>5.32</v>
      </c>
      <c r="S1974" s="20">
        <f t="shared" si="839"/>
        <v>6.5600000000000005</v>
      </c>
      <c r="T1974" s="20">
        <f t="shared" si="836"/>
        <v>0.23308270676691728</v>
      </c>
    </row>
    <row r="1975" spans="1:20" x14ac:dyDescent="0.25">
      <c r="L1975" s="3"/>
      <c r="M1975" s="3"/>
      <c r="P1975" s="30"/>
      <c r="S1975" s="20"/>
      <c r="T1975" s="20"/>
    </row>
    <row r="1976" spans="1:20" x14ac:dyDescent="0.25">
      <c r="A1976" t="s">
        <v>1567</v>
      </c>
      <c r="E1976" s="1">
        <v>6.43</v>
      </c>
      <c r="F1976" s="1">
        <v>2.65</v>
      </c>
      <c r="G1976" s="1">
        <v>7.0000000000000007E-2</v>
      </c>
      <c r="H1976" s="1">
        <v>3.71</v>
      </c>
      <c r="I1976" s="1">
        <v>25</v>
      </c>
      <c r="J1976" s="1">
        <v>0</v>
      </c>
      <c r="K1976" s="1">
        <v>9.23</v>
      </c>
      <c r="L1976" s="3">
        <f t="shared" si="842"/>
        <v>0.36920000000000003</v>
      </c>
      <c r="M1976" s="3">
        <f t="shared" si="843"/>
        <v>15.66</v>
      </c>
      <c r="N1976" s="1">
        <v>3.8860000000000001</v>
      </c>
      <c r="O1976" s="1">
        <v>9.4209999999999994</v>
      </c>
      <c r="P1976" s="30">
        <f t="shared" si="850"/>
        <v>80.537142857142854</v>
      </c>
      <c r="Q1976">
        <f>7/6</f>
        <v>1.1666666666666667</v>
      </c>
      <c r="R1976">
        <f>30.2/6</f>
        <v>5.0333333333333332</v>
      </c>
      <c r="S1976" s="20">
        <f t="shared" si="839"/>
        <v>6.2</v>
      </c>
      <c r="T1976" s="20">
        <f t="shared" si="836"/>
        <v>0.23178807947019869</v>
      </c>
    </row>
    <row r="1977" spans="1:20" x14ac:dyDescent="0.25">
      <c r="A1977" t="s">
        <v>1568</v>
      </c>
      <c r="E1977" s="1">
        <v>6.96</v>
      </c>
      <c r="F1977" s="1">
        <v>2.1</v>
      </c>
      <c r="G1977" s="1">
        <v>0.16</v>
      </c>
      <c r="H1977" s="1">
        <v>4.7</v>
      </c>
      <c r="I1977" s="1">
        <v>18</v>
      </c>
      <c r="J1977" s="1">
        <v>1</v>
      </c>
      <c r="K1977" s="1">
        <v>9.66</v>
      </c>
      <c r="L1977" s="3">
        <f t="shared" si="842"/>
        <v>0.53666666666666663</v>
      </c>
      <c r="M1977" s="3">
        <f t="shared" si="843"/>
        <v>16.62</v>
      </c>
      <c r="N1977" s="1">
        <v>2.5859999999999999</v>
      </c>
      <c r="O1977" s="1">
        <v>8.5820000000000007</v>
      </c>
      <c r="P1977" s="30">
        <f t="shared" si="850"/>
        <v>85.474285714285713</v>
      </c>
      <c r="Q1977">
        <f t="shared" ref="Q1977:Q1981" si="857">7/6</f>
        <v>1.1666666666666667</v>
      </c>
      <c r="R1977">
        <f t="shared" ref="R1977:R1981" si="858">30.2/6</f>
        <v>5.0333333333333332</v>
      </c>
      <c r="S1977" s="20">
        <f t="shared" si="839"/>
        <v>6.2</v>
      </c>
      <c r="T1977" s="20">
        <f t="shared" si="836"/>
        <v>0.23178807947019869</v>
      </c>
    </row>
    <row r="1978" spans="1:20" x14ac:dyDescent="0.25">
      <c r="A1978" t="s">
        <v>1569</v>
      </c>
      <c r="E1978" s="1">
        <v>7.92</v>
      </c>
      <c r="F1978" s="1">
        <v>2.48</v>
      </c>
      <c r="G1978" s="1">
        <v>0.09</v>
      </c>
      <c r="H1978" s="1">
        <v>5.35</v>
      </c>
      <c r="I1978" s="1">
        <v>15</v>
      </c>
      <c r="J1978" s="1">
        <v>0</v>
      </c>
      <c r="K1978" s="1">
        <v>5.97</v>
      </c>
      <c r="L1978" s="3">
        <f t="shared" si="842"/>
        <v>0.39799999999999996</v>
      </c>
      <c r="M1978" s="3">
        <f t="shared" si="843"/>
        <v>13.89</v>
      </c>
      <c r="N1978" s="1">
        <v>1.895</v>
      </c>
      <c r="O1978" s="1">
        <v>6.0549999999999997</v>
      </c>
      <c r="P1978" s="30">
        <f t="shared" si="850"/>
        <v>71.434285714285721</v>
      </c>
      <c r="Q1978">
        <f t="shared" si="857"/>
        <v>1.1666666666666667</v>
      </c>
      <c r="R1978">
        <f t="shared" si="858"/>
        <v>5.0333333333333332</v>
      </c>
      <c r="S1978" s="20">
        <f t="shared" si="839"/>
        <v>6.2</v>
      </c>
      <c r="T1978" s="20">
        <f t="shared" si="836"/>
        <v>0.23178807947019869</v>
      </c>
    </row>
    <row r="1979" spans="1:20" x14ac:dyDescent="0.25">
      <c r="A1979" t="s">
        <v>1570</v>
      </c>
      <c r="E1979" s="1">
        <v>7.12</v>
      </c>
      <c r="F1979" s="1">
        <v>1.74</v>
      </c>
      <c r="G1979" s="1">
        <v>0.39</v>
      </c>
      <c r="H1979" s="1">
        <v>4.99</v>
      </c>
      <c r="I1979" s="1">
        <v>16</v>
      </c>
      <c r="J1979" s="1">
        <v>0</v>
      </c>
      <c r="K1979" s="1">
        <v>5.48</v>
      </c>
      <c r="L1979" s="3">
        <f t="shared" si="842"/>
        <v>0.34250000000000003</v>
      </c>
      <c r="M1979" s="3">
        <f t="shared" si="843"/>
        <v>12.600000000000001</v>
      </c>
      <c r="N1979" s="1">
        <v>2.2480000000000002</v>
      </c>
      <c r="O1979" s="1">
        <v>9.2089999999999996</v>
      </c>
      <c r="P1979" s="30">
        <f t="shared" si="850"/>
        <v>64.800000000000011</v>
      </c>
      <c r="Q1979">
        <f t="shared" si="857"/>
        <v>1.1666666666666667</v>
      </c>
      <c r="R1979">
        <f t="shared" si="858"/>
        <v>5.0333333333333332</v>
      </c>
      <c r="S1979" s="20">
        <f t="shared" si="839"/>
        <v>6.2</v>
      </c>
      <c r="T1979" s="20">
        <f t="shared" si="836"/>
        <v>0.23178807947019869</v>
      </c>
    </row>
    <row r="1980" spans="1:20" x14ac:dyDescent="0.25">
      <c r="A1980" t="s">
        <v>1571</v>
      </c>
      <c r="E1980" s="1">
        <v>5.87</v>
      </c>
      <c r="F1980" s="1">
        <v>1.5</v>
      </c>
      <c r="G1980" s="1">
        <v>0.09</v>
      </c>
      <c r="H1980" s="1">
        <v>4.28</v>
      </c>
      <c r="I1980" s="1">
        <v>17</v>
      </c>
      <c r="J1980" s="1">
        <v>0</v>
      </c>
      <c r="K1980" s="1">
        <v>5.4</v>
      </c>
      <c r="L1980" s="3">
        <f t="shared" si="842"/>
        <v>0.31764705882352945</v>
      </c>
      <c r="M1980" s="3">
        <f t="shared" si="843"/>
        <v>11.27</v>
      </c>
      <c r="N1980" s="1">
        <v>2.8959999999999999</v>
      </c>
      <c r="O1980" s="1">
        <v>11.353999999999999</v>
      </c>
      <c r="P1980" s="30">
        <f t="shared" si="850"/>
        <v>57.959999999999994</v>
      </c>
      <c r="Q1980">
        <f t="shared" si="857"/>
        <v>1.1666666666666667</v>
      </c>
      <c r="R1980">
        <f t="shared" si="858"/>
        <v>5.0333333333333332</v>
      </c>
      <c r="S1980" s="20">
        <f t="shared" si="839"/>
        <v>6.2</v>
      </c>
      <c r="T1980" s="20">
        <f t="shared" si="836"/>
        <v>0.23178807947019869</v>
      </c>
    </row>
    <row r="1981" spans="1:20" x14ac:dyDescent="0.25">
      <c r="A1981" t="s">
        <v>1572</v>
      </c>
      <c r="E1981" s="1">
        <v>4.1399999999999997</v>
      </c>
      <c r="F1981" s="1">
        <v>1.5</v>
      </c>
      <c r="G1981" s="1">
        <v>0</v>
      </c>
      <c r="H1981" s="1">
        <v>2.64</v>
      </c>
      <c r="I1981" s="1">
        <v>17</v>
      </c>
      <c r="J1981" s="1">
        <v>0</v>
      </c>
      <c r="K1981" s="1">
        <v>6.81</v>
      </c>
      <c r="L1981" s="3">
        <f t="shared" si="842"/>
        <v>0.40058823529411763</v>
      </c>
      <c r="M1981" s="3">
        <f t="shared" si="843"/>
        <v>10.95</v>
      </c>
      <c r="N1981" s="1">
        <v>4.1029999999999998</v>
      </c>
      <c r="O1981" s="1">
        <v>11.307</v>
      </c>
      <c r="P1981" s="30">
        <f t="shared" si="850"/>
        <v>56.31428571428571</v>
      </c>
      <c r="Q1981">
        <f t="shared" si="857"/>
        <v>1.1666666666666667</v>
      </c>
      <c r="R1981">
        <f t="shared" si="858"/>
        <v>5.0333333333333332</v>
      </c>
      <c r="S1981" s="20">
        <f t="shared" si="839"/>
        <v>6.2</v>
      </c>
      <c r="T1981" s="20">
        <f t="shared" si="836"/>
        <v>0.23178807947019869</v>
      </c>
    </row>
    <row r="1982" spans="1:20" x14ac:dyDescent="0.25">
      <c r="A1982" t="s">
        <v>1573</v>
      </c>
      <c r="E1982" s="1">
        <v>5.36</v>
      </c>
      <c r="F1982" s="1">
        <v>2.48</v>
      </c>
      <c r="G1982" s="1">
        <v>0.67</v>
      </c>
      <c r="H1982" s="1">
        <v>2.2000000000000002</v>
      </c>
      <c r="I1982" s="1">
        <v>21</v>
      </c>
      <c r="J1982" s="1">
        <v>0</v>
      </c>
      <c r="K1982" s="1">
        <v>10.91</v>
      </c>
      <c r="L1982" s="3">
        <f t="shared" si="842"/>
        <v>0.5195238095238095</v>
      </c>
      <c r="M1982" s="3">
        <f t="shared" si="843"/>
        <v>16.27</v>
      </c>
      <c r="N1982" s="1">
        <v>3.9209999999999998</v>
      </c>
      <c r="O1982" s="1">
        <v>8.4529999999999994</v>
      </c>
      <c r="P1982" s="30">
        <f t="shared" si="850"/>
        <v>57.992079207920789</v>
      </c>
      <c r="Q1982">
        <f>10.1/6</f>
        <v>1.6833333333333333</v>
      </c>
      <c r="R1982">
        <f>39.44/6</f>
        <v>6.5733333333333333</v>
      </c>
      <c r="S1982" s="20">
        <f t="shared" si="839"/>
        <v>8.2566666666666659</v>
      </c>
      <c r="T1982" s="20">
        <f t="shared" si="836"/>
        <v>0.25608519269776875</v>
      </c>
    </row>
    <row r="1983" spans="1:20" x14ac:dyDescent="0.25">
      <c r="A1983" t="s">
        <v>1574</v>
      </c>
      <c r="E1983" s="1">
        <v>7.04</v>
      </c>
      <c r="F1983" s="1">
        <v>2.88</v>
      </c>
      <c r="G1983" s="1">
        <v>0.25</v>
      </c>
      <c r="H1983" s="1">
        <v>3.9</v>
      </c>
      <c r="I1983" s="1">
        <v>25</v>
      </c>
      <c r="J1983" s="1">
        <v>0</v>
      </c>
      <c r="K1983" s="1">
        <v>9.06</v>
      </c>
      <c r="L1983" s="3">
        <f t="shared" si="842"/>
        <v>0.3624</v>
      </c>
      <c r="M1983" s="3">
        <f t="shared" si="843"/>
        <v>16.100000000000001</v>
      </c>
      <c r="N1983" s="1">
        <v>3.5529999999999999</v>
      </c>
      <c r="O1983" s="1">
        <v>8.6739999999999995</v>
      </c>
      <c r="P1983" s="30">
        <f t="shared" si="850"/>
        <v>57.386138613861391</v>
      </c>
      <c r="Q1983">
        <f t="shared" ref="Q1983:Q1987" si="859">10.1/6</f>
        <v>1.6833333333333333</v>
      </c>
      <c r="R1983">
        <f t="shared" ref="R1983:R1987" si="860">39.44/6</f>
        <v>6.5733333333333333</v>
      </c>
      <c r="S1983" s="20">
        <f t="shared" si="839"/>
        <v>8.2566666666666659</v>
      </c>
      <c r="T1983" s="20">
        <f t="shared" si="836"/>
        <v>0.25608519269776875</v>
      </c>
    </row>
    <row r="1984" spans="1:20" x14ac:dyDescent="0.25">
      <c r="A1984" t="s">
        <v>1575</v>
      </c>
      <c r="E1984" s="1">
        <v>8.66</v>
      </c>
      <c r="F1984" s="1">
        <v>2.83</v>
      </c>
      <c r="G1984" s="1">
        <v>0.37</v>
      </c>
      <c r="H1984" s="1">
        <v>5.46</v>
      </c>
      <c r="I1984" s="1">
        <v>23</v>
      </c>
      <c r="J1984" s="1">
        <v>0</v>
      </c>
      <c r="K1984" s="1">
        <v>7.68</v>
      </c>
      <c r="L1984" s="3">
        <f t="shared" si="842"/>
        <v>0.33391304347826084</v>
      </c>
      <c r="M1984" s="3">
        <f t="shared" si="843"/>
        <v>16.34</v>
      </c>
      <c r="N1984" s="1">
        <v>2.6560000000000001</v>
      </c>
      <c r="O1984" s="1">
        <v>8.1389999999999993</v>
      </c>
      <c r="P1984" s="30">
        <f t="shared" si="850"/>
        <v>58.24158415841584</v>
      </c>
      <c r="Q1984">
        <f t="shared" si="859"/>
        <v>1.6833333333333333</v>
      </c>
      <c r="R1984">
        <f t="shared" si="860"/>
        <v>6.5733333333333333</v>
      </c>
      <c r="S1984" s="20">
        <f t="shared" si="839"/>
        <v>8.2566666666666659</v>
      </c>
      <c r="T1984" s="20">
        <f t="shared" si="836"/>
        <v>0.25608519269776875</v>
      </c>
    </row>
    <row r="1985" spans="1:20" x14ac:dyDescent="0.25">
      <c r="A1985" t="s">
        <v>1576</v>
      </c>
      <c r="E1985" s="1">
        <v>9.83</v>
      </c>
      <c r="F1985" s="1">
        <v>3.45</v>
      </c>
      <c r="G1985" s="1">
        <v>0.61</v>
      </c>
      <c r="H1985" s="1">
        <v>5.77</v>
      </c>
      <c r="I1985" s="1">
        <v>21</v>
      </c>
      <c r="J1985" s="1">
        <v>2</v>
      </c>
      <c r="K1985" s="1">
        <v>4.49</v>
      </c>
      <c r="L1985" s="3">
        <f t="shared" si="842"/>
        <v>0.21380952380952381</v>
      </c>
      <c r="M1985" s="3">
        <f t="shared" si="843"/>
        <v>14.32</v>
      </c>
      <c r="N1985" s="1">
        <v>2.1360000000000001</v>
      </c>
      <c r="O1985" s="1">
        <v>6.0819999999999999</v>
      </c>
      <c r="P1985" s="30">
        <f t="shared" si="850"/>
        <v>51.041584158415844</v>
      </c>
      <c r="Q1985">
        <f t="shared" si="859"/>
        <v>1.6833333333333333</v>
      </c>
      <c r="R1985">
        <f t="shared" si="860"/>
        <v>6.5733333333333333</v>
      </c>
      <c r="S1985" s="20">
        <f t="shared" si="839"/>
        <v>8.2566666666666659</v>
      </c>
      <c r="T1985" s="20">
        <f t="shared" si="836"/>
        <v>0.25608519269776875</v>
      </c>
    </row>
    <row r="1986" spans="1:20" x14ac:dyDescent="0.25">
      <c r="A1986" t="s">
        <v>1577</v>
      </c>
      <c r="E1986" s="1">
        <v>7.56</v>
      </c>
      <c r="F1986" s="1">
        <v>2.57</v>
      </c>
      <c r="G1986" s="1">
        <v>0.33</v>
      </c>
      <c r="H1986" s="1">
        <v>4.66</v>
      </c>
      <c r="I1986" s="1">
        <v>22</v>
      </c>
      <c r="J1986" s="1">
        <v>3</v>
      </c>
      <c r="K1986" s="1">
        <v>6.17</v>
      </c>
      <c r="L1986" s="3">
        <f t="shared" si="842"/>
        <v>0.28045454545454546</v>
      </c>
      <c r="M1986" s="3">
        <f t="shared" si="843"/>
        <v>13.73</v>
      </c>
      <c r="N1986" s="1">
        <v>2.9079999999999999</v>
      </c>
      <c r="O1986" s="1">
        <v>8.5530000000000008</v>
      </c>
      <c r="P1986" s="30">
        <f t="shared" si="850"/>
        <v>48.938613861386138</v>
      </c>
      <c r="Q1986">
        <f t="shared" si="859"/>
        <v>1.6833333333333333</v>
      </c>
      <c r="R1986">
        <f t="shared" si="860"/>
        <v>6.5733333333333333</v>
      </c>
      <c r="S1986" s="20">
        <f t="shared" si="839"/>
        <v>8.2566666666666659</v>
      </c>
      <c r="T1986" s="20">
        <f t="shared" si="836"/>
        <v>0.25608519269776875</v>
      </c>
    </row>
    <row r="1987" spans="1:20" x14ac:dyDescent="0.25">
      <c r="A1987" t="s">
        <v>1578</v>
      </c>
      <c r="E1987" s="1">
        <v>5.9</v>
      </c>
      <c r="F1987" s="1">
        <v>2.12</v>
      </c>
      <c r="G1987" s="1">
        <v>0.27</v>
      </c>
      <c r="H1987" s="1">
        <v>3.52</v>
      </c>
      <c r="I1987" s="1">
        <v>15</v>
      </c>
      <c r="J1987" s="1">
        <v>0</v>
      </c>
      <c r="K1987" s="1">
        <v>4.79</v>
      </c>
      <c r="L1987" s="3">
        <f t="shared" si="842"/>
        <v>0.31933333333333336</v>
      </c>
      <c r="M1987" s="3">
        <f t="shared" si="843"/>
        <v>10.690000000000001</v>
      </c>
      <c r="N1987" s="1">
        <v>2.5409999999999999</v>
      </c>
      <c r="O1987" s="1">
        <v>7.08</v>
      </c>
      <c r="P1987" s="30">
        <f t="shared" si="850"/>
        <v>38.102970297029707</v>
      </c>
      <c r="Q1987">
        <f t="shared" si="859"/>
        <v>1.6833333333333333</v>
      </c>
      <c r="R1987">
        <f t="shared" si="860"/>
        <v>6.5733333333333333</v>
      </c>
      <c r="S1987" s="20">
        <f t="shared" si="839"/>
        <v>8.2566666666666659</v>
      </c>
      <c r="T1987" s="20">
        <f t="shared" si="836"/>
        <v>0.25608519269776875</v>
      </c>
    </row>
    <row r="1988" spans="1:20" x14ac:dyDescent="0.25">
      <c r="A1988" t="s">
        <v>1579</v>
      </c>
      <c r="E1988" s="1">
        <v>9.7899999999999991</v>
      </c>
      <c r="F1988" s="1">
        <v>2.96</v>
      </c>
      <c r="G1988" s="1">
        <v>0.1</v>
      </c>
      <c r="H1988" s="1">
        <v>6.72</v>
      </c>
      <c r="I1988" s="1">
        <v>30</v>
      </c>
      <c r="J1988" s="1">
        <v>0</v>
      </c>
      <c r="K1988" s="1">
        <v>13.42</v>
      </c>
      <c r="L1988" s="3">
        <f t="shared" si="842"/>
        <v>0.44733333333333331</v>
      </c>
      <c r="M1988" s="3">
        <f t="shared" si="843"/>
        <v>23.21</v>
      </c>
      <c r="N1988" s="1">
        <v>3.0640000000000001</v>
      </c>
      <c r="O1988" s="1">
        <v>10.125</v>
      </c>
      <c r="P1988" s="30">
        <f t="shared" si="850"/>
        <v>44.563200000000002</v>
      </c>
      <c r="Q1988">
        <f>18.75/6</f>
        <v>3.125</v>
      </c>
      <c r="R1988">
        <f>57.45/6</f>
        <v>9.5750000000000011</v>
      </c>
      <c r="S1988" s="20">
        <f t="shared" si="839"/>
        <v>12.700000000000001</v>
      </c>
      <c r="T1988" s="20">
        <f t="shared" si="836"/>
        <v>0.32637075718015662</v>
      </c>
    </row>
    <row r="1989" spans="1:20" x14ac:dyDescent="0.25">
      <c r="A1989" t="s">
        <v>1580</v>
      </c>
      <c r="E1989" s="1">
        <v>9.81</v>
      </c>
      <c r="F1989" s="1">
        <v>4.5</v>
      </c>
      <c r="G1989" s="1">
        <v>0.67</v>
      </c>
      <c r="H1989" s="1">
        <v>4.6399999999999997</v>
      </c>
      <c r="I1989" s="1">
        <v>23</v>
      </c>
      <c r="J1989" s="1">
        <v>0</v>
      </c>
      <c r="K1989" s="1">
        <v>8.2899999999999991</v>
      </c>
      <c r="L1989" s="3">
        <f t="shared" si="842"/>
        <v>0.3604347826086956</v>
      </c>
      <c r="M1989" s="3">
        <f t="shared" si="843"/>
        <v>18.100000000000001</v>
      </c>
      <c r="N1989" s="1">
        <v>2.343</v>
      </c>
      <c r="O1989" s="1">
        <v>5.1070000000000002</v>
      </c>
      <c r="P1989" s="30">
        <f t="shared" si="850"/>
        <v>34.752000000000002</v>
      </c>
      <c r="Q1989">
        <f t="shared" ref="Q1989:Q1991" si="861">18.75/6</f>
        <v>3.125</v>
      </c>
      <c r="R1989">
        <f t="shared" ref="R1989:R1991" si="862">57.45/6</f>
        <v>9.5750000000000011</v>
      </c>
      <c r="S1989" s="20">
        <f t="shared" si="839"/>
        <v>12.700000000000001</v>
      </c>
      <c r="T1989" s="20">
        <f t="shared" si="836"/>
        <v>0.32637075718015662</v>
      </c>
    </row>
    <row r="1990" spans="1:20" x14ac:dyDescent="0.25">
      <c r="A1990" t="s">
        <v>1581</v>
      </c>
      <c r="E1990" s="1">
        <v>7.47</v>
      </c>
      <c r="F1990" s="1">
        <v>1.92</v>
      </c>
      <c r="G1990" s="1">
        <v>0.27</v>
      </c>
      <c r="H1990" s="1">
        <v>5.27</v>
      </c>
      <c r="I1990" s="1">
        <v>22</v>
      </c>
      <c r="J1990" s="1">
        <v>0</v>
      </c>
      <c r="K1990" s="1">
        <v>8.81</v>
      </c>
      <c r="L1990" s="3">
        <f t="shared" si="842"/>
        <v>0.40045454545454545</v>
      </c>
      <c r="M1990" s="3">
        <f t="shared" si="843"/>
        <v>16.28</v>
      </c>
      <c r="N1990" s="1">
        <v>2.9470000000000001</v>
      </c>
      <c r="O1990" s="1">
        <v>11.446999999999999</v>
      </c>
      <c r="P1990" s="30">
        <f t="shared" si="850"/>
        <v>31.2576</v>
      </c>
      <c r="Q1990">
        <f t="shared" si="861"/>
        <v>3.125</v>
      </c>
      <c r="R1990">
        <f t="shared" si="862"/>
        <v>9.5750000000000011</v>
      </c>
      <c r="S1990" s="20">
        <f t="shared" si="839"/>
        <v>12.700000000000001</v>
      </c>
      <c r="T1990" s="20">
        <f t="shared" ref="T1990:T2051" si="863">Q1990/R1990</f>
        <v>0.32637075718015662</v>
      </c>
    </row>
    <row r="1991" spans="1:20" x14ac:dyDescent="0.25">
      <c r="A1991" t="s">
        <v>1582</v>
      </c>
      <c r="E1991" s="1">
        <v>10.23</v>
      </c>
      <c r="F1991" s="1">
        <v>3.83</v>
      </c>
      <c r="G1991" s="1">
        <v>0.45</v>
      </c>
      <c r="H1991" s="1">
        <v>5.95</v>
      </c>
      <c r="I1991" s="1">
        <v>29</v>
      </c>
      <c r="J1991" s="1">
        <v>0</v>
      </c>
      <c r="K1991" s="1">
        <v>17.71</v>
      </c>
      <c r="L1991" s="3">
        <f t="shared" si="842"/>
        <v>0.6106896551724138</v>
      </c>
      <c r="M1991" s="3">
        <f t="shared" si="843"/>
        <v>27.94</v>
      </c>
      <c r="N1991" s="1">
        <v>2.8340000000000001</v>
      </c>
      <c r="O1991" s="1">
        <v>7.5780000000000003</v>
      </c>
      <c r="P1991" s="30">
        <f t="shared" si="850"/>
        <v>53.644799999999996</v>
      </c>
      <c r="Q1991">
        <f t="shared" si="861"/>
        <v>3.125</v>
      </c>
      <c r="R1991">
        <f t="shared" si="862"/>
        <v>9.5750000000000011</v>
      </c>
      <c r="S1991" s="20">
        <f t="shared" si="839"/>
        <v>12.700000000000001</v>
      </c>
      <c r="T1991" s="20">
        <f t="shared" si="863"/>
        <v>0.32637075718015662</v>
      </c>
    </row>
    <row r="1992" spans="1:20" x14ac:dyDescent="0.25">
      <c r="L1992" s="3"/>
      <c r="M1992" s="3"/>
      <c r="P1992" s="30"/>
      <c r="S1992" s="20"/>
      <c r="T1992" s="20"/>
    </row>
    <row r="1993" spans="1:20" x14ac:dyDescent="0.25">
      <c r="L1993" s="3"/>
      <c r="M1993" s="3"/>
      <c r="P1993" s="30"/>
      <c r="S1993" s="20"/>
      <c r="T1993" s="20"/>
    </row>
    <row r="1994" spans="1:20" x14ac:dyDescent="0.25">
      <c r="A1994" t="s">
        <v>1583</v>
      </c>
      <c r="E1994" s="1">
        <v>7.76</v>
      </c>
      <c r="F1994" s="1">
        <v>3.72</v>
      </c>
      <c r="G1994" s="1">
        <v>0.23</v>
      </c>
      <c r="H1994" s="1">
        <v>3.81</v>
      </c>
      <c r="I1994" s="1">
        <v>21</v>
      </c>
      <c r="J1994" s="1">
        <v>0</v>
      </c>
      <c r="K1994" s="1">
        <v>8.6999999999999993</v>
      </c>
      <c r="L1994" s="3">
        <f t="shared" si="842"/>
        <v>0.41428571428571426</v>
      </c>
      <c r="M1994" s="3">
        <f t="shared" si="843"/>
        <v>16.46</v>
      </c>
      <c r="N1994" s="1">
        <v>2.706</v>
      </c>
      <c r="O1994" s="1">
        <v>5.6429999999999998</v>
      </c>
      <c r="P1994" s="30">
        <f t="shared" si="850"/>
        <v>64.408695652173918</v>
      </c>
      <c r="Q1994">
        <f>9.2/6</f>
        <v>1.5333333333333332</v>
      </c>
      <c r="R1994">
        <f>44.8/6</f>
        <v>7.4666666666666659</v>
      </c>
      <c r="S1994" s="20">
        <f t="shared" si="839"/>
        <v>9</v>
      </c>
      <c r="T1994" s="20">
        <f t="shared" si="863"/>
        <v>0.20535714285714285</v>
      </c>
    </row>
    <row r="1995" spans="1:20" x14ac:dyDescent="0.25">
      <c r="A1995" t="s">
        <v>1584</v>
      </c>
      <c r="E1995" s="1">
        <v>8.39</v>
      </c>
      <c r="F1995" s="1">
        <v>3.99</v>
      </c>
      <c r="G1995" s="1">
        <v>0.26</v>
      </c>
      <c r="H1995" s="1">
        <v>4.1399999999999997</v>
      </c>
      <c r="I1995" s="1">
        <v>19</v>
      </c>
      <c r="J1995" s="1">
        <v>0</v>
      </c>
      <c r="K1995" s="1">
        <v>8.75</v>
      </c>
      <c r="L1995" s="3">
        <f t="shared" si="842"/>
        <v>0.46052631578947367</v>
      </c>
      <c r="M1995" s="3">
        <f t="shared" si="843"/>
        <v>17.14</v>
      </c>
      <c r="N1995" s="1">
        <v>2.2639999999999998</v>
      </c>
      <c r="O1995" s="1">
        <v>4.7590000000000003</v>
      </c>
      <c r="P1995" s="30">
        <f t="shared" si="850"/>
        <v>67.069565217391315</v>
      </c>
      <c r="Q1995">
        <f t="shared" ref="Q1995:Q1999" si="864">9.2/6</f>
        <v>1.5333333333333332</v>
      </c>
      <c r="R1995">
        <f t="shared" ref="R1995:R1999" si="865">44.8/6</f>
        <v>7.4666666666666659</v>
      </c>
      <c r="S1995" s="20">
        <f t="shared" ref="S1995:S2057" si="866">Q1995+R1995</f>
        <v>9</v>
      </c>
      <c r="T1995" s="20">
        <f t="shared" si="863"/>
        <v>0.20535714285714285</v>
      </c>
    </row>
    <row r="1996" spans="1:20" x14ac:dyDescent="0.25">
      <c r="A1996" t="s">
        <v>1585</v>
      </c>
      <c r="E1996" s="1">
        <v>7.8</v>
      </c>
      <c r="F1996" s="1">
        <v>2.78</v>
      </c>
      <c r="G1996" s="1">
        <v>0.75</v>
      </c>
      <c r="H1996" s="1">
        <v>4.2699999999999996</v>
      </c>
      <c r="I1996" s="1">
        <v>14</v>
      </c>
      <c r="J1996" s="1">
        <v>0</v>
      </c>
      <c r="K1996" s="1">
        <v>3.82</v>
      </c>
      <c r="L1996" s="3">
        <f t="shared" si="842"/>
        <v>0.27285714285714285</v>
      </c>
      <c r="M1996" s="3">
        <f t="shared" si="843"/>
        <v>11.62</v>
      </c>
      <c r="N1996" s="1">
        <v>1.7949999999999999</v>
      </c>
      <c r="O1996" s="1">
        <v>5.0350000000000001</v>
      </c>
      <c r="P1996" s="30">
        <f t="shared" si="850"/>
        <v>45.469565217391306</v>
      </c>
      <c r="Q1996">
        <f t="shared" si="864"/>
        <v>1.5333333333333332</v>
      </c>
      <c r="R1996">
        <f t="shared" si="865"/>
        <v>7.4666666666666659</v>
      </c>
      <c r="S1996" s="20">
        <f t="shared" si="866"/>
        <v>9</v>
      </c>
      <c r="T1996" s="20">
        <f t="shared" si="863"/>
        <v>0.20535714285714285</v>
      </c>
    </row>
    <row r="1997" spans="1:20" x14ac:dyDescent="0.25">
      <c r="A1997" t="s">
        <v>1586</v>
      </c>
      <c r="E1997" s="1">
        <v>8.1199999999999992</v>
      </c>
      <c r="F1997" s="1">
        <v>3.18</v>
      </c>
      <c r="G1997" s="1">
        <v>0.4</v>
      </c>
      <c r="H1997" s="1">
        <v>4.53</v>
      </c>
      <c r="I1997" s="1">
        <v>18</v>
      </c>
      <c r="J1997" s="1">
        <v>0</v>
      </c>
      <c r="K1997" s="1">
        <v>6.83</v>
      </c>
      <c r="L1997" s="3">
        <f t="shared" si="842"/>
        <v>0.37944444444444447</v>
      </c>
      <c r="M1997" s="3">
        <f t="shared" si="843"/>
        <v>14.95</v>
      </c>
      <c r="N1997" s="1">
        <v>2.2170000000000001</v>
      </c>
      <c r="O1997" s="1">
        <v>5.6589999999999998</v>
      </c>
      <c r="P1997" s="30">
        <f t="shared" si="850"/>
        <v>58.5</v>
      </c>
      <c r="Q1997">
        <f t="shared" si="864"/>
        <v>1.5333333333333332</v>
      </c>
      <c r="R1997">
        <f t="shared" si="865"/>
        <v>7.4666666666666659</v>
      </c>
      <c r="S1997" s="20">
        <f t="shared" si="866"/>
        <v>9</v>
      </c>
      <c r="T1997" s="20">
        <f t="shared" si="863"/>
        <v>0.20535714285714285</v>
      </c>
    </row>
    <row r="1998" spans="1:20" x14ac:dyDescent="0.25">
      <c r="A1998" t="s">
        <v>1587</v>
      </c>
      <c r="E1998" s="1">
        <v>8.3000000000000007</v>
      </c>
      <c r="F1998" s="1">
        <v>3.76</v>
      </c>
      <c r="G1998" s="1">
        <v>0.19</v>
      </c>
      <c r="H1998" s="1">
        <v>4.3499999999999996</v>
      </c>
      <c r="I1998" s="1">
        <v>12</v>
      </c>
      <c r="J1998" s="1">
        <v>0</v>
      </c>
      <c r="K1998" s="1">
        <v>3.88</v>
      </c>
      <c r="L1998" s="3">
        <f t="shared" si="842"/>
        <v>0.32333333333333331</v>
      </c>
      <c r="M1998" s="3">
        <f t="shared" si="843"/>
        <v>12.18</v>
      </c>
      <c r="N1998" s="1">
        <v>1.4450000000000001</v>
      </c>
      <c r="O1998" s="1">
        <v>3.1949999999999998</v>
      </c>
      <c r="P1998" s="30">
        <f t="shared" si="850"/>
        <v>47.660869565217396</v>
      </c>
      <c r="Q1998">
        <f t="shared" si="864"/>
        <v>1.5333333333333332</v>
      </c>
      <c r="R1998">
        <f t="shared" si="865"/>
        <v>7.4666666666666659</v>
      </c>
      <c r="S1998" s="20">
        <f t="shared" si="866"/>
        <v>9</v>
      </c>
      <c r="T1998" s="20">
        <f t="shared" si="863"/>
        <v>0.20535714285714285</v>
      </c>
    </row>
    <row r="1999" spans="1:20" x14ac:dyDescent="0.25">
      <c r="A1999" t="s">
        <v>1588</v>
      </c>
      <c r="E1999" s="1">
        <v>9.11</v>
      </c>
      <c r="F1999" s="1">
        <v>3.55</v>
      </c>
      <c r="G1999" s="1">
        <v>0.35</v>
      </c>
      <c r="H1999" s="1">
        <v>5.21</v>
      </c>
      <c r="I1999" s="1">
        <v>13</v>
      </c>
      <c r="J1999" s="1">
        <v>2</v>
      </c>
      <c r="K1999" s="1">
        <v>4.32</v>
      </c>
      <c r="L1999" s="3">
        <f t="shared" si="842"/>
        <v>0.3323076923076923</v>
      </c>
      <c r="M1999" s="3">
        <f t="shared" si="843"/>
        <v>13.43</v>
      </c>
      <c r="N1999" s="1">
        <v>1.427</v>
      </c>
      <c r="O1999" s="1">
        <v>3.6619999999999999</v>
      </c>
      <c r="P1999" s="30">
        <f t="shared" si="850"/>
        <v>52.552173913043482</v>
      </c>
      <c r="Q1999">
        <f t="shared" si="864"/>
        <v>1.5333333333333332</v>
      </c>
      <c r="R1999">
        <f t="shared" si="865"/>
        <v>7.4666666666666659</v>
      </c>
      <c r="S1999" s="20">
        <f t="shared" si="866"/>
        <v>9</v>
      </c>
      <c r="T1999" s="20">
        <f t="shared" si="863"/>
        <v>0.20535714285714285</v>
      </c>
    </row>
    <row r="2000" spans="1:20" x14ac:dyDescent="0.25">
      <c r="A2000" t="s">
        <v>1589</v>
      </c>
      <c r="E2000" s="1">
        <v>8.6999999999999993</v>
      </c>
      <c r="F2000" s="1">
        <v>3.31</v>
      </c>
      <c r="G2000" s="1">
        <v>0.26</v>
      </c>
      <c r="H2000" s="1">
        <v>5.14</v>
      </c>
      <c r="I2000" s="1">
        <v>31</v>
      </c>
      <c r="J2000" s="1">
        <v>1</v>
      </c>
      <c r="K2000" s="1">
        <v>9.44</v>
      </c>
      <c r="L2000" s="3">
        <f t="shared" si="842"/>
        <v>0.30451612903225805</v>
      </c>
      <c r="M2000" s="3">
        <f t="shared" si="843"/>
        <v>18.14</v>
      </c>
      <c r="N2000" s="1">
        <v>3.5619999999999998</v>
      </c>
      <c r="O2000" s="1">
        <v>9.3759999999999994</v>
      </c>
      <c r="P2000" s="30">
        <f t="shared" si="850"/>
        <v>91.977464788732405</v>
      </c>
      <c r="Q2000">
        <f>7.1/6</f>
        <v>1.1833333333333333</v>
      </c>
      <c r="R2000">
        <f>32.8/6</f>
        <v>5.4666666666666659</v>
      </c>
      <c r="S2000" s="20">
        <f t="shared" si="866"/>
        <v>6.6499999999999995</v>
      </c>
      <c r="T2000" s="20">
        <f t="shared" si="863"/>
        <v>0.21646341463414637</v>
      </c>
    </row>
    <row r="2001" spans="1:20" x14ac:dyDescent="0.25">
      <c r="A2001" t="s">
        <v>1590</v>
      </c>
      <c r="E2001" s="1">
        <v>9.0500000000000007</v>
      </c>
      <c r="F2001" s="1">
        <v>3.08</v>
      </c>
      <c r="G2001" s="1">
        <v>0.18</v>
      </c>
      <c r="H2001" s="1">
        <v>5.79</v>
      </c>
      <c r="I2001" s="1">
        <v>28</v>
      </c>
      <c r="J2001" s="1">
        <v>0</v>
      </c>
      <c r="K2001" s="1">
        <v>12.87</v>
      </c>
      <c r="L2001" s="3">
        <f t="shared" si="842"/>
        <v>0.45964285714285713</v>
      </c>
      <c r="M2001" s="3">
        <f t="shared" si="843"/>
        <v>21.92</v>
      </c>
      <c r="N2001" s="1">
        <v>3.0939999999999999</v>
      </c>
      <c r="O2001" s="1">
        <v>9.0980000000000008</v>
      </c>
      <c r="P2001" s="30">
        <f t="shared" si="850"/>
        <v>111.14366197183099</v>
      </c>
      <c r="Q2001">
        <f t="shared" ref="Q2001:Q2005" si="867">7.1/6</f>
        <v>1.1833333333333333</v>
      </c>
      <c r="R2001">
        <f t="shared" ref="R2001:R2005" si="868">32.8/6</f>
        <v>5.4666666666666659</v>
      </c>
      <c r="S2001" s="20">
        <f t="shared" si="866"/>
        <v>6.6499999999999995</v>
      </c>
      <c r="T2001" s="20">
        <f t="shared" si="863"/>
        <v>0.21646341463414637</v>
      </c>
    </row>
    <row r="2002" spans="1:20" x14ac:dyDescent="0.25">
      <c r="A2002" t="s">
        <v>1591</v>
      </c>
      <c r="E2002" s="1">
        <v>7.43</v>
      </c>
      <c r="F2002" s="1">
        <v>2.86</v>
      </c>
      <c r="G2002" s="1">
        <v>0.11</v>
      </c>
      <c r="H2002" s="1">
        <v>4.46</v>
      </c>
      <c r="I2002" s="1">
        <v>17</v>
      </c>
      <c r="J2002" s="1">
        <v>1</v>
      </c>
      <c r="K2002" s="1">
        <v>7.41</v>
      </c>
      <c r="L2002" s="3">
        <f t="shared" si="842"/>
        <v>0.4358823529411765</v>
      </c>
      <c r="M2002" s="3">
        <f t="shared" si="843"/>
        <v>14.84</v>
      </c>
      <c r="N2002" s="1">
        <v>2.2879999999999998</v>
      </c>
      <c r="O2002" s="1">
        <v>5.9530000000000003</v>
      </c>
      <c r="P2002" s="30">
        <f t="shared" si="850"/>
        <v>75.245070422535207</v>
      </c>
      <c r="Q2002">
        <f t="shared" si="867"/>
        <v>1.1833333333333333</v>
      </c>
      <c r="R2002">
        <f t="shared" si="868"/>
        <v>5.4666666666666659</v>
      </c>
      <c r="S2002" s="20">
        <f t="shared" si="866"/>
        <v>6.6499999999999995</v>
      </c>
      <c r="T2002" s="20">
        <f t="shared" si="863"/>
        <v>0.21646341463414637</v>
      </c>
    </row>
    <row r="2003" spans="1:20" x14ac:dyDescent="0.25">
      <c r="A2003" t="s">
        <v>1592</v>
      </c>
      <c r="E2003" s="1">
        <v>3.01</v>
      </c>
      <c r="F2003" s="1">
        <v>2.78</v>
      </c>
      <c r="G2003" s="1">
        <v>7.0000000000000007E-2</v>
      </c>
      <c r="H2003" s="1">
        <v>0.16</v>
      </c>
      <c r="I2003" s="1">
        <v>25</v>
      </c>
      <c r="J2003" s="1">
        <v>1</v>
      </c>
      <c r="K2003" s="1">
        <v>7.36</v>
      </c>
      <c r="L2003" s="3">
        <f t="shared" si="842"/>
        <v>0.2944</v>
      </c>
      <c r="M2003" s="3">
        <f t="shared" si="843"/>
        <v>10.370000000000001</v>
      </c>
      <c r="N2003" s="1">
        <v>8.2940000000000005</v>
      </c>
      <c r="O2003" s="1">
        <v>8.9860000000000007</v>
      </c>
      <c r="P2003" s="30">
        <f t="shared" si="850"/>
        <v>52.580281690140851</v>
      </c>
      <c r="Q2003">
        <f t="shared" si="867"/>
        <v>1.1833333333333333</v>
      </c>
      <c r="R2003">
        <f t="shared" si="868"/>
        <v>5.4666666666666659</v>
      </c>
      <c r="S2003" s="20">
        <f t="shared" si="866"/>
        <v>6.6499999999999995</v>
      </c>
      <c r="T2003" s="20">
        <f t="shared" si="863"/>
        <v>0.21646341463414637</v>
      </c>
    </row>
    <row r="2004" spans="1:20" x14ac:dyDescent="0.25">
      <c r="A2004" t="s">
        <v>1593</v>
      </c>
      <c r="E2004" s="1">
        <v>6.41</v>
      </c>
      <c r="F2004" s="1">
        <v>2.13</v>
      </c>
      <c r="G2004" s="1">
        <v>0.17</v>
      </c>
      <c r="H2004" s="1">
        <v>4.1100000000000003</v>
      </c>
      <c r="I2004" s="1">
        <v>18</v>
      </c>
      <c r="J2004" s="1">
        <v>0</v>
      </c>
      <c r="K2004" s="1">
        <v>6</v>
      </c>
      <c r="L2004" s="3">
        <f t="shared" si="842"/>
        <v>0.33333333333333331</v>
      </c>
      <c r="M2004" s="3">
        <f t="shared" si="843"/>
        <v>12.41</v>
      </c>
      <c r="N2004" s="1">
        <v>2.81</v>
      </c>
      <c r="O2004" s="1">
        <v>8.4550000000000001</v>
      </c>
      <c r="P2004" s="30">
        <f t="shared" si="850"/>
        <v>62.923943661971833</v>
      </c>
      <c r="Q2004">
        <f t="shared" si="867"/>
        <v>1.1833333333333333</v>
      </c>
      <c r="R2004">
        <f t="shared" si="868"/>
        <v>5.4666666666666659</v>
      </c>
      <c r="S2004" s="20">
        <f t="shared" si="866"/>
        <v>6.6499999999999995</v>
      </c>
      <c r="T2004" s="20">
        <f t="shared" si="863"/>
        <v>0.21646341463414637</v>
      </c>
    </row>
    <row r="2005" spans="1:20" x14ac:dyDescent="0.25">
      <c r="A2005" t="s">
        <v>1594</v>
      </c>
      <c r="E2005" s="1">
        <v>7.82</v>
      </c>
      <c r="F2005" s="1">
        <v>3.03</v>
      </c>
      <c r="G2005" s="1">
        <v>0.27</v>
      </c>
      <c r="H2005" s="1">
        <v>4.5199999999999996</v>
      </c>
      <c r="I2005" s="1">
        <v>21</v>
      </c>
      <c r="J2005" s="1">
        <v>1</v>
      </c>
      <c r="K2005" s="1">
        <v>6.36</v>
      </c>
      <c r="L2005" s="3">
        <f t="shared" si="842"/>
        <v>0.30285714285714288</v>
      </c>
      <c r="M2005" s="3">
        <f t="shared" si="843"/>
        <v>14.18</v>
      </c>
      <c r="N2005" s="1">
        <v>2.6840000000000002</v>
      </c>
      <c r="O2005" s="1">
        <v>6.9210000000000003</v>
      </c>
      <c r="P2005" s="30">
        <f t="shared" si="850"/>
        <v>71.898591549295773</v>
      </c>
      <c r="Q2005">
        <f t="shared" si="867"/>
        <v>1.1833333333333333</v>
      </c>
      <c r="R2005">
        <f t="shared" si="868"/>
        <v>5.4666666666666659</v>
      </c>
      <c r="S2005" s="20">
        <f t="shared" si="866"/>
        <v>6.6499999999999995</v>
      </c>
      <c r="T2005" s="20">
        <f t="shared" si="863"/>
        <v>0.21646341463414637</v>
      </c>
    </row>
    <row r="2006" spans="1:20" x14ac:dyDescent="0.25">
      <c r="A2006" t="s">
        <v>1595</v>
      </c>
      <c r="E2006" s="1">
        <v>9.3000000000000007</v>
      </c>
      <c r="F2006" s="1">
        <v>2.86</v>
      </c>
      <c r="G2006" s="1">
        <v>0.26</v>
      </c>
      <c r="H2006" s="1">
        <v>6.18</v>
      </c>
      <c r="I2006" s="1">
        <v>33</v>
      </c>
      <c r="J2006" s="1">
        <v>0</v>
      </c>
      <c r="K2006" s="1">
        <v>14.34</v>
      </c>
      <c r="L2006" s="3">
        <f t="shared" si="842"/>
        <v>0.43454545454545457</v>
      </c>
      <c r="M2006" s="3">
        <f t="shared" si="843"/>
        <v>23.64</v>
      </c>
      <c r="N2006" s="1">
        <v>3.5470000000000002</v>
      </c>
      <c r="O2006" s="1">
        <v>11.529</v>
      </c>
      <c r="P2006" s="30">
        <f t="shared" si="850"/>
        <v>81.830769230769221</v>
      </c>
      <c r="Q2006">
        <f>10.4/6</f>
        <v>1.7333333333333334</v>
      </c>
      <c r="R2006">
        <f>39.3/6</f>
        <v>6.55</v>
      </c>
      <c r="S2006" s="20">
        <f t="shared" si="866"/>
        <v>8.2833333333333332</v>
      </c>
      <c r="T2006" s="20">
        <f t="shared" si="863"/>
        <v>0.26463104325699749</v>
      </c>
    </row>
    <row r="2007" spans="1:20" x14ac:dyDescent="0.25">
      <c r="A2007" t="s">
        <v>1596</v>
      </c>
      <c r="E2007" s="1">
        <v>8.82</v>
      </c>
      <c r="F2007" s="1">
        <v>3.52</v>
      </c>
      <c r="G2007" s="1">
        <v>0.37</v>
      </c>
      <c r="H2007" s="1">
        <v>4.93</v>
      </c>
      <c r="I2007" s="1">
        <v>37</v>
      </c>
      <c r="J2007" s="1">
        <v>0</v>
      </c>
      <c r="K2007" s="1">
        <v>17.53</v>
      </c>
      <c r="L2007" s="3">
        <f t="shared" si="842"/>
        <v>0.47378378378378383</v>
      </c>
      <c r="M2007" s="3">
        <f t="shared" si="843"/>
        <v>26.35</v>
      </c>
      <c r="N2007" s="1">
        <v>4.1950000000000003</v>
      </c>
      <c r="O2007" s="1">
        <v>10.5</v>
      </c>
      <c r="P2007" s="30">
        <f t="shared" si="850"/>
        <v>91.211538461538453</v>
      </c>
      <c r="Q2007">
        <f t="shared" ref="Q2007:Q2011" si="869">10.4/6</f>
        <v>1.7333333333333334</v>
      </c>
      <c r="R2007">
        <f t="shared" ref="R2007:R2011" si="870">39.3/6</f>
        <v>6.55</v>
      </c>
      <c r="S2007" s="20">
        <f t="shared" si="866"/>
        <v>8.2833333333333332</v>
      </c>
      <c r="T2007" s="20">
        <f t="shared" si="863"/>
        <v>0.26463104325699749</v>
      </c>
    </row>
    <row r="2008" spans="1:20" x14ac:dyDescent="0.25">
      <c r="A2008" t="s">
        <v>1597</v>
      </c>
      <c r="E2008" s="1">
        <v>7.55</v>
      </c>
      <c r="F2008" s="1">
        <v>2.2799999999999998</v>
      </c>
      <c r="G2008" s="1">
        <v>0.5</v>
      </c>
      <c r="H2008" s="1">
        <v>4.7699999999999996</v>
      </c>
      <c r="I2008" s="1">
        <v>17</v>
      </c>
      <c r="J2008" s="1">
        <v>1</v>
      </c>
      <c r="K2008" s="1">
        <v>6.16</v>
      </c>
      <c r="L2008" s="3">
        <f t="shared" si="842"/>
        <v>0.3623529411764706</v>
      </c>
      <c r="M2008" s="3">
        <f t="shared" si="843"/>
        <v>13.71</v>
      </c>
      <c r="N2008" s="1">
        <v>2.2519999999999998</v>
      </c>
      <c r="O2008" s="1">
        <v>7.4420000000000002</v>
      </c>
      <c r="P2008" s="30">
        <f t="shared" si="850"/>
        <v>47.457692307692305</v>
      </c>
      <c r="Q2008">
        <f t="shared" si="869"/>
        <v>1.7333333333333334</v>
      </c>
      <c r="R2008">
        <f t="shared" si="870"/>
        <v>6.55</v>
      </c>
      <c r="S2008" s="20">
        <f t="shared" si="866"/>
        <v>8.2833333333333332</v>
      </c>
      <c r="T2008" s="20">
        <f t="shared" si="863"/>
        <v>0.26463104325699749</v>
      </c>
    </row>
    <row r="2009" spans="1:20" x14ac:dyDescent="0.25">
      <c r="A2009" t="s">
        <v>1598</v>
      </c>
      <c r="E2009" s="1">
        <v>7.18</v>
      </c>
      <c r="F2009" s="1">
        <v>1.74</v>
      </c>
      <c r="G2009" s="1">
        <v>0.19</v>
      </c>
      <c r="H2009" s="1">
        <v>5.26</v>
      </c>
      <c r="I2009" s="1">
        <v>14</v>
      </c>
      <c r="J2009" s="1">
        <v>0</v>
      </c>
      <c r="K2009" s="1">
        <v>5.17</v>
      </c>
      <c r="L2009" s="3">
        <f t="shared" si="842"/>
        <v>0.36928571428571427</v>
      </c>
      <c r="M2009" s="3">
        <f t="shared" si="843"/>
        <v>12.35</v>
      </c>
      <c r="N2009" s="1">
        <v>1.9490000000000001</v>
      </c>
      <c r="O2009" s="1">
        <v>8.0500000000000007</v>
      </c>
      <c r="P2009" s="30">
        <f t="shared" si="850"/>
        <v>42.749999999999993</v>
      </c>
      <c r="Q2009">
        <f t="shared" si="869"/>
        <v>1.7333333333333334</v>
      </c>
      <c r="R2009">
        <f t="shared" si="870"/>
        <v>6.55</v>
      </c>
      <c r="S2009" s="20">
        <f t="shared" si="866"/>
        <v>8.2833333333333332</v>
      </c>
      <c r="T2009" s="20">
        <f t="shared" si="863"/>
        <v>0.26463104325699749</v>
      </c>
    </row>
    <row r="2010" spans="1:20" x14ac:dyDescent="0.25">
      <c r="A2010" t="s">
        <v>1599</v>
      </c>
      <c r="E2010" s="1">
        <v>6.22</v>
      </c>
      <c r="F2010" s="1">
        <v>3.61</v>
      </c>
      <c r="G2010" s="1">
        <v>0.09</v>
      </c>
      <c r="H2010" s="1">
        <v>2.5099999999999998</v>
      </c>
      <c r="I2010" s="1">
        <v>26</v>
      </c>
      <c r="J2010" s="1">
        <v>3</v>
      </c>
      <c r="K2010" s="1">
        <v>4.9000000000000004</v>
      </c>
      <c r="L2010" s="3">
        <f t="shared" si="842"/>
        <v>0.18846153846153849</v>
      </c>
      <c r="M2010" s="3">
        <f t="shared" si="843"/>
        <v>11.120000000000001</v>
      </c>
      <c r="N2010" s="1">
        <v>4.1829999999999998</v>
      </c>
      <c r="O2010" s="1">
        <v>7.2</v>
      </c>
      <c r="P2010" s="30">
        <f t="shared" si="850"/>
        <v>38.492307692307691</v>
      </c>
      <c r="Q2010">
        <f t="shared" si="869"/>
        <v>1.7333333333333334</v>
      </c>
      <c r="R2010">
        <f t="shared" si="870"/>
        <v>6.55</v>
      </c>
      <c r="S2010" s="20">
        <f t="shared" si="866"/>
        <v>8.2833333333333332</v>
      </c>
      <c r="T2010" s="20">
        <f t="shared" si="863"/>
        <v>0.26463104325699749</v>
      </c>
    </row>
    <row r="2011" spans="1:20" x14ac:dyDescent="0.25">
      <c r="A2011" t="s">
        <v>1600</v>
      </c>
      <c r="E2011" s="1">
        <v>8.3699999999999992</v>
      </c>
      <c r="F2011" s="1">
        <v>3.02</v>
      </c>
      <c r="G2011" s="1">
        <v>0.13</v>
      </c>
      <c r="H2011" s="1">
        <v>5.23</v>
      </c>
      <c r="I2011" s="1">
        <v>32</v>
      </c>
      <c r="J2011" s="1">
        <v>1</v>
      </c>
      <c r="K2011" s="1">
        <v>12.51</v>
      </c>
      <c r="L2011" s="3">
        <f t="shared" si="842"/>
        <v>0.39093749999999999</v>
      </c>
      <c r="M2011" s="3">
        <f t="shared" si="843"/>
        <v>20.88</v>
      </c>
      <c r="N2011" s="1">
        <v>3.8210000000000002</v>
      </c>
      <c r="O2011" s="1">
        <v>10.598000000000001</v>
      </c>
      <c r="P2011" s="30">
        <f t="shared" si="850"/>
        <v>72.276923076923069</v>
      </c>
      <c r="Q2011">
        <f t="shared" si="869"/>
        <v>1.7333333333333334</v>
      </c>
      <c r="R2011">
        <f t="shared" si="870"/>
        <v>6.55</v>
      </c>
      <c r="S2011" s="20">
        <f t="shared" si="866"/>
        <v>8.2833333333333332</v>
      </c>
      <c r="T2011" s="20">
        <f t="shared" si="863"/>
        <v>0.26463104325699749</v>
      </c>
    </row>
    <row r="2012" spans="1:20" x14ac:dyDescent="0.25">
      <c r="A2012" t="s">
        <v>1601</v>
      </c>
      <c r="E2012" s="1">
        <v>6.62</v>
      </c>
      <c r="F2012" s="1">
        <v>1.84</v>
      </c>
      <c r="G2012" s="1">
        <v>0.26</v>
      </c>
      <c r="H2012" s="1">
        <v>4.51</v>
      </c>
      <c r="I2012" s="1">
        <v>15</v>
      </c>
      <c r="J2012" s="1">
        <v>0</v>
      </c>
      <c r="K2012" s="1">
        <v>4.63</v>
      </c>
      <c r="L2012" s="3">
        <f t="shared" si="842"/>
        <v>0.30866666666666664</v>
      </c>
      <c r="M2012" s="3">
        <f t="shared" si="843"/>
        <v>11.25</v>
      </c>
      <c r="N2012" s="1">
        <v>2.2669999999999999</v>
      </c>
      <c r="O2012" s="1">
        <v>8.1329999999999991</v>
      </c>
      <c r="P2012" s="30">
        <f t="shared" si="850"/>
        <v>62.307692307692307</v>
      </c>
      <c r="Q2012">
        <f>6.5/6</f>
        <v>1.0833333333333333</v>
      </c>
      <c r="R2012">
        <f>23.2/6</f>
        <v>3.8666666666666667</v>
      </c>
      <c r="S2012" s="20">
        <f t="shared" si="866"/>
        <v>4.95</v>
      </c>
      <c r="T2012" s="20">
        <f t="shared" si="863"/>
        <v>0.28017241379310343</v>
      </c>
    </row>
    <row r="2013" spans="1:20" x14ac:dyDescent="0.25">
      <c r="A2013" t="s">
        <v>1602</v>
      </c>
      <c r="E2013" s="1">
        <v>6.48</v>
      </c>
      <c r="F2013" s="1">
        <v>2.23</v>
      </c>
      <c r="G2013" s="1">
        <v>0.11</v>
      </c>
      <c r="H2013" s="1">
        <v>4.1399999999999997</v>
      </c>
      <c r="I2013" s="1">
        <v>14</v>
      </c>
      <c r="J2013" s="1">
        <v>0</v>
      </c>
      <c r="K2013" s="1">
        <v>3.27</v>
      </c>
      <c r="L2013" s="3">
        <f t="shared" si="842"/>
        <v>0.23357142857142857</v>
      </c>
      <c r="M2013" s="3">
        <f t="shared" si="843"/>
        <v>9.75</v>
      </c>
      <c r="N2013" s="1">
        <v>2.161</v>
      </c>
      <c r="O2013" s="1">
        <v>6.274</v>
      </c>
      <c r="P2013" s="30">
        <f t="shared" si="850"/>
        <v>54</v>
      </c>
      <c r="Q2013">
        <f t="shared" ref="Q2013:Q2017" si="871">6.5/6</f>
        <v>1.0833333333333333</v>
      </c>
      <c r="R2013">
        <f t="shared" ref="R2013:R2017" si="872">23.2/6</f>
        <v>3.8666666666666667</v>
      </c>
      <c r="S2013" s="20">
        <f t="shared" si="866"/>
        <v>4.95</v>
      </c>
      <c r="T2013" s="20">
        <f t="shared" si="863"/>
        <v>0.28017241379310343</v>
      </c>
    </row>
    <row r="2014" spans="1:20" x14ac:dyDescent="0.25">
      <c r="A2014" t="s">
        <v>1603</v>
      </c>
      <c r="E2014" s="1">
        <v>6.5</v>
      </c>
      <c r="F2014" s="1">
        <v>1.63</v>
      </c>
      <c r="G2014" s="1">
        <v>0.12</v>
      </c>
      <c r="H2014" s="1">
        <v>4.75</v>
      </c>
      <c r="I2014" s="1">
        <v>19</v>
      </c>
      <c r="J2014" s="1">
        <v>0</v>
      </c>
      <c r="K2014" s="1">
        <v>5.48</v>
      </c>
      <c r="L2014" s="3">
        <f t="shared" si="842"/>
        <v>0.28842105263157897</v>
      </c>
      <c r="M2014" s="3">
        <f t="shared" si="843"/>
        <v>11.98</v>
      </c>
      <c r="N2014" s="1">
        <v>2.923</v>
      </c>
      <c r="O2014" s="1">
        <v>11.641999999999999</v>
      </c>
      <c r="P2014" s="30">
        <f t="shared" si="850"/>
        <v>66.350769230769231</v>
      </c>
      <c r="Q2014">
        <f t="shared" si="871"/>
        <v>1.0833333333333333</v>
      </c>
      <c r="R2014">
        <f t="shared" si="872"/>
        <v>3.8666666666666667</v>
      </c>
      <c r="S2014" s="20">
        <f t="shared" si="866"/>
        <v>4.95</v>
      </c>
      <c r="T2014" s="20">
        <f t="shared" si="863"/>
        <v>0.28017241379310343</v>
      </c>
    </row>
    <row r="2015" spans="1:20" x14ac:dyDescent="0.25">
      <c r="A2015" t="s">
        <v>1604</v>
      </c>
      <c r="E2015" s="1">
        <v>5.82</v>
      </c>
      <c r="F2015" s="1">
        <v>1.85</v>
      </c>
      <c r="G2015" s="1">
        <v>0.45</v>
      </c>
      <c r="H2015" s="1">
        <v>3.52</v>
      </c>
      <c r="I2015" s="1">
        <v>15</v>
      </c>
      <c r="J2015" s="1">
        <v>0</v>
      </c>
      <c r="K2015" s="1">
        <v>4.32</v>
      </c>
      <c r="L2015" s="3">
        <f t="shared" si="842"/>
        <v>0.28800000000000003</v>
      </c>
      <c r="M2015" s="3">
        <f t="shared" si="843"/>
        <v>10.14</v>
      </c>
      <c r="N2015" s="1">
        <v>2.5760000000000001</v>
      </c>
      <c r="O2015" s="1">
        <v>8.11</v>
      </c>
      <c r="P2015" s="30">
        <f t="shared" si="850"/>
        <v>56.160000000000004</v>
      </c>
      <c r="Q2015">
        <f t="shared" si="871"/>
        <v>1.0833333333333333</v>
      </c>
      <c r="R2015">
        <f t="shared" si="872"/>
        <v>3.8666666666666667</v>
      </c>
      <c r="S2015" s="20">
        <f t="shared" si="866"/>
        <v>4.95</v>
      </c>
      <c r="T2015" s="20">
        <f t="shared" si="863"/>
        <v>0.28017241379310343</v>
      </c>
    </row>
    <row r="2016" spans="1:20" x14ac:dyDescent="0.25">
      <c r="A2016" t="s">
        <v>1605</v>
      </c>
      <c r="E2016" s="1">
        <v>7.04</v>
      </c>
      <c r="F2016" s="1">
        <v>2.77</v>
      </c>
      <c r="G2016" s="1">
        <v>0.49</v>
      </c>
      <c r="H2016" s="1">
        <v>3.78</v>
      </c>
      <c r="I2016" s="1">
        <v>29</v>
      </c>
      <c r="J2016" s="1">
        <v>1</v>
      </c>
      <c r="K2016" s="1">
        <v>8.2799999999999994</v>
      </c>
      <c r="L2016" s="3">
        <f t="shared" ref="L2016:L2086" si="873">K2016/I2016</f>
        <v>0.28551724137931034</v>
      </c>
      <c r="M2016" s="3">
        <f t="shared" ref="M2016:M2086" si="874">E2016+K2016</f>
        <v>15.32</v>
      </c>
      <c r="N2016" s="1">
        <v>4.1180000000000003</v>
      </c>
      <c r="O2016" s="1">
        <v>10.481</v>
      </c>
      <c r="P2016" s="30">
        <f t="shared" si="850"/>
        <v>84.849230769230772</v>
      </c>
      <c r="Q2016">
        <f t="shared" si="871"/>
        <v>1.0833333333333333</v>
      </c>
      <c r="R2016">
        <f t="shared" si="872"/>
        <v>3.8666666666666667</v>
      </c>
      <c r="S2016" s="20">
        <f t="shared" si="866"/>
        <v>4.95</v>
      </c>
      <c r="T2016" s="20">
        <f t="shared" si="863"/>
        <v>0.28017241379310343</v>
      </c>
    </row>
    <row r="2017" spans="1:20" x14ac:dyDescent="0.25">
      <c r="A2017" t="s">
        <v>1606</v>
      </c>
      <c r="E2017" s="1">
        <v>6.88</v>
      </c>
      <c r="F2017" s="1">
        <v>1.79</v>
      </c>
      <c r="G2017" s="1">
        <v>0.51</v>
      </c>
      <c r="H2017" s="1">
        <v>4.58</v>
      </c>
      <c r="I2017" s="1">
        <v>12</v>
      </c>
      <c r="J2017" s="1">
        <v>0</v>
      </c>
      <c r="K2017" s="1">
        <v>5.38</v>
      </c>
      <c r="L2017" s="3">
        <f t="shared" si="873"/>
        <v>0.44833333333333331</v>
      </c>
      <c r="M2017" s="3">
        <f t="shared" si="874"/>
        <v>12.26</v>
      </c>
      <c r="N2017" s="1">
        <v>1.7450000000000001</v>
      </c>
      <c r="O2017" s="1">
        <v>6.71</v>
      </c>
      <c r="P2017" s="30">
        <f t="shared" si="850"/>
        <v>67.901538461538465</v>
      </c>
      <c r="Q2017">
        <f t="shared" si="871"/>
        <v>1.0833333333333333</v>
      </c>
      <c r="R2017">
        <f t="shared" si="872"/>
        <v>3.8666666666666667</v>
      </c>
      <c r="S2017" s="20">
        <f t="shared" si="866"/>
        <v>4.95</v>
      </c>
      <c r="T2017" s="20">
        <f t="shared" si="863"/>
        <v>0.28017241379310343</v>
      </c>
    </row>
    <row r="2018" spans="1:20" x14ac:dyDescent="0.25">
      <c r="A2018" t="s">
        <v>1607</v>
      </c>
      <c r="E2018" s="1">
        <v>7.13</v>
      </c>
      <c r="F2018" s="1">
        <v>2.2599999999999998</v>
      </c>
      <c r="G2018" s="1">
        <v>0.41</v>
      </c>
      <c r="H2018" s="1">
        <v>4.46</v>
      </c>
      <c r="I2018" s="1">
        <v>26</v>
      </c>
      <c r="J2018" s="1">
        <v>0</v>
      </c>
      <c r="K2018" s="1">
        <v>10.71</v>
      </c>
      <c r="L2018" s="3">
        <f t="shared" si="873"/>
        <v>0.41192307692307695</v>
      </c>
      <c r="M2018" s="3">
        <f t="shared" si="874"/>
        <v>17.84</v>
      </c>
      <c r="N2018" s="1">
        <v>3.645</v>
      </c>
      <c r="O2018" s="1">
        <v>11.5</v>
      </c>
      <c r="P2018" s="30">
        <f t="shared" si="850"/>
        <v>70.421052631578959</v>
      </c>
      <c r="Q2018" s="30">
        <f t="shared" ref="Q2018:Q2022" si="875">9.12/6</f>
        <v>1.5199999999999998</v>
      </c>
      <c r="R2018">
        <f>28.9/6</f>
        <v>4.8166666666666664</v>
      </c>
      <c r="S2018" s="20">
        <f t="shared" si="866"/>
        <v>6.336666666666666</v>
      </c>
      <c r="T2018" s="20">
        <f t="shared" si="863"/>
        <v>0.31557093425605531</v>
      </c>
    </row>
    <row r="2019" spans="1:20" x14ac:dyDescent="0.25">
      <c r="A2019" t="s">
        <v>1608</v>
      </c>
      <c r="E2019" s="1">
        <v>6.14</v>
      </c>
      <c r="F2019" s="1">
        <v>1.44</v>
      </c>
      <c r="G2019" s="1">
        <v>0.69</v>
      </c>
      <c r="H2019" s="1">
        <v>4.01</v>
      </c>
      <c r="I2019" s="1">
        <v>9</v>
      </c>
      <c r="J2019" s="1">
        <v>0</v>
      </c>
      <c r="K2019" s="1">
        <v>2.08</v>
      </c>
      <c r="L2019" s="3">
        <f t="shared" si="873"/>
        <v>0.23111111111111113</v>
      </c>
      <c r="M2019" s="3">
        <f t="shared" si="874"/>
        <v>8.2199999999999989</v>
      </c>
      <c r="N2019" s="1">
        <v>1.466</v>
      </c>
      <c r="O2019" s="1">
        <v>6.2560000000000002</v>
      </c>
      <c r="P2019" s="30">
        <f t="shared" si="850"/>
        <v>32.44736842105263</v>
      </c>
      <c r="Q2019">
        <f t="shared" si="875"/>
        <v>1.5199999999999998</v>
      </c>
      <c r="R2019" s="30">
        <f t="shared" ref="R2019:R2022" si="876">28.9/6</f>
        <v>4.8166666666666664</v>
      </c>
      <c r="S2019" s="20">
        <f t="shared" si="866"/>
        <v>6.336666666666666</v>
      </c>
      <c r="T2019" s="20">
        <f t="shared" si="863"/>
        <v>0.31557093425605531</v>
      </c>
    </row>
    <row r="2020" spans="1:20" x14ac:dyDescent="0.25">
      <c r="A2020" t="s">
        <v>1609</v>
      </c>
      <c r="E2020" s="1">
        <v>6.5</v>
      </c>
      <c r="F2020" s="1">
        <v>1.54</v>
      </c>
      <c r="G2020" s="1">
        <v>0.18</v>
      </c>
      <c r="H2020" s="1">
        <v>4.78</v>
      </c>
      <c r="I2020" s="1">
        <v>13</v>
      </c>
      <c r="J2020" s="1">
        <v>0</v>
      </c>
      <c r="K2020" s="1">
        <v>3.15</v>
      </c>
      <c r="L2020" s="3">
        <f t="shared" si="873"/>
        <v>0.24230769230769231</v>
      </c>
      <c r="M2020" s="3">
        <f t="shared" si="874"/>
        <v>9.65</v>
      </c>
      <c r="N2020" s="1">
        <v>1.9990000000000001</v>
      </c>
      <c r="O2020" s="1">
        <v>8.4339999999999993</v>
      </c>
      <c r="P2020" s="30">
        <f t="shared" si="850"/>
        <v>38.092105263157904</v>
      </c>
      <c r="Q2020">
        <f t="shared" si="875"/>
        <v>1.5199999999999998</v>
      </c>
      <c r="R2020" s="30">
        <f t="shared" si="876"/>
        <v>4.8166666666666664</v>
      </c>
      <c r="S2020" s="20">
        <f t="shared" si="866"/>
        <v>6.336666666666666</v>
      </c>
      <c r="T2020" s="20">
        <f t="shared" si="863"/>
        <v>0.31557093425605531</v>
      </c>
    </row>
    <row r="2021" spans="1:20" x14ac:dyDescent="0.25">
      <c r="A2021" t="s">
        <v>1610</v>
      </c>
      <c r="E2021" s="1">
        <v>5.41</v>
      </c>
      <c r="F2021" s="1">
        <v>1.8</v>
      </c>
      <c r="G2021" s="1">
        <v>0.13</v>
      </c>
      <c r="H2021" s="1">
        <v>3.48</v>
      </c>
      <c r="I2021" s="1">
        <v>15</v>
      </c>
      <c r="J2021" s="1">
        <v>2</v>
      </c>
      <c r="K2021" s="1">
        <v>3.06</v>
      </c>
      <c r="L2021" s="3">
        <f t="shared" si="873"/>
        <v>0.20400000000000001</v>
      </c>
      <c r="M2021" s="3">
        <f t="shared" si="874"/>
        <v>8.4700000000000006</v>
      </c>
      <c r="N2021" s="1">
        <v>2.7719999999999998</v>
      </c>
      <c r="O2021" s="1">
        <v>8.3209999999999997</v>
      </c>
      <c r="P2021" s="30">
        <f t="shared" si="850"/>
        <v>33.434210526315795</v>
      </c>
      <c r="Q2021">
        <f t="shared" si="875"/>
        <v>1.5199999999999998</v>
      </c>
      <c r="R2021" s="30">
        <f t="shared" si="876"/>
        <v>4.8166666666666664</v>
      </c>
      <c r="S2021" s="20">
        <f t="shared" si="866"/>
        <v>6.336666666666666</v>
      </c>
      <c r="T2021" s="20">
        <f t="shared" si="863"/>
        <v>0.31557093425605531</v>
      </c>
    </row>
    <row r="2022" spans="1:20" x14ac:dyDescent="0.25">
      <c r="A2022" t="s">
        <v>1611</v>
      </c>
      <c r="E2022" s="1">
        <v>6.39</v>
      </c>
      <c r="F2022" s="1">
        <v>2.25</v>
      </c>
      <c r="G2022" s="1">
        <v>0.14000000000000001</v>
      </c>
      <c r="H2022" s="1">
        <v>4</v>
      </c>
      <c r="I2022" s="1">
        <v>17</v>
      </c>
      <c r="J2022" s="1">
        <v>0</v>
      </c>
      <c r="K2022" s="1">
        <v>6.76</v>
      </c>
      <c r="L2022" s="3">
        <f t="shared" si="873"/>
        <v>0.39764705882352941</v>
      </c>
      <c r="M2022" s="3">
        <f t="shared" si="874"/>
        <v>13.149999999999999</v>
      </c>
      <c r="N2022" s="1">
        <v>2.66</v>
      </c>
      <c r="O2022" s="1">
        <v>7.5590000000000002</v>
      </c>
      <c r="P2022" s="30">
        <f t="shared" ref="P2022:P2085" si="877">M2022/(Q2022/6)</f>
        <v>51.90789473684211</v>
      </c>
      <c r="Q2022">
        <f t="shared" si="875"/>
        <v>1.5199999999999998</v>
      </c>
      <c r="R2022" s="30">
        <f t="shared" si="876"/>
        <v>4.8166666666666664</v>
      </c>
      <c r="S2022" s="20">
        <f t="shared" si="866"/>
        <v>6.336666666666666</v>
      </c>
      <c r="T2022" s="20">
        <f t="shared" si="863"/>
        <v>0.31557093425605531</v>
      </c>
    </row>
    <row r="2023" spans="1:20" x14ac:dyDescent="0.25">
      <c r="L2023" s="3"/>
      <c r="M2023" s="3"/>
      <c r="P2023" s="30"/>
      <c r="S2023" s="20"/>
      <c r="T2023" s="20"/>
    </row>
    <row r="2024" spans="1:20" x14ac:dyDescent="0.25">
      <c r="A2024" t="s">
        <v>1612</v>
      </c>
      <c r="E2024" s="1">
        <v>4.54</v>
      </c>
      <c r="F2024" s="1">
        <v>0.93</v>
      </c>
      <c r="G2024" s="1">
        <v>0.18</v>
      </c>
      <c r="H2024" s="1">
        <v>3.42</v>
      </c>
      <c r="I2024" s="1">
        <v>7</v>
      </c>
      <c r="J2024" s="1">
        <v>0</v>
      </c>
      <c r="K2024" s="1">
        <v>4.51</v>
      </c>
      <c r="L2024" s="3">
        <f t="shared" si="873"/>
        <v>0.64428571428571424</v>
      </c>
      <c r="M2024" s="3">
        <f t="shared" si="874"/>
        <v>9.0500000000000007</v>
      </c>
      <c r="N2024" s="1">
        <v>1.542</v>
      </c>
      <c r="O2024" s="1">
        <v>7.4909999999999997</v>
      </c>
      <c r="P2024" s="30">
        <f t="shared" si="877"/>
        <v>46.016949152542381</v>
      </c>
      <c r="Q2024">
        <f>7.08/6</f>
        <v>1.18</v>
      </c>
      <c r="R2024">
        <f>22.2/6</f>
        <v>3.6999999999999997</v>
      </c>
      <c r="S2024" s="20">
        <f t="shared" si="866"/>
        <v>4.88</v>
      </c>
      <c r="T2024" s="20">
        <f t="shared" si="863"/>
        <v>0.31891891891891894</v>
      </c>
    </row>
    <row r="2025" spans="1:20" x14ac:dyDescent="0.25">
      <c r="A2025" t="s">
        <v>1613</v>
      </c>
      <c r="E2025" s="1">
        <v>6.45</v>
      </c>
      <c r="F2025" s="1">
        <v>1.52</v>
      </c>
      <c r="G2025" s="1">
        <v>0.44</v>
      </c>
      <c r="H2025" s="1">
        <v>4.5</v>
      </c>
      <c r="I2025" s="1">
        <v>13</v>
      </c>
      <c r="J2025" s="1">
        <v>0</v>
      </c>
      <c r="K2025" s="1">
        <v>6.1</v>
      </c>
      <c r="L2025" s="3">
        <f t="shared" si="873"/>
        <v>0.46923076923076923</v>
      </c>
      <c r="M2025" s="3">
        <f t="shared" si="874"/>
        <v>12.55</v>
      </c>
      <c r="N2025" s="1">
        <v>2.0150000000000001</v>
      </c>
      <c r="O2025" s="1">
        <v>8.5640000000000001</v>
      </c>
      <c r="P2025" s="30">
        <f t="shared" si="877"/>
        <v>63.813559322033903</v>
      </c>
      <c r="Q2025">
        <f t="shared" ref="Q2025:Q2028" si="878">7.08/6</f>
        <v>1.18</v>
      </c>
      <c r="R2025">
        <f t="shared" ref="R2025:R2028" si="879">22.2/6</f>
        <v>3.6999999999999997</v>
      </c>
      <c r="S2025" s="20">
        <f t="shared" si="866"/>
        <v>4.88</v>
      </c>
      <c r="T2025" s="20">
        <f t="shared" si="863"/>
        <v>0.31891891891891894</v>
      </c>
    </row>
    <row r="2026" spans="1:20" x14ac:dyDescent="0.25">
      <c r="A2026" t="s">
        <v>1614</v>
      </c>
      <c r="E2026" s="1">
        <v>5.96</v>
      </c>
      <c r="F2026" s="1">
        <v>1.64</v>
      </c>
      <c r="G2026" s="1">
        <v>0.28000000000000003</v>
      </c>
      <c r="H2026" s="1">
        <v>4.04</v>
      </c>
      <c r="I2026" s="1">
        <v>10</v>
      </c>
      <c r="J2026" s="1">
        <v>1</v>
      </c>
      <c r="K2026" s="1">
        <v>2.2200000000000002</v>
      </c>
      <c r="L2026" s="3">
        <f t="shared" si="873"/>
        <v>0.22200000000000003</v>
      </c>
      <c r="M2026" s="3">
        <f t="shared" si="874"/>
        <v>8.18</v>
      </c>
      <c r="N2026" s="1">
        <v>1.679</v>
      </c>
      <c r="O2026" s="1">
        <v>6.101</v>
      </c>
      <c r="P2026" s="30">
        <f t="shared" si="877"/>
        <v>41.593220338983052</v>
      </c>
      <c r="Q2026">
        <f t="shared" si="878"/>
        <v>1.18</v>
      </c>
      <c r="R2026">
        <f t="shared" si="879"/>
        <v>3.6999999999999997</v>
      </c>
      <c r="S2026" s="20">
        <f t="shared" si="866"/>
        <v>4.88</v>
      </c>
      <c r="T2026" s="20">
        <f t="shared" si="863"/>
        <v>0.31891891891891894</v>
      </c>
    </row>
    <row r="2027" spans="1:20" x14ac:dyDescent="0.25">
      <c r="A2027" t="s">
        <v>1615</v>
      </c>
      <c r="E2027" s="1">
        <v>7.02</v>
      </c>
      <c r="F2027" s="1">
        <v>2.12</v>
      </c>
      <c r="G2027" s="1">
        <v>0.38</v>
      </c>
      <c r="H2027" s="1">
        <v>4.5199999999999996</v>
      </c>
      <c r="I2027" s="1">
        <v>11</v>
      </c>
      <c r="J2027" s="1">
        <v>0</v>
      </c>
      <c r="K2027" s="1">
        <v>4.3600000000000003</v>
      </c>
      <c r="L2027" s="3">
        <f t="shared" si="873"/>
        <v>0.39636363636363642</v>
      </c>
      <c r="M2027" s="3">
        <f t="shared" si="874"/>
        <v>11.379999999999999</v>
      </c>
      <c r="N2027" s="1">
        <v>1.5680000000000001</v>
      </c>
      <c r="O2027" s="1">
        <v>5.1950000000000003</v>
      </c>
      <c r="P2027" s="30">
        <f t="shared" si="877"/>
        <v>57.864406779661017</v>
      </c>
      <c r="Q2027">
        <f t="shared" si="878"/>
        <v>1.18</v>
      </c>
      <c r="R2027">
        <f t="shared" si="879"/>
        <v>3.6999999999999997</v>
      </c>
      <c r="S2027" s="20">
        <f t="shared" si="866"/>
        <v>4.88</v>
      </c>
      <c r="T2027" s="20">
        <f t="shared" si="863"/>
        <v>0.31891891891891894</v>
      </c>
    </row>
    <row r="2028" spans="1:20" x14ac:dyDescent="0.25">
      <c r="A2028" t="s">
        <v>1616</v>
      </c>
      <c r="E2028" s="1">
        <v>7.34</v>
      </c>
      <c r="F2028" s="1">
        <v>2.02</v>
      </c>
      <c r="G2028" s="1">
        <v>0.22</v>
      </c>
      <c r="H2028" s="1">
        <v>5.0999999999999996</v>
      </c>
      <c r="I2028" s="1">
        <v>12</v>
      </c>
      <c r="J2028" s="1">
        <v>1</v>
      </c>
      <c r="K2028" s="1">
        <v>2.74</v>
      </c>
      <c r="L2028" s="3">
        <f t="shared" si="873"/>
        <v>0.22833333333333336</v>
      </c>
      <c r="M2028" s="3">
        <f t="shared" si="874"/>
        <v>10.08</v>
      </c>
      <c r="N2028" s="1">
        <v>1.6359999999999999</v>
      </c>
      <c r="O2028" s="1">
        <v>5.9320000000000004</v>
      </c>
      <c r="P2028" s="30">
        <f t="shared" si="877"/>
        <v>51.254237288135599</v>
      </c>
      <c r="Q2028">
        <f t="shared" si="878"/>
        <v>1.18</v>
      </c>
      <c r="R2028">
        <f t="shared" si="879"/>
        <v>3.6999999999999997</v>
      </c>
      <c r="S2028" s="20">
        <f t="shared" si="866"/>
        <v>4.88</v>
      </c>
      <c r="T2028" s="20">
        <f t="shared" si="863"/>
        <v>0.31891891891891894</v>
      </c>
    </row>
    <row r="2029" spans="1:20" x14ac:dyDescent="0.25">
      <c r="L2029" s="3"/>
      <c r="M2029" s="3"/>
      <c r="P2029" s="30"/>
      <c r="S2029" s="20"/>
      <c r="T2029" s="20"/>
    </row>
    <row r="2030" spans="1:20" x14ac:dyDescent="0.25">
      <c r="A2030" t="s">
        <v>1617</v>
      </c>
      <c r="E2030" s="1">
        <v>7.91</v>
      </c>
      <c r="F2030" s="1">
        <v>2.2000000000000002</v>
      </c>
      <c r="G2030" s="1">
        <v>0.39</v>
      </c>
      <c r="H2030" s="1">
        <v>5.31</v>
      </c>
      <c r="I2030" s="1">
        <v>22</v>
      </c>
      <c r="J2030" s="1">
        <v>0</v>
      </c>
      <c r="K2030" s="1">
        <v>9.4700000000000006</v>
      </c>
      <c r="L2030" s="3">
        <f t="shared" si="873"/>
        <v>0.43045454545454548</v>
      </c>
      <c r="M2030" s="3">
        <f t="shared" si="874"/>
        <v>17.380000000000003</v>
      </c>
      <c r="N2030" s="1">
        <v>2.7829999999999999</v>
      </c>
      <c r="O2030" s="1">
        <v>10.013999999999999</v>
      </c>
      <c r="P2030" s="30">
        <f t="shared" si="877"/>
        <v>60.161538461538463</v>
      </c>
      <c r="Q2030">
        <f>10.4/6</f>
        <v>1.7333333333333334</v>
      </c>
      <c r="R2030">
        <f>39.3/6</f>
        <v>6.55</v>
      </c>
      <c r="S2030" s="20">
        <f t="shared" si="866"/>
        <v>8.2833333333333332</v>
      </c>
      <c r="T2030" s="20">
        <f t="shared" si="863"/>
        <v>0.26463104325699749</v>
      </c>
    </row>
    <row r="2031" spans="1:20" x14ac:dyDescent="0.25">
      <c r="A2031" t="s">
        <v>1618</v>
      </c>
      <c r="E2031" s="1">
        <v>7.04</v>
      </c>
      <c r="F2031" s="1">
        <v>2.06</v>
      </c>
      <c r="G2031" s="1">
        <v>0.52</v>
      </c>
      <c r="H2031" s="1">
        <v>4.46</v>
      </c>
      <c r="I2031" s="1">
        <v>18</v>
      </c>
      <c r="J2031" s="1">
        <v>0</v>
      </c>
      <c r="K2031" s="1">
        <v>7.57</v>
      </c>
      <c r="L2031" s="3">
        <f t="shared" si="873"/>
        <v>0.42055555555555557</v>
      </c>
      <c r="M2031" s="3">
        <f t="shared" si="874"/>
        <v>14.61</v>
      </c>
      <c r="N2031" s="1">
        <v>2.5569999999999999</v>
      </c>
      <c r="O2031" s="1">
        <v>8.7240000000000002</v>
      </c>
      <c r="P2031" s="30">
        <f t="shared" si="877"/>
        <v>50.573076923076918</v>
      </c>
      <c r="Q2031">
        <f t="shared" ref="Q2031:Q2033" si="880">10.4/6</f>
        <v>1.7333333333333334</v>
      </c>
      <c r="R2031">
        <f t="shared" ref="R2031:R2033" si="881">39.3/6</f>
        <v>6.55</v>
      </c>
      <c r="S2031" s="20">
        <f t="shared" si="866"/>
        <v>8.2833333333333332</v>
      </c>
      <c r="T2031" s="20">
        <f t="shared" si="863"/>
        <v>0.26463104325699749</v>
      </c>
    </row>
    <row r="2032" spans="1:20" x14ac:dyDescent="0.25">
      <c r="A2032" t="s">
        <v>1619</v>
      </c>
      <c r="E2032" s="1">
        <v>6.4</v>
      </c>
      <c r="F2032" s="1">
        <v>2.66</v>
      </c>
      <c r="G2032" s="1">
        <v>0.41</v>
      </c>
      <c r="H2032" s="1">
        <v>3.33</v>
      </c>
      <c r="I2032" s="1">
        <v>21</v>
      </c>
      <c r="J2032" s="1">
        <v>0</v>
      </c>
      <c r="K2032" s="1">
        <v>6.64</v>
      </c>
      <c r="L2032" s="3">
        <f t="shared" si="873"/>
        <v>0.31619047619047619</v>
      </c>
      <c r="M2032" s="3">
        <f t="shared" si="874"/>
        <v>13.04</v>
      </c>
      <c r="N2032" s="1">
        <v>3.28</v>
      </c>
      <c r="O2032" s="1">
        <v>7.8819999999999997</v>
      </c>
      <c r="P2032" s="30">
        <f t="shared" si="877"/>
        <v>45.138461538461534</v>
      </c>
      <c r="Q2032">
        <f t="shared" si="880"/>
        <v>1.7333333333333334</v>
      </c>
      <c r="R2032">
        <f t="shared" si="881"/>
        <v>6.55</v>
      </c>
      <c r="S2032" s="20">
        <f t="shared" si="866"/>
        <v>8.2833333333333332</v>
      </c>
      <c r="T2032" s="20">
        <f t="shared" si="863"/>
        <v>0.26463104325699749</v>
      </c>
    </row>
    <row r="2033" spans="1:20" x14ac:dyDescent="0.25">
      <c r="A2033" t="s">
        <v>1620</v>
      </c>
      <c r="E2033" s="1">
        <v>6.39</v>
      </c>
      <c r="F2033" s="1">
        <v>1.99</v>
      </c>
      <c r="G2033" s="1">
        <v>0.13</v>
      </c>
      <c r="H2033" s="1">
        <v>4.2699999999999996</v>
      </c>
      <c r="I2033" s="1">
        <v>18</v>
      </c>
      <c r="J2033" s="1">
        <v>0</v>
      </c>
      <c r="K2033" s="1">
        <v>4.99</v>
      </c>
      <c r="L2033" s="3">
        <f t="shared" si="873"/>
        <v>0.27722222222222226</v>
      </c>
      <c r="M2033" s="3">
        <f t="shared" si="874"/>
        <v>11.379999999999999</v>
      </c>
      <c r="N2033" s="1">
        <v>2.8159999999999998</v>
      </c>
      <c r="O2033" s="1">
        <v>9.0389999999999997</v>
      </c>
      <c r="P2033" s="30">
        <f t="shared" si="877"/>
        <v>39.392307692307682</v>
      </c>
      <c r="Q2033">
        <f t="shared" si="880"/>
        <v>1.7333333333333334</v>
      </c>
      <c r="R2033">
        <f t="shared" si="881"/>
        <v>6.55</v>
      </c>
      <c r="S2033" s="20">
        <f t="shared" si="866"/>
        <v>8.2833333333333332</v>
      </c>
      <c r="T2033" s="20">
        <f t="shared" si="863"/>
        <v>0.26463104325699749</v>
      </c>
    </row>
    <row r="2034" spans="1:20" x14ac:dyDescent="0.25">
      <c r="L2034" s="3"/>
      <c r="M2034" s="3"/>
      <c r="P2034" s="30"/>
      <c r="S2034" s="20"/>
      <c r="T2034" s="20"/>
    </row>
    <row r="2035" spans="1:20" x14ac:dyDescent="0.25">
      <c r="L2035" s="3"/>
      <c r="M2035" s="3"/>
      <c r="P2035" s="30"/>
      <c r="S2035" s="20"/>
      <c r="T2035" s="20"/>
    </row>
    <row r="2036" spans="1:20" x14ac:dyDescent="0.25">
      <c r="A2036" t="s">
        <v>1621</v>
      </c>
      <c r="E2036" s="1">
        <v>8.5500000000000007</v>
      </c>
      <c r="F2036" s="1">
        <v>3.25</v>
      </c>
      <c r="G2036" s="1">
        <v>0.3</v>
      </c>
      <c r="H2036" s="1">
        <v>5</v>
      </c>
      <c r="I2036" s="1">
        <v>38</v>
      </c>
      <c r="J2036" s="1">
        <v>0</v>
      </c>
      <c r="K2036" s="1">
        <v>18.34</v>
      </c>
      <c r="L2036" s="3">
        <f t="shared" si="873"/>
        <v>0.48263157894736841</v>
      </c>
      <c r="M2036" s="3">
        <f t="shared" si="874"/>
        <v>26.89</v>
      </c>
      <c r="N2036" s="1">
        <v>4.4420000000000002</v>
      </c>
      <c r="O2036" s="1">
        <v>11.68</v>
      </c>
      <c r="P2036" s="30">
        <f t="shared" si="877"/>
        <v>77.44319999999999</v>
      </c>
      <c r="Q2036">
        <f>12.5/6</f>
        <v>2.0833333333333335</v>
      </c>
      <c r="R2036">
        <f>44.2/6</f>
        <v>7.3666666666666671</v>
      </c>
      <c r="S2036" s="20">
        <f t="shared" si="866"/>
        <v>9.4500000000000011</v>
      </c>
      <c r="T2036" s="20">
        <f t="shared" si="863"/>
        <v>0.28280542986425339</v>
      </c>
    </row>
    <row r="2037" spans="1:20" x14ac:dyDescent="0.25">
      <c r="A2037" t="s">
        <v>1622</v>
      </c>
      <c r="E2037" s="1">
        <v>8.93</v>
      </c>
      <c r="F2037" s="1">
        <v>2.87</v>
      </c>
      <c r="G2037" s="1">
        <v>0.4</v>
      </c>
      <c r="H2037" s="1">
        <v>5.66</v>
      </c>
      <c r="I2037" s="1">
        <v>27</v>
      </c>
      <c r="J2037" s="1">
        <v>0</v>
      </c>
      <c r="K2037" s="1">
        <v>12.24</v>
      </c>
      <c r="L2037" s="3">
        <f t="shared" si="873"/>
        <v>0.45333333333333337</v>
      </c>
      <c r="M2037" s="3">
        <f t="shared" si="874"/>
        <v>21.17</v>
      </c>
      <c r="N2037" s="1">
        <v>3.0230000000000001</v>
      </c>
      <c r="O2037" s="1">
        <v>9.4079999999999995</v>
      </c>
      <c r="P2037" s="30">
        <f t="shared" si="877"/>
        <v>60.9696</v>
      </c>
      <c r="Q2037">
        <f t="shared" ref="Q2037:Q2041" si="882">12.5/6</f>
        <v>2.0833333333333335</v>
      </c>
      <c r="R2037">
        <f t="shared" ref="R2037:R2041" si="883">44.2/6</f>
        <v>7.3666666666666671</v>
      </c>
      <c r="S2037" s="20">
        <f t="shared" si="866"/>
        <v>9.4500000000000011</v>
      </c>
      <c r="T2037" s="20">
        <f t="shared" si="863"/>
        <v>0.28280542986425339</v>
      </c>
    </row>
    <row r="2038" spans="1:20" x14ac:dyDescent="0.25">
      <c r="A2038" t="s">
        <v>1623</v>
      </c>
      <c r="E2038" s="1">
        <v>8.27</v>
      </c>
      <c r="F2038" s="1">
        <v>2.3199999999999998</v>
      </c>
      <c r="G2038" s="1">
        <v>0.22</v>
      </c>
      <c r="H2038" s="1">
        <v>5.73</v>
      </c>
      <c r="I2038" s="1">
        <v>29</v>
      </c>
      <c r="J2038" s="1">
        <v>1</v>
      </c>
      <c r="K2038" s="1">
        <v>12.07</v>
      </c>
      <c r="L2038" s="3">
        <f t="shared" si="873"/>
        <v>0.41620689655172416</v>
      </c>
      <c r="M2038" s="3">
        <f t="shared" si="874"/>
        <v>20.34</v>
      </c>
      <c r="N2038" s="1">
        <v>3.508</v>
      </c>
      <c r="O2038" s="1">
        <v>12.48</v>
      </c>
      <c r="P2038" s="30">
        <f t="shared" si="877"/>
        <v>58.579199999999993</v>
      </c>
      <c r="Q2038">
        <f t="shared" si="882"/>
        <v>2.0833333333333335</v>
      </c>
      <c r="R2038">
        <f t="shared" si="883"/>
        <v>7.3666666666666671</v>
      </c>
      <c r="S2038" s="20">
        <f t="shared" si="866"/>
        <v>9.4500000000000011</v>
      </c>
      <c r="T2038" s="20">
        <f t="shared" si="863"/>
        <v>0.28280542986425339</v>
      </c>
    </row>
    <row r="2039" spans="1:20" x14ac:dyDescent="0.25">
      <c r="A2039" t="s">
        <v>1624</v>
      </c>
      <c r="E2039" s="1">
        <v>7.95</v>
      </c>
      <c r="F2039" s="1">
        <v>2.66</v>
      </c>
      <c r="G2039" s="1">
        <v>0.27</v>
      </c>
      <c r="H2039" s="1">
        <v>5.01</v>
      </c>
      <c r="I2039" s="1">
        <v>28</v>
      </c>
      <c r="J2039" s="1">
        <v>2</v>
      </c>
      <c r="K2039" s="1">
        <v>10.71</v>
      </c>
      <c r="L2039" s="3">
        <f t="shared" si="873"/>
        <v>0.38250000000000001</v>
      </c>
      <c r="M2039" s="3">
        <f t="shared" si="874"/>
        <v>18.66</v>
      </c>
      <c r="N2039" s="1">
        <v>3.5209999999999999</v>
      </c>
      <c r="O2039" s="1">
        <v>10.507999999999999</v>
      </c>
      <c r="P2039" s="30">
        <f t="shared" si="877"/>
        <v>53.740799999999993</v>
      </c>
      <c r="Q2039">
        <f t="shared" si="882"/>
        <v>2.0833333333333335</v>
      </c>
      <c r="R2039">
        <f t="shared" si="883"/>
        <v>7.3666666666666671</v>
      </c>
      <c r="S2039" s="20">
        <f t="shared" si="866"/>
        <v>9.4500000000000011</v>
      </c>
      <c r="T2039" s="20">
        <f t="shared" si="863"/>
        <v>0.28280542986425339</v>
      </c>
    </row>
    <row r="2040" spans="1:20" x14ac:dyDescent="0.25">
      <c r="A2040" t="s">
        <v>1625</v>
      </c>
      <c r="E2040" s="1">
        <v>9.6</v>
      </c>
      <c r="F2040" s="1">
        <v>2.97</v>
      </c>
      <c r="G2040" s="1">
        <v>0.34</v>
      </c>
      <c r="H2040" s="1">
        <v>6.3</v>
      </c>
      <c r="I2040" s="1">
        <v>30</v>
      </c>
      <c r="J2040" s="1">
        <v>0</v>
      </c>
      <c r="K2040" s="1">
        <v>14.88</v>
      </c>
      <c r="L2040" s="3">
        <f t="shared" si="873"/>
        <v>0.49600000000000005</v>
      </c>
      <c r="M2040" s="3">
        <f t="shared" si="874"/>
        <v>24.48</v>
      </c>
      <c r="N2040" s="1">
        <v>3.1240000000000001</v>
      </c>
      <c r="O2040" s="1">
        <v>10.113</v>
      </c>
      <c r="P2040" s="30">
        <f t="shared" si="877"/>
        <v>70.502399999999994</v>
      </c>
      <c r="Q2040">
        <f t="shared" si="882"/>
        <v>2.0833333333333335</v>
      </c>
      <c r="R2040">
        <f t="shared" si="883"/>
        <v>7.3666666666666671</v>
      </c>
      <c r="S2040" s="20">
        <f t="shared" si="866"/>
        <v>9.4500000000000011</v>
      </c>
      <c r="T2040" s="20">
        <f t="shared" si="863"/>
        <v>0.28280542986425339</v>
      </c>
    </row>
    <row r="2041" spans="1:20" x14ac:dyDescent="0.25">
      <c r="A2041" t="s">
        <v>1626</v>
      </c>
      <c r="E2041" s="1">
        <v>8.69</v>
      </c>
      <c r="F2041" s="1">
        <v>2.09</v>
      </c>
      <c r="G2041" s="1">
        <v>0.25</v>
      </c>
      <c r="H2041" s="1">
        <v>6.34</v>
      </c>
      <c r="I2041" s="1">
        <v>12</v>
      </c>
      <c r="J2041" s="1">
        <v>0</v>
      </c>
      <c r="K2041" s="1">
        <v>4.59</v>
      </c>
      <c r="L2041" s="3">
        <f t="shared" si="873"/>
        <v>0.38250000000000001</v>
      </c>
      <c r="M2041" s="3">
        <f t="shared" si="874"/>
        <v>13.28</v>
      </c>
      <c r="N2041" s="1">
        <v>1.381</v>
      </c>
      <c r="O2041" s="1">
        <v>5.7290000000000001</v>
      </c>
      <c r="P2041" s="30">
        <f t="shared" si="877"/>
        <v>38.246399999999994</v>
      </c>
      <c r="Q2041">
        <f t="shared" si="882"/>
        <v>2.0833333333333335</v>
      </c>
      <c r="R2041">
        <f t="shared" si="883"/>
        <v>7.3666666666666671</v>
      </c>
      <c r="S2041" s="20">
        <f t="shared" si="866"/>
        <v>9.4500000000000011</v>
      </c>
      <c r="T2041" s="20">
        <f t="shared" si="863"/>
        <v>0.28280542986425339</v>
      </c>
    </row>
    <row r="2042" spans="1:20" x14ac:dyDescent="0.25">
      <c r="A2042" t="s">
        <v>1627</v>
      </c>
      <c r="E2042" s="1">
        <v>7.88</v>
      </c>
      <c r="F2042" s="1">
        <v>2.4700000000000002</v>
      </c>
      <c r="G2042" s="1">
        <v>0</v>
      </c>
      <c r="H2042" s="1">
        <v>5.41</v>
      </c>
      <c r="I2042" s="1">
        <v>20</v>
      </c>
      <c r="J2042" s="1">
        <v>1</v>
      </c>
      <c r="K2042" s="1">
        <v>6.99</v>
      </c>
      <c r="L2042" s="3">
        <f t="shared" si="873"/>
        <v>0.34950000000000003</v>
      </c>
      <c r="M2042" s="3">
        <f t="shared" si="874"/>
        <v>14.870000000000001</v>
      </c>
      <c r="N2042" s="1">
        <v>2.5390000000000001</v>
      </c>
      <c r="O2042" s="1">
        <v>8.0990000000000002</v>
      </c>
      <c r="P2042" s="30">
        <f t="shared" si="877"/>
        <v>48.227027027027034</v>
      </c>
      <c r="Q2042">
        <f>11.1/6</f>
        <v>1.8499999999999999</v>
      </c>
      <c r="R2042">
        <f>40.65/6</f>
        <v>6.7749999999999995</v>
      </c>
      <c r="S2042" s="20">
        <f t="shared" si="866"/>
        <v>8.625</v>
      </c>
      <c r="T2042" s="20">
        <f t="shared" si="863"/>
        <v>0.27306273062730629</v>
      </c>
    </row>
    <row r="2043" spans="1:20" x14ac:dyDescent="0.25">
      <c r="A2043" t="s">
        <v>1628</v>
      </c>
      <c r="E2043" s="1">
        <v>9.61</v>
      </c>
      <c r="F2043" s="1">
        <v>2.66</v>
      </c>
      <c r="G2043" s="1">
        <v>0.11</v>
      </c>
      <c r="H2043" s="1">
        <v>6.84</v>
      </c>
      <c r="I2043" s="1">
        <v>26</v>
      </c>
      <c r="J2043" s="1">
        <v>0</v>
      </c>
      <c r="K2043" s="1">
        <v>10.47</v>
      </c>
      <c r="L2043" s="3">
        <f t="shared" si="873"/>
        <v>0.40269230769230774</v>
      </c>
      <c r="M2043" s="3">
        <f t="shared" si="874"/>
        <v>20.079999999999998</v>
      </c>
      <c r="N2043" s="1">
        <v>2.7050000000000001</v>
      </c>
      <c r="O2043" s="1">
        <v>9.7780000000000005</v>
      </c>
      <c r="P2043" s="30">
        <f t="shared" si="877"/>
        <v>65.124324324324334</v>
      </c>
      <c r="Q2043">
        <f t="shared" ref="Q2043:Q2045" si="884">11.1/6</f>
        <v>1.8499999999999999</v>
      </c>
      <c r="R2043">
        <f t="shared" ref="R2043:R2045" si="885">40.65/6</f>
        <v>6.7749999999999995</v>
      </c>
      <c r="S2043" s="20">
        <f t="shared" si="866"/>
        <v>8.625</v>
      </c>
      <c r="T2043" s="20">
        <f t="shared" si="863"/>
        <v>0.27306273062730629</v>
      </c>
    </row>
    <row r="2044" spans="1:20" x14ac:dyDescent="0.25">
      <c r="A2044" t="s">
        <v>1629</v>
      </c>
      <c r="E2044" s="1">
        <v>8.77</v>
      </c>
      <c r="F2044" s="1">
        <v>2.02</v>
      </c>
      <c r="G2044" s="1">
        <v>0.1</v>
      </c>
      <c r="H2044" s="1">
        <v>6.66</v>
      </c>
      <c r="I2044" s="1">
        <v>18</v>
      </c>
      <c r="J2044" s="1">
        <v>1</v>
      </c>
      <c r="K2044" s="1">
        <v>7.81</v>
      </c>
      <c r="L2044" s="3">
        <f t="shared" si="873"/>
        <v>0.43388888888888888</v>
      </c>
      <c r="M2044" s="3">
        <f t="shared" si="874"/>
        <v>16.579999999999998</v>
      </c>
      <c r="N2044" s="1">
        <v>2.052</v>
      </c>
      <c r="O2044" s="1">
        <v>8.9149999999999991</v>
      </c>
      <c r="P2044" s="30">
        <f t="shared" si="877"/>
        <v>53.772972972972973</v>
      </c>
      <c r="Q2044">
        <f t="shared" si="884"/>
        <v>1.8499999999999999</v>
      </c>
      <c r="R2044">
        <f t="shared" si="885"/>
        <v>6.7749999999999995</v>
      </c>
      <c r="S2044" s="20">
        <f t="shared" si="866"/>
        <v>8.625</v>
      </c>
      <c r="T2044" s="20">
        <f t="shared" si="863"/>
        <v>0.27306273062730629</v>
      </c>
    </row>
    <row r="2045" spans="1:20" x14ac:dyDescent="0.25">
      <c r="A2045" t="s">
        <v>1630</v>
      </c>
      <c r="E2045" s="1">
        <v>6.4</v>
      </c>
      <c r="F2045" s="1">
        <v>2.16</v>
      </c>
      <c r="G2045" s="1">
        <v>0.17</v>
      </c>
      <c r="H2045" s="1">
        <v>4.0599999999999996</v>
      </c>
      <c r="I2045" s="1">
        <v>20</v>
      </c>
      <c r="J2045" s="1">
        <v>1</v>
      </c>
      <c r="K2045" s="1">
        <v>8.7899999999999991</v>
      </c>
      <c r="L2045" s="3">
        <f t="shared" si="873"/>
        <v>0.43949999999999995</v>
      </c>
      <c r="M2045" s="3">
        <f t="shared" si="874"/>
        <v>15.19</v>
      </c>
      <c r="N2045" s="1">
        <v>3.125</v>
      </c>
      <c r="O2045" s="1">
        <v>9.2469999999999999</v>
      </c>
      <c r="P2045" s="30">
        <f t="shared" si="877"/>
        <v>49.264864864864869</v>
      </c>
      <c r="Q2045">
        <f t="shared" si="884"/>
        <v>1.8499999999999999</v>
      </c>
      <c r="R2045">
        <f t="shared" si="885"/>
        <v>6.7749999999999995</v>
      </c>
      <c r="S2045" s="20">
        <f t="shared" si="866"/>
        <v>8.625</v>
      </c>
      <c r="T2045" s="20">
        <f t="shared" si="863"/>
        <v>0.27306273062730629</v>
      </c>
    </row>
    <row r="2046" spans="1:20" x14ac:dyDescent="0.25">
      <c r="L2046" s="3"/>
      <c r="M2046" s="3"/>
      <c r="P2046" s="30"/>
      <c r="S2046" s="20"/>
      <c r="T2046" s="20"/>
    </row>
    <row r="2047" spans="1:20" x14ac:dyDescent="0.25">
      <c r="L2047" s="3"/>
      <c r="M2047" s="3"/>
      <c r="P2047" s="30"/>
      <c r="S2047" s="20"/>
      <c r="T2047" s="20"/>
    </row>
    <row r="2048" spans="1:20" x14ac:dyDescent="0.25">
      <c r="A2048" t="s">
        <v>1631</v>
      </c>
      <c r="E2048" s="1">
        <v>6.42</v>
      </c>
      <c r="F2048" s="1">
        <v>2.93</v>
      </c>
      <c r="G2048" s="1">
        <v>0.15</v>
      </c>
      <c r="H2048" s="1">
        <v>3.34</v>
      </c>
      <c r="I2048" s="1">
        <v>21</v>
      </c>
      <c r="J2048" s="1">
        <v>0</v>
      </c>
      <c r="K2048" s="1">
        <v>10.16</v>
      </c>
      <c r="L2048" s="3">
        <f t="shared" si="873"/>
        <v>0.4838095238095238</v>
      </c>
      <c r="M2048" s="3">
        <f t="shared" si="874"/>
        <v>16.579999999999998</v>
      </c>
      <c r="N2048" s="1">
        <v>3.2709999999999999</v>
      </c>
      <c r="O2048" s="1">
        <v>7.1619999999999999</v>
      </c>
      <c r="P2048" s="30">
        <f t="shared" si="877"/>
        <v>72.349090909090904</v>
      </c>
      <c r="Q2048">
        <f>8.25/6</f>
        <v>1.375</v>
      </c>
      <c r="R2048">
        <f>32.5/6</f>
        <v>5.416666666666667</v>
      </c>
      <c r="S2048" s="20">
        <f t="shared" si="866"/>
        <v>6.791666666666667</v>
      </c>
      <c r="T2048" s="20">
        <f t="shared" si="863"/>
        <v>0.25384615384615383</v>
      </c>
    </row>
    <row r="2049" spans="1:20" x14ac:dyDescent="0.25">
      <c r="A2049" t="s">
        <v>1632</v>
      </c>
      <c r="E2049" s="1">
        <v>9.24</v>
      </c>
      <c r="F2049" s="1">
        <v>3.36</v>
      </c>
      <c r="G2049" s="1">
        <v>0.21</v>
      </c>
      <c r="H2049" s="1">
        <v>5.67</v>
      </c>
      <c r="I2049" s="1">
        <v>20</v>
      </c>
      <c r="J2049" s="1">
        <v>0</v>
      </c>
      <c r="K2049" s="1">
        <v>7.6</v>
      </c>
      <c r="L2049" s="3">
        <f t="shared" si="873"/>
        <v>0.38</v>
      </c>
      <c r="M2049" s="3">
        <f t="shared" si="874"/>
        <v>16.84</v>
      </c>
      <c r="N2049" s="1">
        <v>2.1640000000000001</v>
      </c>
      <c r="O2049" s="1">
        <v>5.9459999999999997</v>
      </c>
      <c r="P2049" s="30">
        <f t="shared" si="877"/>
        <v>73.483636363636364</v>
      </c>
      <c r="Q2049">
        <f t="shared" ref="Q2049:Q2051" si="886">8.25/6</f>
        <v>1.375</v>
      </c>
      <c r="R2049">
        <f t="shared" ref="R2049:R2051" si="887">32.5/6</f>
        <v>5.416666666666667</v>
      </c>
      <c r="S2049" s="20">
        <f t="shared" si="866"/>
        <v>6.791666666666667</v>
      </c>
      <c r="T2049" s="20">
        <f t="shared" si="863"/>
        <v>0.25384615384615383</v>
      </c>
    </row>
    <row r="2050" spans="1:20" x14ac:dyDescent="0.25">
      <c r="A2050" t="s">
        <v>1633</v>
      </c>
      <c r="E2050" s="1">
        <v>8.58</v>
      </c>
      <c r="F2050" s="1">
        <v>3.09</v>
      </c>
      <c r="G2050" s="1">
        <v>0.34</v>
      </c>
      <c r="H2050" s="1">
        <v>5.16</v>
      </c>
      <c r="I2050" s="1">
        <v>15</v>
      </c>
      <c r="J2050" s="1">
        <v>2</v>
      </c>
      <c r="K2050" s="1">
        <v>4.57</v>
      </c>
      <c r="L2050" s="3">
        <f t="shared" si="873"/>
        <v>0.3046666666666667</v>
      </c>
      <c r="M2050" s="3">
        <f t="shared" si="874"/>
        <v>13.15</v>
      </c>
      <c r="N2050" s="1">
        <v>1.748</v>
      </c>
      <c r="O2050" s="1">
        <v>4.8609999999999998</v>
      </c>
      <c r="P2050" s="30">
        <f t="shared" si="877"/>
        <v>57.381818181818183</v>
      </c>
      <c r="Q2050">
        <f t="shared" si="886"/>
        <v>1.375</v>
      </c>
      <c r="R2050">
        <f t="shared" si="887"/>
        <v>5.416666666666667</v>
      </c>
      <c r="S2050" s="20">
        <f t="shared" si="866"/>
        <v>6.791666666666667</v>
      </c>
      <c r="T2050" s="20">
        <f t="shared" si="863"/>
        <v>0.25384615384615383</v>
      </c>
    </row>
    <row r="2051" spans="1:20" x14ac:dyDescent="0.25">
      <c r="A2051" t="s">
        <v>1634</v>
      </c>
      <c r="E2051" s="1">
        <v>7.1</v>
      </c>
      <c r="F2051" s="1">
        <v>2.77</v>
      </c>
      <c r="G2051" s="1">
        <v>0.09</v>
      </c>
      <c r="H2051" s="1">
        <v>4.24</v>
      </c>
      <c r="I2051" s="1">
        <v>11</v>
      </c>
      <c r="J2051" s="1">
        <v>0</v>
      </c>
      <c r="K2051" s="1">
        <v>3.46</v>
      </c>
      <c r="L2051" s="3">
        <f t="shared" si="873"/>
        <v>0.31454545454545452</v>
      </c>
      <c r="M2051" s="3">
        <f t="shared" si="874"/>
        <v>10.559999999999999</v>
      </c>
      <c r="N2051" s="1">
        <v>1.5489999999999999</v>
      </c>
      <c r="O2051" s="1">
        <v>3.9750000000000001</v>
      </c>
      <c r="P2051" s="30">
        <f t="shared" si="877"/>
        <v>46.08</v>
      </c>
      <c r="Q2051">
        <f t="shared" si="886"/>
        <v>1.375</v>
      </c>
      <c r="R2051">
        <f t="shared" si="887"/>
        <v>5.416666666666667</v>
      </c>
      <c r="S2051" s="20">
        <f t="shared" si="866"/>
        <v>6.791666666666667</v>
      </c>
      <c r="T2051" s="20">
        <f t="shared" si="863"/>
        <v>0.25384615384615383</v>
      </c>
    </row>
    <row r="2052" spans="1:20" x14ac:dyDescent="0.25">
      <c r="L2052" s="3"/>
      <c r="M2052" s="3"/>
      <c r="P2052" s="30"/>
      <c r="S2052" s="20"/>
      <c r="T2052" s="20"/>
    </row>
    <row r="2053" spans="1:20" x14ac:dyDescent="0.25">
      <c r="L2053" s="3"/>
      <c r="M2053" s="3"/>
      <c r="P2053" s="30"/>
      <c r="S2053" s="20"/>
      <c r="T2053" s="20"/>
    </row>
    <row r="2054" spans="1:20" x14ac:dyDescent="0.25">
      <c r="A2054" t="s">
        <v>1635</v>
      </c>
      <c r="E2054" s="1">
        <v>8.7200000000000006</v>
      </c>
      <c r="F2054" s="1">
        <v>2.89</v>
      </c>
      <c r="G2054" s="1">
        <v>0.13</v>
      </c>
      <c r="H2054" s="1">
        <v>5.69</v>
      </c>
      <c r="I2054" s="1">
        <v>20</v>
      </c>
      <c r="J2054" s="1">
        <v>1</v>
      </c>
      <c r="K2054" s="1">
        <v>8.73</v>
      </c>
      <c r="L2054" s="3">
        <f t="shared" si="873"/>
        <v>0.4365</v>
      </c>
      <c r="M2054" s="3">
        <f t="shared" si="874"/>
        <v>17.450000000000003</v>
      </c>
      <c r="N2054" s="1">
        <v>2.294</v>
      </c>
      <c r="O2054" s="1">
        <v>6.91</v>
      </c>
      <c r="P2054" s="30">
        <f t="shared" si="877"/>
        <v>119.65714285714287</v>
      </c>
      <c r="Q2054">
        <f>5.25/6</f>
        <v>0.875</v>
      </c>
      <c r="R2054">
        <f>32.4/6</f>
        <v>5.3999999999999995</v>
      </c>
      <c r="S2054" s="20">
        <f t="shared" si="866"/>
        <v>6.2749999999999995</v>
      </c>
      <c r="T2054" s="20">
        <f t="shared" ref="T2054:T2086" si="888">Q2054/R2054</f>
        <v>0.16203703703703706</v>
      </c>
    </row>
    <row r="2055" spans="1:20" x14ac:dyDescent="0.25">
      <c r="A2055" t="s">
        <v>1636</v>
      </c>
      <c r="E2055" s="1">
        <v>7.19</v>
      </c>
      <c r="F2055" s="1">
        <v>2.5099999999999998</v>
      </c>
      <c r="G2055" s="1">
        <v>0.25</v>
      </c>
      <c r="H2055" s="1">
        <v>4.43</v>
      </c>
      <c r="I2055" s="1">
        <v>12</v>
      </c>
      <c r="J2055" s="1">
        <v>0</v>
      </c>
      <c r="K2055" s="1">
        <v>4.4000000000000004</v>
      </c>
      <c r="L2055" s="3">
        <f t="shared" si="873"/>
        <v>0.3666666666666667</v>
      </c>
      <c r="M2055" s="3">
        <f t="shared" si="874"/>
        <v>11.59</v>
      </c>
      <c r="N2055" s="1">
        <v>1.6679999999999999</v>
      </c>
      <c r="O2055" s="1">
        <v>4.7720000000000002</v>
      </c>
      <c r="P2055" s="30">
        <f t="shared" si="877"/>
        <v>79.474285714285713</v>
      </c>
      <c r="Q2055">
        <f t="shared" ref="Q2055:Q2057" si="889">5.25/6</f>
        <v>0.875</v>
      </c>
      <c r="R2055">
        <f t="shared" ref="R2055:R2057" si="890">32.4/6</f>
        <v>5.3999999999999995</v>
      </c>
      <c r="S2055" s="20">
        <f t="shared" si="866"/>
        <v>6.2749999999999995</v>
      </c>
      <c r="T2055" s="20">
        <f t="shared" si="888"/>
        <v>0.16203703703703706</v>
      </c>
    </row>
    <row r="2056" spans="1:20" x14ac:dyDescent="0.25">
      <c r="A2056" t="s">
        <v>1637</v>
      </c>
      <c r="E2056" s="1">
        <v>6.1</v>
      </c>
      <c r="F2056" s="1">
        <v>1.7</v>
      </c>
      <c r="G2056" s="1">
        <v>7.0000000000000007E-2</v>
      </c>
      <c r="H2056" s="1">
        <v>4.32</v>
      </c>
      <c r="I2056" s="1">
        <v>12</v>
      </c>
      <c r="J2056" s="1">
        <v>1</v>
      </c>
      <c r="K2056" s="1">
        <v>3.6</v>
      </c>
      <c r="L2056" s="3">
        <f t="shared" si="873"/>
        <v>0.3</v>
      </c>
      <c r="M2056" s="3">
        <f t="shared" si="874"/>
        <v>9.6999999999999993</v>
      </c>
      <c r="N2056" s="1">
        <v>1.968</v>
      </c>
      <c r="O2056" s="1">
        <v>7.0419999999999998</v>
      </c>
      <c r="P2056" s="30">
        <f>M2056/(Q2056/6)</f>
        <v>66.514285714285705</v>
      </c>
      <c r="Q2056">
        <f t="shared" si="889"/>
        <v>0.875</v>
      </c>
      <c r="R2056">
        <f t="shared" si="890"/>
        <v>5.3999999999999995</v>
      </c>
      <c r="S2056" s="20">
        <f t="shared" si="866"/>
        <v>6.2749999999999995</v>
      </c>
      <c r="T2056" s="20">
        <f t="shared" si="888"/>
        <v>0.16203703703703706</v>
      </c>
    </row>
    <row r="2057" spans="1:20" x14ac:dyDescent="0.25">
      <c r="A2057" t="s">
        <v>1638</v>
      </c>
      <c r="E2057" s="1">
        <v>4.76</v>
      </c>
      <c r="F2057" s="1">
        <v>1.22</v>
      </c>
      <c r="G2057" s="1">
        <v>0.37</v>
      </c>
      <c r="H2057" s="1">
        <v>3.17</v>
      </c>
      <c r="I2057" s="1">
        <v>12</v>
      </c>
      <c r="J2057" s="1">
        <v>0</v>
      </c>
      <c r="K2057" s="1">
        <v>3.88</v>
      </c>
      <c r="L2057" s="3">
        <f t="shared" si="873"/>
        <v>0.32333333333333331</v>
      </c>
      <c r="M2057" s="3">
        <f t="shared" si="874"/>
        <v>8.64</v>
      </c>
      <c r="N2057" s="1">
        <v>2.5190000000000001</v>
      </c>
      <c r="O2057" s="1">
        <v>9.8350000000000009</v>
      </c>
      <c r="P2057" s="30">
        <f t="shared" si="877"/>
        <v>59.245714285714286</v>
      </c>
      <c r="Q2057">
        <f t="shared" si="889"/>
        <v>0.875</v>
      </c>
      <c r="R2057">
        <f t="shared" si="890"/>
        <v>5.3999999999999995</v>
      </c>
      <c r="S2057" s="20">
        <f t="shared" si="866"/>
        <v>6.2749999999999995</v>
      </c>
      <c r="T2057" s="20">
        <f t="shared" si="888"/>
        <v>0.16203703703703706</v>
      </c>
    </row>
    <row r="2058" spans="1:20" x14ac:dyDescent="0.25">
      <c r="L2058" s="3"/>
      <c r="M2058" s="3"/>
      <c r="P2058" s="30"/>
      <c r="S2058" s="20"/>
      <c r="T2058" s="20"/>
    </row>
    <row r="2059" spans="1:20" x14ac:dyDescent="0.25">
      <c r="L2059" s="3"/>
      <c r="M2059" s="3"/>
      <c r="P2059" s="30"/>
      <c r="S2059" s="20"/>
      <c r="T2059" s="20"/>
    </row>
    <row r="2060" spans="1:20" x14ac:dyDescent="0.25">
      <c r="A2060" t="s">
        <v>1639</v>
      </c>
      <c r="E2060" s="1">
        <v>9.89</v>
      </c>
      <c r="F2060" s="1">
        <v>3.89</v>
      </c>
      <c r="G2060" s="1">
        <v>0.28000000000000003</v>
      </c>
      <c r="H2060" s="1">
        <v>5.72</v>
      </c>
      <c r="I2060" s="1">
        <v>38</v>
      </c>
      <c r="J2060" s="1">
        <v>0</v>
      </c>
      <c r="K2060" s="1">
        <v>14.12</v>
      </c>
      <c r="L2060" s="3">
        <f t="shared" si="873"/>
        <v>0.37157894736842101</v>
      </c>
      <c r="M2060" s="3">
        <f t="shared" si="874"/>
        <v>24.009999999999998</v>
      </c>
      <c r="N2060" s="1">
        <v>3.8439999999999999</v>
      </c>
      <c r="O2060" s="1">
        <v>9.7739999999999991</v>
      </c>
      <c r="P2060" s="30">
        <f t="shared" si="877"/>
        <v>86.783132530120469</v>
      </c>
      <c r="Q2060">
        <f>9.96/6</f>
        <v>1.6600000000000001</v>
      </c>
      <c r="R2060">
        <f>39.84/6</f>
        <v>6.6400000000000006</v>
      </c>
      <c r="S2060" s="20">
        <f t="shared" ref="S2060:S2086" si="891">Q2060+R2060</f>
        <v>8.3000000000000007</v>
      </c>
      <c r="T2060" s="20">
        <f t="shared" si="888"/>
        <v>0.25</v>
      </c>
    </row>
    <row r="2061" spans="1:20" x14ac:dyDescent="0.25">
      <c r="A2061" t="s">
        <v>1640</v>
      </c>
      <c r="E2061" s="1">
        <v>7.92</v>
      </c>
      <c r="F2061" s="1">
        <v>2.59</v>
      </c>
      <c r="G2061" s="1">
        <v>0.25</v>
      </c>
      <c r="H2061" s="1">
        <v>5.08</v>
      </c>
      <c r="I2061" s="1">
        <v>24</v>
      </c>
      <c r="J2061" s="1">
        <v>0</v>
      </c>
      <c r="K2061" s="1">
        <v>10.220000000000001</v>
      </c>
      <c r="L2061" s="3">
        <f t="shared" si="873"/>
        <v>0.42583333333333334</v>
      </c>
      <c r="M2061" s="3">
        <f t="shared" si="874"/>
        <v>18.14</v>
      </c>
      <c r="N2061" s="1">
        <v>3.03</v>
      </c>
      <c r="O2061" s="1">
        <v>9.27</v>
      </c>
      <c r="P2061" s="30">
        <f t="shared" si="877"/>
        <v>65.566265060240966</v>
      </c>
      <c r="Q2061">
        <f t="shared" ref="Q2061:Q2064" si="892">9.96/6</f>
        <v>1.6600000000000001</v>
      </c>
      <c r="R2061">
        <f t="shared" ref="R2061:R2064" si="893">39.84/6</f>
        <v>6.6400000000000006</v>
      </c>
      <c r="S2061" s="20">
        <f t="shared" si="891"/>
        <v>8.3000000000000007</v>
      </c>
      <c r="T2061" s="20">
        <f t="shared" si="888"/>
        <v>0.25</v>
      </c>
    </row>
    <row r="2062" spans="1:20" x14ac:dyDescent="0.25">
      <c r="A2062" t="s">
        <v>1641</v>
      </c>
      <c r="E2062" s="1">
        <v>9.4600000000000009</v>
      </c>
      <c r="F2062" s="1">
        <v>3.78</v>
      </c>
      <c r="G2062" s="1">
        <v>0.28000000000000003</v>
      </c>
      <c r="H2062" s="1">
        <v>5.4</v>
      </c>
      <c r="I2062" s="1">
        <v>23</v>
      </c>
      <c r="J2062" s="1">
        <v>2</v>
      </c>
      <c r="K2062" s="1">
        <v>5.56</v>
      </c>
      <c r="L2062" s="3">
        <f t="shared" si="873"/>
        <v>0.2417391304347826</v>
      </c>
      <c r="M2062" s="3">
        <f t="shared" si="874"/>
        <v>15.02</v>
      </c>
      <c r="N2062" s="1">
        <v>2.4319999999999999</v>
      </c>
      <c r="O2062" s="1">
        <v>6.0919999999999996</v>
      </c>
      <c r="P2062" s="30">
        <f t="shared" si="877"/>
        <v>54.289156626506021</v>
      </c>
      <c r="Q2062">
        <f t="shared" si="892"/>
        <v>1.6600000000000001</v>
      </c>
      <c r="R2062">
        <f t="shared" si="893"/>
        <v>6.6400000000000006</v>
      </c>
      <c r="S2062" s="20">
        <f t="shared" si="891"/>
        <v>8.3000000000000007</v>
      </c>
      <c r="T2062" s="20">
        <f t="shared" si="888"/>
        <v>0.25</v>
      </c>
    </row>
    <row r="2063" spans="1:20" x14ac:dyDescent="0.25">
      <c r="A2063" t="s">
        <v>1642</v>
      </c>
      <c r="E2063" s="1">
        <v>9.15</v>
      </c>
      <c r="F2063" s="1">
        <v>3.51</v>
      </c>
      <c r="G2063" s="1">
        <v>0.22</v>
      </c>
      <c r="H2063" s="1">
        <v>5.43</v>
      </c>
      <c r="I2063" s="1">
        <v>25</v>
      </c>
      <c r="J2063" s="1">
        <v>0</v>
      </c>
      <c r="K2063" s="1">
        <v>6.71</v>
      </c>
      <c r="L2063" s="3">
        <f t="shared" si="873"/>
        <v>0.26839999999999997</v>
      </c>
      <c r="M2063" s="3">
        <f t="shared" si="874"/>
        <v>15.86</v>
      </c>
      <c r="N2063" s="1">
        <v>2.7309999999999999</v>
      </c>
      <c r="O2063" s="1">
        <v>7.117</v>
      </c>
      <c r="P2063" s="30">
        <f t="shared" si="877"/>
        <v>57.325301204819276</v>
      </c>
      <c r="Q2063">
        <f t="shared" si="892"/>
        <v>1.6600000000000001</v>
      </c>
      <c r="R2063">
        <f t="shared" si="893"/>
        <v>6.6400000000000006</v>
      </c>
      <c r="S2063" s="20">
        <f t="shared" si="891"/>
        <v>8.3000000000000007</v>
      </c>
      <c r="T2063" s="20">
        <f t="shared" si="888"/>
        <v>0.25</v>
      </c>
    </row>
    <row r="2064" spans="1:20" x14ac:dyDescent="0.25">
      <c r="A2064" t="s">
        <v>1643</v>
      </c>
      <c r="E2064" s="1">
        <v>9.2100000000000009</v>
      </c>
      <c r="F2064" s="1">
        <v>3.8</v>
      </c>
      <c r="G2064" s="1">
        <v>0.25</v>
      </c>
      <c r="H2064" s="1">
        <v>5.17</v>
      </c>
      <c r="I2064" s="1">
        <v>19</v>
      </c>
      <c r="J2064" s="1">
        <v>1</v>
      </c>
      <c r="K2064" s="1">
        <v>6.64</v>
      </c>
      <c r="L2064" s="3">
        <f t="shared" si="873"/>
        <v>0.34947368421052633</v>
      </c>
      <c r="M2064" s="3">
        <f t="shared" si="874"/>
        <v>15.850000000000001</v>
      </c>
      <c r="N2064" s="1">
        <v>2.0630000000000002</v>
      </c>
      <c r="O2064" s="1">
        <v>5.0060000000000002</v>
      </c>
      <c r="P2064" s="30">
        <f t="shared" si="877"/>
        <v>57.289156626506028</v>
      </c>
      <c r="Q2064">
        <f t="shared" si="892"/>
        <v>1.6600000000000001</v>
      </c>
      <c r="R2064">
        <f t="shared" si="893"/>
        <v>6.6400000000000006</v>
      </c>
      <c r="S2064" s="20">
        <f t="shared" si="891"/>
        <v>8.3000000000000007</v>
      </c>
      <c r="T2064" s="20">
        <f t="shared" si="888"/>
        <v>0.25</v>
      </c>
    </row>
    <row r="2065" spans="1:20" x14ac:dyDescent="0.25">
      <c r="L2065" s="3"/>
      <c r="M2065" s="3"/>
      <c r="P2065" s="30"/>
      <c r="S2065" s="20"/>
      <c r="T2065" s="20"/>
    </row>
    <row r="2066" spans="1:20" x14ac:dyDescent="0.25">
      <c r="A2066" t="s">
        <v>1644</v>
      </c>
      <c r="E2066" s="1">
        <v>8.44</v>
      </c>
      <c r="F2066" s="1">
        <v>2.5499999999999998</v>
      </c>
      <c r="G2066" s="1">
        <v>0.13</v>
      </c>
      <c r="H2066" s="1">
        <v>5.76</v>
      </c>
      <c r="I2066" s="1">
        <v>19</v>
      </c>
      <c r="J2066" s="1">
        <v>0</v>
      </c>
      <c r="K2066" s="1">
        <v>11.76</v>
      </c>
      <c r="L2066" s="3">
        <f t="shared" si="873"/>
        <v>0.61894736842105258</v>
      </c>
      <c r="M2066" s="3">
        <f t="shared" si="874"/>
        <v>20.2</v>
      </c>
      <c r="N2066" s="1">
        <v>2.2509999999999999</v>
      </c>
      <c r="O2066" s="1">
        <v>7.4589999999999996</v>
      </c>
      <c r="P2066" s="30">
        <f t="shared" si="877"/>
        <v>63.789473684210513</v>
      </c>
      <c r="Q2066">
        <f>11.4/6</f>
        <v>1.9000000000000001</v>
      </c>
      <c r="R2066">
        <f>37.4/6</f>
        <v>6.2333333333333334</v>
      </c>
      <c r="S2066" s="20">
        <f t="shared" si="891"/>
        <v>8.1333333333333329</v>
      </c>
      <c r="T2066" s="20">
        <f t="shared" si="888"/>
        <v>0.30481283422459893</v>
      </c>
    </row>
    <row r="2067" spans="1:20" x14ac:dyDescent="0.25">
      <c r="A2067" t="s">
        <v>1645</v>
      </c>
      <c r="E2067" s="1">
        <v>8.0299999999999994</v>
      </c>
      <c r="F2067" s="1">
        <v>2.97</v>
      </c>
      <c r="G2067" s="1">
        <v>0.02</v>
      </c>
      <c r="H2067" s="1">
        <v>5.05</v>
      </c>
      <c r="I2067" s="1">
        <v>22</v>
      </c>
      <c r="J2067" s="1">
        <v>0</v>
      </c>
      <c r="K2067" s="1">
        <v>13.1</v>
      </c>
      <c r="L2067" s="3">
        <f t="shared" si="873"/>
        <v>0.59545454545454546</v>
      </c>
      <c r="M2067" s="3">
        <f t="shared" si="874"/>
        <v>21.13</v>
      </c>
      <c r="N2067" s="1">
        <v>2.738</v>
      </c>
      <c r="O2067" s="1">
        <v>7.4020000000000001</v>
      </c>
      <c r="P2067" s="30">
        <f t="shared" si="877"/>
        <v>66.726315789473674</v>
      </c>
      <c r="Q2067">
        <f t="shared" ref="Q2067:Q2068" si="894">11.4/6</f>
        <v>1.9000000000000001</v>
      </c>
      <c r="R2067">
        <f t="shared" ref="R2067:R2068" si="895">37.4/6</f>
        <v>6.2333333333333334</v>
      </c>
      <c r="S2067" s="20">
        <f t="shared" si="891"/>
        <v>8.1333333333333329</v>
      </c>
      <c r="T2067" s="20">
        <f t="shared" si="888"/>
        <v>0.30481283422459893</v>
      </c>
    </row>
    <row r="2068" spans="1:20" x14ac:dyDescent="0.25">
      <c r="A2068" t="s">
        <v>1646</v>
      </c>
      <c r="E2068" s="1">
        <v>9.02</v>
      </c>
      <c r="F2068" s="1">
        <v>3.47</v>
      </c>
      <c r="G2068" s="1">
        <v>0.15</v>
      </c>
      <c r="H2068" s="1">
        <v>5.4</v>
      </c>
      <c r="I2068" s="1">
        <v>22</v>
      </c>
      <c r="J2068" s="1">
        <v>5</v>
      </c>
      <c r="K2068" s="1">
        <v>9.1</v>
      </c>
      <c r="L2068" s="3">
        <f t="shared" si="873"/>
        <v>0.41363636363636364</v>
      </c>
      <c r="M2068" s="3">
        <f t="shared" si="874"/>
        <v>18.119999999999997</v>
      </c>
      <c r="N2068" s="1">
        <v>2.4390000000000001</v>
      </c>
      <c r="O2068" s="1">
        <v>6.3319999999999999</v>
      </c>
      <c r="P2068" s="30">
        <f t="shared" si="877"/>
        <v>57.221052631578935</v>
      </c>
      <c r="Q2068">
        <f t="shared" si="894"/>
        <v>1.9000000000000001</v>
      </c>
      <c r="R2068">
        <f t="shared" si="895"/>
        <v>6.2333333333333334</v>
      </c>
      <c r="S2068" s="20">
        <f t="shared" si="891"/>
        <v>8.1333333333333329</v>
      </c>
      <c r="T2068" s="20">
        <f t="shared" si="888"/>
        <v>0.30481283422459893</v>
      </c>
    </row>
    <row r="2069" spans="1:20" x14ac:dyDescent="0.25">
      <c r="L2069" s="3"/>
      <c r="M2069" s="3"/>
      <c r="P2069" s="30"/>
      <c r="S2069" s="20"/>
      <c r="T2069" s="20"/>
    </row>
    <row r="2070" spans="1:20" x14ac:dyDescent="0.25">
      <c r="L2070" s="3"/>
      <c r="M2070" s="3"/>
      <c r="P2070" s="30"/>
      <c r="S2070" s="20"/>
      <c r="T2070" s="20"/>
    </row>
    <row r="2071" spans="1:20" x14ac:dyDescent="0.25">
      <c r="L2071" s="3"/>
      <c r="M2071" s="3"/>
      <c r="P2071" s="30"/>
      <c r="S2071" s="20"/>
      <c r="T2071" s="20"/>
    </row>
    <row r="2072" spans="1:20" x14ac:dyDescent="0.25">
      <c r="A2072" t="s">
        <v>1647</v>
      </c>
      <c r="E2072" s="1">
        <v>4.4000000000000004</v>
      </c>
      <c r="F2072" s="1">
        <v>2.4500000000000002</v>
      </c>
      <c r="G2072" s="1">
        <v>0.11</v>
      </c>
      <c r="H2072" s="1">
        <v>1.84</v>
      </c>
      <c r="I2072" s="1">
        <v>17</v>
      </c>
      <c r="J2072" s="1">
        <v>0</v>
      </c>
      <c r="K2072" s="1">
        <v>6.99</v>
      </c>
      <c r="L2072" s="3">
        <f t="shared" si="873"/>
        <v>0.41117647058823531</v>
      </c>
      <c r="M2072" s="3">
        <f t="shared" si="874"/>
        <v>11.39</v>
      </c>
      <c r="N2072" s="1">
        <v>3.8650000000000002</v>
      </c>
      <c r="O2072" s="1">
        <v>6.9390000000000001</v>
      </c>
      <c r="P2072" s="30">
        <f t="shared" si="877"/>
        <v>51.000000000000007</v>
      </c>
      <c r="Q2072" s="30">
        <f>8.04/6</f>
        <v>1.3399999999999999</v>
      </c>
      <c r="R2072">
        <f>42.2/6</f>
        <v>7.0333333333333341</v>
      </c>
      <c r="S2072" s="20">
        <f t="shared" si="891"/>
        <v>8.3733333333333348</v>
      </c>
      <c r="T2072" s="20">
        <f t="shared" si="888"/>
        <v>0.19052132701421798</v>
      </c>
    </row>
    <row r="2073" spans="1:20" x14ac:dyDescent="0.25">
      <c r="A2073" t="s">
        <v>1648</v>
      </c>
      <c r="E2073" s="1">
        <v>8.2799999999999994</v>
      </c>
      <c r="F2073" s="1">
        <v>2.64</v>
      </c>
      <c r="G2073" s="1">
        <v>0.39</v>
      </c>
      <c r="H2073" s="1">
        <v>5.26</v>
      </c>
      <c r="I2073" s="1">
        <v>16</v>
      </c>
      <c r="J2073" s="1">
        <v>0</v>
      </c>
      <c r="K2073" s="1">
        <v>5.9</v>
      </c>
      <c r="L2073" s="3">
        <f t="shared" si="873"/>
        <v>0.36875000000000002</v>
      </c>
      <c r="M2073" s="3">
        <f t="shared" si="874"/>
        <v>14.18</v>
      </c>
      <c r="N2073" s="1">
        <v>1.9319999999999999</v>
      </c>
      <c r="O2073" s="1">
        <v>6.0620000000000003</v>
      </c>
      <c r="P2073" s="30">
        <f t="shared" si="877"/>
        <v>63.492537313432841</v>
      </c>
      <c r="Q2073">
        <f>8.04/6</f>
        <v>1.3399999999999999</v>
      </c>
      <c r="R2073">
        <f t="shared" ref="R2073:R2074" si="896">42.2/6</f>
        <v>7.0333333333333341</v>
      </c>
      <c r="S2073" s="20">
        <f t="shared" si="891"/>
        <v>8.3733333333333348</v>
      </c>
      <c r="T2073" s="20">
        <f t="shared" si="888"/>
        <v>0.19052132701421798</v>
      </c>
    </row>
    <row r="2074" spans="1:20" x14ac:dyDescent="0.25">
      <c r="A2074" t="s">
        <v>1649</v>
      </c>
      <c r="E2074" s="1">
        <v>9.4</v>
      </c>
      <c r="F2074" s="1">
        <v>3.17</v>
      </c>
      <c r="G2074" s="1">
        <v>7.0000000000000007E-2</v>
      </c>
      <c r="H2074" s="1">
        <v>6.17</v>
      </c>
      <c r="I2074" s="1">
        <v>27</v>
      </c>
      <c r="J2074" s="1">
        <v>2</v>
      </c>
      <c r="K2074" s="1">
        <v>12.39</v>
      </c>
      <c r="L2074" s="3">
        <f t="shared" si="873"/>
        <v>0.4588888888888889</v>
      </c>
      <c r="M2074" s="3">
        <f t="shared" si="874"/>
        <v>21.79</v>
      </c>
      <c r="N2074" s="1">
        <v>2.8719999999999999</v>
      </c>
      <c r="O2074" s="1">
        <v>8.5269999999999992</v>
      </c>
      <c r="P2074" s="30">
        <f t="shared" si="877"/>
        <v>97.567164179104495</v>
      </c>
      <c r="Q2074" s="30">
        <f>8.04/6</f>
        <v>1.3399999999999999</v>
      </c>
      <c r="R2074">
        <f t="shared" si="896"/>
        <v>7.0333333333333341</v>
      </c>
      <c r="S2074" s="20">
        <f t="shared" si="891"/>
        <v>8.3733333333333348</v>
      </c>
      <c r="T2074" s="20">
        <f t="shared" si="888"/>
        <v>0.19052132701421798</v>
      </c>
    </row>
    <row r="2075" spans="1:20" x14ac:dyDescent="0.25">
      <c r="L2075" s="3"/>
      <c r="M2075" s="3"/>
      <c r="P2075" s="30"/>
      <c r="S2075" s="20"/>
      <c r="T2075" s="20"/>
    </row>
    <row r="2076" spans="1:20" x14ac:dyDescent="0.25">
      <c r="L2076" s="3"/>
      <c r="M2076" s="3"/>
      <c r="P2076" s="30"/>
      <c r="S2076" s="20"/>
      <c r="T2076" s="20"/>
    </row>
    <row r="2077" spans="1:20" x14ac:dyDescent="0.25">
      <c r="L2077" s="3"/>
      <c r="M2077" s="3"/>
      <c r="P2077" s="30"/>
      <c r="S2077" s="20"/>
      <c r="T2077" s="20"/>
    </row>
    <row r="2078" spans="1:20" x14ac:dyDescent="0.25">
      <c r="A2078" t="s">
        <v>1650</v>
      </c>
      <c r="E2078" s="1">
        <v>6.79</v>
      </c>
      <c r="F2078" s="1">
        <v>2.46</v>
      </c>
      <c r="G2078" s="1">
        <v>0.33</v>
      </c>
      <c r="H2078" s="1">
        <v>4</v>
      </c>
      <c r="I2078" s="1">
        <v>15</v>
      </c>
      <c r="J2078" s="1">
        <v>1</v>
      </c>
      <c r="K2078" s="1">
        <v>5.96</v>
      </c>
      <c r="L2078" s="3">
        <f t="shared" si="873"/>
        <v>0.39733333333333332</v>
      </c>
      <c r="M2078" s="3">
        <f t="shared" si="874"/>
        <v>12.75</v>
      </c>
      <c r="N2078" s="1">
        <v>2.2080000000000002</v>
      </c>
      <c r="O2078" s="1">
        <v>6.0979999999999999</v>
      </c>
      <c r="P2078" s="30">
        <f t="shared" si="877"/>
        <v>65.948275862068968</v>
      </c>
      <c r="Q2078">
        <f>6.96/6</f>
        <v>1.1599999999999999</v>
      </c>
      <c r="R2078">
        <f>27.84/6</f>
        <v>4.6399999999999997</v>
      </c>
      <c r="S2078" s="20">
        <f t="shared" si="891"/>
        <v>5.8</v>
      </c>
      <c r="T2078" s="20">
        <f t="shared" si="888"/>
        <v>0.25</v>
      </c>
    </row>
    <row r="2079" spans="1:20" x14ac:dyDescent="0.25">
      <c r="A2079" t="s">
        <v>1651</v>
      </c>
      <c r="E2079" s="1">
        <v>6.34</v>
      </c>
      <c r="F2079" s="1">
        <v>2.5</v>
      </c>
      <c r="G2079" s="1">
        <v>0.14000000000000001</v>
      </c>
      <c r="H2079" s="1">
        <v>3.7</v>
      </c>
      <c r="I2079" s="1">
        <v>14</v>
      </c>
      <c r="J2079" s="1">
        <v>0</v>
      </c>
      <c r="K2079" s="1">
        <v>8.34</v>
      </c>
      <c r="L2079" s="3">
        <f t="shared" si="873"/>
        <v>0.59571428571428575</v>
      </c>
      <c r="M2079" s="3">
        <f t="shared" si="874"/>
        <v>14.68</v>
      </c>
      <c r="N2079" s="1">
        <v>2.2090000000000001</v>
      </c>
      <c r="O2079" s="1">
        <v>5.609</v>
      </c>
      <c r="P2079" s="30">
        <f t="shared" si="877"/>
        <v>75.931034482758619</v>
      </c>
      <c r="Q2079">
        <f t="shared" ref="Q2079:Q2082" si="897">6.96/6</f>
        <v>1.1599999999999999</v>
      </c>
      <c r="R2079">
        <f t="shared" ref="R2079:R2082" si="898">27.84/6</f>
        <v>4.6399999999999997</v>
      </c>
      <c r="S2079" s="20">
        <f t="shared" si="891"/>
        <v>5.8</v>
      </c>
      <c r="T2079" s="20">
        <f t="shared" si="888"/>
        <v>0.25</v>
      </c>
    </row>
    <row r="2080" spans="1:20" x14ac:dyDescent="0.25">
      <c r="A2080" t="s">
        <v>1652</v>
      </c>
      <c r="E2080" s="1">
        <v>6.09</v>
      </c>
      <c r="F2080" s="1">
        <v>1.56</v>
      </c>
      <c r="G2080" s="1">
        <v>0.19</v>
      </c>
      <c r="H2080" s="1">
        <v>4.34</v>
      </c>
      <c r="I2080" s="1">
        <v>6</v>
      </c>
      <c r="J2080" s="1">
        <v>0</v>
      </c>
      <c r="K2080" s="1">
        <v>2.5299999999999998</v>
      </c>
      <c r="L2080" s="3">
        <f t="shared" si="873"/>
        <v>0.42166666666666663</v>
      </c>
      <c r="M2080" s="3">
        <f t="shared" si="874"/>
        <v>8.6199999999999992</v>
      </c>
      <c r="N2080" s="1">
        <v>0.98599999999999999</v>
      </c>
      <c r="O2080" s="1">
        <v>3.8540000000000001</v>
      </c>
      <c r="P2080" s="30">
        <f t="shared" si="877"/>
        <v>44.586206896551722</v>
      </c>
      <c r="Q2080">
        <f t="shared" si="897"/>
        <v>1.1599999999999999</v>
      </c>
      <c r="R2080">
        <f t="shared" si="898"/>
        <v>4.6399999999999997</v>
      </c>
      <c r="S2080" s="20">
        <f t="shared" si="891"/>
        <v>5.8</v>
      </c>
      <c r="T2080" s="20">
        <f t="shared" si="888"/>
        <v>0.25</v>
      </c>
    </row>
    <row r="2081" spans="1:20" x14ac:dyDescent="0.25">
      <c r="A2081" t="s">
        <v>1653</v>
      </c>
      <c r="E2081" s="1">
        <v>6.03</v>
      </c>
      <c r="F2081" s="1">
        <v>2.94</v>
      </c>
      <c r="G2081" s="1">
        <v>0.34</v>
      </c>
      <c r="H2081" s="1">
        <v>2.74</v>
      </c>
      <c r="I2081" s="1">
        <v>11</v>
      </c>
      <c r="J2081" s="1">
        <v>0</v>
      </c>
      <c r="K2081" s="1">
        <v>5.0199999999999996</v>
      </c>
      <c r="L2081" s="3">
        <f t="shared" si="873"/>
        <v>0.4563636363636363</v>
      </c>
      <c r="M2081" s="3">
        <f t="shared" si="874"/>
        <v>11.05</v>
      </c>
      <c r="N2081" s="1">
        <v>1.825</v>
      </c>
      <c r="O2081" s="1">
        <v>3.7429999999999999</v>
      </c>
      <c r="P2081" s="30">
        <f t="shared" si="877"/>
        <v>57.15517241379311</v>
      </c>
      <c r="Q2081">
        <f t="shared" si="897"/>
        <v>1.1599999999999999</v>
      </c>
      <c r="R2081">
        <f t="shared" si="898"/>
        <v>4.6399999999999997</v>
      </c>
      <c r="S2081" s="20">
        <f t="shared" si="891"/>
        <v>5.8</v>
      </c>
      <c r="T2081" s="20">
        <f t="shared" si="888"/>
        <v>0.25</v>
      </c>
    </row>
    <row r="2082" spans="1:20" x14ac:dyDescent="0.25">
      <c r="A2082" t="s">
        <v>1654</v>
      </c>
      <c r="E2082" s="1">
        <v>5.48</v>
      </c>
      <c r="F2082" s="1">
        <v>2.1</v>
      </c>
      <c r="G2082" s="1">
        <v>0.1</v>
      </c>
      <c r="H2082" s="1">
        <v>3.29</v>
      </c>
      <c r="I2082" s="1">
        <v>9</v>
      </c>
      <c r="J2082" s="1">
        <v>0</v>
      </c>
      <c r="K2082" s="1">
        <v>2.97</v>
      </c>
      <c r="L2082" s="3">
        <f t="shared" si="873"/>
        <v>0.33</v>
      </c>
      <c r="M2082" s="3">
        <f t="shared" si="874"/>
        <v>8.4500000000000011</v>
      </c>
      <c r="N2082" s="1">
        <v>1.641</v>
      </c>
      <c r="O2082" s="1">
        <v>4.2880000000000003</v>
      </c>
      <c r="P2082" s="30">
        <f t="shared" si="877"/>
        <v>43.706896551724142</v>
      </c>
      <c r="Q2082">
        <f t="shared" si="897"/>
        <v>1.1599999999999999</v>
      </c>
      <c r="R2082">
        <f t="shared" si="898"/>
        <v>4.6399999999999997</v>
      </c>
      <c r="S2082" s="20">
        <f t="shared" si="891"/>
        <v>5.8</v>
      </c>
      <c r="T2082" s="20">
        <f t="shared" si="888"/>
        <v>0.25</v>
      </c>
    </row>
    <row r="2083" spans="1:20" x14ac:dyDescent="0.25">
      <c r="L2083" s="3"/>
      <c r="M2083" s="3"/>
      <c r="P2083" s="30"/>
      <c r="S2083" s="20"/>
      <c r="T2083" s="20"/>
    </row>
    <row r="2084" spans="1:20" x14ac:dyDescent="0.25">
      <c r="A2084" t="s">
        <v>1655</v>
      </c>
      <c r="E2084" s="1">
        <v>9.61</v>
      </c>
      <c r="F2084" s="1">
        <v>0.52</v>
      </c>
      <c r="G2084" s="1">
        <v>3.74</v>
      </c>
      <c r="H2084" s="1">
        <v>5.35</v>
      </c>
      <c r="I2084" s="1">
        <v>6</v>
      </c>
      <c r="J2084" s="1">
        <v>1</v>
      </c>
      <c r="K2084" s="1">
        <v>1.01</v>
      </c>
      <c r="L2084" s="3">
        <f t="shared" si="873"/>
        <v>0.16833333333333333</v>
      </c>
      <c r="M2084" s="3">
        <f t="shared" si="874"/>
        <v>10.62</v>
      </c>
      <c r="N2084" s="1">
        <v>0.624</v>
      </c>
      <c r="O2084" s="1">
        <v>11.474</v>
      </c>
      <c r="P2084" s="30">
        <f t="shared" si="877"/>
        <v>54.617142857142852</v>
      </c>
      <c r="Q2084">
        <f>7/6</f>
        <v>1.1666666666666667</v>
      </c>
      <c r="R2084">
        <f>34.4/6</f>
        <v>5.7333333333333334</v>
      </c>
      <c r="S2084" s="20">
        <f t="shared" si="891"/>
        <v>6.9</v>
      </c>
      <c r="T2084" s="20">
        <f t="shared" si="888"/>
        <v>0.20348837209302326</v>
      </c>
    </row>
    <row r="2085" spans="1:20" x14ac:dyDescent="0.25">
      <c r="A2085" t="s">
        <v>1656</v>
      </c>
      <c r="E2085" s="1">
        <v>6.25</v>
      </c>
      <c r="F2085" s="1">
        <v>2.15</v>
      </c>
      <c r="G2085" s="1">
        <v>0.39</v>
      </c>
      <c r="H2085" s="1">
        <v>3.71</v>
      </c>
      <c r="I2085" s="1">
        <v>8</v>
      </c>
      <c r="J2085" s="1">
        <v>0</v>
      </c>
      <c r="K2085" s="1">
        <v>3.65</v>
      </c>
      <c r="L2085" s="3">
        <f t="shared" si="873"/>
        <v>0.45624999999999999</v>
      </c>
      <c r="M2085" s="3">
        <f t="shared" si="874"/>
        <v>9.9</v>
      </c>
      <c r="N2085" s="1">
        <v>1.2809999999999999</v>
      </c>
      <c r="O2085" s="1">
        <v>3.7170000000000001</v>
      </c>
      <c r="P2085" s="30">
        <f t="shared" si="877"/>
        <v>50.914285714285718</v>
      </c>
      <c r="Q2085">
        <f>7/6</f>
        <v>1.1666666666666667</v>
      </c>
      <c r="R2085">
        <f t="shared" ref="R2085:R2086" si="899">34.4/6</f>
        <v>5.7333333333333334</v>
      </c>
      <c r="S2085" s="20">
        <f t="shared" si="891"/>
        <v>6.9</v>
      </c>
      <c r="T2085" s="20">
        <f t="shared" si="888"/>
        <v>0.20348837209302326</v>
      </c>
    </row>
    <row r="2086" spans="1:20" x14ac:dyDescent="0.25">
      <c r="A2086" t="s">
        <v>1657</v>
      </c>
      <c r="E2086" s="1">
        <v>8.7200000000000006</v>
      </c>
      <c r="F2086" s="1">
        <v>3.75</v>
      </c>
      <c r="G2086" s="1">
        <v>0.53</v>
      </c>
      <c r="H2086" s="1">
        <v>4.4400000000000004</v>
      </c>
      <c r="I2086" s="1">
        <v>25</v>
      </c>
      <c r="J2086" s="1">
        <v>1</v>
      </c>
      <c r="K2086" s="1">
        <v>5.95</v>
      </c>
      <c r="L2086" s="3">
        <f t="shared" si="873"/>
        <v>0.23800000000000002</v>
      </c>
      <c r="M2086" s="3">
        <f t="shared" si="874"/>
        <v>14.670000000000002</v>
      </c>
      <c r="N2086" s="1">
        <v>2.867</v>
      </c>
      <c r="O2086" s="1">
        <v>6.673</v>
      </c>
      <c r="P2086" s="30">
        <f t="shared" ref="P2086" si="900">M2086/(Q2086/6)</f>
        <v>75.445714285714288</v>
      </c>
      <c r="Q2086">
        <f>7/6</f>
        <v>1.1666666666666667</v>
      </c>
      <c r="R2086">
        <f t="shared" si="899"/>
        <v>5.7333333333333334</v>
      </c>
      <c r="S2086" s="20">
        <f t="shared" si="891"/>
        <v>6.9</v>
      </c>
      <c r="T2086" s="20">
        <f t="shared" si="888"/>
        <v>0.20348837209302326</v>
      </c>
    </row>
    <row r="2087" spans="1:20" x14ac:dyDescent="0.25">
      <c r="S2087" s="20"/>
      <c r="T2087" s="20"/>
    </row>
    <row r="2088" spans="1:20" x14ac:dyDescent="0.25">
      <c r="S2088" s="20"/>
      <c r="T2088" s="20"/>
    </row>
    <row r="2701" spans="19:20" x14ac:dyDescent="0.25">
      <c r="S2701" t="s">
        <v>1681</v>
      </c>
      <c r="T2701" t="s">
        <v>1682</v>
      </c>
    </row>
    <row r="2702" spans="19:20" x14ac:dyDescent="0.25">
      <c r="S2702" t="s">
        <v>1683</v>
      </c>
    </row>
  </sheetData>
  <sortState ref="A46:T160">
    <sortCondition ref="A160"/>
  </sortState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workbookViewId="0">
      <selection activeCell="E33" sqref="E33"/>
    </sheetView>
  </sheetViews>
  <sheetFormatPr baseColWidth="10" defaultRowHeight="15" x14ac:dyDescent="0.25"/>
  <cols>
    <col min="2" max="2" width="13.5703125" customWidth="1"/>
    <col min="3" max="3" width="16.140625" customWidth="1"/>
  </cols>
  <sheetData>
    <row r="1" spans="1:20" x14ac:dyDescent="0.25">
      <c r="B1" s="1" t="s">
        <v>1658</v>
      </c>
      <c r="C1" s="1" t="s">
        <v>1660</v>
      </c>
      <c r="D1" s="1" t="s">
        <v>1659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1673</v>
      </c>
      <c r="M1" s="2" t="s">
        <v>1674</v>
      </c>
      <c r="N1" s="2" t="s">
        <v>8</v>
      </c>
      <c r="O1" s="2" t="s">
        <v>9</v>
      </c>
      <c r="P1" s="2" t="s">
        <v>1678</v>
      </c>
      <c r="Q1" s="2" t="s">
        <v>1684</v>
      </c>
      <c r="R1" s="2" t="s">
        <v>1685</v>
      </c>
    </row>
    <row r="2" spans="1:20" ht="18" x14ac:dyDescent="0.35">
      <c r="B2" s="1"/>
      <c r="C2" s="1"/>
      <c r="D2" s="1"/>
      <c r="E2" s="1" t="s">
        <v>1668</v>
      </c>
      <c r="F2" s="1" t="s">
        <v>1667</v>
      </c>
      <c r="G2" s="1" t="s">
        <v>1666</v>
      </c>
      <c r="H2" s="1" t="s">
        <v>1665</v>
      </c>
      <c r="I2" s="1" t="s">
        <v>1664</v>
      </c>
      <c r="J2" s="1" t="s">
        <v>1663</v>
      </c>
      <c r="K2" s="1" t="s">
        <v>1662</v>
      </c>
      <c r="L2" s="1" t="s">
        <v>1675</v>
      </c>
      <c r="M2" s="1" t="s">
        <v>1676</v>
      </c>
      <c r="N2" s="1" t="s">
        <v>1670</v>
      </c>
      <c r="O2" s="1" t="s">
        <v>1671</v>
      </c>
      <c r="P2" s="1" t="s">
        <v>1677</v>
      </c>
      <c r="Q2" s="1" t="s">
        <v>1679</v>
      </c>
      <c r="R2" s="1" t="s">
        <v>1680</v>
      </c>
      <c r="S2" s="1" t="s">
        <v>1681</v>
      </c>
      <c r="T2" s="1" t="s">
        <v>1682</v>
      </c>
    </row>
    <row r="3" spans="1:20" ht="17.25" x14ac:dyDescent="0.25">
      <c r="A3" s="7"/>
      <c r="B3" s="8"/>
      <c r="C3" s="8"/>
      <c r="D3" s="8"/>
      <c r="E3" s="8" t="s">
        <v>1669</v>
      </c>
      <c r="F3" s="8" t="s">
        <v>1669</v>
      </c>
      <c r="G3" s="8" t="s">
        <v>1669</v>
      </c>
      <c r="H3" s="8" t="s">
        <v>1669</v>
      </c>
      <c r="I3" s="8"/>
      <c r="J3" s="8"/>
      <c r="K3" s="8" t="s">
        <v>1669</v>
      </c>
      <c r="L3" s="8" t="s">
        <v>1669</v>
      </c>
      <c r="M3" s="8" t="s">
        <v>1669</v>
      </c>
      <c r="N3" s="8" t="s">
        <v>1672</v>
      </c>
      <c r="O3" s="8" t="s">
        <v>1672</v>
      </c>
      <c r="P3" s="8" t="s">
        <v>1686</v>
      </c>
      <c r="Q3" s="8" t="s">
        <v>1683</v>
      </c>
      <c r="R3" s="8" t="s">
        <v>1683</v>
      </c>
      <c r="S3" s="8" t="s">
        <v>1683</v>
      </c>
      <c r="T3" s="7"/>
    </row>
    <row r="4" spans="1:20" x14ac:dyDescent="0.25">
      <c r="B4" s="1" t="str">
        <f>Details!B4</f>
        <v>0.2 mM nitrate</v>
      </c>
      <c r="C4" s="1" t="str">
        <f>Details!C4</f>
        <v>Adelmo</v>
      </c>
      <c r="E4" s="3">
        <f>STDEV(Details!E4:E9)</f>
        <v>0.55093556792060572</v>
      </c>
      <c r="F4" s="3">
        <f>STDEV(Details!F4:F9)</f>
        <v>0.31570555902612801</v>
      </c>
      <c r="G4" s="3">
        <f>STDEV(Details!G4:G9)</f>
        <v>0.10653637876331244</v>
      </c>
      <c r="H4" s="3">
        <f>STDEV(Details!H4:H9)</f>
        <v>0.40432660065842813</v>
      </c>
      <c r="I4" s="3">
        <f>STDEV(Details!I4:I9)</f>
        <v>2.2803508501982757</v>
      </c>
      <c r="J4" s="3">
        <f>STDEV(Details!J4:J9)</f>
        <v>1</v>
      </c>
      <c r="K4" s="3">
        <f>STDEV(Details!K4:K9)</f>
        <v>1.5843358229870335</v>
      </c>
      <c r="L4" s="3">
        <f>STDEV(Details!L4:L9)</f>
        <v>6.119496398239789E-2</v>
      </c>
      <c r="M4" s="3">
        <f>STDEV(Details!M4:M9)</f>
        <v>2.0330100835952432</v>
      </c>
      <c r="N4" s="3">
        <f>STDEV(Details!N4:N9)</f>
        <v>0.32194300737863524</v>
      </c>
      <c r="O4" s="3">
        <f>STDEV(Details!O4:O9)</f>
        <v>1.1304634890167831</v>
      </c>
      <c r="P4" s="3">
        <f>STDEV(Details!P4:P9)</f>
        <v>7.6237878134822594</v>
      </c>
      <c r="Q4" s="3">
        <f>STDEV(Details!Q4:Q9)</f>
        <v>0</v>
      </c>
      <c r="R4" s="3">
        <f>STDEV(Details!R4:R9)</f>
        <v>0</v>
      </c>
      <c r="S4" s="3">
        <f>STDEV(Details!S4:S9)</f>
        <v>0</v>
      </c>
      <c r="T4" s="3">
        <f>STDEV(Details!T4:T9)</f>
        <v>0</v>
      </c>
    </row>
    <row r="5" spans="1:20" x14ac:dyDescent="0.25">
      <c r="B5" s="1" t="str">
        <f>Details!B10</f>
        <v>0.2 mM nitrate</v>
      </c>
      <c r="C5" s="1" t="str">
        <f>Details!C10</f>
        <v>Alabama</v>
      </c>
      <c r="E5" s="3">
        <f>STDEV(Details!E10:E15)</f>
        <v>0.67815927332743875</v>
      </c>
      <c r="F5" s="3">
        <f>STDEV(Details!F10:F15)</f>
        <v>0.21111608181282632</v>
      </c>
      <c r="G5" s="3">
        <f>STDEV(Details!G10:G15)</f>
        <v>6.7970581871865735E-2</v>
      </c>
      <c r="H5" s="3">
        <f>STDEV(Details!H10:H15)</f>
        <v>0.52217813052635054</v>
      </c>
      <c r="I5" s="3">
        <f>STDEV(Details!I10:I15)</f>
        <v>2.4899799195977463</v>
      </c>
      <c r="J5" s="3">
        <f>STDEV(Details!J10:J15)</f>
        <v>0.54772255750516607</v>
      </c>
      <c r="K5" s="3">
        <f>STDEV(Details!K10:K15)</f>
        <v>3.1925898577800496</v>
      </c>
      <c r="L5" s="3">
        <f>STDEV(Details!L10:L15)</f>
        <v>8.5453671269163825E-2</v>
      </c>
      <c r="M5" s="3">
        <f>STDEV(Details!M10:M15)</f>
        <v>2.8560164565352033</v>
      </c>
      <c r="N5" s="3">
        <f>STDEV(Details!N10:N15)</f>
        <v>0.48015487084897557</v>
      </c>
      <c r="O5" s="3">
        <f>STDEV(Details!O10:O15)</f>
        <v>1.0535113668110181</v>
      </c>
      <c r="P5" s="3">
        <f>STDEV(Details!P10:P15)</f>
        <v>10.710061712007034</v>
      </c>
      <c r="Q5" s="3">
        <f>STDEV(Details!Q10:Q15)</f>
        <v>0</v>
      </c>
      <c r="R5" s="3">
        <f>STDEV(Details!R10:R15)</f>
        <v>0</v>
      </c>
      <c r="S5" s="3">
        <f>STDEV(Details!S10:S15)</f>
        <v>0</v>
      </c>
      <c r="T5" s="3">
        <f>STDEV(Details!T10:T15)</f>
        <v>0</v>
      </c>
    </row>
    <row r="6" spans="1:20" x14ac:dyDescent="0.25">
      <c r="B6" s="1" t="str">
        <f>Details!B16</f>
        <v>0.2 mM nitrate</v>
      </c>
      <c r="C6" s="1" t="str">
        <f>Details!C16</f>
        <v>Alessandro</v>
      </c>
      <c r="E6" s="3">
        <f>STDEV(Details!E16:E21)</f>
        <v>0.57327131447509194</v>
      </c>
      <c r="F6" s="3">
        <f>STDEV(Details!F16:F21)</f>
        <v>0.40416168381808087</v>
      </c>
      <c r="G6" s="3">
        <f>STDEV(Details!G16:G21)</f>
        <v>0.12942179105544788</v>
      </c>
      <c r="H6" s="3">
        <f>STDEV(Details!H16:H21)</f>
        <v>0.47493157401882657</v>
      </c>
      <c r="I6" s="3">
        <f>STDEV(Details!I16:I21)</f>
        <v>3.2093613071762426</v>
      </c>
      <c r="J6" s="3">
        <f>STDEV(Details!J16:J21)</f>
        <v>0.51639777949432231</v>
      </c>
      <c r="K6" s="3">
        <f>STDEV(Details!K16:K21)</f>
        <v>3.5927784048931586</v>
      </c>
      <c r="L6" s="3">
        <f>STDEV(Details!L16:L21)</f>
        <v>0.10934975031759046</v>
      </c>
      <c r="M6" s="3">
        <f>STDEV(Details!M16:M21)</f>
        <v>4.0078493817341281</v>
      </c>
      <c r="N6" s="3">
        <f>STDEV(Details!N16:N21)</f>
        <v>0.23554143301480246</v>
      </c>
      <c r="O6" s="3">
        <f>STDEV(Details!O16:O21)</f>
        <v>0.9133888000189142</v>
      </c>
      <c r="P6" s="3">
        <f>STDEV(Details!P16:P21)</f>
        <v>13.873324782925843</v>
      </c>
      <c r="Q6" s="3">
        <f>STDEV(Details!Q16:Q21)</f>
        <v>2.4323767777952469E-16</v>
      </c>
      <c r="R6" s="3">
        <f>STDEV(Details!R16:R21)</f>
        <v>0</v>
      </c>
      <c r="S6" s="3">
        <f>STDEV(Details!S16:S21)</f>
        <v>9.7295071111809874E-16</v>
      </c>
      <c r="T6" s="3">
        <f>STDEV(Details!T16:T21)</f>
        <v>0</v>
      </c>
    </row>
    <row r="7" spans="1:20" x14ac:dyDescent="0.25">
      <c r="B7" s="1" t="str">
        <f>Details!B22</f>
        <v>0.2 mM nitrate</v>
      </c>
      <c r="C7" s="1" t="str">
        <f>Details!C22</f>
        <v>Amazonite</v>
      </c>
      <c r="E7" s="3">
        <f>STDEV(Details!E22:E27)</f>
        <v>0.84279693085978091</v>
      </c>
      <c r="F7" s="3">
        <f>STDEV(Details!F22:F27)</f>
        <v>0.68031365315320791</v>
      </c>
      <c r="G7" s="3">
        <f>STDEV(Details!G22:G27)</f>
        <v>9.6626428406863252E-2</v>
      </c>
      <c r="H7" s="3">
        <f>STDEV(Details!H22:H27)</f>
        <v>0.57130260516355713</v>
      </c>
      <c r="I7" s="3">
        <f>STDEV(Details!I22:I27)</f>
        <v>4.5898438608155949</v>
      </c>
      <c r="J7" s="3">
        <f>STDEV(Details!J22:J27)</f>
        <v>0.51639777949432231</v>
      </c>
      <c r="K7" s="3">
        <f>STDEV(Details!K22:K27)</f>
        <v>4.7296740550133789</v>
      </c>
      <c r="L7" s="3">
        <f>STDEV(Details!L22:L27)</f>
        <v>0.13921969490644093</v>
      </c>
      <c r="M7" s="3">
        <f>STDEV(Details!M22:M27)</f>
        <v>4.5962626121665515</v>
      </c>
      <c r="N7" s="3">
        <f>STDEV(Details!N22:N27)</f>
        <v>0.489215971393683</v>
      </c>
      <c r="O7" s="3">
        <f>STDEV(Details!O22:O27)</f>
        <v>1.2324587890338095</v>
      </c>
      <c r="P7" s="3">
        <f>STDEV(Details!P22:P27)</f>
        <v>17.417416214525812</v>
      </c>
      <c r="Q7" s="3">
        <f>STDEV(Details!Q22:Q27)</f>
        <v>0</v>
      </c>
      <c r="R7" s="3">
        <f>STDEV(Details!R22:R27)</f>
        <v>0</v>
      </c>
      <c r="S7" s="3">
        <f>STDEV(Details!S22:S27)</f>
        <v>0</v>
      </c>
      <c r="T7" s="3">
        <f>STDEV(Details!T22:T27)</f>
        <v>0</v>
      </c>
    </row>
    <row r="8" spans="1:20" x14ac:dyDescent="0.25">
      <c r="B8" s="1" t="str">
        <f>Details!B28</f>
        <v>0.2 mM nitrate</v>
      </c>
      <c r="C8" s="1" t="str">
        <f>Details!C28</f>
        <v>Architect</v>
      </c>
      <c r="E8" s="3">
        <f>STDEV(Details!E28:E33)</f>
        <v>0.2742808779335521</v>
      </c>
      <c r="F8" s="3">
        <f>STDEV(Details!F28:F33)</f>
        <v>0.39185456485793302</v>
      </c>
      <c r="G8" s="3">
        <f>STDEV(Details!G28:G33)</f>
        <v>0.14882876066137224</v>
      </c>
      <c r="H8" s="3">
        <f>STDEV(Details!H28:H33)</f>
        <v>0.39513288903861193</v>
      </c>
      <c r="I8" s="3">
        <f>STDEV(Details!I28:I33)</f>
        <v>5.2725705305856225</v>
      </c>
      <c r="J8" s="3">
        <f>STDEV(Details!J28:J33)</f>
        <v>0.54772255750516607</v>
      </c>
      <c r="K8" s="3">
        <f>STDEV(Details!K28:K33)</f>
        <v>6.0168446880404005</v>
      </c>
      <c r="L8" s="3">
        <f>STDEV(Details!L28:L33)</f>
        <v>0.12658969385695948</v>
      </c>
      <c r="M8" s="3">
        <f>STDEV(Details!M28:M33)</f>
        <v>6.1827809277055961</v>
      </c>
      <c r="N8" s="3">
        <f>STDEV(Details!N28:N33)</f>
        <v>0.57503712923601513</v>
      </c>
      <c r="O8" s="3">
        <f>STDEV(Details!O28:O33)</f>
        <v>1.2447966500597598</v>
      </c>
      <c r="P8" s="3">
        <f>STDEV(Details!P28:P33)</f>
        <v>26.497632547309649</v>
      </c>
      <c r="Q8" s="3">
        <f>STDEV(Details!Q28:Q33)</f>
        <v>0</v>
      </c>
      <c r="R8" s="3">
        <f>STDEV(Details!R28:R33)</f>
        <v>0</v>
      </c>
      <c r="S8" s="3">
        <f>STDEV(Details!S28:S33)</f>
        <v>9.9301366129890925E-16</v>
      </c>
      <c r="T8" s="3">
        <f>STDEV(Details!T28:T33)</f>
        <v>0</v>
      </c>
    </row>
    <row r="9" spans="1:20" x14ac:dyDescent="0.25">
      <c r="B9" s="1" t="str">
        <f>Details!B34</f>
        <v>0.2 mM nitrate</v>
      </c>
      <c r="C9" s="1" t="str">
        <f>Details!C34</f>
        <v>Cadran</v>
      </c>
      <c r="E9" s="3">
        <f>STDEV(Details!E34:E39)</f>
        <v>0.84494378511236168</v>
      </c>
      <c r="F9" s="3">
        <f>STDEV(Details!F34:F39)</f>
        <v>0.47389872335763755</v>
      </c>
      <c r="G9" s="3">
        <f>STDEV(Details!G34:G39)</f>
        <v>0.27725439581727096</v>
      </c>
      <c r="H9" s="3">
        <f>STDEV(Details!H34:H39)</f>
        <v>0.57782350246421077</v>
      </c>
      <c r="I9" s="3">
        <f>STDEV(Details!I34:I39)</f>
        <v>8.8034084308295046</v>
      </c>
      <c r="J9" s="3">
        <f>STDEV(Details!J34:J39)</f>
        <v>1.51657508881031</v>
      </c>
      <c r="K9" s="3">
        <f>STDEV(Details!K34:K39)</f>
        <v>3.4328588668921398</v>
      </c>
      <c r="L9" s="3">
        <f>STDEV(Details!L34:L39)</f>
        <v>0.10344133761470931</v>
      </c>
      <c r="M9" s="3">
        <f>STDEV(Details!M34:M39)</f>
        <v>3.4396249795580864</v>
      </c>
      <c r="N9" s="3">
        <f>STDEV(Details!N34:N39)</f>
        <v>1.2367838129600508</v>
      </c>
      <c r="O9" s="3">
        <f>STDEV(Details!O34:O39)</f>
        <v>2.6744750325998536</v>
      </c>
      <c r="P9" s="3">
        <f>STDEV(Details!P34:P39)</f>
        <v>15.401305878618301</v>
      </c>
      <c r="Q9" s="3">
        <f>STDEV(Details!Q34:Q39)</f>
        <v>0</v>
      </c>
      <c r="R9" s="3">
        <f>STDEV(Details!R34:R39)</f>
        <v>0</v>
      </c>
      <c r="S9" s="3">
        <f>STDEV(Details!S34:S39)</f>
        <v>0</v>
      </c>
      <c r="T9" s="3">
        <f>STDEV(Details!T34:T39)</f>
        <v>0</v>
      </c>
    </row>
    <row r="10" spans="1:20" x14ac:dyDescent="0.25">
      <c r="B10" s="1" t="str">
        <f>Details!B40</f>
        <v>0.2 mM nitrate</v>
      </c>
      <c r="C10" s="1" t="str">
        <f>Details!C40</f>
        <v>DK_Expansion</v>
      </c>
      <c r="E10" s="3">
        <f>STDEV(Details!E40:E45)</f>
        <v>0.83162491545167172</v>
      </c>
      <c r="F10" s="3">
        <f>STDEV(Details!F40:F45)</f>
        <v>0.93552124508212164</v>
      </c>
      <c r="G10" s="3">
        <f>STDEV(Details!G40:G45)</f>
        <v>0.54884727687521018</v>
      </c>
      <c r="H10" s="3">
        <f>STDEV(Details!H40:H45)</f>
        <v>0.62385895841928229</v>
      </c>
      <c r="I10" s="3">
        <f>STDEV(Details!I40:I45)</f>
        <v>7.810249675906654</v>
      </c>
      <c r="J10" s="3">
        <f>STDEV(Details!J40:J45)</f>
        <v>0.57735026918962551</v>
      </c>
      <c r="K10" s="3">
        <f>STDEV(Details!K40:K45)</f>
        <v>6.6227864226471951</v>
      </c>
      <c r="L10" s="3">
        <f>STDEV(Details!L40:L45)</f>
        <v>0.18708462937718895</v>
      </c>
      <c r="M10" s="3">
        <f>STDEV(Details!M40:M45)</f>
        <v>7.4368743434321916</v>
      </c>
      <c r="N10" s="3">
        <f>STDEV(Details!N40:N45)</f>
        <v>0.76008574077753555</v>
      </c>
      <c r="O10" s="3">
        <f>STDEV(Details!O40:O45)</f>
        <v>0.64666142609560373</v>
      </c>
      <c r="P10" s="3">
        <f>STDEV(Details!P40:P45)</f>
        <v>26.247791800348935</v>
      </c>
      <c r="Q10" s="3">
        <f>STDEV(Details!Q40:Q45)</f>
        <v>0</v>
      </c>
      <c r="R10" s="3">
        <f>STDEV(Details!R40:R45)</f>
        <v>0</v>
      </c>
      <c r="S10" s="3">
        <f>STDEV(Details!S40:S45)</f>
        <v>0</v>
      </c>
      <c r="T10" s="3">
        <f>STDEV(Details!T40:T45)</f>
        <v>0</v>
      </c>
    </row>
    <row r="11" spans="1:20" x14ac:dyDescent="0.25">
      <c r="B11" s="1" t="str">
        <f>Details!B46</f>
        <v>0.2 mM nitrate</v>
      </c>
      <c r="C11" s="1" t="str">
        <f>Details!C46</f>
        <v>DK_Exception</v>
      </c>
      <c r="E11" s="3">
        <f>STDEV(Details!E46:E51)</f>
        <v>1.1649678107141126</v>
      </c>
      <c r="F11" s="3">
        <f>STDEV(Details!F46:F51)</f>
        <v>0.47652911768327527</v>
      </c>
      <c r="G11" s="3">
        <f>STDEV(Details!G46:G51)</f>
        <v>8.9442719099991505E-2</v>
      </c>
      <c r="H11" s="3">
        <f>STDEV(Details!H46:H51)</f>
        <v>0.9247864618386249</v>
      </c>
      <c r="I11" s="3">
        <f>STDEV(Details!I46:I51)</f>
        <v>3.3615472627943155</v>
      </c>
      <c r="J11" s="3">
        <f>STDEV(Details!J46:J51)</f>
        <v>0.44721359549995793</v>
      </c>
      <c r="K11" s="3">
        <f>STDEV(Details!K46:K51)</f>
        <v>4.7532799202235028</v>
      </c>
      <c r="L11" s="3">
        <f>STDEV(Details!L46:L51)</f>
        <v>0.14936199599811231</v>
      </c>
      <c r="M11" s="3">
        <f>STDEV(Details!M46:M51)</f>
        <v>4.4713834548157392</v>
      </c>
      <c r="N11" s="3">
        <f>STDEV(Details!N46:N51)</f>
        <v>0.55754972872381869</v>
      </c>
      <c r="O11" s="3">
        <f>STDEV(Details!O46:O51)</f>
        <v>0.70831228988349482</v>
      </c>
      <c r="P11" s="3">
        <f>STDEV(Details!P46:P51)</f>
        <v>16.76768795555909</v>
      </c>
      <c r="Q11" s="3">
        <f>STDEV(Details!Q46:Q51)</f>
        <v>0</v>
      </c>
      <c r="R11" s="3">
        <f>STDEV(Details!R46:R51)</f>
        <v>0</v>
      </c>
      <c r="S11" s="3">
        <f>STDEV(Details!S46:S51)</f>
        <v>9.9301366129890925E-16</v>
      </c>
      <c r="T11" s="3">
        <f>STDEV(Details!T46:T51)</f>
        <v>0</v>
      </c>
    </row>
    <row r="12" spans="1:20" x14ac:dyDescent="0.25">
      <c r="B12" s="11" t="str">
        <f>Details!B52</f>
        <v>0.2 mM nitrate</v>
      </c>
      <c r="C12" s="11" t="str">
        <f>Details!C52</f>
        <v>DK_Execto</v>
      </c>
      <c r="E12" s="3">
        <f>STDEV(Details!E52:E57)</f>
        <v>0.81539356550482234</v>
      </c>
      <c r="F12" s="3">
        <f>STDEV(Details!F52:F57)</f>
        <v>0.39700965563405127</v>
      </c>
      <c r="G12" s="3">
        <f>STDEV(Details!G52:G57)</f>
        <v>6.1128280416405278E-2</v>
      </c>
      <c r="H12" s="3">
        <f>STDEV(Details!H52:H57)</f>
        <v>0.65187933443748558</v>
      </c>
      <c r="I12" s="3">
        <f>STDEV(Details!I52:I57)</f>
        <v>5.1153364177409388</v>
      </c>
      <c r="J12" s="3">
        <f>STDEV(Details!J52:J57)</f>
        <v>0.40824829046386302</v>
      </c>
      <c r="K12" s="3">
        <f>STDEV(Details!K52:K57)</f>
        <v>2.1663556186985113</v>
      </c>
      <c r="L12" s="3">
        <f>STDEV(Details!L52:L57)</f>
        <v>8.2048125077904197E-2</v>
      </c>
      <c r="M12" s="3">
        <f>STDEV(Details!M52:M57)</f>
        <v>2.6162473124687624</v>
      </c>
      <c r="N12" s="3">
        <f>STDEV(Details!N52:N57)</f>
        <v>0.47352272032782688</v>
      </c>
      <c r="O12" s="3">
        <f>STDEV(Details!O52:O57)</f>
        <v>0.99592429431156826</v>
      </c>
      <c r="P12" s="3">
        <f>STDEV(Details!P52:P57)</f>
        <v>12.557987099849994</v>
      </c>
      <c r="Q12" s="3">
        <f>STDEV(Details!Q52:Q57)</f>
        <v>0</v>
      </c>
      <c r="R12" s="3">
        <f>STDEV(Details!R52:R57)</f>
        <v>0</v>
      </c>
      <c r="S12" s="3">
        <f>STDEV(Details!S52:S57)</f>
        <v>0</v>
      </c>
      <c r="T12" s="3">
        <f>STDEV(Details!T52:T57)</f>
        <v>0</v>
      </c>
    </row>
    <row r="13" spans="1:20" x14ac:dyDescent="0.25">
      <c r="B13" s="1" t="str">
        <f>Details!B58</f>
        <v>0.2 mM nitrate</v>
      </c>
      <c r="C13" s="1" t="str">
        <f>Details!C58</f>
        <v>DK_Exlibris</v>
      </c>
      <c r="E13" s="3">
        <f>STDEV(Details!E58:E63)</f>
        <v>0.52194348353054487</v>
      </c>
      <c r="F13" s="3">
        <f>STDEV(Details!F58:F63)</f>
        <v>0.78796679287053084</v>
      </c>
      <c r="G13" s="3">
        <f>STDEV(Details!G58:G63)</f>
        <v>0.20920484379350951</v>
      </c>
      <c r="H13" s="3">
        <f>STDEV(Details!H58:H63)</f>
        <v>0.29170475941723462</v>
      </c>
      <c r="I13" s="3">
        <f>STDEV(Details!I58:I63)</f>
        <v>10.295630140987001</v>
      </c>
      <c r="J13" s="3">
        <f>STDEV(Details!J58:J63)</f>
        <v>2.4494897427831779</v>
      </c>
      <c r="K13" s="3">
        <f>STDEV(Details!K58:K63)</f>
        <v>6.5521726676474703</v>
      </c>
      <c r="L13" s="3">
        <f>STDEV(Details!L58:L63)</f>
        <v>7.0890400194698472E-2</v>
      </c>
      <c r="M13" s="3">
        <f>STDEV(Details!M58:M63)</f>
        <v>7.0368666085600067</v>
      </c>
      <c r="N13" s="3">
        <f>STDEV(Details!N58:N63)</f>
        <v>0.95324463456834607</v>
      </c>
      <c r="O13" s="3">
        <f>STDEV(Details!O58:O63)</f>
        <v>1.3508993300760714</v>
      </c>
      <c r="P13" s="3">
        <f>STDEV(Details!P58:P63)</f>
        <v>18.764977622826635</v>
      </c>
      <c r="Q13" s="3">
        <f>STDEV(Details!Q58:Q63)</f>
        <v>0</v>
      </c>
      <c r="R13" s="3">
        <f>STDEV(Details!R58:R63)</f>
        <v>0</v>
      </c>
      <c r="S13" s="3">
        <f>STDEV(Details!S58:S63)</f>
        <v>0</v>
      </c>
      <c r="T13" s="3">
        <f>STDEV(Details!T58:T63)</f>
        <v>0</v>
      </c>
    </row>
    <row r="14" spans="1:20" x14ac:dyDescent="0.25">
      <c r="B14" s="1" t="str">
        <f>Details!B64</f>
        <v>0.2 mM nitrate</v>
      </c>
      <c r="C14" s="1" t="str">
        <f>Details!C64</f>
        <v>DK_Explicit</v>
      </c>
      <c r="E14" s="3">
        <f>STDEV(Details!E64:E69)</f>
        <v>1.4488041045404803</v>
      </c>
      <c r="F14" s="3">
        <f>STDEV(Details!F64:F69)</f>
        <v>0.79650800372626529</v>
      </c>
      <c r="G14" s="3">
        <f>STDEV(Details!G64:G69)</f>
        <v>0.13073510112692249</v>
      </c>
      <c r="H14" s="3">
        <f>STDEV(Details!H64:H69)</f>
        <v>0.67603624163206044</v>
      </c>
      <c r="I14" s="3">
        <f>STDEV(Details!I64:I69)</f>
        <v>8.0415587212098796</v>
      </c>
      <c r="J14" s="3">
        <f>STDEV(Details!J64:J69)</f>
        <v>1.2583057392117916</v>
      </c>
      <c r="K14" s="3">
        <f>STDEV(Details!K64:K69)</f>
        <v>2.1309622239730102</v>
      </c>
      <c r="L14" s="3">
        <f>STDEV(Details!L64:L69)</f>
        <v>0.18208313200250348</v>
      </c>
      <c r="M14" s="3">
        <f>STDEV(Details!M64:M69)</f>
        <v>2.805833209583215</v>
      </c>
      <c r="N14" s="3">
        <f>STDEV(Details!N64:N69)</f>
        <v>0.65510679790906279</v>
      </c>
      <c r="O14" s="3">
        <f>STDEV(Details!O64:O69)</f>
        <v>1.0368686834246155</v>
      </c>
      <c r="P14" s="3">
        <f>STDEV(Details!P64:P69)</f>
        <v>12.024999469642342</v>
      </c>
      <c r="Q14" s="3">
        <f>STDEV(Details!Q64:Q69)</f>
        <v>0</v>
      </c>
      <c r="R14" s="3">
        <f>STDEV(Details!R64:R69)</f>
        <v>0</v>
      </c>
      <c r="S14" s="3">
        <f>STDEV(Details!S64:S69)</f>
        <v>9.9301366129890925E-16</v>
      </c>
      <c r="T14" s="3">
        <f>STDEV(Details!T64:T69)</f>
        <v>0</v>
      </c>
    </row>
    <row r="15" spans="1:20" x14ac:dyDescent="0.25">
      <c r="B15" s="1" t="str">
        <f>Details!B70</f>
        <v>0.2 mM nitrate</v>
      </c>
      <c r="C15" s="1" t="str">
        <f>Details!C70</f>
        <v>DK_Exposition</v>
      </c>
      <c r="E15" s="3">
        <f>STDEV(Details!E70:E75)</f>
        <v>0.64297485694750656</v>
      </c>
      <c r="F15" s="3">
        <f>STDEV(Details!F70:F75)</f>
        <v>0.52996855252615116</v>
      </c>
      <c r="G15" s="3">
        <f>STDEV(Details!G70:G75)</f>
        <v>0.28542950092798747</v>
      </c>
      <c r="H15" s="3">
        <f>STDEV(Details!H70:H75)</f>
        <v>0.38747473035885405</v>
      </c>
      <c r="I15" s="3">
        <f>STDEV(Details!I70:I75)</f>
        <v>2.8577380332470463</v>
      </c>
      <c r="J15" s="3">
        <f>STDEV(Details!J70:J75)</f>
        <v>0</v>
      </c>
      <c r="K15" s="3">
        <f>STDEV(Details!K70:K75)</f>
        <v>4.281959442435987</v>
      </c>
      <c r="L15" s="3">
        <f>STDEV(Details!L70:L75)</f>
        <v>0.13603557094119106</v>
      </c>
      <c r="M15" s="3">
        <f>STDEV(Details!M70:M75)</f>
        <v>4.9065208311660902</v>
      </c>
      <c r="N15" s="3">
        <f>STDEV(Details!N70:N75)</f>
        <v>0.21970685014354935</v>
      </c>
      <c r="O15" s="3">
        <f>STDEV(Details!O70:O75)</f>
        <v>1.3195245608425259</v>
      </c>
      <c r="P15" s="3">
        <f>STDEV(Details!P70:P75)</f>
        <v>16.057704538361666</v>
      </c>
      <c r="Q15" s="3">
        <f>STDEV(Details!Q70:Q75)</f>
        <v>0</v>
      </c>
      <c r="R15" s="3">
        <f>STDEV(Details!R70:R75)</f>
        <v>0</v>
      </c>
      <c r="S15" s="3">
        <f>STDEV(Details!S70:S75)</f>
        <v>0</v>
      </c>
      <c r="T15" s="3">
        <f>STDEV(Details!T70:T75)</f>
        <v>0</v>
      </c>
    </row>
    <row r="16" spans="1:20" x14ac:dyDescent="0.25">
      <c r="B16" s="1" t="str">
        <f>Details!B76</f>
        <v>0.2 mM nitrate</v>
      </c>
      <c r="C16" s="1" t="str">
        <f>Details!C76</f>
        <v>DK_Extime</v>
      </c>
      <c r="E16" s="3">
        <f>STDEV(Details!E76:E81)</f>
        <v>0.67479626554983263</v>
      </c>
      <c r="F16" s="3">
        <f>STDEV(Details!F76:F81)</f>
        <v>0.52790150596489072</v>
      </c>
      <c r="G16" s="3">
        <f>STDEV(Details!G76:G81)</f>
        <v>0.13516656391282569</v>
      </c>
      <c r="H16" s="3">
        <f>STDEV(Details!H76:H81)</f>
        <v>1.0642274193047261</v>
      </c>
      <c r="I16" s="3">
        <f>STDEV(Details!I76:I81)</f>
        <v>2.6076809620810617</v>
      </c>
      <c r="J16" s="3">
        <f>STDEV(Details!J76:J81)</f>
        <v>0.54772255750516607</v>
      </c>
      <c r="K16" s="3">
        <f>STDEV(Details!K76:K81)</f>
        <v>1.5201874884368742</v>
      </c>
      <c r="L16" s="3">
        <f>STDEV(Details!L76:L81)</f>
        <v>6.7754585518545213E-2</v>
      </c>
      <c r="M16" s="3">
        <f>STDEV(Details!M76:M81)</f>
        <v>1.598912130168509</v>
      </c>
      <c r="N16" s="3">
        <f>STDEV(Details!N76:N81)</f>
        <v>0.63419689371676968</v>
      </c>
      <c r="O16" s="3">
        <f>STDEV(Details!O76:O81)</f>
        <v>1.3365003554058523</v>
      </c>
      <c r="P16" s="3">
        <f>STDEV(Details!P76:P81)</f>
        <v>5.3297071005616967</v>
      </c>
      <c r="Q16" s="3">
        <f>STDEV(Details!Q76:Q81)</f>
        <v>0</v>
      </c>
      <c r="R16" s="3">
        <f>STDEV(Details!R76:R81)</f>
        <v>0</v>
      </c>
      <c r="S16" s="3">
        <f>STDEV(Details!S76:S81)</f>
        <v>9.9301366129890925E-16</v>
      </c>
      <c r="T16" s="3">
        <f>STDEV(Details!T76:T81)</f>
        <v>0</v>
      </c>
    </row>
    <row r="17" spans="2:20" x14ac:dyDescent="0.25">
      <c r="B17" s="1" t="str">
        <f>Details!B82</f>
        <v>0.2 mM nitrate</v>
      </c>
      <c r="C17" s="1" t="str">
        <f>Details!C82</f>
        <v>DK_Extorm</v>
      </c>
      <c r="E17" s="3">
        <f>STDEV(Details!E82:E87)</f>
        <v>0.46421618527003811</v>
      </c>
      <c r="F17" s="3">
        <f>STDEV(Details!F82:F87)</f>
        <v>0.58952240556798796</v>
      </c>
      <c r="G17" s="3">
        <f>STDEV(Details!G82:G87)</f>
        <v>6.6458006791256297E-2</v>
      </c>
      <c r="H17" s="3">
        <f>STDEV(Details!H82:H87)</f>
        <v>0.26130442016927302</v>
      </c>
      <c r="I17" s="3">
        <f>STDEV(Details!I82:I87)</f>
        <v>5.0990195135927845</v>
      </c>
      <c r="J17" s="3">
        <f>STDEV(Details!J82:J87)</f>
        <v>1.1690451944500122</v>
      </c>
      <c r="K17" s="3">
        <f>STDEV(Details!K82:K87)</f>
        <v>2.4709546063549355</v>
      </c>
      <c r="L17" s="3">
        <f>STDEV(Details!L82:L87)</f>
        <v>4.1677797967618391E-2</v>
      </c>
      <c r="M17" s="3">
        <f>STDEV(Details!M82:M87)</f>
        <v>2.9117600633752185</v>
      </c>
      <c r="N17" s="3">
        <f>STDEV(Details!N82:N87)</f>
        <v>0.45492900545029924</v>
      </c>
      <c r="O17" s="3">
        <f>STDEV(Details!O82:O87)</f>
        <v>1.1770105635323218</v>
      </c>
      <c r="P17" s="3">
        <f>STDEV(Details!P82:P87)</f>
        <v>7.7646935023337811</v>
      </c>
      <c r="Q17" s="3">
        <f>STDEV(Details!Q82:Q87)</f>
        <v>0</v>
      </c>
      <c r="R17" s="3">
        <f>STDEV(Details!R82:R87)</f>
        <v>0</v>
      </c>
      <c r="S17" s="3">
        <f>STDEV(Details!S82:S87)</f>
        <v>0</v>
      </c>
      <c r="T17" s="3">
        <f>STDEV(Details!T82:T87)</f>
        <v>0</v>
      </c>
    </row>
    <row r="18" spans="2:20" x14ac:dyDescent="0.25">
      <c r="B18" s="1" t="str">
        <f>Details!B88</f>
        <v>0.2 mM nitrate</v>
      </c>
      <c r="C18" s="1" t="str">
        <f>Details!C88</f>
        <v>Douglas</v>
      </c>
      <c r="E18" s="3">
        <f>STDEV(Details!E88:E93)</f>
        <v>0.46505913602465615</v>
      </c>
      <c r="F18" s="3">
        <f>STDEV(Details!F88:F93)</f>
        <v>0.50948994101944367</v>
      </c>
      <c r="G18" s="3">
        <f>STDEV(Details!G88:G93)</f>
        <v>8.0436310208760797E-2</v>
      </c>
      <c r="H18" s="3">
        <f>STDEV(Details!H88:H93)</f>
        <v>0.45068836239690058</v>
      </c>
      <c r="I18" s="3">
        <f>STDEV(Details!I88:I93)</f>
        <v>3.1937438845342694</v>
      </c>
      <c r="J18" s="3">
        <f>STDEV(Details!J88:J93)</f>
        <v>0.89442719099991586</v>
      </c>
      <c r="K18" s="3">
        <f>STDEV(Details!K88:K93)</f>
        <v>3.1174075768176359</v>
      </c>
      <c r="L18" s="3">
        <f>STDEV(Details!L88:L93)</f>
        <v>8.7917036003979557E-2</v>
      </c>
      <c r="M18" s="3">
        <f>STDEV(Details!M88:M93)</f>
        <v>3.1323585363109094</v>
      </c>
      <c r="N18" s="3">
        <f>STDEV(Details!N88:N93)</f>
        <v>0.37097061878267101</v>
      </c>
      <c r="O18" s="3">
        <f>STDEV(Details!O88:O93)</f>
        <v>1.1686161474154004</v>
      </c>
      <c r="P18" s="3">
        <f>STDEV(Details!P88:P93)</f>
        <v>10.441195121036495</v>
      </c>
      <c r="Q18" s="3">
        <f>STDEV(Details!Q88:Q93)</f>
        <v>0</v>
      </c>
      <c r="R18" s="3">
        <f>STDEV(Details!R88:R93)</f>
        <v>9.9301366129890925E-16</v>
      </c>
      <c r="S18" s="3">
        <f>STDEV(Details!S88:S93)</f>
        <v>0</v>
      </c>
      <c r="T18" s="3">
        <f>STDEV(Details!T88:T93)</f>
        <v>0</v>
      </c>
    </row>
    <row r="19" spans="2:20" x14ac:dyDescent="0.25">
      <c r="B19" s="1" t="str">
        <f>Details!B94</f>
        <v>0.2 mM nitrate</v>
      </c>
      <c r="C19" s="1" t="str">
        <f>Details!C94</f>
        <v>Drummer</v>
      </c>
      <c r="E19" s="3">
        <f>STDEV(Details!E94:E99)</f>
        <v>0.55915114235777064</v>
      </c>
      <c r="F19" s="3">
        <f>STDEV(Details!F94:F99)</f>
        <v>0.59909932398559562</v>
      </c>
      <c r="G19" s="3">
        <f>STDEV(Details!G94:G99)</f>
        <v>0.14966629547095761</v>
      </c>
      <c r="H19" s="3">
        <f>STDEV(Details!H94:H99)</f>
        <v>0.6604922406811462</v>
      </c>
      <c r="I19" s="3">
        <f>STDEV(Details!I94:I99)</f>
        <v>3.271085446759225</v>
      </c>
      <c r="J19" s="3">
        <f>STDEV(Details!J94:J99)</f>
        <v>1.0954451150103321</v>
      </c>
      <c r="K19" s="3">
        <f>STDEV(Details!K94:K99)</f>
        <v>3.9940981460149536</v>
      </c>
      <c r="L19" s="3">
        <f>STDEV(Details!L94:L99)</f>
        <v>8.298648683996275E-2</v>
      </c>
      <c r="M19" s="3">
        <f>STDEV(Details!M94:M99)</f>
        <v>4.4949883203407408</v>
      </c>
      <c r="N19" s="3">
        <f>STDEV(Details!N94:N99)</f>
        <v>0.23903932730829042</v>
      </c>
      <c r="O19" s="3">
        <f>STDEV(Details!O94:O99)</f>
        <v>0.63191194006760165</v>
      </c>
      <c r="P19" s="3">
        <f>STDEV(Details!P94:P99)</f>
        <v>12.721665057568318</v>
      </c>
      <c r="Q19" s="3">
        <f>STDEV(Details!Q94:Q99)</f>
        <v>0</v>
      </c>
      <c r="R19" s="3">
        <f>STDEV(Details!R94:R99)</f>
        <v>0</v>
      </c>
      <c r="S19" s="3">
        <f>STDEV(Details!S94:S99)</f>
        <v>0</v>
      </c>
      <c r="T19" s="3">
        <f>STDEV(Details!T94:T99)</f>
        <v>0</v>
      </c>
    </row>
    <row r="20" spans="2:20" x14ac:dyDescent="0.25">
      <c r="B20" s="1" t="str">
        <f>Details!B100</f>
        <v>0.2 mM nitrate</v>
      </c>
      <c r="C20" s="1" t="str">
        <f>Details!C100</f>
        <v>Dynamic</v>
      </c>
      <c r="E20" s="3">
        <f>STDEV(Details!E100:E105)</f>
        <v>0.27748873851023259</v>
      </c>
      <c r="F20" s="3">
        <f>STDEV(Details!F100:F105)</f>
        <v>0.54328476265521275</v>
      </c>
      <c r="G20" s="3">
        <f>STDEV(Details!G100:G105)</f>
        <v>8.869423130433414E-2</v>
      </c>
      <c r="H20" s="3">
        <f>STDEV(Details!H100:H105)</f>
        <v>0.60865972978888006</v>
      </c>
      <c r="I20" s="3">
        <f>STDEV(Details!I100:I105)</f>
        <v>4.8304589153964796</v>
      </c>
      <c r="J20" s="3">
        <f>STDEV(Details!J100:J105)</f>
        <v>0</v>
      </c>
      <c r="K20" s="3">
        <f>STDEV(Details!K100:K105)</f>
        <v>2.3022090840466101</v>
      </c>
      <c r="L20" s="3">
        <f>STDEV(Details!L100:L105)</f>
        <v>0.12756529709208358</v>
      </c>
      <c r="M20" s="3">
        <f>STDEV(Details!M100:M105)</f>
        <v>2.4313850648001725</v>
      </c>
      <c r="N20" s="3">
        <f>STDEV(Details!N100:N105)</f>
        <v>0.55780850955622097</v>
      </c>
      <c r="O20" s="3">
        <f>STDEV(Details!O100:O105)</f>
        <v>0.60938657681310993</v>
      </c>
      <c r="P20" s="3">
        <f>STDEV(Details!P100:P105)</f>
        <v>6.9468144708576371</v>
      </c>
      <c r="Q20" s="3">
        <f>STDEV(Details!Q100:Q105)</f>
        <v>0</v>
      </c>
      <c r="R20" s="3">
        <f>STDEV(Details!R100:R105)</f>
        <v>0</v>
      </c>
      <c r="S20" s="3">
        <f>STDEV(Details!S100:S105)</f>
        <v>0</v>
      </c>
      <c r="T20" s="3">
        <f>STDEV(Details!T100:T105)</f>
        <v>0</v>
      </c>
    </row>
    <row r="21" spans="2:20" x14ac:dyDescent="0.25">
      <c r="B21" s="1" t="str">
        <f>Details!B106</f>
        <v>0.2 mM nitrate</v>
      </c>
      <c r="C21" s="1" t="str">
        <f>Details!C106</f>
        <v>ES_Capello</v>
      </c>
      <c r="E21" s="3">
        <f>STDEV(Details!E106:E111)</f>
        <v>0.90388974253870003</v>
      </c>
      <c r="F21" s="3">
        <f>STDEV(Details!F106:F111)</f>
        <v>0.57716548753368779</v>
      </c>
      <c r="G21" s="3">
        <f>STDEV(Details!G106:G111)</f>
        <v>5.4313902456001047E-2</v>
      </c>
      <c r="H21" s="3">
        <f>STDEV(Details!H106:H111)</f>
        <v>0.72124198435753828</v>
      </c>
      <c r="I21" s="3">
        <f>STDEV(Details!I106:I111)</f>
        <v>6.2102066524928627</v>
      </c>
      <c r="J21" s="3">
        <f>STDEV(Details!J106:J111)</f>
        <v>0.40824829046386302</v>
      </c>
      <c r="K21" s="3">
        <f>STDEV(Details!K106:K111)</f>
        <v>3.9529162230771666</v>
      </c>
      <c r="L21" s="3">
        <f>STDEV(Details!L106:L111)</f>
        <v>5.0278517949935639E-2</v>
      </c>
      <c r="M21" s="3">
        <f>STDEV(Details!M106:M111)</f>
        <v>4.1693920420128547</v>
      </c>
      <c r="N21" s="3">
        <f>STDEV(Details!N106:N111)</f>
        <v>0.94169820006199412</v>
      </c>
      <c r="O21" s="3">
        <f>STDEV(Details!O106:O111)</f>
        <v>1.0967448958926855</v>
      </c>
      <c r="P21" s="3">
        <f>STDEV(Details!P106:P111)</f>
        <v>12.82889859080875</v>
      </c>
      <c r="Q21" s="3">
        <f>STDEV(Details!Q106:Q111)</f>
        <v>0</v>
      </c>
      <c r="R21" s="3">
        <f>STDEV(Details!R106:R111)</f>
        <v>0</v>
      </c>
      <c r="S21" s="3">
        <f>STDEV(Details!S106:S111)</f>
        <v>0</v>
      </c>
      <c r="T21" s="3">
        <f>STDEV(Details!T106:T111)</f>
        <v>0</v>
      </c>
    </row>
    <row r="22" spans="2:20" x14ac:dyDescent="0.25">
      <c r="B22" s="1" t="str">
        <f>Details!B112</f>
        <v>0.2 mM nitrate</v>
      </c>
      <c r="C22" s="1" t="str">
        <f>Details!C112</f>
        <v>ES_Momento</v>
      </c>
      <c r="E22" s="3">
        <f>STDEV(Details!E112:E117)</f>
        <v>0.99515492931167515</v>
      </c>
      <c r="F22" s="3">
        <f>STDEV(Details!F112:F117)</f>
        <v>6.9522178715380786E-2</v>
      </c>
      <c r="G22" s="3">
        <f>STDEV(Details!G112:G117)</f>
        <v>6.0759087111860621E-2</v>
      </c>
      <c r="H22" s="3">
        <f>STDEV(Details!H112:H117)</f>
        <v>1.0808175917640588</v>
      </c>
      <c r="I22" s="3">
        <f>STDEV(Details!I112:I117)</f>
        <v>2.6457513110645907</v>
      </c>
      <c r="J22" s="3">
        <f>STDEV(Details!J112:J117)</f>
        <v>0</v>
      </c>
      <c r="K22" s="3">
        <f>STDEV(Details!K112:K117)</f>
        <v>1.6641414202725362</v>
      </c>
      <c r="L22" s="3">
        <f>STDEV(Details!L112:L117)</f>
        <v>0.13626726748347856</v>
      </c>
      <c r="M22" s="3">
        <f>STDEV(Details!M112:M117)</f>
        <v>1.9923436785186779</v>
      </c>
      <c r="N22" s="3">
        <f>STDEV(Details!N112:N117)</f>
        <v>0.70003737995433657</v>
      </c>
      <c r="O22" s="3">
        <f>STDEV(Details!O112:O117)</f>
        <v>1.0258860804202354</v>
      </c>
      <c r="P22" s="3">
        <f>STDEV(Details!P112:P117)</f>
        <v>7.1367534752907895</v>
      </c>
      <c r="Q22" s="3">
        <f>STDEV(Details!Q112:Q117)</f>
        <v>0</v>
      </c>
      <c r="R22" s="3">
        <f>STDEV(Details!R112:R117)</f>
        <v>0</v>
      </c>
      <c r="S22" s="3">
        <f>STDEV(Details!S112:S117)</f>
        <v>0</v>
      </c>
      <c r="T22" s="3">
        <f>STDEV(Details!T112:T117)</f>
        <v>0</v>
      </c>
    </row>
    <row r="23" spans="2:20" x14ac:dyDescent="0.25">
      <c r="B23" s="1" t="str">
        <f>Details!B118</f>
        <v>0.2 mM nitrate</v>
      </c>
      <c r="C23" s="1" t="str">
        <f>Details!C118</f>
        <v>ES_Mambo</v>
      </c>
      <c r="E23" s="3">
        <f>STDEV(Details!E118:E123)</f>
        <v>0.73499433104389778</v>
      </c>
      <c r="F23" s="3">
        <f>STDEV(Details!F118:F123)</f>
        <v>0.6705122419961197</v>
      </c>
      <c r="G23" s="3">
        <f>STDEV(Details!G118:G123)</f>
        <v>0.19260494974601947</v>
      </c>
      <c r="H23" s="3">
        <f>STDEV(Details!H118:H123)</f>
        <v>1.2259322982938321</v>
      </c>
      <c r="I23" s="3">
        <f>STDEV(Details!I118:I123)</f>
        <v>6.4730209330729034</v>
      </c>
      <c r="J23" s="3">
        <f>STDEV(Details!J118:J123)</f>
        <v>0</v>
      </c>
      <c r="K23" s="3">
        <f>STDEV(Details!K118:K123)</f>
        <v>3.9389173639466035</v>
      </c>
      <c r="L23" s="3">
        <f>STDEV(Details!L118:L123)</f>
        <v>9.3347809335602369E-2</v>
      </c>
      <c r="M23" s="3">
        <f>STDEV(Details!M118:M123)</f>
        <v>3.9587506446689344</v>
      </c>
      <c r="N23" s="3">
        <f>STDEV(Details!N118:N123)</f>
        <v>0.98521525566751222</v>
      </c>
      <c r="O23" s="3">
        <f>STDEV(Details!O118:O123)</f>
        <v>1.1317505025402061</v>
      </c>
      <c r="P23" s="3">
        <f>STDEV(Details!P118:P123)</f>
        <v>13.572859353150566</v>
      </c>
      <c r="Q23" s="3">
        <f>STDEV(Details!Q118:Q123)</f>
        <v>0</v>
      </c>
      <c r="R23" s="3">
        <f>STDEV(Details!R118:R123)</f>
        <v>0</v>
      </c>
      <c r="S23" s="3">
        <f>STDEV(Details!S118:S123)</f>
        <v>0</v>
      </c>
      <c r="T23" s="3">
        <f>STDEV(Details!T118:T123)</f>
        <v>0</v>
      </c>
    </row>
    <row r="24" spans="2:20" x14ac:dyDescent="0.25">
      <c r="B24" s="1" t="str">
        <f>Details!B124</f>
        <v>0.2 mM nitrate</v>
      </c>
      <c r="C24" s="1" t="str">
        <f>Details!C124</f>
        <v>ES_Vito</v>
      </c>
      <c r="E24" s="3">
        <f>STDEV(Details!E124:E129)</f>
        <v>0.55796057208372707</v>
      </c>
      <c r="F24" s="3">
        <f>STDEV(Details!F124:F129)</f>
        <v>0.3584410690755177</v>
      </c>
      <c r="G24" s="3">
        <f>STDEV(Details!G124:G129)</f>
        <v>0.2458048006040566</v>
      </c>
      <c r="H24" s="3">
        <f>STDEV(Details!H124:H129)</f>
        <v>0.30036644286604314</v>
      </c>
      <c r="I24" s="3">
        <f>STDEV(Details!I124:I129)</f>
        <v>6.7453687816160208</v>
      </c>
      <c r="J24" s="3">
        <f>STDEV(Details!J124:J129)</f>
        <v>0</v>
      </c>
      <c r="K24" s="3">
        <f>STDEV(Details!K124:K129)</f>
        <v>5.5072906224385854</v>
      </c>
      <c r="L24" s="3">
        <f>STDEV(Details!L124:L129)</f>
        <v>0.134123641148918</v>
      </c>
      <c r="M24" s="3">
        <f>STDEV(Details!M124:M129)</f>
        <v>5.9754388960142508</v>
      </c>
      <c r="N24" s="3">
        <f>STDEV(Details!N124:N129)</f>
        <v>0.55187933463756578</v>
      </c>
      <c r="O24" s="3">
        <f>STDEV(Details!O124:O129)</f>
        <v>1.1335123731128716</v>
      </c>
      <c r="P24" s="3">
        <f>STDEV(Details!P124:P129)</f>
        <v>18.86980704004495</v>
      </c>
      <c r="Q24" s="3">
        <f>STDEV(Details!Q124:Q129)</f>
        <v>2.4825341532472731E-16</v>
      </c>
      <c r="R24" s="3">
        <f>STDEV(Details!R124:R129)</f>
        <v>0</v>
      </c>
      <c r="S24" s="3">
        <f>STDEV(Details!S124:S129)</f>
        <v>0</v>
      </c>
      <c r="T24" s="3">
        <f>STDEV(Details!T124:T129)</f>
        <v>0</v>
      </c>
    </row>
    <row r="25" spans="2:20" x14ac:dyDescent="0.25">
      <c r="B25" s="1" t="str">
        <f>Details!B130</f>
        <v>0.2 mM nitrate</v>
      </c>
      <c r="C25" s="1" t="str">
        <f>Details!C130</f>
        <v>ESC_15039</v>
      </c>
      <c r="E25" s="3">
        <f>STDEV(Details!E130:E135)</f>
        <v>0.47275434071689526</v>
      </c>
      <c r="F25" s="3">
        <f>STDEV(Details!F130:F135)</f>
        <v>0.51075434408333154</v>
      </c>
      <c r="G25" s="3">
        <f>STDEV(Details!G130:G135)</f>
        <v>5.2788887719543182E-2</v>
      </c>
      <c r="H25" s="3">
        <f>STDEV(Details!H130:H135)</f>
        <v>0.65356713503663899</v>
      </c>
      <c r="I25" s="3">
        <f>STDEV(Details!I130:I135)</f>
        <v>3.8297084310253444</v>
      </c>
      <c r="J25" s="3">
        <f>STDEV(Details!J130:J135)</f>
        <v>0.51639777949432231</v>
      </c>
      <c r="K25" s="3">
        <f>STDEV(Details!K130:K135)</f>
        <v>2.9529809797332911</v>
      </c>
      <c r="L25" s="3">
        <f>STDEV(Details!L130:L135)</f>
        <v>0.12918527018775666</v>
      </c>
      <c r="M25" s="3">
        <f>STDEV(Details!M130:M135)</f>
        <v>3.223178555401466</v>
      </c>
      <c r="N25" s="3">
        <f>STDEV(Details!N130:N135)</f>
        <v>0.51074132395959448</v>
      </c>
      <c r="O25" s="3">
        <f>STDEV(Details!O130:O135)</f>
        <v>0.84002795588401524</v>
      </c>
      <c r="P25" s="3">
        <f>STDEV(Details!P130:P135)</f>
        <v>9.9174724781584764</v>
      </c>
      <c r="Q25" s="3">
        <f>STDEV(Details!Q130:Q135)</f>
        <v>0</v>
      </c>
      <c r="R25" s="3">
        <f>STDEV(Details!R130:R135)</f>
        <v>0</v>
      </c>
      <c r="S25" s="3">
        <f>STDEV(Details!S130:S135)</f>
        <v>0</v>
      </c>
      <c r="T25" s="3">
        <f>STDEV(Details!T130:T135)</f>
        <v>0</v>
      </c>
    </row>
    <row r="26" spans="2:20" x14ac:dyDescent="0.25">
      <c r="B26" s="1" t="str">
        <f>Details!B136</f>
        <v>0.2 mM nitrate</v>
      </c>
      <c r="C26" s="1" t="str">
        <f>Details!C136</f>
        <v>Feliano</v>
      </c>
      <c r="E26" s="3">
        <f>STDEV(Details!E136:E141)</f>
        <v>1.5668652356430188</v>
      </c>
      <c r="F26" s="3">
        <f>STDEV(Details!F136:F141)</f>
        <v>0.31096623610932428</v>
      </c>
      <c r="G26" s="3">
        <f>STDEV(Details!G136:G141)</f>
        <v>8.225975119502052E-2</v>
      </c>
      <c r="H26" s="3">
        <f>STDEV(Details!H136:H141)</f>
        <v>1.3519954388483244</v>
      </c>
      <c r="I26" s="3">
        <f>STDEV(Details!I136:I141)</f>
        <v>3.7416573867739413</v>
      </c>
      <c r="J26" s="3">
        <f>STDEV(Details!J136:J141)</f>
        <v>0.5</v>
      </c>
      <c r="K26" s="3">
        <f>STDEV(Details!K136:K141)</f>
        <v>2.7245595974395709</v>
      </c>
      <c r="L26" s="3">
        <f>STDEV(Details!L136:L141)</f>
        <v>8.344146228358254E-2</v>
      </c>
      <c r="M26" s="3">
        <f>STDEV(Details!M136:M141)</f>
        <v>3.6966955965204171</v>
      </c>
      <c r="N26" s="3">
        <f>STDEV(Details!N136:N141)</f>
        <v>0.96351141664227091</v>
      </c>
      <c r="O26" s="3">
        <f>STDEV(Details!O136:O141)</f>
        <v>1.0189021461030219</v>
      </c>
      <c r="P26" s="3">
        <f>STDEV(Details!P136:P141)</f>
        <v>10.437728743116413</v>
      </c>
      <c r="Q26" s="3">
        <f>STDEV(Details!Q136:Q141)</f>
        <v>0</v>
      </c>
      <c r="R26" s="3">
        <f>STDEV(Details!R136:R141)</f>
        <v>0</v>
      </c>
      <c r="S26" s="3">
        <f>STDEV(Details!S136:S141)</f>
        <v>0</v>
      </c>
      <c r="T26" s="3">
        <f>STDEV(Details!T136:T141)</f>
        <v>0</v>
      </c>
    </row>
    <row r="27" spans="2:20" x14ac:dyDescent="0.25">
      <c r="B27" s="1" t="str">
        <f>Details!B142</f>
        <v>0.2 mM nitrate</v>
      </c>
      <c r="C27" s="1" t="str">
        <f>Details!C142</f>
        <v>Hertz</v>
      </c>
      <c r="E27" s="3">
        <f>STDEV(Details!E142:E147)</f>
        <v>0.87230155336328519</v>
      </c>
      <c r="F27" s="3">
        <f>STDEV(Details!F142:F147)</f>
        <v>0.42808488254861915</v>
      </c>
      <c r="G27" s="3">
        <f>STDEV(Details!G142:G147)</f>
        <v>0.16268579122549903</v>
      </c>
      <c r="H27" s="3">
        <f>STDEV(Details!H142:H147)</f>
        <v>0.60274925687773295</v>
      </c>
      <c r="I27" s="3">
        <f>STDEV(Details!I142:I147)</f>
        <v>4.1190613817551567</v>
      </c>
      <c r="J27" s="3">
        <f>STDEV(Details!J142:J147)</f>
        <v>0.40824829046386302</v>
      </c>
      <c r="K27" s="3">
        <f>STDEV(Details!K142:K147)</f>
        <v>2.1165601023043661</v>
      </c>
      <c r="L27" s="3">
        <f>STDEV(Details!L142:L147)</f>
        <v>6.8322169093554638E-2</v>
      </c>
      <c r="M27" s="3">
        <f>STDEV(Details!M142:M147)</f>
        <v>2.1233974349298554</v>
      </c>
      <c r="N27" s="3">
        <f>STDEV(Details!N142:N147)</f>
        <v>0.5932263199375658</v>
      </c>
      <c r="O27" s="3">
        <f>STDEV(Details!O142:O147)</f>
        <v>1.5311036542311514</v>
      </c>
      <c r="P27" s="3">
        <f>STDEV(Details!P142:P147)</f>
        <v>8.99321266558532</v>
      </c>
      <c r="Q27" s="3">
        <f>STDEV(Details!Q142:Q147)</f>
        <v>0</v>
      </c>
      <c r="R27" s="3">
        <f>STDEV(Details!R142:R147)</f>
        <v>0</v>
      </c>
      <c r="S27" s="3">
        <f>STDEV(Details!S142:S147)</f>
        <v>0</v>
      </c>
      <c r="T27" s="3">
        <f>STDEV(Details!T142:T147)</f>
        <v>0</v>
      </c>
    </row>
    <row r="28" spans="2:20" x14ac:dyDescent="0.25">
      <c r="B28" s="1" t="str">
        <f>Details!B148</f>
        <v>0.2 mM nitrate</v>
      </c>
      <c r="C28" s="1" t="str">
        <f>Details!C148</f>
        <v>Kadji</v>
      </c>
      <c r="E28" s="3">
        <f>STDEV(Details!E148:E153)</f>
        <v>0.61917687295311696</v>
      </c>
      <c r="F28" s="3">
        <f>STDEV(Details!F148:F153)</f>
        <v>0.58921982315601462</v>
      </c>
      <c r="G28" s="3">
        <f>STDEV(Details!G148:G153)</f>
        <v>8.6313382508160369E-2</v>
      </c>
      <c r="H28" s="3">
        <f>STDEV(Details!H148:H153)</f>
        <v>0.72137368956733916</v>
      </c>
      <c r="I28" s="3">
        <f>STDEV(Details!I148:I153)</f>
        <v>5.9749476985158658</v>
      </c>
      <c r="J28" s="3">
        <f>STDEV(Details!J148:J153)</f>
        <v>0.44721359549995793</v>
      </c>
      <c r="K28" s="3">
        <f>STDEV(Details!K148:K153)</f>
        <v>6.4109024325753081</v>
      </c>
      <c r="L28" s="3">
        <f>STDEV(Details!L148:L153)</f>
        <v>0.18741553375091394</v>
      </c>
      <c r="M28" s="3">
        <f>STDEV(Details!M148:M153)</f>
        <v>6.9797901114575103</v>
      </c>
      <c r="N28" s="3">
        <f>STDEV(Details!N148:N153)</f>
        <v>0.51251517050717776</v>
      </c>
      <c r="O28" s="3">
        <f>STDEV(Details!O148:O153)</f>
        <v>0.99797018993554765</v>
      </c>
      <c r="P28" s="3">
        <f>STDEV(Details!P148:P153)</f>
        <v>22.041442457234272</v>
      </c>
      <c r="Q28" s="3">
        <f>STDEV(Details!Q148:Q153)</f>
        <v>2.4825341532472731E-16</v>
      </c>
      <c r="R28" s="3">
        <f>STDEV(Details!R148:R153)</f>
        <v>0</v>
      </c>
      <c r="S28" s="3">
        <f>STDEV(Details!S148:S153)</f>
        <v>0</v>
      </c>
      <c r="T28" s="3">
        <f>STDEV(Details!T148:T153)</f>
        <v>0</v>
      </c>
    </row>
    <row r="29" spans="2:20" x14ac:dyDescent="0.25">
      <c r="B29" s="1" t="str">
        <f>Details!B154</f>
        <v>0.2 mM nitrate</v>
      </c>
      <c r="C29" s="1" t="str">
        <f>Details!C154</f>
        <v>Marc</v>
      </c>
      <c r="E29" s="3">
        <f>STDEV(Details!E154:E159)</f>
        <v>0.64352933111086685</v>
      </c>
      <c r="F29" s="3">
        <f>STDEV(Details!F154:F159)</f>
        <v>0.32921117842503456</v>
      </c>
      <c r="G29" s="3">
        <f>STDEV(Details!G154:G159)</f>
        <v>0.26072974513852482</v>
      </c>
      <c r="H29" s="3">
        <f>STDEV(Details!H154:H159)</f>
        <v>0.47489998947146755</v>
      </c>
      <c r="I29" s="3">
        <f>STDEV(Details!I154:I159)</f>
        <v>2.4083189157584592</v>
      </c>
      <c r="J29" s="3">
        <f>STDEV(Details!J154:J159)</f>
        <v>0</v>
      </c>
      <c r="K29" s="3">
        <f>STDEV(Details!K154:K159)</f>
        <v>4.4744139281027557</v>
      </c>
      <c r="L29" s="3">
        <f>STDEV(Details!L154:L159)</f>
        <v>0.13541874228126904</v>
      </c>
      <c r="M29" s="3">
        <f>STDEV(Details!M154:M159)</f>
        <v>3.9770994455758686</v>
      </c>
      <c r="N29" s="3">
        <f>STDEV(Details!N154:N159)</f>
        <v>0.33534430068214977</v>
      </c>
      <c r="O29" s="3">
        <f>STDEV(Details!O154:O159)</f>
        <v>0.15741092719376226</v>
      </c>
      <c r="P29" s="3">
        <f>STDEV(Details!P154:P159)</f>
        <v>10.285602014420457</v>
      </c>
      <c r="Q29" s="3">
        <f>STDEV(Details!Q154:Q159)</f>
        <v>0</v>
      </c>
      <c r="R29" s="3">
        <f>STDEV(Details!R154:R159)</f>
        <v>9.9301366129890925E-16</v>
      </c>
      <c r="S29" s="3">
        <f>STDEV(Details!S154:S159)</f>
        <v>0</v>
      </c>
      <c r="T29" s="3">
        <f>STDEV(Details!T154:T159)</f>
        <v>0</v>
      </c>
    </row>
    <row r="30" spans="2:20" x14ac:dyDescent="0.25">
      <c r="B30" s="1" t="str">
        <f>Details!B160</f>
        <v>0.2 mM nitrate</v>
      </c>
      <c r="C30" s="1" t="str">
        <f>Details!C160</f>
        <v>Miranda</v>
      </c>
      <c r="E30" s="3">
        <f>STDEV(Details!E160:E165)</f>
        <v>0.57642576856579475</v>
      </c>
      <c r="F30" s="3">
        <f>STDEV(Details!F160:F165)</f>
        <v>0.69528171748340284</v>
      </c>
      <c r="G30" s="3">
        <f>STDEV(Details!G160:G165)</f>
        <v>0.22812277396174196</v>
      </c>
      <c r="H30" s="3">
        <f>STDEV(Details!H160:H165)</f>
        <v>0.35579020035221115</v>
      </c>
      <c r="I30" s="3">
        <f>STDEV(Details!I160:I165)</f>
        <v>4.0373258476372698</v>
      </c>
      <c r="J30" s="3">
        <f>STDEV(Details!J160:J165)</f>
        <v>0</v>
      </c>
      <c r="K30" s="3">
        <f>STDEV(Details!K160:K165)</f>
        <v>8.1983136477367573</v>
      </c>
      <c r="L30" s="3">
        <f>STDEV(Details!L160:L165)</f>
        <v>0.1982405343563152</v>
      </c>
      <c r="M30" s="3">
        <f>STDEV(Details!M160:M165)</f>
        <v>8.6348912365279453</v>
      </c>
      <c r="N30" s="3">
        <f>STDEV(Details!N160:N165)</f>
        <v>0.28016382112376093</v>
      </c>
      <c r="O30" s="3">
        <f>STDEV(Details!O160:O165)</f>
        <v>0.37830499159628683</v>
      </c>
      <c r="P30" s="3">
        <f>STDEV(Details!P160:P165)</f>
        <v>22.690225147080689</v>
      </c>
      <c r="Q30" s="3">
        <f>STDEV(Details!Q160:Q165)</f>
        <v>0</v>
      </c>
      <c r="R30" s="3">
        <f>STDEV(Details!R160:R165)</f>
        <v>0</v>
      </c>
      <c r="S30" s="3">
        <f>STDEV(Details!S160:S165)</f>
        <v>0</v>
      </c>
      <c r="T30" s="3">
        <f>STDEV(Details!T160:T165)</f>
        <v>0</v>
      </c>
    </row>
    <row r="31" spans="2:20" x14ac:dyDescent="0.25">
      <c r="B31" s="1" t="str">
        <f>Details!B166</f>
        <v>0.2 mM nitrate</v>
      </c>
      <c r="C31" s="1" t="str">
        <f>Details!C166</f>
        <v>Simona</v>
      </c>
      <c r="E31" s="3">
        <f>STDEV(Details!E166:E171)</f>
        <v>0.66147310350963395</v>
      </c>
      <c r="F31" s="3">
        <f>STDEV(Details!F166:F171)</f>
        <v>0.31413372948475315</v>
      </c>
      <c r="G31" s="3">
        <f>STDEV(Details!G166:G171)</f>
        <v>9.8674549234676598E-2</v>
      </c>
      <c r="H31" s="3">
        <f>STDEV(Details!H166:H171)</f>
        <v>0.46094106637038579</v>
      </c>
      <c r="I31" s="3">
        <f>STDEV(Details!I166:I171)</f>
        <v>2.6645825188948455</v>
      </c>
      <c r="J31" s="3">
        <f>STDEV(Details!J166:J171)</f>
        <v>0.40824829046386302</v>
      </c>
      <c r="K31" s="3">
        <f>STDEV(Details!K166:K171)</f>
        <v>1.3974214348816627</v>
      </c>
      <c r="L31" s="3">
        <f>STDEV(Details!L166:L171)</f>
        <v>3.2062454343267252E-2</v>
      </c>
      <c r="M31" s="3">
        <f>STDEV(Details!M166:M171)</f>
        <v>1.7751920083942099</v>
      </c>
      <c r="N31" s="3">
        <f>STDEV(Details!N166:N171)</f>
        <v>0.37889294882151736</v>
      </c>
      <c r="O31" s="3">
        <f>STDEV(Details!O166:O171)</f>
        <v>0.74726980848062274</v>
      </c>
      <c r="P31" s="3">
        <f>STDEV(Details!P166:P171)</f>
        <v>8.5209216402922099</v>
      </c>
      <c r="Q31" s="3">
        <f>STDEV(Details!Q166:Q171)</f>
        <v>0</v>
      </c>
      <c r="R31" s="3">
        <f>STDEV(Details!R166:R171)</f>
        <v>0</v>
      </c>
      <c r="S31" s="3">
        <f>STDEV(Details!S166:S171)</f>
        <v>0</v>
      </c>
      <c r="T31" s="3">
        <f>STDEV(Details!T166:T171)</f>
        <v>0</v>
      </c>
    </row>
    <row r="32" spans="2:20" x14ac:dyDescent="0.25">
      <c r="B32" s="1" t="str">
        <f>Details!B172</f>
        <v>0.2 mM nitrate</v>
      </c>
      <c r="C32" s="1" t="str">
        <f>Details!C172</f>
        <v>Temptation</v>
      </c>
      <c r="E32" s="3">
        <f>STDEV(Details!E172:E177)</f>
        <v>0.29046514420838848</v>
      </c>
      <c r="F32" s="3">
        <f>STDEV(Details!F172:F177)</f>
        <v>0.75332595866596874</v>
      </c>
      <c r="G32" s="3">
        <f>STDEV(Details!G172:G177)</f>
        <v>4.3817804600413186E-2</v>
      </c>
      <c r="H32" s="3">
        <f>STDEV(Details!H172:H177)</f>
        <v>0.8569422384268377</v>
      </c>
      <c r="I32" s="3">
        <f>STDEV(Details!I172:I177)</f>
        <v>5.9329587896765297</v>
      </c>
      <c r="J32" s="3">
        <f>STDEV(Details!J172:J177)</f>
        <v>0.89442719099991586</v>
      </c>
      <c r="K32" s="3">
        <f>STDEV(Details!K172:K177)</f>
        <v>3.4217787771859194</v>
      </c>
      <c r="L32" s="3">
        <f>STDEV(Details!L172:L177)</f>
        <v>0.11779120889155671</v>
      </c>
      <c r="M32" s="3">
        <f>STDEV(Details!M172:M177)</f>
        <v>3.6645531787654684</v>
      </c>
      <c r="N32" s="3">
        <f>STDEV(Details!N172:N177)</f>
        <v>0.71933497064997565</v>
      </c>
      <c r="O32" s="3">
        <f>STDEV(Details!O172:O177)</f>
        <v>3.1715216064217517</v>
      </c>
      <c r="P32" s="3">
        <f>STDEV(Details!P172:P177)</f>
        <v>14.658212715061874</v>
      </c>
      <c r="Q32" s="3">
        <f>STDEV(Details!Q172:Q177)</f>
        <v>0</v>
      </c>
      <c r="R32" s="3">
        <f>STDEV(Details!R172:R177)</f>
        <v>0</v>
      </c>
      <c r="S32" s="3">
        <f>STDEV(Details!S172:S177)</f>
        <v>0</v>
      </c>
      <c r="T32" s="3">
        <f>STDEV(Details!T172:T177)</f>
        <v>0</v>
      </c>
    </row>
    <row r="33" spans="2:20" x14ac:dyDescent="0.25">
      <c r="B33" s="12" t="s">
        <v>1661</v>
      </c>
      <c r="C33" s="14" t="s">
        <v>1776</v>
      </c>
      <c r="E33" s="13">
        <f>STDEV(Details!E4:E177)</f>
        <v>0.98117558230348201</v>
      </c>
      <c r="F33" s="13">
        <f>STDEV(Details!F4:F177)</f>
        <v>0.70817096299145521</v>
      </c>
      <c r="G33" s="13">
        <f>STDEV(Details!G4:G177)</f>
        <v>0.20000501082059594</v>
      </c>
      <c r="H33" s="13">
        <f>STDEV(Details!H4:H177)</f>
        <v>0.78672695841206786</v>
      </c>
      <c r="I33" s="13">
        <f>STDEV(Details!I4:I177)</f>
        <v>6.2874706616315859</v>
      </c>
      <c r="J33" s="13">
        <f>STDEV(Details!J4:J177)</f>
        <v>0.8403267829376001</v>
      </c>
      <c r="K33" s="13">
        <f>STDEV(Details!K4:K177)</f>
        <v>5.8672462949664306</v>
      </c>
      <c r="L33" s="13">
        <f>STDEV(Details!L4:L177)</f>
        <v>0.15185803296069611</v>
      </c>
      <c r="M33" s="13">
        <f>STDEV(Details!M4:M177)</f>
        <v>6.4259238872855926</v>
      </c>
      <c r="N33" s="13">
        <f>STDEV(Details!N4:N177)</f>
        <v>0.70306492126381259</v>
      </c>
      <c r="O33" s="13">
        <f>STDEV(Details!O4:O177)</f>
        <v>1.3476832878767377</v>
      </c>
      <c r="P33" s="13">
        <f>STDEV(Details!P4:P177)</f>
        <v>17.158096485499527</v>
      </c>
      <c r="Q33" s="13">
        <f>STDEV(Details!Q4:Q177)</f>
        <v>0.31580761834193338</v>
      </c>
      <c r="R33" s="13">
        <f>STDEV(Details!R4:R177)</f>
        <v>1.2211070623370444</v>
      </c>
      <c r="S33" s="13">
        <f>STDEV(Details!S4:S177)</f>
        <v>1.4662573882087939</v>
      </c>
      <c r="T33" s="13">
        <f>STDEV(Details!T4:T177)</f>
        <v>4.7294389511546381E-2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74"/>
  <sheetViews>
    <sheetView topLeftCell="A70" workbookViewId="0">
      <selection activeCell="C20" sqref="C20"/>
    </sheetView>
  </sheetViews>
  <sheetFormatPr baseColWidth="10" defaultRowHeight="15" x14ac:dyDescent="0.25"/>
  <sheetData>
    <row r="1" spans="1:1" x14ac:dyDescent="0.25">
      <c r="A1" s="5" t="s">
        <v>1705</v>
      </c>
    </row>
    <row r="2" spans="1:1" x14ac:dyDescent="0.25">
      <c r="A2" s="1" t="s">
        <v>1705</v>
      </c>
    </row>
    <row r="3" spans="1:1" x14ac:dyDescent="0.25">
      <c r="A3" s="1" t="s">
        <v>1705</v>
      </c>
    </row>
    <row r="4" spans="1:1" x14ac:dyDescent="0.25">
      <c r="A4" s="1" t="s">
        <v>1705</v>
      </c>
    </row>
    <row r="5" spans="1:1" x14ac:dyDescent="0.25">
      <c r="A5" s="1" t="s">
        <v>1705</v>
      </c>
    </row>
    <row r="6" spans="1:1" x14ac:dyDescent="0.25">
      <c r="A6" s="1" t="s">
        <v>1705</v>
      </c>
    </row>
    <row r="7" spans="1:1" x14ac:dyDescent="0.25">
      <c r="A7" s="1" t="s">
        <v>1687</v>
      </c>
    </row>
    <row r="8" spans="1:1" x14ac:dyDescent="0.25">
      <c r="A8" s="1" t="s">
        <v>1687</v>
      </c>
    </row>
    <row r="9" spans="1:1" x14ac:dyDescent="0.25">
      <c r="A9" s="1" t="s">
        <v>1687</v>
      </c>
    </row>
    <row r="10" spans="1:1" x14ac:dyDescent="0.25">
      <c r="A10" s="1" t="s">
        <v>1687</v>
      </c>
    </row>
    <row r="11" spans="1:1" x14ac:dyDescent="0.25">
      <c r="A11" s="1" t="s">
        <v>1687</v>
      </c>
    </row>
    <row r="12" spans="1:1" x14ac:dyDescent="0.25">
      <c r="A12" s="1" t="s">
        <v>1687</v>
      </c>
    </row>
    <row r="13" spans="1:1" x14ac:dyDescent="0.25">
      <c r="A13" s="1" t="s">
        <v>1690</v>
      </c>
    </row>
    <row r="14" spans="1:1" x14ac:dyDescent="0.25">
      <c r="A14" s="1" t="s">
        <v>1690</v>
      </c>
    </row>
    <row r="15" spans="1:1" x14ac:dyDescent="0.25">
      <c r="A15" s="1" t="s">
        <v>1690</v>
      </c>
    </row>
    <row r="16" spans="1:1" x14ac:dyDescent="0.25">
      <c r="A16" s="1" t="s">
        <v>1690</v>
      </c>
    </row>
    <row r="17" spans="1:1" x14ac:dyDescent="0.25">
      <c r="A17" s="1" t="s">
        <v>1690</v>
      </c>
    </row>
    <row r="18" spans="1:1" x14ac:dyDescent="0.25">
      <c r="A18" s="1" t="s">
        <v>1690</v>
      </c>
    </row>
    <row r="19" spans="1:1" x14ac:dyDescent="0.25">
      <c r="A19" s="1" t="s">
        <v>1691</v>
      </c>
    </row>
    <row r="20" spans="1:1" x14ac:dyDescent="0.25">
      <c r="A20" s="1" t="s">
        <v>1691</v>
      </c>
    </row>
    <row r="21" spans="1:1" x14ac:dyDescent="0.25">
      <c r="A21" s="1" t="s">
        <v>1691</v>
      </c>
    </row>
    <row r="22" spans="1:1" x14ac:dyDescent="0.25">
      <c r="A22" s="1" t="s">
        <v>1691</v>
      </c>
    </row>
    <row r="23" spans="1:1" x14ac:dyDescent="0.25">
      <c r="A23" s="1" t="s">
        <v>1691</v>
      </c>
    </row>
    <row r="24" spans="1:1" x14ac:dyDescent="0.25">
      <c r="A24" s="1" t="s">
        <v>1691</v>
      </c>
    </row>
    <row r="25" spans="1:1" x14ac:dyDescent="0.25">
      <c r="A25" s="1" t="s">
        <v>1720</v>
      </c>
    </row>
    <row r="26" spans="1:1" x14ac:dyDescent="0.25">
      <c r="A26" s="1" t="s">
        <v>1720</v>
      </c>
    </row>
    <row r="27" spans="1:1" x14ac:dyDescent="0.25">
      <c r="A27" s="1" t="s">
        <v>1720</v>
      </c>
    </row>
    <row r="28" spans="1:1" x14ac:dyDescent="0.25">
      <c r="A28" s="1" t="s">
        <v>1720</v>
      </c>
    </row>
    <row r="29" spans="1:1" x14ac:dyDescent="0.25">
      <c r="A29" s="1" t="s">
        <v>1720</v>
      </c>
    </row>
    <row r="30" spans="1:1" x14ac:dyDescent="0.25">
      <c r="A30" s="1" t="s">
        <v>1720</v>
      </c>
    </row>
    <row r="31" spans="1:1" x14ac:dyDescent="0.25">
      <c r="A31" s="1" t="s">
        <v>1692</v>
      </c>
    </row>
    <row r="32" spans="1:1" x14ac:dyDescent="0.25">
      <c r="A32" s="1" t="s">
        <v>1692</v>
      </c>
    </row>
    <row r="33" spans="1:1" x14ac:dyDescent="0.25">
      <c r="A33" s="1" t="s">
        <v>1692</v>
      </c>
    </row>
    <row r="34" spans="1:1" x14ac:dyDescent="0.25">
      <c r="A34" s="1" t="s">
        <v>1692</v>
      </c>
    </row>
    <row r="35" spans="1:1" x14ac:dyDescent="0.25">
      <c r="A35" s="1" t="s">
        <v>1692</v>
      </c>
    </row>
    <row r="36" spans="1:1" x14ac:dyDescent="0.25">
      <c r="A36" s="1" t="s">
        <v>1692</v>
      </c>
    </row>
    <row r="37" spans="1:1" x14ac:dyDescent="0.25">
      <c r="A37" s="1" t="s">
        <v>1693</v>
      </c>
    </row>
    <row r="38" spans="1:1" x14ac:dyDescent="0.25">
      <c r="A38" s="1" t="s">
        <v>1693</v>
      </c>
    </row>
    <row r="39" spans="1:1" x14ac:dyDescent="0.25">
      <c r="A39" s="1" t="s">
        <v>1693</v>
      </c>
    </row>
    <row r="40" spans="1:1" x14ac:dyDescent="0.25">
      <c r="A40" s="1" t="s">
        <v>1693</v>
      </c>
    </row>
    <row r="41" spans="1:1" x14ac:dyDescent="0.25">
      <c r="A41" s="1" t="s">
        <v>1693</v>
      </c>
    </row>
    <row r="42" spans="1:1" x14ac:dyDescent="0.25">
      <c r="A42" s="1" t="s">
        <v>1693</v>
      </c>
    </row>
    <row r="43" spans="1:1" x14ac:dyDescent="0.25">
      <c r="A43" s="1" t="s">
        <v>1721</v>
      </c>
    </row>
    <row r="44" spans="1:1" x14ac:dyDescent="0.25">
      <c r="A44" s="1" t="s">
        <v>1721</v>
      </c>
    </row>
    <row r="45" spans="1:1" x14ac:dyDescent="0.25">
      <c r="A45" s="1" t="s">
        <v>1721</v>
      </c>
    </row>
    <row r="46" spans="1:1" x14ac:dyDescent="0.25">
      <c r="A46" s="1" t="s">
        <v>1721</v>
      </c>
    </row>
    <row r="47" spans="1:1" x14ac:dyDescent="0.25">
      <c r="A47" s="1" t="s">
        <v>1721</v>
      </c>
    </row>
    <row r="48" spans="1:1" x14ac:dyDescent="0.25">
      <c r="A48" s="1" t="s">
        <v>1721</v>
      </c>
    </row>
    <row r="49" spans="1:1" x14ac:dyDescent="0.25">
      <c r="A49" s="1" t="s">
        <v>1722</v>
      </c>
    </row>
    <row r="50" spans="1:1" x14ac:dyDescent="0.25">
      <c r="A50" s="1" t="s">
        <v>1722</v>
      </c>
    </row>
    <row r="51" spans="1:1" x14ac:dyDescent="0.25">
      <c r="A51" s="1" t="s">
        <v>1722</v>
      </c>
    </row>
    <row r="52" spans="1:1" x14ac:dyDescent="0.25">
      <c r="A52" s="1" t="s">
        <v>1722</v>
      </c>
    </row>
    <row r="53" spans="1:1" x14ac:dyDescent="0.25">
      <c r="A53" s="1" t="s">
        <v>1722</v>
      </c>
    </row>
    <row r="54" spans="1:1" x14ac:dyDescent="0.25">
      <c r="A54" s="1" t="s">
        <v>1722</v>
      </c>
    </row>
    <row r="55" spans="1:1" x14ac:dyDescent="0.25">
      <c r="A55" s="1" t="s">
        <v>1723</v>
      </c>
    </row>
    <row r="56" spans="1:1" x14ac:dyDescent="0.25">
      <c r="A56" s="1" t="s">
        <v>1723</v>
      </c>
    </row>
    <row r="57" spans="1:1" x14ac:dyDescent="0.25">
      <c r="A57" s="1" t="s">
        <v>1723</v>
      </c>
    </row>
    <row r="58" spans="1:1" x14ac:dyDescent="0.25">
      <c r="A58" s="1" t="s">
        <v>1723</v>
      </c>
    </row>
    <row r="59" spans="1:1" x14ac:dyDescent="0.25">
      <c r="A59" s="1" t="s">
        <v>1723</v>
      </c>
    </row>
    <row r="60" spans="1:1" x14ac:dyDescent="0.25">
      <c r="A60" s="1" t="s">
        <v>1723</v>
      </c>
    </row>
    <row r="61" spans="1:1" x14ac:dyDescent="0.25">
      <c r="A61" s="1" t="s">
        <v>1724</v>
      </c>
    </row>
    <row r="62" spans="1:1" x14ac:dyDescent="0.25">
      <c r="A62" s="1" t="s">
        <v>1724</v>
      </c>
    </row>
    <row r="63" spans="1:1" x14ac:dyDescent="0.25">
      <c r="A63" s="1" t="s">
        <v>1724</v>
      </c>
    </row>
    <row r="64" spans="1:1" x14ac:dyDescent="0.25">
      <c r="A64" s="1" t="s">
        <v>1724</v>
      </c>
    </row>
    <row r="65" spans="1:1" x14ac:dyDescent="0.25">
      <c r="A65" s="1" t="s">
        <v>1724</v>
      </c>
    </row>
    <row r="66" spans="1:1" x14ac:dyDescent="0.25">
      <c r="A66" s="1" t="s">
        <v>1724</v>
      </c>
    </row>
    <row r="67" spans="1:1" x14ac:dyDescent="0.25">
      <c r="A67" s="1" t="s">
        <v>1725</v>
      </c>
    </row>
    <row r="68" spans="1:1" x14ac:dyDescent="0.25">
      <c r="A68" s="1" t="s">
        <v>1725</v>
      </c>
    </row>
    <row r="69" spans="1:1" x14ac:dyDescent="0.25">
      <c r="A69" s="1" t="s">
        <v>1725</v>
      </c>
    </row>
    <row r="70" spans="1:1" x14ac:dyDescent="0.25">
      <c r="A70" s="1" t="s">
        <v>1725</v>
      </c>
    </row>
    <row r="71" spans="1:1" x14ac:dyDescent="0.25">
      <c r="A71" s="1" t="s">
        <v>1725</v>
      </c>
    </row>
    <row r="72" spans="1:1" x14ac:dyDescent="0.25">
      <c r="A72" s="1" t="s">
        <v>1725</v>
      </c>
    </row>
    <row r="73" spans="1:1" x14ac:dyDescent="0.25">
      <c r="A73" s="1" t="s">
        <v>1694</v>
      </c>
    </row>
    <row r="74" spans="1:1" x14ac:dyDescent="0.25">
      <c r="A74" s="1" t="s">
        <v>1694</v>
      </c>
    </row>
    <row r="75" spans="1:1" x14ac:dyDescent="0.25">
      <c r="A75" s="1" t="s">
        <v>1694</v>
      </c>
    </row>
    <row r="76" spans="1:1" x14ac:dyDescent="0.25">
      <c r="A76" s="1" t="s">
        <v>1694</v>
      </c>
    </row>
    <row r="77" spans="1:1" x14ac:dyDescent="0.25">
      <c r="A77" s="1" t="s">
        <v>1694</v>
      </c>
    </row>
    <row r="78" spans="1:1" x14ac:dyDescent="0.25">
      <c r="A78" s="1" t="s">
        <v>1694</v>
      </c>
    </row>
    <row r="79" spans="1:1" x14ac:dyDescent="0.25">
      <c r="A79" s="1" t="s">
        <v>1726</v>
      </c>
    </row>
    <row r="80" spans="1:1" x14ac:dyDescent="0.25">
      <c r="A80" s="1" t="s">
        <v>1726</v>
      </c>
    </row>
    <row r="81" spans="1:1" x14ac:dyDescent="0.25">
      <c r="A81" s="1" t="s">
        <v>1726</v>
      </c>
    </row>
    <row r="82" spans="1:1" x14ac:dyDescent="0.25">
      <c r="A82" s="1" t="s">
        <v>1726</v>
      </c>
    </row>
    <row r="83" spans="1:1" x14ac:dyDescent="0.25">
      <c r="A83" s="1" t="s">
        <v>1726</v>
      </c>
    </row>
    <row r="84" spans="1:1" x14ac:dyDescent="0.25">
      <c r="A84" s="1" t="s">
        <v>1726</v>
      </c>
    </row>
    <row r="85" spans="1:1" x14ac:dyDescent="0.25">
      <c r="A85" s="1" t="s">
        <v>1727</v>
      </c>
    </row>
    <row r="86" spans="1:1" x14ac:dyDescent="0.25">
      <c r="A86" s="1" t="s">
        <v>1727</v>
      </c>
    </row>
    <row r="87" spans="1:1" x14ac:dyDescent="0.25">
      <c r="A87" s="1" t="s">
        <v>1727</v>
      </c>
    </row>
    <row r="88" spans="1:1" x14ac:dyDescent="0.25">
      <c r="A88" s="1" t="s">
        <v>1727</v>
      </c>
    </row>
    <row r="89" spans="1:1" x14ac:dyDescent="0.25">
      <c r="A89" s="1" t="s">
        <v>1727</v>
      </c>
    </row>
    <row r="90" spans="1:1" x14ac:dyDescent="0.25">
      <c r="A90" s="1" t="s">
        <v>1727</v>
      </c>
    </row>
    <row r="91" spans="1:1" x14ac:dyDescent="0.25">
      <c r="A91" s="1" t="s">
        <v>1728</v>
      </c>
    </row>
    <row r="92" spans="1:1" x14ac:dyDescent="0.25">
      <c r="A92" s="1" t="s">
        <v>1728</v>
      </c>
    </row>
    <row r="93" spans="1:1" x14ac:dyDescent="0.25">
      <c r="A93" s="1" t="s">
        <v>1728</v>
      </c>
    </row>
    <row r="94" spans="1:1" x14ac:dyDescent="0.25">
      <c r="A94" s="1" t="s">
        <v>1728</v>
      </c>
    </row>
    <row r="95" spans="1:1" x14ac:dyDescent="0.25">
      <c r="A95" s="1" t="s">
        <v>1728</v>
      </c>
    </row>
    <row r="96" spans="1:1" x14ac:dyDescent="0.25">
      <c r="A96" s="1" t="s">
        <v>1728</v>
      </c>
    </row>
    <row r="97" spans="1:1" x14ac:dyDescent="0.25">
      <c r="A97" s="1" t="s">
        <v>1729</v>
      </c>
    </row>
    <row r="98" spans="1:1" x14ac:dyDescent="0.25">
      <c r="A98" s="1" t="s">
        <v>1729</v>
      </c>
    </row>
    <row r="99" spans="1:1" x14ac:dyDescent="0.25">
      <c r="A99" s="1" t="s">
        <v>1729</v>
      </c>
    </row>
    <row r="100" spans="1:1" x14ac:dyDescent="0.25">
      <c r="A100" s="1" t="s">
        <v>1729</v>
      </c>
    </row>
    <row r="101" spans="1:1" x14ac:dyDescent="0.25">
      <c r="A101" s="1" t="s">
        <v>1729</v>
      </c>
    </row>
    <row r="102" spans="1:1" x14ac:dyDescent="0.25">
      <c r="A102" s="1" t="s">
        <v>1729</v>
      </c>
    </row>
    <row r="103" spans="1:1" x14ac:dyDescent="0.25">
      <c r="A103" s="1" t="s">
        <v>1695</v>
      </c>
    </row>
    <row r="104" spans="1:1" x14ac:dyDescent="0.25">
      <c r="A104" s="1" t="s">
        <v>1695</v>
      </c>
    </row>
    <row r="105" spans="1:1" x14ac:dyDescent="0.25">
      <c r="A105" s="1" t="s">
        <v>1695</v>
      </c>
    </row>
    <row r="106" spans="1:1" x14ac:dyDescent="0.25">
      <c r="A106" s="1" t="s">
        <v>1695</v>
      </c>
    </row>
    <row r="107" spans="1:1" x14ac:dyDescent="0.25">
      <c r="A107" s="1" t="s">
        <v>1695</v>
      </c>
    </row>
    <row r="108" spans="1:1" x14ac:dyDescent="0.25">
      <c r="A108" s="1" t="s">
        <v>1695</v>
      </c>
    </row>
    <row r="109" spans="1:1" x14ac:dyDescent="0.25">
      <c r="A109" s="1" t="s">
        <v>1696</v>
      </c>
    </row>
    <row r="110" spans="1:1" x14ac:dyDescent="0.25">
      <c r="A110" s="1" t="s">
        <v>1696</v>
      </c>
    </row>
    <row r="111" spans="1:1" x14ac:dyDescent="0.25">
      <c r="A111" s="1" t="s">
        <v>1696</v>
      </c>
    </row>
    <row r="112" spans="1:1" x14ac:dyDescent="0.25">
      <c r="A112" s="1" t="s">
        <v>1696</v>
      </c>
    </row>
    <row r="113" spans="1:1" x14ac:dyDescent="0.25">
      <c r="A113" s="1" t="s">
        <v>1696</v>
      </c>
    </row>
    <row r="114" spans="1:1" x14ac:dyDescent="0.25">
      <c r="A114" s="1" t="s">
        <v>1696</v>
      </c>
    </row>
    <row r="115" spans="1:1" x14ac:dyDescent="0.25">
      <c r="A115" s="1" t="s">
        <v>1730</v>
      </c>
    </row>
    <row r="116" spans="1:1" x14ac:dyDescent="0.25">
      <c r="A116" s="1" t="s">
        <v>1730</v>
      </c>
    </row>
    <row r="117" spans="1:1" x14ac:dyDescent="0.25">
      <c r="A117" s="1" t="s">
        <v>1730</v>
      </c>
    </row>
    <row r="118" spans="1:1" x14ac:dyDescent="0.25">
      <c r="A118" s="1" t="s">
        <v>1730</v>
      </c>
    </row>
    <row r="119" spans="1:1" x14ac:dyDescent="0.25">
      <c r="A119" s="1" t="s">
        <v>1730</v>
      </c>
    </row>
    <row r="120" spans="1:1" x14ac:dyDescent="0.25">
      <c r="A120" s="1" t="s">
        <v>1730</v>
      </c>
    </row>
    <row r="121" spans="1:1" x14ac:dyDescent="0.25">
      <c r="A121" s="1" t="s">
        <v>1697</v>
      </c>
    </row>
    <row r="122" spans="1:1" x14ac:dyDescent="0.25">
      <c r="A122" s="1" t="s">
        <v>1697</v>
      </c>
    </row>
    <row r="123" spans="1:1" x14ac:dyDescent="0.25">
      <c r="A123" s="1" t="s">
        <v>1697</v>
      </c>
    </row>
    <row r="124" spans="1:1" x14ac:dyDescent="0.25">
      <c r="A124" s="1" t="s">
        <v>1697</v>
      </c>
    </row>
    <row r="125" spans="1:1" x14ac:dyDescent="0.25">
      <c r="A125" s="1" t="s">
        <v>1697</v>
      </c>
    </row>
    <row r="126" spans="1:1" x14ac:dyDescent="0.25">
      <c r="A126" s="1" t="s">
        <v>1697</v>
      </c>
    </row>
    <row r="127" spans="1:1" x14ac:dyDescent="0.25">
      <c r="A127" s="1" t="s">
        <v>1731</v>
      </c>
    </row>
    <row r="128" spans="1:1" x14ac:dyDescent="0.25">
      <c r="A128" s="1" t="s">
        <v>1731</v>
      </c>
    </row>
    <row r="129" spans="1:1" x14ac:dyDescent="0.25">
      <c r="A129" s="1" t="s">
        <v>1731</v>
      </c>
    </row>
    <row r="130" spans="1:1" x14ac:dyDescent="0.25">
      <c r="A130" s="1" t="s">
        <v>1731</v>
      </c>
    </row>
    <row r="131" spans="1:1" x14ac:dyDescent="0.25">
      <c r="A131" s="1" t="s">
        <v>1731</v>
      </c>
    </row>
    <row r="132" spans="1:1" x14ac:dyDescent="0.25">
      <c r="A132" s="1" t="s">
        <v>1731</v>
      </c>
    </row>
    <row r="133" spans="1:1" x14ac:dyDescent="0.25">
      <c r="A133" s="1" t="s">
        <v>1698</v>
      </c>
    </row>
    <row r="134" spans="1:1" x14ac:dyDescent="0.25">
      <c r="A134" s="1" t="s">
        <v>1698</v>
      </c>
    </row>
    <row r="135" spans="1:1" x14ac:dyDescent="0.25">
      <c r="A135" s="1" t="s">
        <v>1698</v>
      </c>
    </row>
    <row r="136" spans="1:1" x14ac:dyDescent="0.25">
      <c r="A136" s="1" t="s">
        <v>1698</v>
      </c>
    </row>
    <row r="137" spans="1:1" x14ac:dyDescent="0.25">
      <c r="A137" s="1" t="s">
        <v>1698</v>
      </c>
    </row>
    <row r="138" spans="1:1" x14ac:dyDescent="0.25">
      <c r="A138" s="1" t="s">
        <v>1698</v>
      </c>
    </row>
    <row r="139" spans="1:1" x14ac:dyDescent="0.25">
      <c r="A139" s="1" t="s">
        <v>1699</v>
      </c>
    </row>
    <row r="140" spans="1:1" x14ac:dyDescent="0.25">
      <c r="A140" s="1" t="s">
        <v>1699</v>
      </c>
    </row>
    <row r="141" spans="1:1" x14ac:dyDescent="0.25">
      <c r="A141" s="1" t="s">
        <v>1699</v>
      </c>
    </row>
    <row r="142" spans="1:1" x14ac:dyDescent="0.25">
      <c r="A142" s="1" t="s">
        <v>1699</v>
      </c>
    </row>
    <row r="143" spans="1:1" x14ac:dyDescent="0.25">
      <c r="A143" s="1" t="s">
        <v>1699</v>
      </c>
    </row>
    <row r="144" spans="1:1" x14ac:dyDescent="0.25">
      <c r="A144" s="1" t="s">
        <v>1699</v>
      </c>
    </row>
    <row r="145" spans="1:1" x14ac:dyDescent="0.25">
      <c r="A145" s="1" t="s">
        <v>1700</v>
      </c>
    </row>
    <row r="146" spans="1:1" x14ac:dyDescent="0.25">
      <c r="A146" s="1" t="s">
        <v>1700</v>
      </c>
    </row>
    <row r="147" spans="1:1" x14ac:dyDescent="0.25">
      <c r="A147" s="1" t="s">
        <v>1700</v>
      </c>
    </row>
    <row r="148" spans="1:1" x14ac:dyDescent="0.25">
      <c r="A148" s="1" t="s">
        <v>1700</v>
      </c>
    </row>
    <row r="149" spans="1:1" x14ac:dyDescent="0.25">
      <c r="A149" s="1" t="s">
        <v>1700</v>
      </c>
    </row>
    <row r="150" spans="1:1" x14ac:dyDescent="0.25">
      <c r="A150" s="1" t="s">
        <v>1700</v>
      </c>
    </row>
    <row r="151" spans="1:1" x14ac:dyDescent="0.25">
      <c r="A151" s="1" t="s">
        <v>1701</v>
      </c>
    </row>
    <row r="152" spans="1:1" x14ac:dyDescent="0.25">
      <c r="A152" s="1" t="s">
        <v>1701</v>
      </c>
    </row>
    <row r="153" spans="1:1" x14ac:dyDescent="0.25">
      <c r="A153" s="1" t="s">
        <v>1701</v>
      </c>
    </row>
    <row r="154" spans="1:1" x14ac:dyDescent="0.25">
      <c r="A154" s="1" t="s">
        <v>1701</v>
      </c>
    </row>
    <row r="155" spans="1:1" x14ac:dyDescent="0.25">
      <c r="A155" s="1" t="s">
        <v>1701</v>
      </c>
    </row>
    <row r="156" spans="1:1" x14ac:dyDescent="0.25">
      <c r="A156" s="1" t="s">
        <v>1701</v>
      </c>
    </row>
    <row r="157" spans="1:1" x14ac:dyDescent="0.25">
      <c r="A157" s="1" t="s">
        <v>1702</v>
      </c>
    </row>
    <row r="158" spans="1:1" x14ac:dyDescent="0.25">
      <c r="A158" s="1" t="s">
        <v>1702</v>
      </c>
    </row>
    <row r="159" spans="1:1" x14ac:dyDescent="0.25">
      <c r="A159" s="1" t="s">
        <v>1702</v>
      </c>
    </row>
    <row r="160" spans="1:1" x14ac:dyDescent="0.25">
      <c r="A160" s="1" t="s">
        <v>1702</v>
      </c>
    </row>
    <row r="161" spans="1:1" x14ac:dyDescent="0.25">
      <c r="A161" s="1" t="s">
        <v>1702</v>
      </c>
    </row>
    <row r="162" spans="1:1" x14ac:dyDescent="0.25">
      <c r="A162" s="1" t="s">
        <v>1702</v>
      </c>
    </row>
    <row r="163" spans="1:1" x14ac:dyDescent="0.25">
      <c r="A163" s="1" t="s">
        <v>1703</v>
      </c>
    </row>
    <row r="164" spans="1:1" x14ac:dyDescent="0.25">
      <c r="A164" s="1" t="s">
        <v>1703</v>
      </c>
    </row>
    <row r="165" spans="1:1" x14ac:dyDescent="0.25">
      <c r="A165" s="1" t="s">
        <v>1703</v>
      </c>
    </row>
    <row r="166" spans="1:1" x14ac:dyDescent="0.25">
      <c r="A166" s="1" t="s">
        <v>1703</v>
      </c>
    </row>
    <row r="167" spans="1:1" x14ac:dyDescent="0.25">
      <c r="A167" s="1" t="s">
        <v>1703</v>
      </c>
    </row>
    <row r="168" spans="1:1" x14ac:dyDescent="0.25">
      <c r="A168" s="1" t="s">
        <v>1703</v>
      </c>
    </row>
    <row r="169" spans="1:1" x14ac:dyDescent="0.25">
      <c r="A169" s="1" t="s">
        <v>1704</v>
      </c>
    </row>
    <row r="170" spans="1:1" x14ac:dyDescent="0.25">
      <c r="A170" s="1" t="s">
        <v>1704</v>
      </c>
    </row>
    <row r="171" spans="1:1" x14ac:dyDescent="0.25">
      <c r="A171" s="1" t="s">
        <v>1704</v>
      </c>
    </row>
    <row r="172" spans="1:1" x14ac:dyDescent="0.25">
      <c r="A172" s="1" t="s">
        <v>1704</v>
      </c>
    </row>
    <row r="173" spans="1:1" x14ac:dyDescent="0.25">
      <c r="A173" s="1" t="s">
        <v>1704</v>
      </c>
    </row>
    <row r="174" spans="1:1" x14ac:dyDescent="0.25">
      <c r="A174" s="1" t="s">
        <v>1704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Mean</vt:lpstr>
      <vt:lpstr>Details</vt:lpstr>
      <vt:lpstr>Std</vt:lpstr>
      <vt:lpstr>Varieties names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RootSnap!</dc:creator>
  <cp:lastModifiedBy>isabelle</cp:lastModifiedBy>
  <dcterms:created xsi:type="dcterms:W3CDTF">2018-11-29T11:59:10Z</dcterms:created>
  <dcterms:modified xsi:type="dcterms:W3CDTF">2019-02-18T20:04:41Z</dcterms:modified>
</cp:coreProperties>
</file>