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defaultThemeVersion="124226"/>
  <bookViews>
    <workbookView xWindow="384" yWindow="132" windowWidth="5892" windowHeight="1608" activeTab="3"/>
  </bookViews>
  <sheets>
    <sheet name="إهداء" sheetId="1" r:id="rId1"/>
    <sheet name="TS" sheetId="10" r:id="rId2"/>
    <sheet name="T1" sheetId="11" r:id="rId3"/>
    <sheet name="B1" sheetId="12" r:id="rId4"/>
  </sheets>
  <definedNames>
    <definedName name="_xlnm._FilterDatabase" localSheetId="2" hidden="1">'T1'!$A$9:$AJ$59</definedName>
    <definedName name="base1">'T1'!$A$7:$BL$42</definedName>
    <definedName name="_xlnm.Print_Area" localSheetId="3">'B1'!$A$1:$O$49</definedName>
    <definedName name="_xlnm.Print_Area">'B1'!$A$1:$O$49</definedName>
    <definedName name="Zoom">'B1'!$A$1:$O$49</definedName>
    <definedName name="الرتبة">'B1'!$A$1:$O$49</definedName>
  </definedNames>
  <calcPr calcId="145621"/>
</workbook>
</file>

<file path=xl/calcChain.xml><?xml version="1.0" encoding="utf-8"?>
<calcChain xmlns="http://schemas.openxmlformats.org/spreadsheetml/2006/main">
  <c r="A5" i="12" l="1"/>
  <c r="L39" i="12" l="1"/>
  <c r="I39" i="12"/>
  <c r="G39" i="12"/>
  <c r="G37" i="12"/>
  <c r="G35" i="12"/>
  <c r="G33" i="12"/>
  <c r="L28" i="12"/>
  <c r="L26" i="12"/>
  <c r="I26" i="12"/>
  <c r="G26" i="12"/>
  <c r="L19" i="12"/>
  <c r="I20" i="12"/>
  <c r="I19" i="12"/>
  <c r="G24" i="12"/>
  <c r="G23" i="12"/>
  <c r="G22" i="12"/>
  <c r="G21" i="12"/>
  <c r="G20" i="12"/>
  <c r="G19" i="12"/>
  <c r="I13" i="12"/>
  <c r="I12" i="12"/>
  <c r="N7" i="12"/>
  <c r="E47" i="12" s="1"/>
  <c r="N6" i="12"/>
  <c r="N1" i="12"/>
  <c r="A6" i="12"/>
  <c r="A4" i="12"/>
  <c r="A3" i="12"/>
  <c r="M26" i="12"/>
  <c r="BL10" i="11"/>
  <c r="L25" i="12"/>
  <c r="M19" i="12" s="1"/>
  <c r="L24" i="12"/>
  <c r="I23" i="12"/>
  <c r="L20" i="12"/>
  <c r="L29" i="12" l="1"/>
  <c r="L31" i="12"/>
  <c r="L33" i="12"/>
  <c r="M33" i="12" s="1"/>
  <c r="L40" i="12"/>
  <c r="G42" i="12"/>
  <c r="G44" i="12"/>
  <c r="E48" i="12"/>
  <c r="N2" i="12"/>
  <c r="I22" i="12"/>
  <c r="L23" i="12"/>
  <c r="G28" i="12"/>
  <c r="G30" i="12"/>
  <c r="L32" i="12"/>
  <c r="M28" i="12" s="1"/>
  <c r="I37" i="12"/>
  <c r="G41" i="12"/>
  <c r="I42" i="12"/>
  <c r="I44" i="12"/>
  <c r="E49" i="12"/>
  <c r="N3" i="12"/>
  <c r="I21" i="12"/>
  <c r="L22" i="12"/>
  <c r="L30" i="12"/>
  <c r="I35" i="12"/>
  <c r="L37" i="12"/>
  <c r="M37" i="12" s="1"/>
  <c r="G40" i="12"/>
  <c r="I41" i="12"/>
  <c r="L42" i="12"/>
  <c r="L44" i="12"/>
  <c r="M44" i="12" s="1"/>
  <c r="H48" i="12"/>
  <c r="N4" i="12"/>
  <c r="L21" i="12"/>
  <c r="I24" i="12"/>
  <c r="G29" i="12"/>
  <c r="G31" i="12"/>
  <c r="I33" i="12"/>
  <c r="L35" i="12"/>
  <c r="M35" i="12" s="1"/>
  <c r="I40" i="12"/>
  <c r="L41" i="12"/>
  <c r="L43" i="12"/>
  <c r="BL11" i="11"/>
  <c r="BL12" i="11"/>
  <c r="BL13" i="11"/>
  <c r="BL14" i="11"/>
  <c r="BL15" i="11"/>
  <c r="BL16" i="11"/>
  <c r="BL17" i="11"/>
  <c r="BL18" i="11"/>
  <c r="BL19" i="11"/>
  <c r="BL20" i="11"/>
  <c r="BL21" i="11"/>
  <c r="BL22" i="11"/>
  <c r="BL23" i="11"/>
  <c r="BL24" i="11"/>
  <c r="BL25" i="11"/>
  <c r="BL26" i="11"/>
  <c r="BL27" i="11"/>
  <c r="BL28" i="11"/>
  <c r="BL29" i="11"/>
  <c r="BL30" i="11"/>
  <c r="BL31" i="11"/>
  <c r="BL32" i="11"/>
  <c r="BL33" i="11"/>
  <c r="BL34" i="11"/>
  <c r="BL35" i="11"/>
  <c r="BL36" i="11"/>
  <c r="BL37" i="11"/>
  <c r="BL38" i="11"/>
  <c r="BL39" i="11"/>
  <c r="BL40" i="11"/>
  <c r="BL41" i="11"/>
  <c r="BL42" i="11"/>
  <c r="BL43" i="11"/>
  <c r="BL44" i="11"/>
  <c r="BL45" i="11"/>
  <c r="BL46" i="11"/>
  <c r="BL47" i="11"/>
  <c r="BL48" i="11"/>
  <c r="BL49" i="11"/>
  <c r="BL50" i="11"/>
  <c r="BL51" i="11"/>
  <c r="BL52" i="11"/>
  <c r="BL53" i="11"/>
  <c r="BL54" i="11"/>
  <c r="BL55" i="11"/>
  <c r="BL56" i="11"/>
  <c r="BL57" i="11"/>
  <c r="BL58" i="11"/>
  <c r="BL59" i="11"/>
  <c r="BL60" i="11"/>
  <c r="BL61" i="11"/>
  <c r="BL62" i="11"/>
  <c r="BL63" i="11"/>
  <c r="BL64" i="11"/>
  <c r="BL65" i="11"/>
  <c r="BL66" i="11"/>
  <c r="BL67" i="11"/>
  <c r="BL68" i="11"/>
  <c r="BL69" i="11"/>
  <c r="BL70" i="11"/>
  <c r="BL71" i="11"/>
  <c r="BL72" i="11"/>
  <c r="BL73" i="11"/>
  <c r="BL74" i="11"/>
  <c r="BL75" i="11"/>
  <c r="BL76" i="11"/>
  <c r="BL77" i="11"/>
  <c r="BL78" i="11"/>
  <c r="BL79" i="11"/>
  <c r="BL80" i="11"/>
  <c r="BL81" i="11"/>
  <c r="BL82" i="11"/>
  <c r="BL83" i="11"/>
  <c r="BL84" i="11"/>
  <c r="BL85" i="11"/>
  <c r="BL86" i="11"/>
  <c r="BL87" i="11"/>
  <c r="BL88" i="11"/>
  <c r="BL89" i="11"/>
  <c r="BL90" i="11"/>
  <c r="BL91" i="11"/>
  <c r="BL92" i="11"/>
  <c r="BL93" i="11"/>
  <c r="BL94" i="11"/>
  <c r="BL95" i="11"/>
  <c r="BL96" i="11"/>
  <c r="BL97" i="11"/>
  <c r="BL98" i="11"/>
  <c r="BL99" i="11"/>
  <c r="BL100" i="11"/>
  <c r="BH10" i="11"/>
  <c r="BH11" i="11"/>
  <c r="BK39" i="11" l="1"/>
  <c r="BK40" i="11"/>
  <c r="BK41" i="11"/>
  <c r="BK42" i="11"/>
  <c r="BK43" i="11"/>
  <c r="BK44" i="11"/>
  <c r="BK45" i="11"/>
  <c r="BK46" i="11"/>
  <c r="BK47" i="11"/>
  <c r="BK48" i="11"/>
  <c r="BK49" i="11"/>
  <c r="BK50" i="11"/>
  <c r="BK51" i="11"/>
  <c r="BK52" i="11"/>
  <c r="BK53" i="11"/>
  <c r="BK54" i="11"/>
  <c r="BK55" i="11"/>
  <c r="BK56" i="11"/>
  <c r="BK57" i="11"/>
  <c r="BK58" i="11"/>
  <c r="BK59" i="11"/>
  <c r="BK60" i="11"/>
  <c r="BK61" i="11"/>
  <c r="BK62" i="11"/>
  <c r="BK63" i="11"/>
  <c r="BK64" i="11"/>
  <c r="BK65" i="11"/>
  <c r="BK66" i="11"/>
  <c r="BK67" i="11"/>
  <c r="BK68" i="11"/>
  <c r="BK69" i="11"/>
  <c r="BK70" i="11"/>
  <c r="BK71" i="11"/>
  <c r="BK72" i="11"/>
  <c r="BK73" i="11"/>
  <c r="BK74" i="11"/>
  <c r="BK75" i="11"/>
  <c r="BK76" i="11"/>
  <c r="BK77" i="11"/>
  <c r="BK78" i="11"/>
  <c r="BK79" i="11"/>
  <c r="BK80" i="11"/>
  <c r="BK81" i="11"/>
  <c r="BK82" i="11"/>
  <c r="BK83" i="11"/>
  <c r="BK84" i="11"/>
  <c r="BK85" i="11"/>
  <c r="BK86" i="11"/>
  <c r="BK87" i="11"/>
  <c r="BK88" i="11"/>
  <c r="BK89" i="11"/>
  <c r="BK90" i="11"/>
  <c r="BK91" i="11"/>
  <c r="BK92" i="11"/>
  <c r="BK93" i="11"/>
  <c r="BK94" i="11"/>
  <c r="BK95" i="11"/>
  <c r="BK96" i="11"/>
  <c r="BK97" i="11"/>
  <c r="BK98" i="11"/>
  <c r="BK99" i="11"/>
  <c r="BK100" i="11"/>
  <c r="BJ11" i="11"/>
  <c r="BJ12" i="11"/>
  <c r="BJ13" i="11"/>
  <c r="BJ14" i="11"/>
  <c r="BJ15" i="11"/>
  <c r="BJ16" i="11"/>
  <c r="BJ17" i="11"/>
  <c r="BJ18" i="11"/>
  <c r="BJ19" i="11"/>
  <c r="BJ20" i="11"/>
  <c r="BJ21" i="11"/>
  <c r="BJ22" i="11"/>
  <c r="BJ23" i="11"/>
  <c r="BJ24" i="11"/>
  <c r="BJ25" i="11"/>
  <c r="BJ26" i="11"/>
  <c r="BJ27" i="11"/>
  <c r="BJ28" i="11"/>
  <c r="BJ29" i="11"/>
  <c r="BJ30" i="11"/>
  <c r="BJ31" i="11"/>
  <c r="BJ32" i="11"/>
  <c r="BJ33" i="11"/>
  <c r="BJ34" i="11"/>
  <c r="BJ35" i="11"/>
  <c r="BJ36" i="11"/>
  <c r="BJ37" i="11"/>
  <c r="BJ38" i="11"/>
  <c r="BJ39" i="11"/>
  <c r="BJ40" i="11"/>
  <c r="BJ41" i="11"/>
  <c r="BJ42" i="11"/>
  <c r="BJ43" i="11"/>
  <c r="BJ44" i="11"/>
  <c r="BJ45" i="11"/>
  <c r="BJ46" i="11"/>
  <c r="BJ47" i="11"/>
  <c r="BJ48" i="11"/>
  <c r="BJ49" i="11"/>
  <c r="BJ50" i="11"/>
  <c r="BJ51" i="11"/>
  <c r="BJ52" i="11"/>
  <c r="BJ53" i="11"/>
  <c r="BJ54" i="11"/>
  <c r="BJ55" i="11"/>
  <c r="BJ56" i="11"/>
  <c r="BJ57" i="11"/>
  <c r="BJ58" i="11"/>
  <c r="BJ59" i="11"/>
  <c r="BJ60" i="11"/>
  <c r="BJ61" i="11"/>
  <c r="BJ62" i="11"/>
  <c r="BJ63" i="11"/>
  <c r="BJ64" i="11"/>
  <c r="BJ65" i="11"/>
  <c r="BJ66" i="11"/>
  <c r="BJ67" i="11"/>
  <c r="BJ68" i="11"/>
  <c r="BJ69" i="11"/>
  <c r="BJ70" i="11"/>
  <c r="BJ71" i="11"/>
  <c r="BJ72" i="11"/>
  <c r="BJ73" i="11"/>
  <c r="BJ74" i="11"/>
  <c r="BJ75" i="11"/>
  <c r="BJ76" i="11"/>
  <c r="BJ77" i="11"/>
  <c r="BJ78" i="11"/>
  <c r="BJ79" i="11"/>
  <c r="BJ80" i="11"/>
  <c r="BJ81" i="11"/>
  <c r="BJ82" i="11"/>
  <c r="BJ83" i="11"/>
  <c r="BJ84" i="11"/>
  <c r="BJ85" i="11"/>
  <c r="BJ86" i="11"/>
  <c r="BJ87" i="11"/>
  <c r="BJ88" i="11"/>
  <c r="BJ89" i="11"/>
  <c r="BJ90" i="11"/>
  <c r="BJ91" i="11"/>
  <c r="BJ92" i="11"/>
  <c r="BJ93" i="11"/>
  <c r="BJ94" i="11"/>
  <c r="BJ95" i="11"/>
  <c r="BJ96" i="11"/>
  <c r="BJ97" i="11"/>
  <c r="BJ98" i="11"/>
  <c r="BJ99" i="11"/>
  <c r="BJ100" i="11"/>
  <c r="BI11" i="11"/>
  <c r="BI12" i="11"/>
  <c r="BI13" i="11"/>
  <c r="BI14" i="11"/>
  <c r="BI15" i="11"/>
  <c r="BI16" i="11"/>
  <c r="BI17" i="11"/>
  <c r="BI18" i="11"/>
  <c r="BI19" i="11"/>
  <c r="BI20" i="11"/>
  <c r="BI21" i="11"/>
  <c r="BI22" i="11"/>
  <c r="BI23" i="11"/>
  <c r="BI24" i="11"/>
  <c r="BI25" i="11"/>
  <c r="BI26" i="11"/>
  <c r="BI27" i="11"/>
  <c r="BI28" i="11"/>
  <c r="BI29" i="11"/>
  <c r="BI30" i="11"/>
  <c r="BI31" i="11"/>
  <c r="BI32" i="11"/>
  <c r="BI33" i="11"/>
  <c r="BI34" i="11"/>
  <c r="BI35" i="11"/>
  <c r="BI36" i="11"/>
  <c r="BI37" i="11"/>
  <c r="BI38" i="11"/>
  <c r="BH12" i="11"/>
  <c r="BH13" i="11"/>
  <c r="BH14" i="11"/>
  <c r="BH15" i="11"/>
  <c r="BH16" i="11"/>
  <c r="BH17" i="11"/>
  <c r="BH18" i="11"/>
  <c r="BH19" i="11"/>
  <c r="BH20" i="11"/>
  <c r="BH21" i="11"/>
  <c r="BH22" i="11"/>
  <c r="BH23" i="11"/>
  <c r="BH24" i="11"/>
  <c r="BH25" i="11"/>
  <c r="BH26" i="11"/>
  <c r="BH27" i="11"/>
  <c r="BH28" i="11"/>
  <c r="BH29" i="11"/>
  <c r="BH30" i="11"/>
  <c r="BH31" i="11"/>
  <c r="BH32" i="11"/>
  <c r="BH33" i="11"/>
  <c r="BH34" i="11"/>
  <c r="BH35" i="11"/>
  <c r="BH36" i="11"/>
  <c r="BH37" i="11"/>
  <c r="BH38" i="11"/>
  <c r="BF100" i="11"/>
  <c r="BF11" i="11"/>
  <c r="BF12" i="11"/>
  <c r="BF13" i="11"/>
  <c r="BF14" i="11"/>
  <c r="BF15" i="11"/>
  <c r="BF16" i="11"/>
  <c r="BF17" i="11"/>
  <c r="BF18" i="11"/>
  <c r="BF19" i="11"/>
  <c r="BF20" i="11"/>
  <c r="BF21" i="11"/>
  <c r="BF22" i="11"/>
  <c r="BF23" i="11"/>
  <c r="BF24" i="11"/>
  <c r="BF25" i="11"/>
  <c r="BF26" i="11"/>
  <c r="BF27" i="11"/>
  <c r="BF28" i="11"/>
  <c r="BF29" i="11"/>
  <c r="BF30" i="11"/>
  <c r="BF31" i="11"/>
  <c r="BF32" i="11"/>
  <c r="BF33" i="11"/>
  <c r="BF34" i="11"/>
  <c r="BF35" i="11"/>
  <c r="BF36" i="11"/>
  <c r="BF37" i="11"/>
  <c r="BF38" i="11"/>
  <c r="BF39" i="11"/>
  <c r="BF40" i="11"/>
  <c r="BF41" i="11"/>
  <c r="BF42" i="11"/>
  <c r="BF43" i="11"/>
  <c r="BF44" i="11"/>
  <c r="BF45" i="11"/>
  <c r="BF46" i="11"/>
  <c r="BF47" i="11"/>
  <c r="BF48" i="11"/>
  <c r="BF49" i="11"/>
  <c r="BF50" i="11"/>
  <c r="BF51" i="11"/>
  <c r="BF52" i="11"/>
  <c r="BF53" i="11"/>
  <c r="BF54" i="11"/>
  <c r="BF55" i="11"/>
  <c r="BF56" i="11"/>
  <c r="BF57" i="11"/>
  <c r="BF58" i="11"/>
  <c r="BF59" i="11"/>
  <c r="BF60" i="11"/>
  <c r="BF61" i="11"/>
  <c r="BF62" i="11"/>
  <c r="BF63" i="11"/>
  <c r="BF64" i="11"/>
  <c r="BF65" i="11"/>
  <c r="BF66" i="11"/>
  <c r="BF67" i="11"/>
  <c r="BF68" i="11"/>
  <c r="BF69" i="11"/>
  <c r="BF70" i="11"/>
  <c r="BF71" i="11"/>
  <c r="BF72" i="11"/>
  <c r="BF73" i="11"/>
  <c r="BF74" i="11"/>
  <c r="BF75" i="11"/>
  <c r="BF76" i="11"/>
  <c r="BF77" i="11"/>
  <c r="BF78" i="11"/>
  <c r="BF79" i="11"/>
  <c r="BF80" i="11"/>
  <c r="BF81" i="11"/>
  <c r="BF82" i="11"/>
  <c r="BF83" i="11"/>
  <c r="BF84" i="11"/>
  <c r="BF85" i="11"/>
  <c r="BF86" i="11"/>
  <c r="BF87" i="11"/>
  <c r="BF88" i="11"/>
  <c r="BF89" i="11"/>
  <c r="BF90" i="11"/>
  <c r="BF91" i="11"/>
  <c r="BF92" i="11"/>
  <c r="BF93" i="11"/>
  <c r="BF94" i="11"/>
  <c r="BF95" i="11"/>
  <c r="BF96" i="11"/>
  <c r="BF97" i="11"/>
  <c r="BF98" i="11"/>
  <c r="BF99" i="11"/>
  <c r="BF10" i="11"/>
  <c r="BC11" i="11"/>
  <c r="BC12" i="11"/>
  <c r="BC13" i="11"/>
  <c r="BC14" i="11"/>
  <c r="BC15" i="11"/>
  <c r="BC16" i="11"/>
  <c r="BC17" i="11"/>
  <c r="BC18" i="11"/>
  <c r="BC19" i="11"/>
  <c r="BC20" i="11"/>
  <c r="BC21" i="11"/>
  <c r="BC22" i="11"/>
  <c r="BC23" i="11"/>
  <c r="BC24" i="11"/>
  <c r="BC25" i="11"/>
  <c r="BC26" i="11"/>
  <c r="BC27" i="11"/>
  <c r="BC28" i="11"/>
  <c r="BC29" i="11"/>
  <c r="BC30" i="11"/>
  <c r="BC31" i="11"/>
  <c r="BC32" i="11"/>
  <c r="BC33" i="11"/>
  <c r="BC34" i="11"/>
  <c r="BC35" i="11"/>
  <c r="BC36" i="11"/>
  <c r="BC37" i="11"/>
  <c r="BC38" i="11"/>
  <c r="BC39" i="11"/>
  <c r="BC40" i="11"/>
  <c r="BC41" i="11"/>
  <c r="BC42" i="11"/>
  <c r="BC43" i="11"/>
  <c r="BC44" i="11"/>
  <c r="BC45" i="11"/>
  <c r="BC46" i="11"/>
  <c r="BC47" i="11"/>
  <c r="BC48" i="11"/>
  <c r="BC49" i="11"/>
  <c r="BC50" i="11"/>
  <c r="BC51" i="11"/>
  <c r="BC52" i="11"/>
  <c r="BC53" i="11"/>
  <c r="BC54" i="11"/>
  <c r="BC55" i="11"/>
  <c r="BC56" i="11"/>
  <c r="BC57" i="11"/>
  <c r="BC58" i="11"/>
  <c r="BC59" i="11"/>
  <c r="BC60" i="11"/>
  <c r="BC61" i="11"/>
  <c r="BC62" i="11"/>
  <c r="BC63" i="11"/>
  <c r="BC64" i="11"/>
  <c r="BC65" i="11"/>
  <c r="BC66" i="11"/>
  <c r="BC67" i="11"/>
  <c r="BC68" i="11"/>
  <c r="BC69" i="11"/>
  <c r="BC70" i="11"/>
  <c r="BC71" i="11"/>
  <c r="BC72" i="11"/>
  <c r="BC73" i="11"/>
  <c r="BC74" i="11"/>
  <c r="BC75" i="11"/>
  <c r="BC76" i="11"/>
  <c r="BC77" i="11"/>
  <c r="BC78" i="11"/>
  <c r="BC79" i="11"/>
  <c r="BC80" i="11"/>
  <c r="BC81" i="11"/>
  <c r="BC82" i="11"/>
  <c r="BC83" i="11"/>
  <c r="BC84" i="11"/>
  <c r="BC85" i="11"/>
  <c r="BC86" i="11"/>
  <c r="BC87" i="11"/>
  <c r="BC88" i="11"/>
  <c r="BC89" i="11"/>
  <c r="BC90" i="11"/>
  <c r="BC91" i="11"/>
  <c r="BC92" i="11"/>
  <c r="BC93" i="11"/>
  <c r="BC94" i="11"/>
  <c r="BC95" i="11"/>
  <c r="BC96" i="11"/>
  <c r="BC97" i="11"/>
  <c r="BC98" i="11"/>
  <c r="BC99" i="11"/>
  <c r="BC100" i="11"/>
  <c r="BB11" i="11"/>
  <c r="BB12" i="11"/>
  <c r="BB13" i="11"/>
  <c r="BB14" i="11"/>
  <c r="BB15" i="11"/>
  <c r="BB16" i="11"/>
  <c r="BB17" i="11"/>
  <c r="BB18" i="11"/>
  <c r="BB19" i="11"/>
  <c r="BB20" i="11"/>
  <c r="BB21" i="11"/>
  <c r="BB22" i="11"/>
  <c r="BB23" i="11"/>
  <c r="BB24" i="11"/>
  <c r="BB25" i="11"/>
  <c r="BB26" i="11"/>
  <c r="BB27" i="11"/>
  <c r="BB28" i="11"/>
  <c r="BB29" i="11"/>
  <c r="BB30" i="11"/>
  <c r="BB31" i="11"/>
  <c r="BB32" i="11"/>
  <c r="BB33" i="11"/>
  <c r="BB34" i="11"/>
  <c r="BB35" i="11"/>
  <c r="BB36" i="11"/>
  <c r="BB37" i="11"/>
  <c r="BB38" i="11"/>
  <c r="BB39" i="11"/>
  <c r="BB40" i="11"/>
  <c r="BB41" i="11"/>
  <c r="BB42" i="11"/>
  <c r="BB43" i="11"/>
  <c r="BB44" i="11"/>
  <c r="BB45" i="11"/>
  <c r="BB46" i="11"/>
  <c r="BB47" i="11"/>
  <c r="BB48" i="11"/>
  <c r="BB49" i="11"/>
  <c r="BB50" i="11"/>
  <c r="BB51" i="11"/>
  <c r="BB52" i="11"/>
  <c r="BB53" i="11"/>
  <c r="BB54" i="11"/>
  <c r="BB55" i="11"/>
  <c r="BB56" i="11"/>
  <c r="BB57" i="11"/>
  <c r="BB58" i="11"/>
  <c r="BB59" i="11"/>
  <c r="BB60" i="11"/>
  <c r="BB61" i="11"/>
  <c r="BB62" i="11"/>
  <c r="BB63" i="11"/>
  <c r="BB64" i="11"/>
  <c r="BB65" i="11"/>
  <c r="BB66" i="11"/>
  <c r="BB67" i="11"/>
  <c r="BB68" i="11"/>
  <c r="BB69" i="11"/>
  <c r="BB70" i="11"/>
  <c r="BB71" i="11"/>
  <c r="BB72" i="11"/>
  <c r="BB73" i="11"/>
  <c r="BB74" i="11"/>
  <c r="BB75" i="11"/>
  <c r="BB76" i="11"/>
  <c r="BB77" i="11"/>
  <c r="BB78" i="11"/>
  <c r="BB79" i="11"/>
  <c r="BB80" i="11"/>
  <c r="BB81" i="11"/>
  <c r="BB82" i="11"/>
  <c r="BB83" i="11"/>
  <c r="BB84" i="11"/>
  <c r="BB85" i="11"/>
  <c r="BB86" i="11"/>
  <c r="BB87" i="11"/>
  <c r="BB88" i="11"/>
  <c r="BB89" i="11"/>
  <c r="BB90" i="11"/>
  <c r="BB91" i="11"/>
  <c r="BB92" i="11"/>
  <c r="BB93" i="11"/>
  <c r="BB94" i="11"/>
  <c r="BB95" i="11"/>
  <c r="BB96" i="11"/>
  <c r="BB97" i="11"/>
  <c r="BB98" i="11"/>
  <c r="BB99" i="11"/>
  <c r="BB100" i="11"/>
  <c r="AY11" i="11"/>
  <c r="AY12" i="11"/>
  <c r="AY13" i="11"/>
  <c r="AY14" i="11"/>
  <c r="AY15" i="11"/>
  <c r="AY16" i="11"/>
  <c r="AY17" i="11"/>
  <c r="AY18" i="11"/>
  <c r="AY19" i="11"/>
  <c r="AY20" i="11"/>
  <c r="AY21" i="11"/>
  <c r="AY22" i="11"/>
  <c r="AY23" i="11"/>
  <c r="AY24" i="11"/>
  <c r="AY25" i="11"/>
  <c r="AY26" i="11"/>
  <c r="AY27" i="11"/>
  <c r="AY28" i="11"/>
  <c r="AY29" i="11"/>
  <c r="AY30" i="11"/>
  <c r="AY31" i="11"/>
  <c r="AY32" i="11"/>
  <c r="AY33" i="11"/>
  <c r="AY34" i="11"/>
  <c r="AY35" i="11"/>
  <c r="AY36" i="11"/>
  <c r="AY37" i="11"/>
  <c r="AY38" i="11"/>
  <c r="AY39" i="11"/>
  <c r="AY40" i="11"/>
  <c r="AY41" i="11"/>
  <c r="AY42" i="11"/>
  <c r="AY43" i="11"/>
  <c r="AY44" i="11"/>
  <c r="AY45" i="11"/>
  <c r="AY46" i="11"/>
  <c r="AY47" i="11"/>
  <c r="AY48" i="11"/>
  <c r="AY49" i="11"/>
  <c r="AY50" i="11"/>
  <c r="AY51" i="11"/>
  <c r="AY52" i="11"/>
  <c r="AY53" i="11"/>
  <c r="AY54" i="11"/>
  <c r="AY55" i="11"/>
  <c r="AY56" i="11"/>
  <c r="AY57" i="11"/>
  <c r="AY58" i="11"/>
  <c r="AY59" i="11"/>
  <c r="AY60" i="11"/>
  <c r="AY61" i="11"/>
  <c r="AY62" i="11"/>
  <c r="AY63" i="11"/>
  <c r="AY64" i="11"/>
  <c r="AY65" i="11"/>
  <c r="AY66" i="11"/>
  <c r="AY67" i="11"/>
  <c r="AY68" i="11"/>
  <c r="AY69" i="11"/>
  <c r="AY70" i="11"/>
  <c r="AY71" i="11"/>
  <c r="AY72" i="11"/>
  <c r="AY73" i="11"/>
  <c r="AY74" i="11"/>
  <c r="AY75" i="11"/>
  <c r="AY76" i="11"/>
  <c r="AY77" i="11"/>
  <c r="AY78" i="11"/>
  <c r="AY79" i="11"/>
  <c r="AY80" i="11"/>
  <c r="AY81" i="11"/>
  <c r="AY82" i="11"/>
  <c r="AY83" i="11"/>
  <c r="AY84" i="11"/>
  <c r="AY85" i="11"/>
  <c r="AY86" i="11"/>
  <c r="AY87" i="11"/>
  <c r="AY88" i="11"/>
  <c r="AY89" i="11"/>
  <c r="AY90" i="11"/>
  <c r="AY91" i="11"/>
  <c r="AY92" i="11"/>
  <c r="AY93" i="11"/>
  <c r="AY94" i="11"/>
  <c r="AY95" i="11"/>
  <c r="AY96" i="11"/>
  <c r="AY97" i="11"/>
  <c r="AY98" i="11"/>
  <c r="AY99" i="11"/>
  <c r="AY100" i="11"/>
  <c r="AY101" i="11"/>
  <c r="AV11" i="11"/>
  <c r="AV12" i="11"/>
  <c r="AV13" i="11"/>
  <c r="AV14" i="11"/>
  <c r="AV15" i="11"/>
  <c r="AV16" i="11"/>
  <c r="AV17" i="11"/>
  <c r="AV18" i="11"/>
  <c r="AV19" i="11"/>
  <c r="AV20" i="11"/>
  <c r="AV21" i="11"/>
  <c r="AV22" i="11"/>
  <c r="AV23" i="11"/>
  <c r="AV24" i="11"/>
  <c r="AV25" i="11"/>
  <c r="AV26" i="11"/>
  <c r="AV27" i="11"/>
  <c r="AV28" i="11"/>
  <c r="AV29" i="11"/>
  <c r="AV30" i="11"/>
  <c r="AV31" i="11"/>
  <c r="AV32" i="11"/>
  <c r="AV33" i="11"/>
  <c r="AV34" i="11"/>
  <c r="AV35" i="11"/>
  <c r="AV36" i="11"/>
  <c r="AV37" i="11"/>
  <c r="AV38" i="11"/>
  <c r="AV39" i="11"/>
  <c r="AV40" i="11"/>
  <c r="AV41" i="11"/>
  <c r="AV42" i="11"/>
  <c r="AV43" i="11"/>
  <c r="AV44" i="11"/>
  <c r="AV45" i="11"/>
  <c r="AV46" i="11"/>
  <c r="AV47" i="11"/>
  <c r="AV48" i="11"/>
  <c r="AV49" i="11"/>
  <c r="AV50" i="11"/>
  <c r="AV51" i="11"/>
  <c r="AV52" i="11"/>
  <c r="AV53" i="11"/>
  <c r="AV54" i="11"/>
  <c r="AV55" i="11"/>
  <c r="AV56" i="11"/>
  <c r="AV57" i="11"/>
  <c r="AV58" i="11"/>
  <c r="AV59" i="11"/>
  <c r="AV60" i="11"/>
  <c r="AV61" i="11"/>
  <c r="AV62" i="11"/>
  <c r="AV63" i="11"/>
  <c r="AV64" i="11"/>
  <c r="AV65" i="11"/>
  <c r="AV66" i="11"/>
  <c r="AV67" i="11"/>
  <c r="AV68" i="11"/>
  <c r="AV69" i="11"/>
  <c r="AV70" i="11"/>
  <c r="AV71" i="11"/>
  <c r="AV72" i="11"/>
  <c r="AV73" i="11"/>
  <c r="AV74" i="11"/>
  <c r="AV75" i="11"/>
  <c r="AV76" i="11"/>
  <c r="AV77" i="11"/>
  <c r="AV78" i="11"/>
  <c r="AV79" i="11"/>
  <c r="AV80" i="11"/>
  <c r="AV81" i="11"/>
  <c r="AV82" i="11"/>
  <c r="AV83" i="11"/>
  <c r="AV84" i="11"/>
  <c r="AV85" i="11"/>
  <c r="AV86" i="11"/>
  <c r="AV87" i="11"/>
  <c r="AV88" i="11"/>
  <c r="AV89" i="11"/>
  <c r="AV90" i="11"/>
  <c r="AV91" i="11"/>
  <c r="AV92" i="11"/>
  <c r="AV93" i="11"/>
  <c r="AV94" i="11"/>
  <c r="AV95" i="11"/>
  <c r="AV96" i="11"/>
  <c r="AV97" i="11"/>
  <c r="AV98" i="11"/>
  <c r="AV99" i="11"/>
  <c r="AV100" i="11"/>
  <c r="AV101" i="11"/>
  <c r="AS11" i="11"/>
  <c r="AS12" i="11"/>
  <c r="AS13" i="11"/>
  <c r="AS14" i="11"/>
  <c r="AS15" i="11"/>
  <c r="AS16" i="11"/>
  <c r="AS17" i="11"/>
  <c r="AS18" i="11"/>
  <c r="AS19" i="11"/>
  <c r="AS20" i="11"/>
  <c r="AS21" i="11"/>
  <c r="AS22" i="11"/>
  <c r="AS23" i="11"/>
  <c r="AS24" i="11"/>
  <c r="AS25" i="11"/>
  <c r="AS26" i="11"/>
  <c r="AS27" i="11"/>
  <c r="AS28" i="11"/>
  <c r="AS29" i="11"/>
  <c r="AS30" i="11"/>
  <c r="AS31" i="11"/>
  <c r="AS32" i="11"/>
  <c r="AS33" i="11"/>
  <c r="AS34" i="11"/>
  <c r="AS35" i="11"/>
  <c r="AS36" i="11"/>
  <c r="AS37" i="11"/>
  <c r="AS38" i="11"/>
  <c r="AS39" i="11"/>
  <c r="AS40" i="11"/>
  <c r="AS41" i="11"/>
  <c r="AS42" i="11"/>
  <c r="AS43" i="11"/>
  <c r="AS44" i="11"/>
  <c r="AS45" i="11"/>
  <c r="AS46" i="11"/>
  <c r="AS47" i="11"/>
  <c r="AS48" i="11"/>
  <c r="AS49" i="11"/>
  <c r="AS50" i="11"/>
  <c r="AS51" i="11"/>
  <c r="AS52" i="11"/>
  <c r="AS53" i="11"/>
  <c r="AS54" i="11"/>
  <c r="AS55" i="11"/>
  <c r="AS56" i="11"/>
  <c r="AS57" i="11"/>
  <c r="AS58" i="11"/>
  <c r="AS59" i="11"/>
  <c r="AS60" i="11"/>
  <c r="AS61" i="11"/>
  <c r="AS62" i="11"/>
  <c r="AS63" i="11"/>
  <c r="AS64" i="11"/>
  <c r="AS65" i="11"/>
  <c r="AS66" i="11"/>
  <c r="AS67" i="11"/>
  <c r="AS68" i="11"/>
  <c r="AS69" i="11"/>
  <c r="AS70" i="11"/>
  <c r="AS71" i="11"/>
  <c r="AS72" i="11"/>
  <c r="AS73" i="11"/>
  <c r="AS74" i="11"/>
  <c r="AS75" i="11"/>
  <c r="AS76" i="11"/>
  <c r="AS77" i="11"/>
  <c r="AS78" i="11"/>
  <c r="AS79" i="11"/>
  <c r="AS80" i="11"/>
  <c r="AS81" i="11"/>
  <c r="AS82" i="11"/>
  <c r="AS83" i="11"/>
  <c r="AS84" i="11"/>
  <c r="AS85" i="11"/>
  <c r="AS86" i="11"/>
  <c r="AS87" i="11"/>
  <c r="AS88" i="11"/>
  <c r="AS89" i="11"/>
  <c r="AS90" i="11"/>
  <c r="AS91" i="11"/>
  <c r="AS92" i="11"/>
  <c r="AS93" i="11"/>
  <c r="AS94" i="11"/>
  <c r="AS95" i="11"/>
  <c r="AS96" i="11"/>
  <c r="AS97" i="11"/>
  <c r="AS98" i="11"/>
  <c r="AS99" i="11"/>
  <c r="AS100" i="11"/>
  <c r="AP11" i="11"/>
  <c r="AP12" i="11"/>
  <c r="AP13" i="11"/>
  <c r="AP14" i="11"/>
  <c r="AP15" i="11"/>
  <c r="AP16" i="11"/>
  <c r="AP17" i="11"/>
  <c r="AP18" i="11"/>
  <c r="AP19" i="11"/>
  <c r="AP20" i="11"/>
  <c r="AP21" i="11"/>
  <c r="AP22" i="11"/>
  <c r="AP23" i="11"/>
  <c r="AP24" i="11"/>
  <c r="AP25" i="11"/>
  <c r="AP26" i="11"/>
  <c r="AP27" i="11"/>
  <c r="AP28" i="11"/>
  <c r="AP29" i="11"/>
  <c r="AP30" i="11"/>
  <c r="AP31" i="11"/>
  <c r="AP32" i="11"/>
  <c r="AP33" i="11"/>
  <c r="AP34" i="11"/>
  <c r="AP35" i="11"/>
  <c r="AP36" i="11"/>
  <c r="AP37" i="11"/>
  <c r="AP38" i="11"/>
  <c r="AP39" i="11"/>
  <c r="AP40" i="11"/>
  <c r="AP41" i="11"/>
  <c r="AP42" i="11"/>
  <c r="AP43" i="11"/>
  <c r="AP44" i="11"/>
  <c r="AP45" i="11"/>
  <c r="AP46" i="11"/>
  <c r="AP47" i="11"/>
  <c r="AP48" i="11"/>
  <c r="AP49" i="11"/>
  <c r="AP50" i="11"/>
  <c r="AP51" i="11"/>
  <c r="AP52" i="11"/>
  <c r="AP53" i="11"/>
  <c r="AP54" i="11"/>
  <c r="AP55" i="11"/>
  <c r="AP56" i="11"/>
  <c r="AP57" i="11"/>
  <c r="AP58" i="11"/>
  <c r="AP59" i="11"/>
  <c r="AP60" i="11"/>
  <c r="AP61" i="11"/>
  <c r="AP62" i="11"/>
  <c r="AP63" i="11"/>
  <c r="AP64" i="11"/>
  <c r="AP65" i="11"/>
  <c r="AP66" i="11"/>
  <c r="AP67" i="11"/>
  <c r="AP68" i="11"/>
  <c r="AP69" i="11"/>
  <c r="AP70" i="11"/>
  <c r="AP71" i="11"/>
  <c r="AP72" i="11"/>
  <c r="AP73" i="11"/>
  <c r="AP74" i="11"/>
  <c r="AP75" i="11"/>
  <c r="AP76" i="11"/>
  <c r="AP77" i="11"/>
  <c r="AP78" i="11"/>
  <c r="AP79" i="11"/>
  <c r="AP80" i="11"/>
  <c r="AP81" i="11"/>
  <c r="AP82" i="11"/>
  <c r="AP83" i="11"/>
  <c r="AP84" i="11"/>
  <c r="AP85" i="11"/>
  <c r="AP86" i="11"/>
  <c r="AP87" i="11"/>
  <c r="AP88" i="11"/>
  <c r="AP89" i="11"/>
  <c r="AP90" i="11"/>
  <c r="AP91" i="11"/>
  <c r="AP92" i="11"/>
  <c r="AP93" i="11"/>
  <c r="AP94" i="11"/>
  <c r="AP95" i="11"/>
  <c r="AP96" i="11"/>
  <c r="AP97" i="11"/>
  <c r="AP98" i="11"/>
  <c r="AP99" i="11"/>
  <c r="AP100" i="11"/>
  <c r="AM11" i="11"/>
  <c r="AM12" i="11"/>
  <c r="AM13" i="11"/>
  <c r="AM14" i="11"/>
  <c r="AM15" i="11"/>
  <c r="AM16" i="11"/>
  <c r="AM17" i="11"/>
  <c r="AM18" i="11"/>
  <c r="AM19" i="11"/>
  <c r="AM20" i="11"/>
  <c r="AM21" i="11"/>
  <c r="AM22" i="11"/>
  <c r="AM23" i="11"/>
  <c r="AM24" i="11"/>
  <c r="AM25" i="11"/>
  <c r="AM26" i="11"/>
  <c r="AM27" i="11"/>
  <c r="AM28" i="11"/>
  <c r="AM29" i="11"/>
  <c r="AM30" i="11"/>
  <c r="AM31" i="11"/>
  <c r="AM32" i="11"/>
  <c r="AM33" i="11"/>
  <c r="AM34" i="11"/>
  <c r="AM35" i="11"/>
  <c r="AM36" i="11"/>
  <c r="AM37" i="11"/>
  <c r="AM38" i="11"/>
  <c r="AM39" i="11"/>
  <c r="AM40" i="11"/>
  <c r="AM41" i="11"/>
  <c r="AM42" i="11"/>
  <c r="AM43" i="11"/>
  <c r="AM44" i="11"/>
  <c r="AM45" i="11"/>
  <c r="AM46" i="11"/>
  <c r="AM47" i="11"/>
  <c r="AM48" i="11"/>
  <c r="AM49" i="11"/>
  <c r="AM50" i="11"/>
  <c r="AM51" i="11"/>
  <c r="AM52" i="11"/>
  <c r="AM53" i="11"/>
  <c r="AM54" i="11"/>
  <c r="AM55" i="11"/>
  <c r="AM56" i="11"/>
  <c r="AM57" i="11"/>
  <c r="AM58" i="11"/>
  <c r="AM59" i="11"/>
  <c r="AM60" i="11"/>
  <c r="AM61" i="11"/>
  <c r="AM62" i="11"/>
  <c r="AM63" i="11"/>
  <c r="AM64" i="11"/>
  <c r="AM65" i="11"/>
  <c r="AM66" i="11"/>
  <c r="AM67" i="11"/>
  <c r="AM68" i="11"/>
  <c r="AM69" i="11"/>
  <c r="AM70" i="11"/>
  <c r="AM71" i="11"/>
  <c r="AM72" i="11"/>
  <c r="AM73" i="11"/>
  <c r="AM74" i="11"/>
  <c r="AM75" i="11"/>
  <c r="AM76" i="11"/>
  <c r="AM77" i="11"/>
  <c r="AM78" i="11"/>
  <c r="AM79" i="11"/>
  <c r="AM80" i="11"/>
  <c r="AM81" i="11"/>
  <c r="AM82" i="11"/>
  <c r="AM83" i="11"/>
  <c r="AM84" i="11"/>
  <c r="AM85" i="11"/>
  <c r="AM86" i="11"/>
  <c r="AM87" i="11"/>
  <c r="AM88" i="11"/>
  <c r="AM89" i="11"/>
  <c r="AM90" i="11"/>
  <c r="AM91" i="11"/>
  <c r="AM92" i="11"/>
  <c r="AM93" i="11"/>
  <c r="AM94" i="11"/>
  <c r="AM95" i="11"/>
  <c r="AM96" i="11"/>
  <c r="AM97" i="11"/>
  <c r="AM98" i="11"/>
  <c r="AM99" i="11"/>
  <c r="AM100" i="11"/>
  <c r="AJ11" i="11"/>
  <c r="AJ12" i="11"/>
  <c r="AJ13" i="11"/>
  <c r="AJ14" i="11"/>
  <c r="AJ15" i="11"/>
  <c r="AJ16" i="11"/>
  <c r="AJ17" i="11"/>
  <c r="AJ18" i="11"/>
  <c r="AJ19" i="11"/>
  <c r="AJ20" i="11"/>
  <c r="AJ21" i="11"/>
  <c r="AJ22" i="11"/>
  <c r="AJ23" i="11"/>
  <c r="AJ24" i="11"/>
  <c r="AJ25" i="11"/>
  <c r="AJ26" i="11"/>
  <c r="AJ27" i="11"/>
  <c r="AJ28" i="11"/>
  <c r="AJ29" i="11"/>
  <c r="AJ30" i="11"/>
  <c r="AJ31" i="11"/>
  <c r="AJ32" i="11"/>
  <c r="AJ33" i="11"/>
  <c r="AJ34" i="11"/>
  <c r="AJ35" i="11"/>
  <c r="AJ36" i="11"/>
  <c r="AJ37" i="11"/>
  <c r="AJ38" i="11"/>
  <c r="AJ39" i="11"/>
  <c r="AJ40" i="11"/>
  <c r="AJ41" i="11"/>
  <c r="AJ42" i="11"/>
  <c r="AJ43" i="11"/>
  <c r="AJ44" i="11"/>
  <c r="AJ45" i="11"/>
  <c r="AJ46" i="11"/>
  <c r="AJ47" i="11"/>
  <c r="AJ48" i="11"/>
  <c r="AJ49" i="11"/>
  <c r="AJ50" i="11"/>
  <c r="AJ51" i="11"/>
  <c r="AJ52" i="11"/>
  <c r="AJ53" i="11"/>
  <c r="AJ54" i="11"/>
  <c r="AJ55" i="11"/>
  <c r="AJ56" i="11"/>
  <c r="AJ57" i="11"/>
  <c r="AJ58" i="11"/>
  <c r="AJ59" i="11"/>
  <c r="AJ60" i="11"/>
  <c r="AJ61" i="11"/>
  <c r="AJ62" i="11"/>
  <c r="AJ63" i="11"/>
  <c r="AJ64" i="11"/>
  <c r="AJ65" i="11"/>
  <c r="AJ66" i="11"/>
  <c r="AJ67" i="11"/>
  <c r="AJ68" i="11"/>
  <c r="AJ69" i="11"/>
  <c r="AJ70" i="11"/>
  <c r="AJ71" i="11"/>
  <c r="AJ72" i="11"/>
  <c r="AJ73" i="11"/>
  <c r="AJ74" i="11"/>
  <c r="AJ75" i="11"/>
  <c r="AJ76" i="11"/>
  <c r="AJ77" i="11"/>
  <c r="AJ78" i="11"/>
  <c r="AJ79" i="11"/>
  <c r="AJ80" i="11"/>
  <c r="AJ81" i="11"/>
  <c r="AJ82" i="11"/>
  <c r="AJ83" i="11"/>
  <c r="AJ84" i="11"/>
  <c r="AJ85" i="11"/>
  <c r="AJ86" i="11"/>
  <c r="AJ87" i="11"/>
  <c r="AJ88" i="11"/>
  <c r="AJ89" i="11"/>
  <c r="AJ90" i="11"/>
  <c r="AJ91" i="11"/>
  <c r="AJ92" i="11"/>
  <c r="AJ93" i="11"/>
  <c r="AJ94" i="11"/>
  <c r="AG11" i="11"/>
  <c r="AG12" i="11"/>
  <c r="AG13" i="11"/>
  <c r="AG14" i="11"/>
  <c r="AG15" i="11"/>
  <c r="AG16" i="11"/>
  <c r="AG17" i="11"/>
  <c r="AG18" i="11"/>
  <c r="AG19" i="11"/>
  <c r="AG20" i="11"/>
  <c r="AG21" i="11"/>
  <c r="AG22" i="11"/>
  <c r="AG23" i="11"/>
  <c r="AG24" i="11"/>
  <c r="AG25" i="11"/>
  <c r="AG26" i="11"/>
  <c r="AG27" i="11"/>
  <c r="AG28" i="11"/>
  <c r="AG29" i="11"/>
  <c r="AG30" i="11"/>
  <c r="AG31" i="11"/>
  <c r="AG32" i="11"/>
  <c r="AG33" i="11"/>
  <c r="AG34" i="11"/>
  <c r="AG35" i="11"/>
  <c r="AG36" i="11"/>
  <c r="AG37" i="11"/>
  <c r="AG38" i="11"/>
  <c r="AG39" i="11"/>
  <c r="AG40" i="11"/>
  <c r="AG41" i="11"/>
  <c r="AG42" i="11"/>
  <c r="AG43" i="11"/>
  <c r="AG44" i="11"/>
  <c r="AG45" i="11"/>
  <c r="AG46" i="11"/>
  <c r="AG47" i="11"/>
  <c r="AG48" i="11"/>
  <c r="AG49" i="11"/>
  <c r="AG50" i="11"/>
  <c r="AG51" i="11"/>
  <c r="AG52" i="11"/>
  <c r="AG53" i="11"/>
  <c r="AG54" i="11"/>
  <c r="AG55" i="11"/>
  <c r="AG56" i="11"/>
  <c r="AG57" i="11"/>
  <c r="AG58" i="11"/>
  <c r="AG59" i="11"/>
  <c r="AG60" i="11"/>
  <c r="AG61" i="11"/>
  <c r="AG62" i="11"/>
  <c r="AG63" i="11"/>
  <c r="AG64" i="11"/>
  <c r="AG65" i="11"/>
  <c r="AG66" i="11"/>
  <c r="AG67" i="11"/>
  <c r="AG68" i="11"/>
  <c r="AG69" i="11"/>
  <c r="AG70" i="11"/>
  <c r="AG71" i="11"/>
  <c r="AG72" i="11"/>
  <c r="AG73" i="11"/>
  <c r="AG74" i="11"/>
  <c r="AG75" i="11"/>
  <c r="AG76" i="11"/>
  <c r="AG77" i="11"/>
  <c r="AG78" i="11"/>
  <c r="AG79" i="11"/>
  <c r="AG80" i="11"/>
  <c r="AG81" i="11"/>
  <c r="AG82" i="11"/>
  <c r="AG83" i="11"/>
  <c r="AG84" i="11"/>
  <c r="AG85" i="11"/>
  <c r="AG86" i="11"/>
  <c r="AG87" i="11"/>
  <c r="AG88" i="11"/>
  <c r="AG89" i="11"/>
  <c r="AG90" i="11"/>
  <c r="AG91" i="11"/>
  <c r="AG92" i="11"/>
  <c r="AG93" i="11"/>
  <c r="AG94" i="11"/>
  <c r="AG95" i="11"/>
  <c r="AG96" i="11"/>
  <c r="AG97" i="11"/>
  <c r="AG98" i="11"/>
  <c r="AG99" i="11"/>
  <c r="AG100" i="11"/>
  <c r="AB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Y40" i="11"/>
  <c r="Y41" i="11"/>
  <c r="Y42" i="11"/>
  <c r="Y43" i="11"/>
  <c r="Y44" i="11"/>
  <c r="Y45" i="11"/>
  <c r="Y46" i="11"/>
  <c r="Y47" i="11"/>
  <c r="Y48" i="11"/>
  <c r="Y49" i="11"/>
  <c r="Y50" i="11"/>
  <c r="Y51" i="11"/>
  <c r="Y52" i="11"/>
  <c r="Y53" i="11"/>
  <c r="Y54" i="11"/>
  <c r="Y55" i="11"/>
  <c r="Y56" i="11"/>
  <c r="Y57" i="11"/>
  <c r="Y58" i="11"/>
  <c r="Y59" i="11"/>
  <c r="Y60" i="11"/>
  <c r="Y61" i="11"/>
  <c r="Y62" i="11"/>
  <c r="Y63" i="11"/>
  <c r="Y64" i="11"/>
  <c r="Y65" i="11"/>
  <c r="Y66" i="11"/>
  <c r="Y67" i="11"/>
  <c r="Y68" i="11"/>
  <c r="Y69" i="11"/>
  <c r="Y70" i="11"/>
  <c r="Y71" i="11"/>
  <c r="Y72" i="11"/>
  <c r="Y73" i="11"/>
  <c r="Y74" i="11"/>
  <c r="Y75" i="11"/>
  <c r="Y76" i="11"/>
  <c r="Y77" i="11"/>
  <c r="Y78" i="11"/>
  <c r="Y79" i="11"/>
  <c r="Y80" i="11"/>
  <c r="Y81" i="11"/>
  <c r="Y82" i="11"/>
  <c r="Y83" i="11"/>
  <c r="Y84" i="11"/>
  <c r="Y85" i="11"/>
  <c r="Y86" i="11"/>
  <c r="Y87" i="11"/>
  <c r="Y88" i="11"/>
  <c r="Y89" i="11"/>
  <c r="Y90" i="11"/>
  <c r="Y91" i="11"/>
  <c r="Y92" i="11"/>
  <c r="Y93" i="11"/>
  <c r="Y94" i="11"/>
  <c r="Y95" i="11"/>
  <c r="Y96" i="11"/>
  <c r="Y97" i="11"/>
  <c r="Y98" i="11"/>
  <c r="Y99" i="11"/>
  <c r="Y100" i="11"/>
  <c r="Y101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X40" i="11"/>
  <c r="X41" i="11"/>
  <c r="X42" i="11"/>
  <c r="X43" i="11"/>
  <c r="X44" i="11"/>
  <c r="X45" i="11"/>
  <c r="X46" i="11"/>
  <c r="X47" i="11"/>
  <c r="X48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62" i="11"/>
  <c r="X63" i="11"/>
  <c r="X64" i="11"/>
  <c r="X65" i="11"/>
  <c r="X66" i="11"/>
  <c r="X67" i="11"/>
  <c r="X68" i="11"/>
  <c r="X69" i="11"/>
  <c r="X70" i="11"/>
  <c r="X71" i="11"/>
  <c r="X72" i="11"/>
  <c r="X73" i="11"/>
  <c r="X74" i="11"/>
  <c r="X75" i="11"/>
  <c r="X76" i="11"/>
  <c r="X77" i="11"/>
  <c r="X78" i="11"/>
  <c r="X79" i="11"/>
  <c r="X80" i="11"/>
  <c r="X81" i="11"/>
  <c r="X82" i="11"/>
  <c r="X83" i="11"/>
  <c r="X84" i="11"/>
  <c r="X85" i="11"/>
  <c r="X86" i="11"/>
  <c r="X87" i="11"/>
  <c r="X88" i="11"/>
  <c r="X89" i="11"/>
  <c r="X90" i="11"/>
  <c r="X91" i="11"/>
  <c r="X92" i="11"/>
  <c r="X93" i="11"/>
  <c r="X94" i="11"/>
  <c r="X95" i="11"/>
  <c r="X96" i="11"/>
  <c r="X97" i="11"/>
  <c r="X98" i="11"/>
  <c r="X99" i="11"/>
  <c r="X100" i="11"/>
  <c r="X10" i="11"/>
  <c r="U11" i="11"/>
  <c r="U12" i="11"/>
  <c r="U13" i="11"/>
  <c r="U14" i="11"/>
  <c r="U15" i="11"/>
  <c r="U16" i="11"/>
  <c r="U17" i="11"/>
  <c r="U18" i="11"/>
  <c r="U19" i="11"/>
  <c r="U20" i="11"/>
  <c r="U21" i="11"/>
  <c r="U22" i="11"/>
  <c r="U23" i="11"/>
  <c r="U24" i="11"/>
  <c r="U25" i="11"/>
  <c r="U26" i="11"/>
  <c r="U27" i="11"/>
  <c r="U28" i="11"/>
  <c r="U29" i="11"/>
  <c r="U30" i="11"/>
  <c r="U31" i="11"/>
  <c r="U32" i="11"/>
  <c r="U33" i="11"/>
  <c r="U34" i="11"/>
  <c r="U35" i="11"/>
  <c r="U36" i="11"/>
  <c r="U37" i="11"/>
  <c r="U38" i="11"/>
  <c r="U39" i="11"/>
  <c r="U40" i="11"/>
  <c r="U41" i="11"/>
  <c r="U42" i="11"/>
  <c r="U43" i="11"/>
  <c r="U44" i="11"/>
  <c r="U45" i="11"/>
  <c r="U46" i="11"/>
  <c r="U47" i="11"/>
  <c r="U48" i="11"/>
  <c r="U49" i="11"/>
  <c r="U50" i="11"/>
  <c r="U51" i="11"/>
  <c r="U52" i="11"/>
  <c r="U53" i="11"/>
  <c r="U54" i="11"/>
  <c r="U55" i="11"/>
  <c r="U56" i="11"/>
  <c r="U57" i="11"/>
  <c r="U58" i="11"/>
  <c r="U59" i="11"/>
  <c r="U60" i="11"/>
  <c r="U61" i="11"/>
  <c r="U62" i="11"/>
  <c r="U63" i="11"/>
  <c r="U64" i="11"/>
  <c r="U65" i="11"/>
  <c r="U66" i="11"/>
  <c r="U67" i="11"/>
  <c r="U68" i="11"/>
  <c r="U69" i="11"/>
  <c r="U70" i="11"/>
  <c r="U71" i="11"/>
  <c r="U72" i="11"/>
  <c r="U73" i="11"/>
  <c r="U74" i="11"/>
  <c r="U75" i="11"/>
  <c r="U76" i="11"/>
  <c r="U77" i="11"/>
  <c r="U78" i="11"/>
  <c r="U79" i="11"/>
  <c r="U80" i="11"/>
  <c r="U81" i="11"/>
  <c r="U82" i="11"/>
  <c r="U83" i="11"/>
  <c r="U84" i="11"/>
  <c r="U85" i="11"/>
  <c r="U86" i="11"/>
  <c r="U87" i="11"/>
  <c r="U88" i="11"/>
  <c r="U89" i="11"/>
  <c r="U90" i="11"/>
  <c r="U91" i="11"/>
  <c r="U92" i="11"/>
  <c r="U93" i="11"/>
  <c r="U94" i="11"/>
  <c r="U95" i="11"/>
  <c r="U96" i="11"/>
  <c r="U97" i="11"/>
  <c r="U98" i="11"/>
  <c r="U99" i="11"/>
  <c r="U100" i="11"/>
  <c r="U10" i="11"/>
  <c r="R11" i="11"/>
  <c r="R12" i="11"/>
  <c r="R13" i="11"/>
  <c r="R14" i="11"/>
  <c r="R15" i="11"/>
  <c r="R16" i="11"/>
  <c r="R17" i="11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32" i="11"/>
  <c r="R33" i="11"/>
  <c r="R34" i="11"/>
  <c r="R35" i="11"/>
  <c r="R36" i="11"/>
  <c r="R37" i="11"/>
  <c r="R38" i="11"/>
  <c r="R39" i="11"/>
  <c r="R40" i="11"/>
  <c r="R41" i="11"/>
  <c r="R42" i="11"/>
  <c r="R43" i="11"/>
  <c r="R44" i="11"/>
  <c r="R45" i="11"/>
  <c r="R46" i="11"/>
  <c r="R47" i="11"/>
  <c r="R48" i="11"/>
  <c r="R49" i="11"/>
  <c r="R50" i="11"/>
  <c r="R51" i="11"/>
  <c r="R52" i="11"/>
  <c r="R53" i="11"/>
  <c r="R54" i="11"/>
  <c r="R55" i="11"/>
  <c r="R56" i="11"/>
  <c r="R57" i="11"/>
  <c r="R58" i="11"/>
  <c r="R59" i="11"/>
  <c r="R60" i="11"/>
  <c r="R61" i="11"/>
  <c r="R62" i="11"/>
  <c r="R63" i="11"/>
  <c r="R64" i="11"/>
  <c r="R65" i="11"/>
  <c r="R66" i="11"/>
  <c r="R67" i="11"/>
  <c r="R68" i="11"/>
  <c r="R69" i="11"/>
  <c r="R70" i="11"/>
  <c r="R71" i="11"/>
  <c r="R72" i="11"/>
  <c r="R73" i="11"/>
  <c r="R74" i="11"/>
  <c r="R75" i="11"/>
  <c r="R76" i="11"/>
  <c r="R77" i="11"/>
  <c r="R78" i="11"/>
  <c r="R79" i="11"/>
  <c r="R80" i="11"/>
  <c r="R81" i="11"/>
  <c r="R82" i="11"/>
  <c r="R83" i="11"/>
  <c r="R84" i="11"/>
  <c r="R85" i="11"/>
  <c r="R86" i="11"/>
  <c r="R87" i="11"/>
  <c r="R88" i="11"/>
  <c r="R89" i="11"/>
  <c r="R90" i="11"/>
  <c r="R91" i="11"/>
  <c r="R92" i="11"/>
  <c r="R93" i="11"/>
  <c r="R94" i="11"/>
  <c r="R95" i="11"/>
  <c r="R96" i="11"/>
  <c r="R97" i="11"/>
  <c r="R98" i="11"/>
  <c r="R99" i="11"/>
  <c r="R100" i="11"/>
  <c r="R10" i="11"/>
  <c r="O11" i="11"/>
  <c r="O12" i="11"/>
  <c r="O13" i="11"/>
  <c r="O14" i="11"/>
  <c r="O15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47" i="11"/>
  <c r="O48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63" i="11"/>
  <c r="O64" i="11"/>
  <c r="O65" i="11"/>
  <c r="O66" i="11"/>
  <c r="O67" i="11"/>
  <c r="O68" i="11"/>
  <c r="O69" i="11"/>
  <c r="O70" i="11"/>
  <c r="O71" i="11"/>
  <c r="O72" i="11"/>
  <c r="O73" i="11"/>
  <c r="O74" i="11"/>
  <c r="O75" i="11"/>
  <c r="O76" i="11"/>
  <c r="O77" i="11"/>
  <c r="O78" i="11"/>
  <c r="O79" i="11"/>
  <c r="O80" i="11"/>
  <c r="O81" i="11"/>
  <c r="O82" i="11"/>
  <c r="O83" i="11"/>
  <c r="O84" i="11"/>
  <c r="O85" i="11"/>
  <c r="O86" i="11"/>
  <c r="O87" i="11"/>
  <c r="O88" i="11"/>
  <c r="O89" i="11"/>
  <c r="O90" i="11"/>
  <c r="O91" i="11"/>
  <c r="O92" i="11"/>
  <c r="O93" i="11"/>
  <c r="O94" i="11"/>
  <c r="O95" i="11"/>
  <c r="O96" i="11"/>
  <c r="O97" i="11"/>
  <c r="O98" i="11"/>
  <c r="O99" i="11"/>
  <c r="O100" i="11"/>
  <c r="O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63" i="11"/>
  <c r="L64" i="11"/>
  <c r="L65" i="11"/>
  <c r="L66" i="11"/>
  <c r="L67" i="11"/>
  <c r="L68" i="11"/>
  <c r="L69" i="11"/>
  <c r="L70" i="11"/>
  <c r="L71" i="11"/>
  <c r="L72" i="11"/>
  <c r="L73" i="11"/>
  <c r="L74" i="11"/>
  <c r="L75" i="11"/>
  <c r="L76" i="11"/>
  <c r="L77" i="11"/>
  <c r="L78" i="11"/>
  <c r="L79" i="11"/>
  <c r="L80" i="11"/>
  <c r="L81" i="11"/>
  <c r="L82" i="11"/>
  <c r="L83" i="11"/>
  <c r="L84" i="11"/>
  <c r="L85" i="11"/>
  <c r="L86" i="11"/>
  <c r="L87" i="11"/>
  <c r="L88" i="11"/>
  <c r="L89" i="11"/>
  <c r="L90" i="11"/>
  <c r="L91" i="11"/>
  <c r="L92" i="11"/>
  <c r="L93" i="11"/>
  <c r="L94" i="11"/>
  <c r="L95" i="11"/>
  <c r="L96" i="11"/>
  <c r="L97" i="11"/>
  <c r="L98" i="11"/>
  <c r="L99" i="11"/>
  <c r="L100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E10" i="11"/>
  <c r="D10" i="11"/>
  <c r="B10" i="11"/>
  <c r="C10" i="11"/>
  <c r="F10" i="11"/>
  <c r="BB10" i="11" l="1"/>
  <c r="AY10" i="11"/>
  <c r="AV10" i="11"/>
  <c r="AS10" i="11"/>
  <c r="AP10" i="11"/>
  <c r="AM10" i="11"/>
  <c r="AJ10" i="11"/>
  <c r="AG10" i="11"/>
  <c r="L10" i="11"/>
  <c r="Y10" i="11" s="1"/>
  <c r="BC10" i="11" l="1"/>
  <c r="BI10" i="11" s="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74" i="11"/>
  <c r="A75" i="11"/>
  <c r="A76" i="11"/>
  <c r="A77" i="11"/>
  <c r="A78" i="11"/>
  <c r="A79" i="11"/>
  <c r="A80" i="11"/>
  <c r="A81" i="11"/>
  <c r="A82" i="11"/>
  <c r="A83" i="11"/>
  <c r="A84" i="11"/>
  <c r="A85" i="11"/>
  <c r="A86" i="11"/>
  <c r="A87" i="11"/>
  <c r="A88" i="11"/>
  <c r="A89" i="11"/>
  <c r="A90" i="11"/>
  <c r="A91" i="11"/>
  <c r="A92" i="11"/>
  <c r="A93" i="11"/>
  <c r="A94" i="11"/>
  <c r="A95" i="11"/>
  <c r="A96" i="11"/>
  <c r="A97" i="11"/>
  <c r="A98" i="11"/>
  <c r="A99" i="11"/>
  <c r="A100" i="11"/>
  <c r="A10" i="11"/>
  <c r="AO1" i="11"/>
  <c r="C4" i="11"/>
  <c r="C5" i="11"/>
  <c r="C6" i="11"/>
  <c r="C3" i="11"/>
  <c r="A16" i="10" l="1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18" i="10"/>
  <c r="A19" i="10" s="1"/>
  <c r="A17" i="10"/>
  <c r="N11" i="10"/>
  <c r="M11" i="10"/>
  <c r="O11" i="10" s="1"/>
  <c r="N10" i="10"/>
  <c r="M10" i="10"/>
  <c r="M12" i="10" l="1"/>
  <c r="A20" i="10"/>
  <c r="A21" i="10" s="1"/>
  <c r="N12" i="10"/>
  <c r="O10" i="10"/>
  <c r="O12" i="10" s="1"/>
  <c r="A22" i="10" l="1"/>
  <c r="A23" i="10" s="1"/>
  <c r="A24" i="10" l="1"/>
  <c r="A25" i="10" s="1"/>
  <c r="A26" i="10" l="1"/>
  <c r="A28" i="10" l="1"/>
  <c r="A29" i="10" s="1"/>
  <c r="A27" i="10"/>
  <c r="A30" i="10" l="1"/>
  <c r="A31" i="10" s="1"/>
  <c r="A32" i="10" s="1"/>
  <c r="A33" i="10" s="1"/>
  <c r="A39" i="10" l="1"/>
  <c r="A40" i="10" s="1"/>
  <c r="A41" i="10" s="1"/>
  <c r="A42" i="10" s="1"/>
  <c r="A43" i="10" s="1"/>
  <c r="A44" i="10" s="1"/>
  <c r="M6" i="10" s="1"/>
  <c r="A34" i="10"/>
  <c r="A35" i="10" s="1"/>
  <c r="A36" i="10"/>
  <c r="A37" i="10" s="1"/>
  <c r="A38" i="10" s="1"/>
  <c r="BK16" i="11"/>
  <c r="BK30" i="11"/>
  <c r="BJ10" i="11"/>
  <c r="BK20" i="11" s="1"/>
  <c r="BK18" i="11" l="1"/>
  <c r="BK29" i="11"/>
  <c r="BK33" i="11"/>
  <c r="BK28" i="11"/>
  <c r="BK25" i="11"/>
  <c r="BK14" i="11"/>
  <c r="BK15" i="11"/>
  <c r="BK22" i="11"/>
  <c r="BK12" i="11"/>
  <c r="BK37" i="11"/>
  <c r="BK27" i="11"/>
  <c r="BK17" i="11"/>
  <c r="BK24" i="11"/>
  <c r="BK35" i="11"/>
  <c r="BK23" i="11"/>
  <c r="BK31" i="11"/>
  <c r="BK21" i="11"/>
  <c r="BK19" i="11"/>
  <c r="BK32" i="11"/>
  <c r="BK36" i="11"/>
  <c r="BK10" i="11"/>
  <c r="BK26" i="11"/>
  <c r="BK13" i="11"/>
  <c r="BK11" i="11"/>
  <c r="BK34" i="11"/>
  <c r="BK38" i="11"/>
</calcChain>
</file>

<file path=xl/sharedStrings.xml><?xml version="1.0" encoding="utf-8"?>
<sst xmlns="http://schemas.openxmlformats.org/spreadsheetml/2006/main" count="292" uniqueCount="174">
  <si>
    <t>السنة الدراسية</t>
  </si>
  <si>
    <t>المواد غير المعممة</t>
  </si>
  <si>
    <t>الأستاذ(ة)</t>
  </si>
  <si>
    <t>الامازيغية</t>
  </si>
  <si>
    <t>المستوى</t>
  </si>
  <si>
    <t>الأول</t>
  </si>
  <si>
    <t>الوحدة الدراسية</t>
  </si>
  <si>
    <t>الفوج</t>
  </si>
  <si>
    <t>وضع 0 إن كانت غير معممة وترك خانات نقطها فارغة</t>
  </si>
  <si>
    <t>عدد التلاميذ</t>
  </si>
  <si>
    <t>ووضع 1 إن كانت معممة وتعبئة خانات نقطها</t>
  </si>
  <si>
    <t>احصائيات المتعلمين</t>
  </si>
  <si>
    <t>جدد</t>
  </si>
  <si>
    <t>مكرر</t>
  </si>
  <si>
    <t>مجموع</t>
  </si>
  <si>
    <t>ذكور</t>
  </si>
  <si>
    <t>انات</t>
  </si>
  <si>
    <t>ر ت</t>
  </si>
  <si>
    <t>رقم التلميذ</t>
  </si>
  <si>
    <t>الاسم و النسب</t>
  </si>
  <si>
    <t>الجنس</t>
  </si>
  <si>
    <t>التكرار</t>
  </si>
  <si>
    <t xml:space="preserve">رقم </t>
  </si>
  <si>
    <t>تاريخ</t>
  </si>
  <si>
    <t xml:space="preserve">تاريخ </t>
  </si>
  <si>
    <t>مدة الدراسة</t>
  </si>
  <si>
    <t>ملاحظات</t>
  </si>
  <si>
    <t>التسجيل</t>
  </si>
  <si>
    <t>الازدياد</t>
  </si>
  <si>
    <t xml:space="preserve">التسجيل </t>
  </si>
  <si>
    <t xml:space="preserve">العــام الدراســي </t>
  </si>
  <si>
    <t>الأستاذ</t>
  </si>
  <si>
    <t xml:space="preserve">المستوى </t>
  </si>
  <si>
    <t>مجمل  نتائج الأسدوس الأول</t>
  </si>
  <si>
    <t>الوحدة المدرسية</t>
  </si>
  <si>
    <t>اللغة العربية</t>
  </si>
  <si>
    <t>معدل</t>
  </si>
  <si>
    <t>الأمازيغية</t>
  </si>
  <si>
    <t>التربية الإسلامية</t>
  </si>
  <si>
    <t>النشاط العلمي</t>
  </si>
  <si>
    <t>التربية الفنية</t>
  </si>
  <si>
    <t>الرياضيات</t>
  </si>
  <si>
    <t>الفرنسية</t>
  </si>
  <si>
    <t xml:space="preserve">المعدل </t>
  </si>
  <si>
    <t>التربية البدنية</t>
  </si>
  <si>
    <t>معامل ت ب</t>
  </si>
  <si>
    <t>مج المعاملات</t>
  </si>
  <si>
    <t>مج المعدلات</t>
  </si>
  <si>
    <t>معدل الدورة</t>
  </si>
  <si>
    <t>الرتبة</t>
  </si>
  <si>
    <t>الميزة</t>
  </si>
  <si>
    <t>ر.ت</t>
  </si>
  <si>
    <t>تاريخ الإزدياد</t>
  </si>
  <si>
    <t>ر.التسجيل</t>
  </si>
  <si>
    <t>القراءة</t>
  </si>
  <si>
    <t>الإملاء</t>
  </si>
  <si>
    <t>الخط</t>
  </si>
  <si>
    <t>فرض1</t>
  </si>
  <si>
    <t>فرض2</t>
  </si>
  <si>
    <t>فرض3</t>
  </si>
  <si>
    <t>أنشطة</t>
  </si>
  <si>
    <t>ن1</t>
  </si>
  <si>
    <t>ن2</t>
  </si>
  <si>
    <t>الوحدة</t>
  </si>
  <si>
    <t>ن3</t>
  </si>
  <si>
    <t>ن4</t>
  </si>
  <si>
    <t>للوحدة</t>
  </si>
  <si>
    <t>التعبير الكتابي</t>
  </si>
  <si>
    <t>الاستماع والتحدث</t>
  </si>
  <si>
    <t>النقل</t>
  </si>
  <si>
    <t>Graphisme</t>
  </si>
  <si>
    <t>Comptine/chant</t>
  </si>
  <si>
    <t>Activités orales</t>
  </si>
  <si>
    <t>Projet de classe</t>
  </si>
  <si>
    <t>جهة: الدارالبيضاء-سطات</t>
  </si>
  <si>
    <t>مديرية :المحمدية</t>
  </si>
  <si>
    <t>مؤسسة :النجاح</t>
  </si>
  <si>
    <t>هشام</t>
  </si>
  <si>
    <t>2020-2019</t>
  </si>
  <si>
    <t>المركزية</t>
  </si>
  <si>
    <t>ياسين النسب1</t>
  </si>
  <si>
    <t>ريان النسب2</t>
  </si>
  <si>
    <t>يوسف النسب3</t>
  </si>
  <si>
    <t>ايناس النسب4</t>
  </si>
  <si>
    <t>طه النسب5</t>
  </si>
  <si>
    <t>أمين النسب6</t>
  </si>
  <si>
    <t>ريان النسب7</t>
  </si>
  <si>
    <t>نبيل النسب8</t>
  </si>
  <si>
    <t>يحيى النسب9</t>
  </si>
  <si>
    <t>كريم النسب10</t>
  </si>
  <si>
    <t>محمد ياسين النسب11</t>
  </si>
  <si>
    <t>دعاء النسب12</t>
  </si>
  <si>
    <t>مريم النسب13</t>
  </si>
  <si>
    <t>زكريا النسب14</t>
  </si>
  <si>
    <t>عبد المطلب النسب15</t>
  </si>
  <si>
    <t>حمدي النسب16</t>
  </si>
  <si>
    <t>اسماعيل النسب17</t>
  </si>
  <si>
    <t>آدم النسب18</t>
  </si>
  <si>
    <t>مريم النسب19</t>
  </si>
  <si>
    <t>راضية النسب20</t>
  </si>
  <si>
    <t>ريان النسب21</t>
  </si>
  <si>
    <t>أيمن النسب22</t>
  </si>
  <si>
    <t>ملاك النسب23</t>
  </si>
  <si>
    <t>مريم النسب24</t>
  </si>
  <si>
    <t>أمينة النسب25</t>
  </si>
  <si>
    <t>اكرام النسب26</t>
  </si>
  <si>
    <t>آية النسب27</t>
  </si>
  <si>
    <t>غفران النسب28</t>
  </si>
  <si>
    <t>أميرة  النسب29</t>
  </si>
  <si>
    <t>AZ22334455</t>
  </si>
  <si>
    <t>AZ22334456</t>
  </si>
  <si>
    <t>AZ22334457</t>
  </si>
  <si>
    <t>AZ22334458</t>
  </si>
  <si>
    <t>AZ22334459</t>
  </si>
  <si>
    <t>AZ22334460</t>
  </si>
  <si>
    <t>AZ22334461</t>
  </si>
  <si>
    <t>AZ22334462</t>
  </si>
  <si>
    <t>AZ22334463</t>
  </si>
  <si>
    <t>AZ22334464</t>
  </si>
  <si>
    <t>AZ22334465</t>
  </si>
  <si>
    <t>AZ22334466</t>
  </si>
  <si>
    <t>AZ22334467</t>
  </si>
  <si>
    <t>AZ22334468</t>
  </si>
  <si>
    <t>AZ22334469</t>
  </si>
  <si>
    <t>AZ22334470</t>
  </si>
  <si>
    <t>AZ22334471</t>
  </si>
  <si>
    <t>AZ22334472</t>
  </si>
  <si>
    <t>AZ22334473</t>
  </si>
  <si>
    <t>AZ22334474</t>
  </si>
  <si>
    <t>AZ22334475</t>
  </si>
  <si>
    <t>AZ22334476</t>
  </si>
  <si>
    <t>AZ22334477</t>
  </si>
  <si>
    <t>AZ22334478</t>
  </si>
  <si>
    <t>AZ22334479</t>
  </si>
  <si>
    <t>AZ22334480</t>
  </si>
  <si>
    <t>AZ22334481</t>
  </si>
  <si>
    <t>AZ22334482</t>
  </si>
  <si>
    <t>AZ22334483</t>
  </si>
  <si>
    <t>ذ</t>
  </si>
  <si>
    <t>أ</t>
  </si>
  <si>
    <t>مك</t>
  </si>
  <si>
    <t>الأكاديمية الجهوية للتربية والتكوين</t>
  </si>
  <si>
    <t>الموسم الدراسي</t>
  </si>
  <si>
    <t>الرقم الوطني</t>
  </si>
  <si>
    <t>رقم التسجيل</t>
  </si>
  <si>
    <t>رقم ت في القسم</t>
  </si>
  <si>
    <t>بطاقة المراقبة المستمرة</t>
  </si>
  <si>
    <t>مدرسة</t>
  </si>
  <si>
    <t>الاسم والنسب</t>
  </si>
  <si>
    <t>نتائج الأسدوس الأول</t>
  </si>
  <si>
    <t>الوحدات</t>
  </si>
  <si>
    <t>الانشطة</t>
  </si>
  <si>
    <t>الدورة الأولى</t>
  </si>
  <si>
    <t>النقطة1</t>
  </si>
  <si>
    <t>النقطة2</t>
  </si>
  <si>
    <t>المعدل</t>
  </si>
  <si>
    <t>التعبيرالكتابي</t>
  </si>
  <si>
    <t>معدل الوحدة</t>
  </si>
  <si>
    <t>اللغة</t>
  </si>
  <si>
    <t xml:space="preserve">التربية </t>
  </si>
  <si>
    <t>الفرض 1</t>
  </si>
  <si>
    <t>الفرض 2</t>
  </si>
  <si>
    <t>الإسلامية</t>
  </si>
  <si>
    <t>الفرض 3</t>
  </si>
  <si>
    <t xml:space="preserve">النشاط </t>
  </si>
  <si>
    <t>العلمي</t>
  </si>
  <si>
    <t>التربية</t>
  </si>
  <si>
    <t>الفنية</t>
  </si>
  <si>
    <t>Act.orales</t>
  </si>
  <si>
    <t>البدنية</t>
  </si>
  <si>
    <t>مجموع معدل الوحدات</t>
  </si>
  <si>
    <t>خاتم و توقيع رئيس المؤسسة</t>
  </si>
  <si>
    <t>المعدل الدوري</t>
  </si>
  <si>
    <t>هشام      أستاذ التعليم الابتدائي  مديرية :الجديدة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</si>
</sst>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yyyy/mm/dd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b/>
      <sz val="12"/>
      <name val="Arial"/>
      <family val="2"/>
    </font>
    <font>
      <b/>
      <sz val="11"/>
      <name val="Arial"/>
      <family val="2"/>
    </font>
    <font>
      <sz val="11"/>
      <color theme="0" tint="-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20"/>
      <name val="Times New Roman"/>
      <family val="1"/>
    </font>
    <font>
      <b/>
      <u/>
      <sz val="14"/>
      <name val="Times New Roman"/>
      <family val="1"/>
    </font>
    <font>
      <b/>
      <sz val="14"/>
      <color rgb="FF339966"/>
      <name val="Times New Roman"/>
      <family val="1"/>
    </font>
    <font>
      <b/>
      <sz val="14"/>
      <color rgb="FFFF0000"/>
      <name val="Times New Roman"/>
      <family val="1"/>
    </font>
    <font>
      <b/>
      <sz val="14"/>
      <color rgb="FF3333FF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7" fillId="3" borderId="0"/>
  </cellStyleXfs>
  <cellXfs count="203">
    <xf numFmtId="0" fontId="0" fillId="0" borderId="0" xfId="0"/>
    <xf numFmtId="0" fontId="0" fillId="0" borderId="0" xfId="0" applyAlignment="1"/>
    <xf numFmtId="0" fontId="0" fillId="4" borderId="0" xfId="0" applyFill="1"/>
    <xf numFmtId="0" fontId="3" fillId="0" borderId="0" xfId="1" applyFont="1" applyBorder="1" applyAlignment="1" applyProtection="1">
      <protection locked="0"/>
    </xf>
    <xf numFmtId="0" fontId="3" fillId="0" borderId="0" xfId="1" applyFont="1" applyAlignment="1"/>
    <xf numFmtId="0" fontId="3" fillId="0" borderId="0" xfId="1" applyFont="1"/>
    <xf numFmtId="0" fontId="0" fillId="0" borderId="5" xfId="0" applyBorder="1" applyAlignment="1"/>
    <xf numFmtId="0" fontId="2" fillId="0" borderId="0" xfId="1"/>
    <xf numFmtId="0" fontId="3" fillId="0" borderId="0" xfId="1" applyFont="1" applyBorder="1"/>
    <xf numFmtId="0" fontId="3" fillId="5" borderId="4" xfId="1" applyFont="1" applyFill="1" applyBorder="1" applyAlignment="1">
      <alignment horizontal="center" vertical="center"/>
    </xf>
    <xf numFmtId="0" fontId="2" fillId="0" borderId="0" xfId="1" applyAlignment="1"/>
    <xf numFmtId="0" fontId="6" fillId="0" borderId="0" xfId="0" applyFont="1"/>
    <xf numFmtId="0" fontId="2" fillId="0" borderId="6" xfId="1" applyBorder="1" applyAlignment="1"/>
    <xf numFmtId="0" fontId="3" fillId="0" borderId="4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right" vertical="center"/>
      <protection locked="0"/>
    </xf>
    <xf numFmtId="164" fontId="3" fillId="0" borderId="4" xfId="1" applyNumberFormat="1" applyFont="1" applyBorder="1" applyAlignment="1" applyProtection="1">
      <alignment horizontal="center" vertical="center"/>
      <protection locked="0"/>
    </xf>
    <xf numFmtId="0" fontId="3" fillId="5" borderId="7" xfId="1" applyFont="1" applyFill="1" applyBorder="1" applyAlignment="1">
      <alignment horizontal="center" vertical="center" wrapText="1"/>
    </xf>
    <xf numFmtId="0" fontId="3" fillId="5" borderId="8" xfId="1" applyFont="1" applyFill="1" applyBorder="1" applyAlignment="1">
      <alignment horizontal="center" vertical="center" wrapText="1"/>
    </xf>
    <xf numFmtId="0" fontId="3" fillId="5" borderId="9" xfId="1" applyFont="1" applyFill="1" applyBorder="1" applyAlignment="1">
      <alignment horizontal="center" vertical="center" wrapText="1"/>
    </xf>
    <xf numFmtId="0" fontId="3" fillId="5" borderId="10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4" fillId="2" borderId="4" xfId="1" applyFont="1" applyFill="1" applyBorder="1" applyAlignment="1">
      <alignment horizontal="center"/>
    </xf>
    <xf numFmtId="0" fontId="5" fillId="2" borderId="4" xfId="1" applyFont="1" applyFill="1" applyBorder="1" applyAlignment="1">
      <alignment horizontal="center"/>
    </xf>
    <xf numFmtId="0" fontId="0" fillId="2" borderId="4" xfId="0" applyFill="1" applyBorder="1"/>
    <xf numFmtId="0" fontId="0" fillId="2" borderId="4" xfId="0" applyFill="1" applyBorder="1" applyAlignment="1">
      <alignment horizontal="center" vertical="center"/>
    </xf>
    <xf numFmtId="0" fontId="4" fillId="7" borderId="0" xfId="2" applyFont="1" applyFill="1" applyAlignment="1" applyProtection="1">
      <alignment horizontal="center" vertical="center"/>
      <protection hidden="1"/>
    </xf>
    <xf numFmtId="0" fontId="4" fillId="8" borderId="0" xfId="2" applyFont="1" applyFill="1" applyBorder="1" applyAlignment="1" applyProtection="1">
      <alignment horizontal="center" vertical="center"/>
      <protection hidden="1"/>
    </xf>
    <xf numFmtId="0" fontId="4" fillId="7" borderId="6" xfId="2" applyFont="1" applyFill="1" applyBorder="1" applyAlignment="1" applyProtection="1">
      <alignment horizontal="center" vertical="center"/>
      <protection hidden="1"/>
    </xf>
    <xf numFmtId="164" fontId="4" fillId="7" borderId="6" xfId="2" applyNumberFormat="1" applyFont="1" applyFill="1" applyBorder="1" applyAlignment="1" applyProtection="1">
      <alignment horizontal="center" vertical="center"/>
      <protection hidden="1"/>
    </xf>
    <xf numFmtId="0" fontId="4" fillId="7" borderId="6" xfId="2" applyNumberFormat="1" applyFont="1" applyFill="1" applyBorder="1" applyAlignment="1" applyProtection="1">
      <alignment horizontal="center" vertical="center"/>
      <protection hidden="1"/>
    </xf>
    <xf numFmtId="0" fontId="4" fillId="7" borderId="11" xfId="2" applyFont="1" applyFill="1" applyBorder="1" applyAlignment="1" applyProtection="1">
      <alignment horizontal="center" vertical="center"/>
      <protection hidden="1"/>
    </xf>
    <xf numFmtId="0" fontId="4" fillId="9" borderId="4" xfId="2" applyFont="1" applyFill="1" applyBorder="1" applyAlignment="1" applyProtection="1">
      <alignment horizontal="center" vertical="center"/>
      <protection hidden="1"/>
    </xf>
    <xf numFmtId="164" fontId="4" fillId="7" borderId="0" xfId="2" applyNumberFormat="1" applyFont="1" applyFill="1" applyAlignment="1" applyProtection="1">
      <alignment horizontal="center" vertical="center"/>
      <protection hidden="1"/>
    </xf>
    <xf numFmtId="0" fontId="4" fillId="7" borderId="0" xfId="2" applyNumberFormat="1" applyFont="1" applyFill="1" applyAlignment="1" applyProtection="1">
      <alignment horizontal="center" vertical="center"/>
      <protection hidden="1"/>
    </xf>
    <xf numFmtId="0" fontId="4" fillId="7" borderId="0" xfId="2" applyFont="1" applyFill="1" applyAlignment="1" applyProtection="1">
      <alignment horizontal="center" vertical="center"/>
    </xf>
    <xf numFmtId="0" fontId="4" fillId="2" borderId="4" xfId="2" applyFont="1" applyFill="1" applyBorder="1" applyAlignment="1" applyProtection="1">
      <alignment horizontal="center" vertical="center"/>
      <protection hidden="1"/>
    </xf>
    <xf numFmtId="2" fontId="4" fillId="2" borderId="4" xfId="2" applyNumberFormat="1" applyFont="1" applyFill="1" applyBorder="1" applyAlignment="1" applyProtection="1">
      <alignment horizontal="center" vertical="center"/>
      <protection hidden="1"/>
    </xf>
    <xf numFmtId="0" fontId="4" fillId="9" borderId="3" xfId="2" applyFont="1" applyFill="1" applyBorder="1" applyAlignment="1" applyProtection="1">
      <alignment horizontal="center" vertical="center"/>
      <protection hidden="1"/>
    </xf>
    <xf numFmtId="0" fontId="4" fillId="9" borderId="1" xfId="2" applyFont="1" applyFill="1" applyBorder="1" applyAlignment="1" applyProtection="1">
      <alignment horizontal="center" vertical="center"/>
      <protection hidden="1"/>
    </xf>
    <xf numFmtId="0" fontId="12" fillId="9" borderId="9" xfId="2" applyFont="1" applyFill="1" applyBorder="1" applyAlignment="1" applyProtection="1">
      <alignment horizontal="center" vertical="center"/>
      <protection hidden="1"/>
    </xf>
    <xf numFmtId="14" fontId="3" fillId="0" borderId="4" xfId="1" applyNumberFormat="1" applyFont="1" applyBorder="1" applyAlignment="1" applyProtection="1">
      <alignment horizontal="center" vertical="center"/>
      <protection locked="0"/>
    </xf>
    <xf numFmtId="43" fontId="11" fillId="2" borderId="4" xfId="2" applyNumberFormat="1" applyFont="1" applyFill="1" applyBorder="1" applyAlignment="1" applyProtection="1">
      <alignment horizontal="center" vertical="center"/>
      <protection hidden="1"/>
    </xf>
    <xf numFmtId="43" fontId="9" fillId="2" borderId="4" xfId="2" applyNumberFormat="1" applyFont="1" applyFill="1" applyBorder="1" applyAlignment="1" applyProtection="1">
      <alignment horizontal="center" vertical="center"/>
      <protection hidden="1"/>
    </xf>
    <xf numFmtId="14" fontId="4" fillId="2" borderId="4" xfId="2" applyNumberFormat="1" applyFont="1" applyFill="1" applyBorder="1" applyAlignment="1" applyProtection="1">
      <alignment horizontal="center" vertical="center"/>
      <protection hidden="1"/>
    </xf>
    <xf numFmtId="43" fontId="13" fillId="2" borderId="4" xfId="0" applyNumberFormat="1" applyFont="1" applyFill="1" applyBorder="1" applyAlignment="1" applyProtection="1">
      <alignment horizontal="center" vertical="top"/>
      <protection locked="0"/>
    </xf>
    <xf numFmtId="2" fontId="13" fillId="0" borderId="0" xfId="0" applyNumberFormat="1" applyFont="1" applyBorder="1" applyAlignment="1" applyProtection="1">
      <alignment horizontal="center" vertical="top"/>
      <protection locked="0"/>
    </xf>
    <xf numFmtId="2" fontId="13" fillId="0" borderId="4" xfId="0" applyNumberFormat="1" applyFont="1" applyBorder="1" applyAlignment="1" applyProtection="1">
      <alignment horizontal="center" vertical="top"/>
      <protection locked="0"/>
    </xf>
    <xf numFmtId="43" fontId="9" fillId="2" borderId="4" xfId="2" applyNumberFormat="1" applyFont="1" applyFill="1" applyBorder="1" applyAlignment="1" applyProtection="1">
      <alignment horizontal="center" vertical="top"/>
      <protection locked="0"/>
    </xf>
    <xf numFmtId="43" fontId="9" fillId="2" borderId="4" xfId="2" applyNumberFormat="1" applyFont="1" applyFill="1" applyBorder="1" applyAlignment="1" applyProtection="1">
      <alignment horizontal="center" vertical="top"/>
      <protection hidden="1"/>
    </xf>
    <xf numFmtId="43" fontId="9" fillId="2" borderId="1" xfId="2" applyNumberFormat="1" applyFont="1" applyFill="1" applyBorder="1" applyAlignment="1" applyProtection="1">
      <alignment horizontal="center" vertical="top"/>
      <protection locked="0"/>
    </xf>
    <xf numFmtId="43" fontId="9" fillId="0" borderId="4" xfId="2" applyNumberFormat="1" applyFont="1" applyBorder="1" applyAlignment="1" applyProtection="1">
      <alignment horizontal="center" vertical="top"/>
      <protection locked="0"/>
    </xf>
    <xf numFmtId="1" fontId="9" fillId="2" borderId="4" xfId="2" applyNumberFormat="1" applyFont="1" applyFill="1" applyBorder="1" applyAlignment="1" applyProtection="1">
      <alignment horizontal="center" vertical="top"/>
      <protection hidden="1"/>
    </xf>
    <xf numFmtId="43" fontId="12" fillId="2" borderId="4" xfId="2" applyNumberFormat="1" applyFont="1" applyFill="1" applyBorder="1" applyAlignment="1" applyProtection="1">
      <alignment horizontal="center" vertical="center"/>
      <protection hidden="1"/>
    </xf>
    <xf numFmtId="0" fontId="2" fillId="0" borderId="0" xfId="2"/>
    <xf numFmtId="0" fontId="15" fillId="0" borderId="0" xfId="2" applyFont="1" applyAlignment="1" applyProtection="1">
      <alignment horizontal="center" vertical="center"/>
    </xf>
    <xf numFmtId="0" fontId="15" fillId="0" borderId="0" xfId="1" applyFont="1" applyAlignment="1" applyProtection="1">
      <alignment horizontal="center" vertical="center"/>
    </xf>
    <xf numFmtId="0" fontId="16" fillId="0" borderId="0" xfId="2" applyFont="1" applyFill="1" applyBorder="1" applyProtection="1"/>
    <xf numFmtId="0" fontId="16" fillId="0" borderId="0" xfId="2" applyFont="1" applyFill="1" applyProtection="1"/>
    <xf numFmtId="0" fontId="15" fillId="0" borderId="0" xfId="2" applyFont="1" applyFill="1" applyAlignment="1" applyProtection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18" fillId="0" borderId="0" xfId="2" applyFont="1" applyFill="1" applyBorder="1" applyAlignment="1" applyProtection="1">
      <alignment horizontal="center" vertical="center"/>
    </xf>
    <xf numFmtId="0" fontId="15" fillId="0" borderId="0" xfId="2" applyFont="1" applyFill="1" applyBorder="1" applyAlignment="1" applyProtection="1">
      <alignment vertical="center"/>
    </xf>
    <xf numFmtId="0" fontId="15" fillId="0" borderId="0" xfId="2" applyFont="1" applyFill="1" applyBorder="1" applyAlignment="1" applyProtection="1">
      <alignment horizontal="center" vertical="center"/>
    </xf>
    <xf numFmtId="0" fontId="15" fillId="3" borderId="5" xfId="0" applyFont="1" applyFill="1" applyBorder="1" applyAlignment="1" applyProtection="1">
      <alignment vertical="center"/>
    </xf>
    <xf numFmtId="0" fontId="15" fillId="12" borderId="4" xfId="0" applyFont="1" applyFill="1" applyBorder="1" applyAlignment="1" applyProtection="1">
      <alignment horizontal="center" vertical="center"/>
    </xf>
    <xf numFmtId="0" fontId="15" fillId="3" borderId="5" xfId="2" applyFont="1" applyFill="1" applyBorder="1" applyAlignment="1" applyProtection="1">
      <alignment vertical="center"/>
    </xf>
    <xf numFmtId="0" fontId="15" fillId="5" borderId="4" xfId="2" applyNumberFormat="1" applyFont="1" applyFill="1" applyBorder="1" applyAlignment="1" applyProtection="1">
      <alignment horizontal="center" vertical="center"/>
    </xf>
    <xf numFmtId="0" fontId="16" fillId="3" borderId="1" xfId="2" applyFont="1" applyFill="1" applyBorder="1" applyAlignment="1" applyProtection="1">
      <alignment horizontal="center" vertical="center"/>
    </xf>
    <xf numFmtId="0" fontId="15" fillId="3" borderId="2" xfId="2" applyFont="1" applyFill="1" applyBorder="1" applyAlignment="1" applyProtection="1">
      <alignment horizontal="center" vertical="center"/>
    </xf>
    <xf numFmtId="0" fontId="16" fillId="3" borderId="2" xfId="2" applyFont="1" applyFill="1" applyBorder="1" applyAlignment="1" applyProtection="1">
      <alignment horizontal="center" vertical="center"/>
    </xf>
    <xf numFmtId="2" fontId="15" fillId="14" borderId="4" xfId="2" applyNumberFormat="1" applyFont="1" applyFill="1" applyBorder="1" applyAlignment="1" applyProtection="1">
      <alignment horizontal="center" vertical="center"/>
    </xf>
    <xf numFmtId="0" fontId="15" fillId="3" borderId="0" xfId="2" applyFont="1" applyFill="1" applyBorder="1" applyAlignment="1" applyProtection="1">
      <alignment horizontal="center" vertical="center"/>
    </xf>
    <xf numFmtId="0" fontId="15" fillId="3" borderId="8" xfId="2" applyFont="1" applyFill="1" applyBorder="1" applyAlignment="1" applyProtection="1">
      <alignment vertical="center"/>
    </xf>
    <xf numFmtId="0" fontId="15" fillId="3" borderId="10" xfId="2" applyFont="1" applyFill="1" applyBorder="1" applyAlignment="1" applyProtection="1">
      <alignment vertical="center"/>
    </xf>
    <xf numFmtId="0" fontId="15" fillId="3" borderId="6" xfId="2" applyFont="1" applyFill="1" applyBorder="1" applyAlignment="1" applyProtection="1">
      <alignment vertical="center"/>
    </xf>
    <xf numFmtId="0" fontId="15" fillId="3" borderId="15" xfId="2" applyFont="1" applyFill="1" applyBorder="1" applyAlignment="1" applyProtection="1">
      <alignment horizontal="center" vertical="center"/>
    </xf>
    <xf numFmtId="2" fontId="15" fillId="5" borderId="4" xfId="2" applyNumberFormat="1" applyFont="1" applyFill="1" applyBorder="1" applyAlignment="1" applyProtection="1">
      <alignment horizontal="center" vertical="center"/>
    </xf>
    <xf numFmtId="0" fontId="15" fillId="3" borderId="5" xfId="2" applyFont="1" applyFill="1" applyBorder="1" applyAlignment="1" applyProtection="1">
      <alignment horizontal="center" vertical="center"/>
    </xf>
    <xf numFmtId="2" fontId="15" fillId="6" borderId="4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3" fillId="0" borderId="1" xfId="1" applyFont="1" applyFill="1" applyBorder="1" applyAlignment="1" applyProtection="1">
      <alignment horizontal="center" vertical="center"/>
      <protection locked="0"/>
    </xf>
    <xf numFmtId="0" fontId="3" fillId="0" borderId="2" xfId="1" applyFont="1" applyFill="1" applyBorder="1" applyAlignment="1" applyProtection="1">
      <alignment horizontal="center" vertical="center"/>
      <protection locked="0"/>
    </xf>
    <xf numFmtId="0" fontId="3" fillId="0" borderId="3" xfId="1" applyFont="1" applyFill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/>
      <protection locked="0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0" fillId="0" borderId="0" xfId="0" applyAlignment="1">
      <alignment horizontal="right"/>
    </xf>
    <xf numFmtId="0" fontId="3" fillId="6" borderId="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5" borderId="7" xfId="1" applyFont="1" applyFill="1" applyBorder="1" applyAlignment="1">
      <alignment horizontal="center" vertical="center"/>
    </xf>
    <xf numFmtId="0" fontId="3" fillId="5" borderId="9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7" xfId="1" applyFont="1" applyFill="1" applyBorder="1" applyAlignment="1">
      <alignment horizontal="center" vertical="center" wrapText="1"/>
    </xf>
    <xf numFmtId="0" fontId="3" fillId="5" borderId="9" xfId="1" applyFont="1" applyFill="1" applyBorder="1" applyAlignment="1">
      <alignment horizontal="center" vertical="center" wrapText="1"/>
    </xf>
    <xf numFmtId="0" fontId="10" fillId="9" borderId="2" xfId="2" applyFont="1" applyFill="1" applyBorder="1" applyAlignment="1" applyProtection="1">
      <alignment horizontal="center" vertical="center"/>
      <protection hidden="1"/>
    </xf>
    <xf numFmtId="0" fontId="12" fillId="9" borderId="12" xfId="2" applyFont="1" applyFill="1" applyBorder="1" applyAlignment="1" applyProtection="1">
      <alignment horizontal="center" vertical="center"/>
      <protection hidden="1"/>
    </xf>
    <xf numFmtId="0" fontId="12" fillId="9" borderId="13" xfId="2" applyFont="1" applyFill="1" applyBorder="1" applyAlignment="1" applyProtection="1">
      <alignment horizontal="center" vertical="center"/>
      <protection hidden="1"/>
    </xf>
    <xf numFmtId="0" fontId="4" fillId="9" borderId="2" xfId="2" applyFont="1" applyFill="1" applyBorder="1" applyAlignment="1" applyProtection="1">
      <alignment horizontal="center" vertical="center"/>
      <protection hidden="1"/>
    </xf>
    <xf numFmtId="0" fontId="4" fillId="9" borderId="8" xfId="2" applyFont="1" applyFill="1" applyBorder="1" applyAlignment="1" applyProtection="1">
      <alignment horizontal="center" vertical="center"/>
      <protection hidden="1"/>
    </xf>
    <xf numFmtId="0" fontId="4" fillId="9" borderId="15" xfId="2" applyFont="1" applyFill="1" applyBorder="1" applyAlignment="1" applyProtection="1">
      <alignment horizontal="center" vertical="center"/>
      <protection hidden="1"/>
    </xf>
    <xf numFmtId="0" fontId="4" fillId="9" borderId="10" xfId="2" applyFont="1" applyFill="1" applyBorder="1" applyAlignment="1" applyProtection="1">
      <alignment horizontal="center" vertical="center"/>
      <protection hidden="1"/>
    </xf>
    <xf numFmtId="0" fontId="4" fillId="9" borderId="6" xfId="2" applyFont="1" applyFill="1" applyBorder="1" applyAlignment="1" applyProtection="1">
      <alignment horizontal="center" vertical="center"/>
      <protection hidden="1"/>
    </xf>
    <xf numFmtId="0" fontId="4" fillId="9" borderId="7" xfId="2" applyFont="1" applyFill="1" applyBorder="1" applyAlignment="1" applyProtection="1">
      <alignment horizontal="center" vertical="center" wrapText="1"/>
      <protection hidden="1"/>
    </xf>
    <xf numFmtId="0" fontId="4" fillId="9" borderId="14" xfId="2" applyFont="1" applyFill="1" applyBorder="1" applyAlignment="1" applyProtection="1">
      <alignment horizontal="center" vertical="center" wrapText="1"/>
      <protection hidden="1"/>
    </xf>
    <xf numFmtId="0" fontId="4" fillId="9" borderId="9" xfId="2" applyFont="1" applyFill="1" applyBorder="1" applyAlignment="1" applyProtection="1">
      <alignment horizontal="center" vertical="center" wrapText="1"/>
      <protection hidden="1"/>
    </xf>
    <xf numFmtId="0" fontId="4" fillId="9" borderId="7" xfId="2" applyFont="1" applyFill="1" applyBorder="1" applyAlignment="1" applyProtection="1">
      <alignment horizontal="center" vertical="center"/>
      <protection hidden="1"/>
    </xf>
    <xf numFmtId="0" fontId="4" fillId="9" borderId="14" xfId="2" applyFont="1" applyFill="1" applyBorder="1" applyAlignment="1" applyProtection="1">
      <alignment horizontal="center" vertical="center"/>
      <protection hidden="1"/>
    </xf>
    <xf numFmtId="0" fontId="4" fillId="9" borderId="9" xfId="2" applyFont="1" applyFill="1" applyBorder="1" applyAlignment="1" applyProtection="1">
      <alignment horizontal="center" vertical="center"/>
      <protection hidden="1"/>
    </xf>
    <xf numFmtId="0" fontId="4" fillId="9" borderId="4" xfId="2" applyFont="1" applyFill="1" applyBorder="1" applyAlignment="1" applyProtection="1">
      <alignment horizontal="center" vertical="center"/>
      <protection hidden="1"/>
    </xf>
    <xf numFmtId="164" fontId="4" fillId="9" borderId="4" xfId="2" applyNumberFormat="1" applyFont="1" applyFill="1" applyBorder="1" applyAlignment="1" applyProtection="1">
      <alignment horizontal="center" vertical="center"/>
      <protection hidden="1"/>
    </xf>
    <xf numFmtId="0" fontId="4" fillId="9" borderId="12" xfId="2" applyFont="1" applyFill="1" applyBorder="1" applyAlignment="1" applyProtection="1">
      <alignment horizontal="center" vertical="center" wrapText="1"/>
      <protection hidden="1"/>
    </xf>
    <xf numFmtId="0" fontId="4" fillId="9" borderId="13" xfId="2" applyFont="1" applyFill="1" applyBorder="1" applyAlignment="1" applyProtection="1">
      <alignment horizontal="center" vertical="center" wrapText="1"/>
      <protection hidden="1"/>
    </xf>
    <xf numFmtId="0" fontId="10" fillId="9" borderId="1" xfId="2" applyFont="1" applyFill="1" applyBorder="1" applyAlignment="1" applyProtection="1">
      <alignment horizontal="center" vertical="center"/>
      <protection hidden="1"/>
    </xf>
    <xf numFmtId="0" fontId="10" fillId="9" borderId="7" xfId="2" applyFont="1" applyFill="1" applyBorder="1" applyAlignment="1" applyProtection="1">
      <alignment horizontal="center" vertical="center"/>
      <protection hidden="1"/>
    </xf>
    <xf numFmtId="0" fontId="10" fillId="9" borderId="9" xfId="2" applyFont="1" applyFill="1" applyBorder="1" applyAlignment="1" applyProtection="1">
      <alignment horizontal="center" vertical="center"/>
      <protection hidden="1"/>
    </xf>
    <xf numFmtId="0" fontId="4" fillId="9" borderId="1" xfId="2" applyFont="1" applyFill="1" applyBorder="1" applyAlignment="1" applyProtection="1">
      <alignment horizontal="center" vertical="center"/>
      <protection hidden="1"/>
    </xf>
    <xf numFmtId="0" fontId="4" fillId="0" borderId="4" xfId="2" applyFont="1" applyFill="1" applyBorder="1" applyAlignment="1" applyProtection="1">
      <alignment horizontal="center" vertical="center"/>
      <protection hidden="1"/>
    </xf>
    <xf numFmtId="0" fontId="3" fillId="0" borderId="4" xfId="2" applyFont="1" applyFill="1" applyBorder="1" applyAlignment="1" applyProtection="1">
      <alignment horizontal="center" vertical="center"/>
      <protection hidden="1"/>
    </xf>
    <xf numFmtId="0" fontId="4" fillId="0" borderId="8" xfId="2" applyFont="1" applyFill="1" applyBorder="1" applyAlignment="1" applyProtection="1">
      <alignment horizontal="center" vertical="center"/>
      <protection hidden="1"/>
    </xf>
    <xf numFmtId="0" fontId="4" fillId="0" borderId="15" xfId="2" applyFont="1" applyFill="1" applyBorder="1" applyAlignment="1" applyProtection="1">
      <alignment horizontal="center" vertical="center"/>
      <protection hidden="1"/>
    </xf>
    <xf numFmtId="0" fontId="4" fillId="0" borderId="12" xfId="2" applyFont="1" applyFill="1" applyBorder="1" applyAlignment="1" applyProtection="1">
      <alignment horizontal="center" vertical="center"/>
      <protection hidden="1"/>
    </xf>
    <xf numFmtId="0" fontId="4" fillId="0" borderId="10" xfId="2" applyFont="1" applyFill="1" applyBorder="1" applyAlignment="1" applyProtection="1">
      <alignment horizontal="center" vertical="center"/>
      <protection hidden="1"/>
    </xf>
    <xf numFmtId="0" fontId="4" fillId="0" borderId="6" xfId="2" applyFont="1" applyFill="1" applyBorder="1" applyAlignment="1" applyProtection="1">
      <alignment horizontal="center" vertical="center"/>
      <protection hidden="1"/>
    </xf>
    <xf numFmtId="0" fontId="4" fillId="0" borderId="11" xfId="2" applyFont="1" applyFill="1" applyBorder="1" applyAlignment="1" applyProtection="1">
      <alignment horizontal="center" vertical="center"/>
      <protection hidden="1"/>
    </xf>
    <xf numFmtId="0" fontId="8" fillId="0" borderId="0" xfId="2" applyFont="1" applyFill="1" applyBorder="1" applyAlignment="1" applyProtection="1">
      <alignment horizontal="center" vertical="center"/>
      <protection hidden="1"/>
    </xf>
    <xf numFmtId="0" fontId="14" fillId="0" borderId="4" xfId="2" applyFont="1" applyFill="1" applyBorder="1" applyAlignment="1" applyProtection="1">
      <alignment horizontal="center" vertical="center"/>
    </xf>
    <xf numFmtId="0" fontId="15" fillId="0" borderId="4" xfId="0" applyFont="1" applyFill="1" applyBorder="1" applyAlignment="1" applyProtection="1">
      <alignment horizontal="center" vertical="center"/>
    </xf>
    <xf numFmtId="0" fontId="15" fillId="0" borderId="4" xfId="2" applyFont="1" applyFill="1" applyBorder="1" applyAlignment="1" applyProtection="1">
      <alignment horizontal="center" vertical="center"/>
    </xf>
    <xf numFmtId="0" fontId="14" fillId="0" borderId="8" xfId="2" applyFont="1" applyFill="1" applyBorder="1" applyAlignment="1" applyProtection="1">
      <alignment horizontal="center" vertical="center"/>
    </xf>
    <xf numFmtId="0" fontId="14" fillId="0" borderId="15" xfId="2" applyFont="1" applyFill="1" applyBorder="1" applyAlignment="1" applyProtection="1">
      <alignment horizontal="center" vertical="center"/>
    </xf>
    <xf numFmtId="0" fontId="14" fillId="0" borderId="12" xfId="2" applyFont="1" applyFill="1" applyBorder="1" applyAlignment="1" applyProtection="1">
      <alignment horizontal="center" vertical="center"/>
    </xf>
    <xf numFmtId="0" fontId="14" fillId="0" borderId="10" xfId="2" applyFont="1" applyFill="1" applyBorder="1" applyAlignment="1" applyProtection="1">
      <alignment horizontal="center" vertical="center"/>
    </xf>
    <xf numFmtId="0" fontId="14" fillId="0" borderId="6" xfId="2" applyFont="1" applyFill="1" applyBorder="1" applyAlignment="1" applyProtection="1">
      <alignment horizontal="center" vertical="center"/>
    </xf>
    <xf numFmtId="0" fontId="14" fillId="0" borderId="11" xfId="2" applyFont="1" applyFill="1" applyBorder="1" applyAlignment="1" applyProtection="1">
      <alignment horizontal="center" vertical="center"/>
    </xf>
    <xf numFmtId="0" fontId="17" fillId="11" borderId="4" xfId="0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0" fontId="15" fillId="0" borderId="2" xfId="0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/>
    </xf>
    <xf numFmtId="0" fontId="15" fillId="10" borderId="4" xfId="0" applyFont="1" applyFill="1" applyBorder="1" applyAlignment="1" applyProtection="1">
      <alignment horizontal="center" vertical="center"/>
    </xf>
    <xf numFmtId="0" fontId="15" fillId="0" borderId="4" xfId="2" applyFont="1" applyBorder="1" applyAlignment="1" applyProtection="1">
      <alignment horizontal="center" vertical="center"/>
    </xf>
    <xf numFmtId="0" fontId="15" fillId="0" borderId="4" xfId="0" applyFont="1" applyFill="1" applyBorder="1" applyAlignment="1" applyProtection="1">
      <alignment horizontal="center" vertical="center" wrapText="1" readingOrder="2"/>
    </xf>
    <xf numFmtId="0" fontId="15" fillId="12" borderId="4" xfId="0" applyFont="1" applyFill="1" applyBorder="1" applyAlignment="1" applyProtection="1">
      <alignment horizontal="center" vertical="center"/>
    </xf>
    <xf numFmtId="0" fontId="15" fillId="12" borderId="1" xfId="0" applyFont="1" applyFill="1" applyBorder="1" applyAlignment="1" applyProtection="1">
      <alignment horizontal="center" vertical="center"/>
    </xf>
    <xf numFmtId="0" fontId="15" fillId="12" borderId="2" xfId="0" applyFont="1" applyFill="1" applyBorder="1" applyAlignment="1" applyProtection="1">
      <alignment horizontal="center" vertical="center"/>
    </xf>
    <xf numFmtId="0" fontId="15" fillId="12" borderId="3" xfId="0" applyFont="1" applyFill="1" applyBorder="1" applyAlignment="1" applyProtection="1">
      <alignment horizontal="center" vertical="center"/>
    </xf>
    <xf numFmtId="0" fontId="15" fillId="12" borderId="9" xfId="0" applyFont="1" applyFill="1" applyBorder="1" applyAlignment="1" applyProtection="1">
      <alignment horizontal="center" vertical="center"/>
    </xf>
    <xf numFmtId="0" fontId="15" fillId="0" borderId="1" xfId="1" applyFont="1" applyBorder="1" applyAlignment="1" applyProtection="1">
      <alignment horizontal="center" vertical="center"/>
    </xf>
    <xf numFmtId="0" fontId="15" fillId="0" borderId="2" xfId="1" applyFont="1" applyBorder="1" applyAlignment="1" applyProtection="1">
      <alignment horizontal="center" vertical="center"/>
    </xf>
    <xf numFmtId="0" fontId="15" fillId="0" borderId="3" xfId="1" applyFont="1" applyBorder="1" applyAlignment="1" applyProtection="1">
      <alignment horizontal="center" vertical="center"/>
    </xf>
    <xf numFmtId="0" fontId="15" fillId="12" borderId="4" xfId="0" applyFont="1" applyFill="1" applyBorder="1" applyAlignment="1" applyProtection="1">
      <alignment horizontal="center" vertical="center" wrapText="1" readingOrder="2"/>
    </xf>
    <xf numFmtId="0" fontId="15" fillId="13" borderId="4" xfId="0" applyFont="1" applyFill="1" applyBorder="1" applyAlignment="1" applyProtection="1">
      <alignment horizontal="center" vertical="center"/>
    </xf>
    <xf numFmtId="0" fontId="15" fillId="16" borderId="14" xfId="0" applyFont="1" applyFill="1" applyBorder="1" applyAlignment="1" applyProtection="1">
      <alignment horizontal="center" vertical="center"/>
    </xf>
    <xf numFmtId="0" fontId="15" fillId="16" borderId="9" xfId="0" applyFont="1" applyFill="1" applyBorder="1" applyAlignment="1" applyProtection="1">
      <alignment horizontal="center" vertical="center"/>
    </xf>
    <xf numFmtId="0" fontId="15" fillId="0" borderId="1" xfId="2" applyFont="1" applyFill="1" applyBorder="1" applyAlignment="1" applyProtection="1">
      <alignment horizontal="center" vertical="center"/>
    </xf>
    <xf numFmtId="0" fontId="15" fillId="0" borderId="2" xfId="2" applyFont="1" applyFill="1" applyBorder="1" applyAlignment="1" applyProtection="1">
      <alignment horizontal="center" vertical="center"/>
    </xf>
    <xf numFmtId="0" fontId="15" fillId="0" borderId="3" xfId="2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 wrapText="1" readingOrder="2"/>
    </xf>
    <xf numFmtId="0" fontId="15" fillId="0" borderId="2" xfId="0" applyFont="1" applyFill="1" applyBorder="1" applyAlignment="1" applyProtection="1">
      <alignment horizontal="center" vertical="center" wrapText="1" readingOrder="2"/>
    </xf>
    <xf numFmtId="0" fontId="15" fillId="0" borderId="3" xfId="0" applyFont="1" applyFill="1" applyBorder="1" applyAlignment="1" applyProtection="1">
      <alignment horizontal="center" vertical="center" wrapText="1" readingOrder="2"/>
    </xf>
    <xf numFmtId="2" fontId="15" fillId="14" borderId="7" xfId="2" applyNumberFormat="1" applyFont="1" applyFill="1" applyBorder="1" applyAlignment="1" applyProtection="1">
      <alignment horizontal="center"/>
    </xf>
    <xf numFmtId="2" fontId="15" fillId="14" borderId="9" xfId="2" applyNumberFormat="1" applyFont="1" applyFill="1" applyBorder="1" applyAlignment="1" applyProtection="1">
      <alignment horizontal="center"/>
    </xf>
    <xf numFmtId="0" fontId="15" fillId="15" borderId="9" xfId="0" applyFont="1" applyFill="1" applyBorder="1" applyAlignment="1" applyProtection="1">
      <alignment horizontal="center" vertical="center"/>
    </xf>
    <xf numFmtId="0" fontId="15" fillId="16" borderId="7" xfId="0" applyFont="1" applyFill="1" applyBorder="1" applyAlignment="1" applyProtection="1">
      <alignment horizontal="center" vertical="center"/>
    </xf>
    <xf numFmtId="0" fontId="15" fillId="15" borderId="7" xfId="0" applyFont="1" applyFill="1" applyBorder="1" applyAlignment="1" applyProtection="1">
      <alignment horizontal="center" vertical="center"/>
    </xf>
    <xf numFmtId="2" fontId="15" fillId="6" borderId="7" xfId="2" applyNumberFormat="1" applyFont="1" applyFill="1" applyBorder="1" applyAlignment="1" applyProtection="1">
      <alignment horizontal="center"/>
    </xf>
    <xf numFmtId="2" fontId="15" fillId="6" borderId="9" xfId="2" applyNumberFormat="1" applyFont="1" applyFill="1" applyBorder="1" applyAlignment="1" applyProtection="1">
      <alignment horizontal="center"/>
    </xf>
    <xf numFmtId="0" fontId="15" fillId="15" borderId="8" xfId="0" applyFont="1" applyFill="1" applyBorder="1" applyAlignment="1" applyProtection="1">
      <alignment horizontal="center" vertical="center"/>
    </xf>
    <xf numFmtId="0" fontId="15" fillId="15" borderId="15" xfId="0" applyFont="1" applyFill="1" applyBorder="1" applyAlignment="1" applyProtection="1">
      <alignment horizontal="center" vertical="center"/>
    </xf>
    <xf numFmtId="0" fontId="15" fillId="15" borderId="12" xfId="0" applyFont="1" applyFill="1" applyBorder="1" applyAlignment="1" applyProtection="1">
      <alignment horizontal="center" vertical="center"/>
    </xf>
    <xf numFmtId="0" fontId="15" fillId="15" borderId="10" xfId="0" applyFont="1" applyFill="1" applyBorder="1" applyAlignment="1" applyProtection="1">
      <alignment horizontal="center" vertical="center"/>
    </xf>
    <xf numFmtId="0" fontId="15" fillId="15" borderId="6" xfId="0" applyFont="1" applyFill="1" applyBorder="1" applyAlignment="1" applyProtection="1">
      <alignment horizontal="center" vertical="center"/>
    </xf>
    <xf numFmtId="0" fontId="15" fillId="15" borderId="11" xfId="0" applyFont="1" applyFill="1" applyBorder="1" applyAlignment="1" applyProtection="1">
      <alignment horizontal="center" vertical="center"/>
    </xf>
    <xf numFmtId="0" fontId="15" fillId="16" borderId="8" xfId="0" applyFont="1" applyFill="1" applyBorder="1" applyAlignment="1" applyProtection="1">
      <alignment horizontal="center" vertical="center"/>
    </xf>
    <xf numFmtId="0" fontId="15" fillId="16" borderId="15" xfId="0" applyFont="1" applyFill="1" applyBorder="1" applyAlignment="1" applyProtection="1">
      <alignment horizontal="center" vertical="center"/>
    </xf>
    <xf numFmtId="0" fontId="15" fillId="16" borderId="12" xfId="0" applyFont="1" applyFill="1" applyBorder="1" applyAlignment="1" applyProtection="1">
      <alignment horizontal="center" vertical="center"/>
    </xf>
    <xf numFmtId="0" fontId="15" fillId="16" borderId="5" xfId="0" applyFont="1" applyFill="1" applyBorder="1" applyAlignment="1" applyProtection="1">
      <alignment horizontal="center" vertical="center"/>
    </xf>
    <xf numFmtId="0" fontId="15" fillId="16" borderId="0" xfId="0" applyFont="1" applyFill="1" applyBorder="1" applyAlignment="1" applyProtection="1">
      <alignment horizontal="center" vertical="center"/>
    </xf>
    <xf numFmtId="0" fontId="15" fillId="16" borderId="13" xfId="0" applyFont="1" applyFill="1" applyBorder="1" applyAlignment="1" applyProtection="1">
      <alignment horizontal="center" vertical="center"/>
    </xf>
    <xf numFmtId="0" fontId="15" fillId="16" borderId="10" xfId="0" applyFont="1" applyFill="1" applyBorder="1" applyAlignment="1" applyProtection="1">
      <alignment horizontal="center" vertical="center"/>
    </xf>
    <xf numFmtId="0" fontId="15" fillId="16" borderId="6" xfId="0" applyFont="1" applyFill="1" applyBorder="1" applyAlignment="1" applyProtection="1">
      <alignment horizontal="center" vertical="center"/>
    </xf>
    <xf numFmtId="0" fontId="15" fillId="16" borderId="11" xfId="0" applyFont="1" applyFill="1" applyBorder="1" applyAlignment="1" applyProtection="1">
      <alignment horizontal="center" vertical="center"/>
    </xf>
    <xf numFmtId="0" fontId="20" fillId="5" borderId="4" xfId="0" applyFont="1" applyFill="1" applyBorder="1" applyAlignment="1" applyProtection="1">
      <alignment horizontal="center" vertical="center"/>
    </xf>
    <xf numFmtId="2" fontId="15" fillId="17" borderId="4" xfId="0" applyNumberFormat="1" applyFont="1" applyFill="1" applyBorder="1" applyAlignment="1" applyProtection="1">
      <alignment horizontal="center" vertical="center"/>
    </xf>
    <xf numFmtId="0" fontId="19" fillId="0" borderId="4" xfId="2" applyFont="1" applyBorder="1" applyAlignment="1" applyProtection="1">
      <alignment horizontal="center" vertical="center"/>
    </xf>
    <xf numFmtId="0" fontId="15" fillId="0" borderId="8" xfId="2" applyFont="1" applyBorder="1" applyAlignment="1" applyProtection="1">
      <alignment horizontal="center" vertical="center"/>
    </xf>
    <xf numFmtId="0" fontId="15" fillId="0" borderId="15" xfId="2" applyFont="1" applyBorder="1" applyAlignment="1" applyProtection="1">
      <alignment horizontal="center" vertical="center"/>
    </xf>
    <xf numFmtId="0" fontId="15" fillId="0" borderId="12" xfId="2" applyFont="1" applyBorder="1" applyAlignment="1" applyProtection="1">
      <alignment horizontal="center" vertical="center"/>
    </xf>
    <xf numFmtId="0" fontId="15" fillId="0" borderId="5" xfId="2" applyFont="1" applyBorder="1" applyAlignment="1" applyProtection="1">
      <alignment horizontal="center" vertical="center"/>
    </xf>
    <xf numFmtId="0" fontId="15" fillId="0" borderId="0" xfId="2" applyFont="1" applyBorder="1" applyAlignment="1" applyProtection="1">
      <alignment horizontal="center" vertical="center"/>
    </xf>
    <xf numFmtId="0" fontId="15" fillId="0" borderId="13" xfId="2" applyFont="1" applyBorder="1" applyAlignment="1" applyProtection="1">
      <alignment horizontal="center" vertical="center"/>
    </xf>
    <xf numFmtId="0" fontId="15" fillId="0" borderId="10" xfId="2" applyFont="1" applyBorder="1" applyAlignment="1" applyProtection="1">
      <alignment horizontal="center" vertical="center"/>
    </xf>
    <xf numFmtId="0" fontId="15" fillId="0" borderId="6" xfId="2" applyFont="1" applyBorder="1" applyAlignment="1" applyProtection="1">
      <alignment horizontal="center" vertical="center"/>
    </xf>
    <xf numFmtId="0" fontId="15" fillId="0" borderId="11" xfId="2" applyFont="1" applyBorder="1" applyAlignment="1" applyProtection="1">
      <alignment horizontal="center" vertical="center"/>
    </xf>
    <xf numFmtId="0" fontId="21" fillId="0" borderId="4" xfId="0" applyFont="1" applyFill="1" applyBorder="1" applyAlignment="1" applyProtection="1">
      <alignment horizontal="center" vertical="center"/>
    </xf>
    <xf numFmtId="0" fontId="15" fillId="17" borderId="4" xfId="0" applyFont="1" applyFill="1" applyBorder="1" applyAlignment="1" applyProtection="1">
      <alignment horizontal="center" vertical="center"/>
    </xf>
    <xf numFmtId="0" fontId="15" fillId="12" borderId="4" xfId="2" applyFont="1" applyFill="1" applyBorder="1" applyAlignment="1" applyProtection="1">
      <alignment horizontal="center" vertical="center"/>
    </xf>
  </cellXfs>
  <cellStyles count="5">
    <cellStyle name="Normal" xfId="0" builtinId="0"/>
    <cellStyle name="Normal 2" xfId="1"/>
    <cellStyle name="Normal 2 2" xfId="2"/>
    <cellStyle name="Normal 2 2 2" xfId="3"/>
    <cellStyle name="Style 1" xfId="4"/>
  </cellStyles>
  <dxfs count="28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7</xdr:col>
      <xdr:colOff>7619</xdr:colOff>
      <xdr:row>9</xdr:row>
      <xdr:rowOff>83820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78437341" y="1"/>
          <a:ext cx="5554979" cy="17297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5</xdr:col>
      <xdr:colOff>488834</xdr:colOff>
      <xdr:row>3</xdr:row>
      <xdr:rowOff>115455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78974205" y="1"/>
          <a:ext cx="3448395" cy="7098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16934</xdr:colOff>
      <xdr:row>0</xdr:row>
      <xdr:rowOff>25400</xdr:rowOff>
    </xdr:from>
    <xdr:to>
      <xdr:col>5</xdr:col>
      <xdr:colOff>389043</xdr:colOff>
      <xdr:row>2</xdr:row>
      <xdr:rowOff>50800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84976771" y="25400"/>
          <a:ext cx="3076362" cy="41486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5</xdr:col>
      <xdr:colOff>433754</xdr:colOff>
      <xdr:row>1</xdr:row>
      <xdr:rowOff>211015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96466523" y="1"/>
          <a:ext cx="2239108" cy="363414"/>
        </a:xfrm>
        <a:prstGeom prst="rect">
          <a:avLst/>
        </a:prstGeom>
      </xdr:spPr>
    </xdr:pic>
    <xdr:clientData/>
  </xdr:twoCellAnchor>
  <xdr:twoCellAnchor editAs="oneCell">
    <xdr:from>
      <xdr:col>15</xdr:col>
      <xdr:colOff>175846</xdr:colOff>
      <xdr:row>0</xdr:row>
      <xdr:rowOff>82061</xdr:rowOff>
    </xdr:from>
    <xdr:to>
      <xdr:col>18</xdr:col>
      <xdr:colOff>101396</xdr:colOff>
      <xdr:row>5</xdr:row>
      <xdr:rowOff>117793</xdr:rowOff>
    </xdr:to>
    <xdr:pic macro="[0]!Imp_b_tr1.imprimer_bulletins_formatpdf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573927" y="82061"/>
          <a:ext cx="1261981" cy="10790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G12"/>
  <sheetViews>
    <sheetView showRowColHeaders="0" rightToLeft="1" workbookViewId="0">
      <selection activeCell="H17" sqref="H17"/>
    </sheetView>
  </sheetViews>
  <sheetFormatPr baseColWidth="10" defaultRowHeight="14.4" x14ac:dyDescent="0.3"/>
  <cols>
    <col min="1" max="16384" width="11.5546875" style="2"/>
  </cols>
  <sheetData>
    <row r="1" spans="1:7" x14ac:dyDescent="0.3">
      <c r="A1" s="80"/>
      <c r="B1" s="80"/>
      <c r="C1" s="80"/>
      <c r="D1" s="80"/>
      <c r="E1" s="80"/>
      <c r="F1" s="80"/>
      <c r="G1" s="80"/>
    </row>
    <row r="2" spans="1:7" x14ac:dyDescent="0.3">
      <c r="A2" s="80"/>
      <c r="B2" s="80"/>
      <c r="C2" s="80"/>
      <c r="D2" s="80"/>
      <c r="E2" s="80"/>
      <c r="F2" s="80"/>
      <c r="G2" s="80"/>
    </row>
    <row r="3" spans="1:7" x14ac:dyDescent="0.3">
      <c r="A3" s="80"/>
      <c r="B3" s="80"/>
      <c r="C3" s="80"/>
      <c r="D3" s="80"/>
      <c r="E3" s="80"/>
      <c r="F3" s="80"/>
      <c r="G3" s="80"/>
    </row>
    <row r="4" spans="1:7" x14ac:dyDescent="0.3">
      <c r="A4" s="80"/>
      <c r="B4" s="80"/>
      <c r="C4" s="80"/>
      <c r="D4" s="80"/>
      <c r="E4" s="80"/>
      <c r="F4" s="80"/>
      <c r="G4" s="80"/>
    </row>
    <row r="5" spans="1:7" x14ac:dyDescent="0.3">
      <c r="A5" s="80"/>
      <c r="B5" s="80"/>
      <c r="C5" s="80"/>
      <c r="D5" s="80"/>
      <c r="E5" s="80"/>
      <c r="F5" s="80"/>
      <c r="G5" s="80"/>
    </row>
    <row r="6" spans="1:7" x14ac:dyDescent="0.3">
      <c r="A6" s="80"/>
      <c r="B6" s="80"/>
      <c r="C6" s="80"/>
      <c r="D6" s="80"/>
      <c r="E6" s="80"/>
      <c r="F6" s="80"/>
      <c r="G6" s="80"/>
    </row>
    <row r="7" spans="1:7" x14ac:dyDescent="0.3">
      <c r="A7" s="80"/>
      <c r="B7" s="80"/>
      <c r="C7" s="80"/>
      <c r="D7" s="80"/>
      <c r="E7" s="80"/>
      <c r="F7" s="80"/>
      <c r="G7" s="80"/>
    </row>
    <row r="8" spans="1:7" x14ac:dyDescent="0.3">
      <c r="A8" s="80"/>
      <c r="B8" s="80"/>
      <c r="C8" s="80"/>
      <c r="D8" s="80"/>
      <c r="E8" s="80"/>
      <c r="F8" s="80"/>
      <c r="G8" s="80"/>
    </row>
    <row r="9" spans="1:7" x14ac:dyDescent="0.3">
      <c r="A9" s="80"/>
      <c r="B9" s="80"/>
      <c r="C9" s="80"/>
      <c r="D9" s="80"/>
      <c r="E9" s="80"/>
      <c r="F9" s="80"/>
      <c r="G9" s="80"/>
    </row>
    <row r="10" spans="1:7" x14ac:dyDescent="0.3">
      <c r="A10" s="80"/>
      <c r="B10" s="80"/>
      <c r="C10" s="80"/>
      <c r="D10" s="80"/>
      <c r="E10" s="80"/>
      <c r="F10" s="80"/>
      <c r="G10" s="80"/>
    </row>
    <row r="11" spans="1:7" x14ac:dyDescent="0.3">
      <c r="A11" s="80"/>
      <c r="B11" s="80"/>
      <c r="C11" s="80"/>
      <c r="D11" s="80"/>
      <c r="E11" s="80"/>
      <c r="F11" s="80"/>
      <c r="G11" s="80"/>
    </row>
    <row r="12" spans="1:7" x14ac:dyDescent="0.3">
      <c r="A12" s="81" t="s">
        <v>173</v>
      </c>
      <c r="B12" s="81"/>
      <c r="C12" s="81"/>
      <c r="D12" s="81"/>
      <c r="E12" s="81"/>
      <c r="F12" s="81"/>
      <c r="G12" s="81"/>
    </row>
  </sheetData>
  <mergeCells count="2">
    <mergeCell ref="A1:G11"/>
    <mergeCell ref="A12:G1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499984740745262"/>
  </sheetPr>
  <dimension ref="A1:S65"/>
  <sheetViews>
    <sheetView rightToLeft="1" zoomScale="66" zoomScaleNormal="66" workbookViewId="0">
      <selection activeCell="P3" sqref="P3"/>
    </sheetView>
  </sheetViews>
  <sheetFormatPr baseColWidth="10" defaultRowHeight="14.4" x14ac:dyDescent="0.3"/>
  <cols>
    <col min="1" max="1" width="4" bestFit="1" customWidth="1"/>
    <col min="2" max="2" width="12.77734375" bestFit="1" customWidth="1"/>
    <col min="3" max="3" width="15.88671875" bestFit="1" customWidth="1"/>
    <col min="4" max="4" width="5.44140625" customWidth="1"/>
    <col min="5" max="5" width="5.109375" customWidth="1"/>
    <col min="9" max="9" width="10" customWidth="1"/>
    <col min="10" max="10" width="9.88671875" customWidth="1"/>
    <col min="11" max="11" width="10" customWidth="1"/>
    <col min="12" max="12" width="9.5546875" customWidth="1"/>
    <col min="13" max="13" width="9.88671875" customWidth="1"/>
    <col min="14" max="14" width="9.6640625" customWidth="1"/>
    <col min="15" max="15" width="14.6640625" customWidth="1"/>
    <col min="16" max="16" width="14.88671875" customWidth="1"/>
  </cols>
  <sheetData>
    <row r="1" spans="1:19" ht="15.6" x14ac:dyDescent="0.3">
      <c r="A1" s="3"/>
      <c r="B1" s="3"/>
      <c r="C1" s="3"/>
      <c r="D1" s="3"/>
      <c r="E1" s="3"/>
      <c r="F1" s="3"/>
      <c r="G1" s="4"/>
      <c r="H1" s="5"/>
      <c r="I1" s="5"/>
      <c r="J1" s="82" t="s">
        <v>0</v>
      </c>
      <c r="K1" s="83"/>
      <c r="L1" s="84"/>
      <c r="M1" s="82" t="s">
        <v>78</v>
      </c>
      <c r="N1" s="83"/>
      <c r="O1" s="84"/>
      <c r="P1" s="24" t="s">
        <v>1</v>
      </c>
    </row>
    <row r="2" spans="1:19" ht="15.6" x14ac:dyDescent="0.3">
      <c r="A2" s="3"/>
      <c r="B2" s="3"/>
      <c r="C2" s="3"/>
      <c r="D2" s="3"/>
      <c r="E2" s="3"/>
      <c r="F2" s="3"/>
      <c r="G2" s="4"/>
      <c r="H2" s="5"/>
      <c r="I2" s="5"/>
      <c r="J2" s="82" t="s">
        <v>2</v>
      </c>
      <c r="K2" s="83"/>
      <c r="L2" s="84"/>
      <c r="M2" s="82" t="s">
        <v>77</v>
      </c>
      <c r="N2" s="83"/>
      <c r="O2" s="84"/>
      <c r="P2" s="24" t="s">
        <v>3</v>
      </c>
    </row>
    <row r="3" spans="1:19" ht="15.6" x14ac:dyDescent="0.3">
      <c r="A3" s="3"/>
      <c r="B3" s="3"/>
      <c r="C3" s="3"/>
      <c r="D3" s="3"/>
      <c r="E3" s="3"/>
      <c r="F3" s="3"/>
      <c r="G3" s="4"/>
      <c r="H3" s="5"/>
      <c r="I3" s="5"/>
      <c r="J3" s="82" t="s">
        <v>4</v>
      </c>
      <c r="K3" s="83"/>
      <c r="L3" s="84"/>
      <c r="M3" s="82" t="s">
        <v>5</v>
      </c>
      <c r="N3" s="83"/>
      <c r="O3" s="84"/>
      <c r="P3" s="25">
        <v>0</v>
      </c>
    </row>
    <row r="4" spans="1:19" ht="15.6" x14ac:dyDescent="0.3">
      <c r="A4" s="3"/>
      <c r="B4" s="3"/>
      <c r="C4" s="3"/>
      <c r="D4" s="3"/>
      <c r="E4" s="3"/>
      <c r="F4" s="3"/>
      <c r="G4" s="4"/>
      <c r="H4" s="5"/>
      <c r="I4" s="5"/>
      <c r="J4" s="82" t="s">
        <v>6</v>
      </c>
      <c r="K4" s="83"/>
      <c r="L4" s="84"/>
      <c r="M4" s="82" t="s">
        <v>79</v>
      </c>
      <c r="N4" s="83"/>
      <c r="O4" s="84"/>
    </row>
    <row r="5" spans="1:19" ht="15.6" x14ac:dyDescent="0.3">
      <c r="A5" s="85" t="s">
        <v>141</v>
      </c>
      <c r="B5" s="85"/>
      <c r="C5" s="85"/>
      <c r="D5" s="85"/>
      <c r="E5" s="85"/>
      <c r="F5" s="85"/>
      <c r="G5" s="4"/>
      <c r="H5" s="5"/>
      <c r="I5" s="5"/>
      <c r="J5" s="82" t="s">
        <v>7</v>
      </c>
      <c r="K5" s="83"/>
      <c r="L5" s="84"/>
      <c r="M5" s="82">
        <v>1</v>
      </c>
      <c r="N5" s="83"/>
      <c r="O5" s="84"/>
      <c r="P5" s="6" t="s">
        <v>8</v>
      </c>
      <c r="Q5" s="1"/>
    </row>
    <row r="6" spans="1:19" ht="15.6" x14ac:dyDescent="0.3">
      <c r="A6" s="85" t="s">
        <v>74</v>
      </c>
      <c r="B6" s="85"/>
      <c r="C6" s="85"/>
      <c r="D6" s="85"/>
      <c r="E6" s="85"/>
      <c r="F6" s="85"/>
      <c r="G6" s="4"/>
      <c r="H6" s="5"/>
      <c r="I6" s="5"/>
      <c r="J6" s="86" t="s">
        <v>9</v>
      </c>
      <c r="K6" s="87"/>
      <c r="L6" s="88"/>
      <c r="M6" s="86">
        <f>MAX(A16:A65)</f>
        <v>29</v>
      </c>
      <c r="N6" s="87"/>
      <c r="O6" s="88"/>
      <c r="P6" s="89" t="s">
        <v>10</v>
      </c>
      <c r="Q6" s="90"/>
      <c r="R6" s="90"/>
      <c r="S6" s="90"/>
    </row>
    <row r="7" spans="1:19" ht="15.6" x14ac:dyDescent="0.3">
      <c r="A7" s="85" t="s">
        <v>75</v>
      </c>
      <c r="B7" s="85"/>
      <c r="C7" s="85"/>
      <c r="D7" s="85"/>
      <c r="E7" s="85"/>
      <c r="F7" s="85"/>
      <c r="G7" s="5"/>
      <c r="H7" s="5"/>
      <c r="I7" s="5"/>
      <c r="J7" s="5"/>
      <c r="K7" s="5"/>
      <c r="L7" s="5"/>
      <c r="M7" s="5"/>
      <c r="N7" s="5"/>
      <c r="O7" s="5"/>
    </row>
    <row r="8" spans="1:19" ht="15.6" x14ac:dyDescent="0.3">
      <c r="A8" s="85" t="s">
        <v>76</v>
      </c>
      <c r="B8" s="85"/>
      <c r="C8" s="85"/>
      <c r="D8" s="85"/>
      <c r="E8" s="85"/>
      <c r="F8" s="85"/>
      <c r="G8" s="5"/>
      <c r="H8" s="5"/>
      <c r="I8" s="5"/>
      <c r="J8" s="5"/>
      <c r="K8" s="7"/>
      <c r="L8" s="91" t="s">
        <v>11</v>
      </c>
      <c r="M8" s="92"/>
      <c r="N8" s="92"/>
      <c r="O8" s="93"/>
    </row>
    <row r="9" spans="1:19" ht="15.6" x14ac:dyDescent="0.3">
      <c r="A9" s="85"/>
      <c r="B9" s="85"/>
      <c r="C9" s="85"/>
      <c r="D9" s="8"/>
      <c r="E9" s="8"/>
      <c r="F9" s="8"/>
      <c r="G9" s="5"/>
      <c r="H9" s="5"/>
      <c r="I9" s="5"/>
      <c r="J9" s="5"/>
      <c r="K9" s="7"/>
      <c r="L9" s="20"/>
      <c r="M9" s="20" t="s">
        <v>12</v>
      </c>
      <c r="N9" s="20" t="s">
        <v>13</v>
      </c>
      <c r="O9" s="20" t="s">
        <v>14</v>
      </c>
    </row>
    <row r="10" spans="1:19" ht="15.6" x14ac:dyDescent="0.3">
      <c r="A10" s="85"/>
      <c r="B10" s="85"/>
      <c r="C10" s="85"/>
      <c r="D10" s="8"/>
      <c r="E10" s="8"/>
      <c r="F10" s="8"/>
      <c r="G10" s="5"/>
      <c r="H10" s="5"/>
      <c r="I10" s="4"/>
      <c r="J10" s="4"/>
      <c r="K10" s="7"/>
      <c r="L10" s="20" t="s">
        <v>15</v>
      </c>
      <c r="M10" s="21">
        <f>COUNTIFS(D16:D65,"ذ",E16:E65,"")</f>
        <v>14</v>
      </c>
      <c r="N10" s="21">
        <f>COUNTIFS(D16:D65,"ذ",E16:E65,"مك")</f>
        <v>2</v>
      </c>
      <c r="O10" s="20">
        <f>SUM(M10:N10)</f>
        <v>16</v>
      </c>
    </row>
    <row r="11" spans="1:19" ht="15.6" x14ac:dyDescent="0.3">
      <c r="A11" s="85"/>
      <c r="B11" s="85"/>
      <c r="C11" s="85"/>
      <c r="D11" s="8"/>
      <c r="E11" s="8"/>
      <c r="F11" s="8"/>
      <c r="G11" s="5"/>
      <c r="H11" s="5"/>
      <c r="I11" s="4"/>
      <c r="J11" s="4"/>
      <c r="K11" s="7"/>
      <c r="L11" s="20" t="s">
        <v>16</v>
      </c>
      <c r="M11" s="21">
        <f>COUNTIFS(D16:D65,"أ",E16:E65,"")</f>
        <v>12</v>
      </c>
      <c r="N11" s="21">
        <f>COUNTIFS(D16:D39,"أ",E16:E39,"مك")</f>
        <v>1</v>
      </c>
      <c r="O11" s="20">
        <f>SUM(M11:N11)</f>
        <v>13</v>
      </c>
    </row>
    <row r="12" spans="1:19" ht="15.6" x14ac:dyDescent="0.3">
      <c r="A12" s="85"/>
      <c r="B12" s="85"/>
      <c r="C12" s="85"/>
      <c r="D12" s="8"/>
      <c r="E12" s="8"/>
      <c r="F12" s="8"/>
      <c r="G12" s="5"/>
      <c r="H12" s="5"/>
      <c r="I12" s="5"/>
      <c r="J12" s="5"/>
      <c r="K12" s="10"/>
      <c r="L12" s="22" t="s">
        <v>14</v>
      </c>
      <c r="M12" s="23">
        <f>SUM(M10:M11)</f>
        <v>26</v>
      </c>
      <c r="N12" s="23">
        <f>SUM(N10:N11)</f>
        <v>3</v>
      </c>
      <c r="O12" s="23">
        <f>SUM(O10:O11)</f>
        <v>29</v>
      </c>
      <c r="P12" s="11"/>
    </row>
    <row r="13" spans="1:19" ht="15.6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12"/>
      <c r="L13" s="12"/>
      <c r="M13" s="12"/>
      <c r="N13" s="12"/>
      <c r="O13" s="12"/>
      <c r="P13" s="11"/>
    </row>
    <row r="14" spans="1:19" ht="15.75" customHeight="1" x14ac:dyDescent="0.3">
      <c r="A14" s="94" t="s">
        <v>17</v>
      </c>
      <c r="B14" s="94" t="s">
        <v>18</v>
      </c>
      <c r="C14" s="94" t="s">
        <v>19</v>
      </c>
      <c r="D14" s="94" t="s">
        <v>20</v>
      </c>
      <c r="E14" s="94" t="s">
        <v>21</v>
      </c>
      <c r="F14" s="16" t="s">
        <v>22</v>
      </c>
      <c r="G14" s="16" t="s">
        <v>23</v>
      </c>
      <c r="H14" s="17" t="s">
        <v>24</v>
      </c>
      <c r="I14" s="96" t="s">
        <v>25</v>
      </c>
      <c r="J14" s="97"/>
      <c r="K14" s="97"/>
      <c r="L14" s="97"/>
      <c r="M14" s="97"/>
      <c r="N14" s="98"/>
      <c r="O14" s="99" t="s">
        <v>26</v>
      </c>
    </row>
    <row r="15" spans="1:19" ht="15.6" x14ac:dyDescent="0.3">
      <c r="A15" s="95"/>
      <c r="B15" s="95"/>
      <c r="C15" s="95"/>
      <c r="D15" s="95"/>
      <c r="E15" s="95"/>
      <c r="F15" s="18" t="s">
        <v>27</v>
      </c>
      <c r="G15" s="18" t="s">
        <v>28</v>
      </c>
      <c r="H15" s="19" t="s">
        <v>29</v>
      </c>
      <c r="I15" s="9">
        <v>1</v>
      </c>
      <c r="J15" s="9">
        <v>2</v>
      </c>
      <c r="K15" s="9">
        <v>3</v>
      </c>
      <c r="L15" s="9">
        <v>4</v>
      </c>
      <c r="M15" s="9">
        <v>5</v>
      </c>
      <c r="N15" s="9">
        <v>6</v>
      </c>
      <c r="O15" s="100"/>
    </row>
    <row r="16" spans="1:19" ht="15.6" x14ac:dyDescent="0.3">
      <c r="A16" s="13">
        <f>IF($C16="","", MAX($A$15:$A15)+1 )</f>
        <v>1</v>
      </c>
      <c r="B16" s="13" t="s">
        <v>109</v>
      </c>
      <c r="C16" s="14" t="s">
        <v>80</v>
      </c>
      <c r="D16" s="13" t="s">
        <v>138</v>
      </c>
      <c r="E16" s="13" t="s">
        <v>140</v>
      </c>
      <c r="F16" s="13">
        <v>1400</v>
      </c>
      <c r="G16" s="41">
        <v>40379</v>
      </c>
      <c r="H16" s="13"/>
      <c r="I16" s="13"/>
      <c r="J16" s="13"/>
      <c r="K16" s="13"/>
      <c r="L16" s="13"/>
      <c r="M16" s="13"/>
      <c r="N16" s="13"/>
      <c r="O16" s="13"/>
    </row>
    <row r="17" spans="1:15" ht="15.6" x14ac:dyDescent="0.3">
      <c r="A17" s="13">
        <f>IF($C17="","", MAX($A$15:$A16)+1 )</f>
        <v>2</v>
      </c>
      <c r="B17" s="13" t="s">
        <v>110</v>
      </c>
      <c r="C17" s="14" t="s">
        <v>81</v>
      </c>
      <c r="D17" s="13" t="s">
        <v>138</v>
      </c>
      <c r="E17" s="13"/>
      <c r="F17" s="13">
        <v>1401</v>
      </c>
      <c r="G17" s="41">
        <v>41094</v>
      </c>
      <c r="H17" s="13"/>
      <c r="I17" s="13"/>
      <c r="J17" s="13"/>
      <c r="K17" s="13"/>
      <c r="L17" s="13"/>
      <c r="M17" s="13"/>
      <c r="N17" s="13"/>
      <c r="O17" s="13"/>
    </row>
    <row r="18" spans="1:15" ht="15.6" x14ac:dyDescent="0.3">
      <c r="A18" s="13">
        <f>IF($C18="","", MAX($A$15:$A17)+1 )</f>
        <v>3</v>
      </c>
      <c r="B18" s="13" t="s">
        <v>111</v>
      </c>
      <c r="C18" s="14" t="s">
        <v>82</v>
      </c>
      <c r="D18" s="13" t="s">
        <v>138</v>
      </c>
      <c r="E18" s="13"/>
      <c r="F18" s="13">
        <v>1402</v>
      </c>
      <c r="G18" s="41">
        <v>40391</v>
      </c>
      <c r="H18" s="13"/>
      <c r="I18" s="13"/>
      <c r="J18" s="13"/>
      <c r="K18" s="13"/>
      <c r="L18" s="13"/>
      <c r="M18" s="13"/>
      <c r="N18" s="13"/>
      <c r="O18" s="13"/>
    </row>
    <row r="19" spans="1:15" ht="15.6" x14ac:dyDescent="0.3">
      <c r="A19" s="13">
        <f>IF($C19="","", MAX($A$15:$A18)+1 )</f>
        <v>4</v>
      </c>
      <c r="B19" s="13" t="s">
        <v>112</v>
      </c>
      <c r="C19" s="14" t="s">
        <v>83</v>
      </c>
      <c r="D19" s="13" t="s">
        <v>139</v>
      </c>
      <c r="E19" s="13" t="s">
        <v>140</v>
      </c>
      <c r="F19" s="13">
        <v>1403</v>
      </c>
      <c r="G19" s="41">
        <v>41245</v>
      </c>
      <c r="H19" s="13"/>
      <c r="I19" s="13"/>
      <c r="J19" s="13"/>
      <c r="K19" s="13"/>
      <c r="L19" s="13"/>
      <c r="M19" s="13"/>
      <c r="N19" s="13"/>
      <c r="O19" s="13"/>
    </row>
    <row r="20" spans="1:15" ht="15.6" x14ac:dyDescent="0.3">
      <c r="A20" s="13">
        <f>IF($C20="","", MAX($A$15:$A19)+1 )</f>
        <v>5</v>
      </c>
      <c r="B20" s="13" t="s">
        <v>113</v>
      </c>
      <c r="C20" s="14" t="s">
        <v>84</v>
      </c>
      <c r="D20" s="13" t="s">
        <v>138</v>
      </c>
      <c r="E20" s="13" t="s">
        <v>140</v>
      </c>
      <c r="F20" s="13">
        <v>1404</v>
      </c>
      <c r="G20" s="41">
        <v>41177</v>
      </c>
      <c r="H20" s="13"/>
      <c r="I20" s="13"/>
      <c r="J20" s="13"/>
      <c r="K20" s="13"/>
      <c r="L20" s="13"/>
      <c r="M20" s="13"/>
      <c r="N20" s="13"/>
      <c r="O20" s="13"/>
    </row>
    <row r="21" spans="1:15" ht="15.6" x14ac:dyDescent="0.3">
      <c r="A21" s="13">
        <f>IF($C21="","", MAX($A$15:$A20)+1 )</f>
        <v>6</v>
      </c>
      <c r="B21" s="13" t="s">
        <v>114</v>
      </c>
      <c r="C21" s="14" t="s">
        <v>85</v>
      </c>
      <c r="D21" s="13" t="s">
        <v>138</v>
      </c>
      <c r="E21" s="13"/>
      <c r="F21" s="13">
        <v>1405</v>
      </c>
      <c r="G21" s="41">
        <v>40980</v>
      </c>
      <c r="H21" s="13"/>
      <c r="I21" s="13"/>
      <c r="J21" s="13"/>
      <c r="K21" s="13"/>
      <c r="L21" s="13"/>
      <c r="M21" s="13"/>
      <c r="N21" s="13"/>
      <c r="O21" s="13"/>
    </row>
    <row r="22" spans="1:15" ht="15.6" x14ac:dyDescent="0.3">
      <c r="A22" s="13">
        <f>IF($C22="","", MAX($A$15:$A21)+1 )</f>
        <v>7</v>
      </c>
      <c r="B22" s="13" t="s">
        <v>115</v>
      </c>
      <c r="C22" s="14" t="s">
        <v>86</v>
      </c>
      <c r="D22" s="13" t="s">
        <v>138</v>
      </c>
      <c r="E22" s="13"/>
      <c r="F22" s="13">
        <v>1406</v>
      </c>
      <c r="G22" s="41">
        <v>41183</v>
      </c>
      <c r="H22" s="13"/>
      <c r="I22" s="13"/>
      <c r="J22" s="13"/>
      <c r="K22" s="13"/>
      <c r="L22" s="13"/>
      <c r="M22" s="13"/>
      <c r="N22" s="13"/>
      <c r="O22" s="13"/>
    </row>
    <row r="23" spans="1:15" ht="15.6" x14ac:dyDescent="0.3">
      <c r="A23" s="13">
        <f>IF($C23="","", MAX($A$15:$A22)+1 )</f>
        <v>8</v>
      </c>
      <c r="B23" s="13" t="s">
        <v>116</v>
      </c>
      <c r="C23" s="14" t="s">
        <v>87</v>
      </c>
      <c r="D23" s="13" t="s">
        <v>138</v>
      </c>
      <c r="E23" s="13"/>
      <c r="F23" s="13">
        <v>1407</v>
      </c>
      <c r="G23" s="41">
        <v>41187</v>
      </c>
      <c r="H23" s="13"/>
      <c r="I23" s="13"/>
      <c r="J23" s="13"/>
      <c r="K23" s="13"/>
      <c r="L23" s="13"/>
      <c r="M23" s="13"/>
      <c r="N23" s="13"/>
      <c r="O23" s="13"/>
    </row>
    <row r="24" spans="1:15" ht="15.6" x14ac:dyDescent="0.3">
      <c r="A24" s="13">
        <f>IF($C24="","", MAX($A$15:$A23)+1 )</f>
        <v>9</v>
      </c>
      <c r="B24" s="13" t="s">
        <v>117</v>
      </c>
      <c r="C24" s="14" t="s">
        <v>88</v>
      </c>
      <c r="D24" s="13" t="s">
        <v>138</v>
      </c>
      <c r="E24" s="13"/>
      <c r="F24" s="13">
        <v>1408</v>
      </c>
      <c r="G24" s="41">
        <v>41096</v>
      </c>
      <c r="H24" s="13"/>
      <c r="I24" s="13"/>
      <c r="J24" s="13"/>
      <c r="K24" s="13"/>
      <c r="L24" s="13"/>
      <c r="M24" s="13"/>
      <c r="N24" s="13"/>
      <c r="O24" s="13"/>
    </row>
    <row r="25" spans="1:15" ht="15.6" x14ac:dyDescent="0.3">
      <c r="A25" s="13">
        <f>IF($C25="","", MAX($A$15:$A24)+1 )</f>
        <v>10</v>
      </c>
      <c r="B25" s="13" t="s">
        <v>118</v>
      </c>
      <c r="C25" s="14" t="s">
        <v>89</v>
      </c>
      <c r="D25" s="13" t="s">
        <v>139</v>
      </c>
      <c r="E25" s="13"/>
      <c r="F25" s="13">
        <v>1409</v>
      </c>
      <c r="G25" s="41">
        <v>41212</v>
      </c>
      <c r="H25" s="13"/>
      <c r="I25" s="13"/>
      <c r="J25" s="13"/>
      <c r="K25" s="13"/>
      <c r="L25" s="13"/>
      <c r="M25" s="13"/>
      <c r="N25" s="13"/>
      <c r="O25" s="13"/>
    </row>
    <row r="26" spans="1:15" ht="15.6" x14ac:dyDescent="0.3">
      <c r="A26" s="13">
        <f>IF($C26="","", MAX($A$15:$A25)+1 )</f>
        <v>11</v>
      </c>
      <c r="B26" s="13" t="s">
        <v>119</v>
      </c>
      <c r="C26" s="14" t="s">
        <v>90</v>
      </c>
      <c r="D26" s="13" t="s">
        <v>138</v>
      </c>
      <c r="E26" s="13"/>
      <c r="F26" s="13">
        <v>1410</v>
      </c>
      <c r="G26" s="41">
        <v>41356</v>
      </c>
      <c r="H26" s="13"/>
      <c r="I26" s="13"/>
      <c r="J26" s="13"/>
      <c r="K26" s="13"/>
      <c r="L26" s="13"/>
      <c r="M26" s="13"/>
      <c r="N26" s="13"/>
      <c r="O26" s="13"/>
    </row>
    <row r="27" spans="1:15" ht="15.6" x14ac:dyDescent="0.3">
      <c r="A27" s="13">
        <f>IF($C27="","", MAX($A$15:$A26)+1 )</f>
        <v>12</v>
      </c>
      <c r="B27" s="13" t="s">
        <v>120</v>
      </c>
      <c r="C27" s="14" t="s">
        <v>91</v>
      </c>
      <c r="D27" s="13" t="s">
        <v>139</v>
      </c>
      <c r="E27" s="13"/>
      <c r="F27" s="13">
        <v>1411</v>
      </c>
      <c r="G27" s="41">
        <v>41349</v>
      </c>
      <c r="H27" s="13"/>
      <c r="I27" s="13"/>
      <c r="J27" s="13"/>
      <c r="K27" s="13"/>
      <c r="L27" s="13"/>
      <c r="M27" s="13"/>
      <c r="N27" s="13"/>
      <c r="O27" s="13"/>
    </row>
    <row r="28" spans="1:15" ht="15.6" x14ac:dyDescent="0.3">
      <c r="A28" s="13">
        <f>IF($C28="","", MAX($A$15:$A27)+1 )</f>
        <v>13</v>
      </c>
      <c r="B28" s="13" t="s">
        <v>121</v>
      </c>
      <c r="C28" s="14" t="s">
        <v>92</v>
      </c>
      <c r="D28" s="13" t="s">
        <v>139</v>
      </c>
      <c r="E28" s="13"/>
      <c r="F28" s="13">
        <v>1412</v>
      </c>
      <c r="G28" s="41">
        <v>41181</v>
      </c>
      <c r="H28" s="13"/>
      <c r="I28" s="13"/>
      <c r="J28" s="13"/>
      <c r="K28" s="13"/>
      <c r="L28" s="13"/>
      <c r="M28" s="13"/>
      <c r="N28" s="13"/>
      <c r="O28" s="13"/>
    </row>
    <row r="29" spans="1:15" ht="15.6" x14ac:dyDescent="0.3">
      <c r="A29" s="13">
        <f>IF($C29="","", MAX($A$15:$A28)+1 )</f>
        <v>14</v>
      </c>
      <c r="B29" s="13" t="s">
        <v>122</v>
      </c>
      <c r="C29" s="14" t="s">
        <v>93</v>
      </c>
      <c r="D29" s="13" t="s">
        <v>138</v>
      </c>
      <c r="E29" s="13"/>
      <c r="F29" s="13">
        <v>1413</v>
      </c>
      <c r="G29" s="41">
        <v>41306</v>
      </c>
      <c r="H29" s="13"/>
      <c r="I29" s="13"/>
      <c r="J29" s="13"/>
      <c r="K29" s="13"/>
      <c r="L29" s="13"/>
      <c r="M29" s="13"/>
      <c r="N29" s="13"/>
      <c r="O29" s="13"/>
    </row>
    <row r="30" spans="1:15" ht="15.6" x14ac:dyDescent="0.3">
      <c r="A30" s="13">
        <f>IF($C30="","", MAX($A$15:$A29)+1 )</f>
        <v>15</v>
      </c>
      <c r="B30" s="13" t="s">
        <v>123</v>
      </c>
      <c r="C30" s="14" t="s">
        <v>94</v>
      </c>
      <c r="D30" s="13" t="s">
        <v>138</v>
      </c>
      <c r="E30" s="13"/>
      <c r="F30" s="13">
        <v>1414</v>
      </c>
      <c r="G30" s="41">
        <v>41052</v>
      </c>
      <c r="H30" s="13"/>
      <c r="I30" s="13"/>
      <c r="J30" s="13"/>
      <c r="K30" s="13"/>
      <c r="L30" s="13"/>
      <c r="M30" s="13"/>
      <c r="N30" s="13"/>
      <c r="O30" s="13"/>
    </row>
    <row r="31" spans="1:15" ht="15.6" x14ac:dyDescent="0.3">
      <c r="A31" s="13">
        <f>IF($C31="","", MAX($A$15:$A30)+1 )</f>
        <v>16</v>
      </c>
      <c r="B31" s="13" t="s">
        <v>124</v>
      </c>
      <c r="C31" s="14" t="s">
        <v>95</v>
      </c>
      <c r="D31" s="13" t="s">
        <v>138</v>
      </c>
      <c r="E31" s="13"/>
      <c r="F31" s="13">
        <v>1415</v>
      </c>
      <c r="G31" s="41">
        <v>41197</v>
      </c>
      <c r="H31" s="13"/>
      <c r="I31" s="13"/>
      <c r="J31" s="13"/>
      <c r="K31" s="13"/>
      <c r="L31" s="13"/>
      <c r="M31" s="13"/>
      <c r="N31" s="13"/>
      <c r="O31" s="13"/>
    </row>
    <row r="32" spans="1:15" ht="15.6" x14ac:dyDescent="0.3">
      <c r="A32" s="13">
        <f>IF($C32="","", MAX($A$15:$A31)+1 )</f>
        <v>17</v>
      </c>
      <c r="B32" s="13" t="s">
        <v>125</v>
      </c>
      <c r="C32" s="14" t="s">
        <v>96</v>
      </c>
      <c r="D32" s="13" t="s">
        <v>138</v>
      </c>
      <c r="E32" s="13"/>
      <c r="F32" s="13">
        <v>1416</v>
      </c>
      <c r="G32" s="41">
        <v>41238</v>
      </c>
      <c r="H32" s="13"/>
      <c r="I32" s="13"/>
      <c r="J32" s="13"/>
      <c r="K32" s="13"/>
      <c r="L32" s="13"/>
      <c r="M32" s="13"/>
      <c r="N32" s="13"/>
      <c r="O32" s="13"/>
    </row>
    <row r="33" spans="1:15" ht="15.6" x14ac:dyDescent="0.3">
      <c r="A33" s="13">
        <f>IF($C33="","", MAX($A$15:$A32)+1 )</f>
        <v>18</v>
      </c>
      <c r="B33" s="13" t="s">
        <v>126</v>
      </c>
      <c r="C33" s="14" t="s">
        <v>97</v>
      </c>
      <c r="D33" s="13" t="s">
        <v>138</v>
      </c>
      <c r="E33" s="13"/>
      <c r="F33" s="13">
        <v>1417</v>
      </c>
      <c r="G33" s="41">
        <v>41054</v>
      </c>
      <c r="H33" s="13"/>
      <c r="I33" s="13"/>
      <c r="J33" s="13"/>
      <c r="K33" s="13"/>
      <c r="L33" s="13"/>
      <c r="M33" s="13"/>
      <c r="N33" s="13"/>
      <c r="O33" s="13"/>
    </row>
    <row r="34" spans="1:15" ht="15.6" x14ac:dyDescent="0.3">
      <c r="A34" s="13">
        <f>IF($C34="","", MAX($A$15:$A33)+1 )</f>
        <v>19</v>
      </c>
      <c r="B34" s="13" t="s">
        <v>127</v>
      </c>
      <c r="C34" s="14" t="s">
        <v>98</v>
      </c>
      <c r="D34" s="13" t="s">
        <v>139</v>
      </c>
      <c r="E34" s="13"/>
      <c r="F34" s="13">
        <v>1418</v>
      </c>
      <c r="G34" s="41">
        <v>41223</v>
      </c>
      <c r="H34" s="13"/>
      <c r="I34" s="13"/>
      <c r="J34" s="13"/>
      <c r="K34" s="13"/>
      <c r="L34" s="13"/>
      <c r="M34" s="13"/>
      <c r="N34" s="13"/>
      <c r="O34" s="13"/>
    </row>
    <row r="35" spans="1:15" ht="15.6" x14ac:dyDescent="0.3">
      <c r="A35" s="13">
        <f>IF($C35="","", MAX($A$15:$A34)+1 )</f>
        <v>20</v>
      </c>
      <c r="B35" s="13" t="s">
        <v>128</v>
      </c>
      <c r="C35" s="14" t="s">
        <v>99</v>
      </c>
      <c r="D35" s="13" t="s">
        <v>139</v>
      </c>
      <c r="E35" s="13"/>
      <c r="F35" s="13">
        <v>1419</v>
      </c>
      <c r="G35" s="41">
        <v>41035</v>
      </c>
      <c r="H35" s="13"/>
      <c r="I35" s="13"/>
      <c r="J35" s="13"/>
      <c r="K35" s="13"/>
      <c r="L35" s="13"/>
      <c r="M35" s="13"/>
      <c r="N35" s="13"/>
      <c r="O35" s="13"/>
    </row>
    <row r="36" spans="1:15" ht="15.6" x14ac:dyDescent="0.3">
      <c r="A36" s="13">
        <f>IF($C36="","", MAX($A$15:$A35)+1 )</f>
        <v>21</v>
      </c>
      <c r="B36" s="13" t="s">
        <v>129</v>
      </c>
      <c r="C36" s="14" t="s">
        <v>100</v>
      </c>
      <c r="D36" s="13" t="s">
        <v>138</v>
      </c>
      <c r="E36" s="13"/>
      <c r="F36" s="13">
        <v>1420</v>
      </c>
      <c r="G36" s="41">
        <v>41159</v>
      </c>
      <c r="H36" s="13"/>
      <c r="I36" s="13"/>
      <c r="J36" s="13"/>
      <c r="K36" s="13"/>
      <c r="L36" s="13"/>
      <c r="M36" s="13"/>
      <c r="N36" s="13"/>
      <c r="O36" s="13"/>
    </row>
    <row r="37" spans="1:15" ht="15.6" x14ac:dyDescent="0.3">
      <c r="A37" s="13">
        <f>IF($C37="","", MAX($A$15:$A36)+1 )</f>
        <v>22</v>
      </c>
      <c r="B37" s="13" t="s">
        <v>130</v>
      </c>
      <c r="C37" s="14" t="s">
        <v>101</v>
      </c>
      <c r="D37" s="13" t="s">
        <v>138</v>
      </c>
      <c r="E37" s="13"/>
      <c r="F37" s="13">
        <v>1421</v>
      </c>
      <c r="G37" s="41">
        <v>41331</v>
      </c>
      <c r="H37" s="13"/>
      <c r="I37" s="13"/>
      <c r="J37" s="13"/>
      <c r="K37" s="13"/>
      <c r="L37" s="13"/>
      <c r="M37" s="13"/>
      <c r="N37" s="13"/>
      <c r="O37" s="13"/>
    </row>
    <row r="38" spans="1:15" ht="15.6" x14ac:dyDescent="0.3">
      <c r="A38" s="13">
        <f>IF($C38="","", MAX($A$15:$A37)+1 )</f>
        <v>23</v>
      </c>
      <c r="B38" s="13" t="s">
        <v>131</v>
      </c>
      <c r="C38" s="14" t="s">
        <v>102</v>
      </c>
      <c r="D38" s="13" t="s">
        <v>139</v>
      </c>
      <c r="E38" s="13"/>
      <c r="F38" s="13">
        <v>1422</v>
      </c>
      <c r="G38" s="41">
        <v>41354</v>
      </c>
      <c r="H38" s="13"/>
      <c r="I38" s="13"/>
      <c r="J38" s="13"/>
      <c r="K38" s="13"/>
      <c r="L38" s="13"/>
      <c r="M38" s="13"/>
      <c r="N38" s="13"/>
      <c r="O38" s="13"/>
    </row>
    <row r="39" spans="1:15" ht="15.6" x14ac:dyDescent="0.3">
      <c r="A39" s="13">
        <f>IF($C39="","", MAX($A$15:$A38)+1 )</f>
        <v>24</v>
      </c>
      <c r="B39" s="13" t="s">
        <v>132</v>
      </c>
      <c r="C39" s="14" t="s">
        <v>103</v>
      </c>
      <c r="D39" s="13" t="s">
        <v>139</v>
      </c>
      <c r="E39" s="13"/>
      <c r="F39" s="13">
        <v>1423</v>
      </c>
      <c r="G39" s="41">
        <v>41330</v>
      </c>
      <c r="H39" s="13"/>
      <c r="I39" s="13"/>
      <c r="J39" s="13"/>
      <c r="K39" s="13"/>
      <c r="L39" s="13"/>
      <c r="M39" s="13"/>
      <c r="N39" s="13"/>
      <c r="O39" s="13"/>
    </row>
    <row r="40" spans="1:15" ht="15.6" x14ac:dyDescent="0.3">
      <c r="A40" s="13">
        <f>IF($C40="","", MAX($A$15:$A39)+1 )</f>
        <v>25</v>
      </c>
      <c r="B40" s="13" t="s">
        <v>133</v>
      </c>
      <c r="C40" s="14" t="s">
        <v>104</v>
      </c>
      <c r="D40" s="13" t="s">
        <v>139</v>
      </c>
      <c r="E40" s="13"/>
      <c r="F40" s="13">
        <v>1424</v>
      </c>
      <c r="G40" s="41">
        <v>41360</v>
      </c>
      <c r="H40" s="13"/>
      <c r="I40" s="13"/>
      <c r="J40" s="13"/>
      <c r="K40" s="13"/>
      <c r="L40" s="13"/>
      <c r="M40" s="13"/>
      <c r="N40" s="13"/>
      <c r="O40" s="13"/>
    </row>
    <row r="41" spans="1:15" ht="15.6" x14ac:dyDescent="0.3">
      <c r="A41" s="13">
        <f>IF($C41="","", MAX($A$15:$A40)+1 )</f>
        <v>26</v>
      </c>
      <c r="B41" s="13" t="s">
        <v>134</v>
      </c>
      <c r="C41" s="14" t="s">
        <v>105</v>
      </c>
      <c r="D41" s="13" t="s">
        <v>139</v>
      </c>
      <c r="E41" s="13"/>
      <c r="F41" s="13">
        <v>1425</v>
      </c>
      <c r="G41" s="41">
        <v>41094</v>
      </c>
      <c r="H41" s="13"/>
      <c r="I41" s="13"/>
      <c r="J41" s="13"/>
      <c r="K41" s="13"/>
      <c r="L41" s="13"/>
      <c r="M41" s="13"/>
      <c r="N41" s="13"/>
      <c r="O41" s="13"/>
    </row>
    <row r="42" spans="1:15" ht="15.6" x14ac:dyDescent="0.3">
      <c r="A42" s="13">
        <f>IF($C42="","", MAX($A$15:$A41)+1 )</f>
        <v>27</v>
      </c>
      <c r="B42" s="13" t="s">
        <v>135</v>
      </c>
      <c r="C42" s="14" t="s">
        <v>106</v>
      </c>
      <c r="D42" s="13" t="s">
        <v>139</v>
      </c>
      <c r="E42" s="13"/>
      <c r="F42" s="13">
        <v>1426</v>
      </c>
      <c r="G42" s="41">
        <v>41044</v>
      </c>
      <c r="H42" s="13"/>
      <c r="I42" s="13"/>
      <c r="J42" s="13"/>
      <c r="K42" s="13"/>
      <c r="L42" s="13"/>
      <c r="M42" s="13"/>
      <c r="N42" s="13"/>
      <c r="O42" s="13"/>
    </row>
    <row r="43" spans="1:15" ht="15.6" x14ac:dyDescent="0.3">
      <c r="A43" s="13">
        <f>IF($C43="","", MAX($A$15:$A42)+1 )</f>
        <v>28</v>
      </c>
      <c r="B43" s="13" t="s">
        <v>136</v>
      </c>
      <c r="C43" s="14" t="s">
        <v>107</v>
      </c>
      <c r="D43" s="13" t="s">
        <v>139</v>
      </c>
      <c r="E43" s="13"/>
      <c r="F43" s="13">
        <v>1427</v>
      </c>
      <c r="G43" s="41">
        <v>41198</v>
      </c>
      <c r="H43" s="13"/>
      <c r="I43" s="13"/>
      <c r="J43" s="13"/>
      <c r="K43" s="13"/>
      <c r="L43" s="13"/>
      <c r="M43" s="13"/>
      <c r="N43" s="13"/>
      <c r="O43" s="13"/>
    </row>
    <row r="44" spans="1:15" ht="15.6" x14ac:dyDescent="0.3">
      <c r="A44" s="13">
        <f>IF($C44="","", MAX($A$15:$A43)+1 )</f>
        <v>29</v>
      </c>
      <c r="B44" s="13" t="s">
        <v>137</v>
      </c>
      <c r="C44" s="14" t="s">
        <v>108</v>
      </c>
      <c r="D44" s="13" t="s">
        <v>139</v>
      </c>
      <c r="E44" s="13"/>
      <c r="F44" s="13">
        <v>1428</v>
      </c>
      <c r="G44" s="41">
        <v>41132</v>
      </c>
      <c r="H44" s="13"/>
      <c r="I44" s="13"/>
      <c r="J44" s="13"/>
      <c r="K44" s="13"/>
      <c r="L44" s="13"/>
      <c r="M44" s="13"/>
      <c r="N44" s="13"/>
      <c r="O44" s="13"/>
    </row>
    <row r="45" spans="1:15" ht="15.6" x14ac:dyDescent="0.3">
      <c r="A45" s="13" t="str">
        <f>IF($C45="","", MAX($A$15:$A44)+1 )</f>
        <v/>
      </c>
      <c r="B45" s="13"/>
      <c r="C45" s="14"/>
      <c r="D45" s="13"/>
      <c r="E45" s="13"/>
      <c r="F45" s="13"/>
      <c r="G45" s="15"/>
      <c r="H45" s="13"/>
      <c r="I45" s="13"/>
      <c r="J45" s="13"/>
      <c r="K45" s="13"/>
      <c r="L45" s="13"/>
      <c r="M45" s="13"/>
      <c r="N45" s="13"/>
      <c r="O45" s="13"/>
    </row>
    <row r="46" spans="1:15" ht="15.6" x14ac:dyDescent="0.3">
      <c r="A46" s="13" t="str">
        <f>IF($C46="","", MAX($A$15:$A45)+1 )</f>
        <v/>
      </c>
      <c r="B46" s="13"/>
      <c r="C46" s="14"/>
      <c r="D46" s="13"/>
      <c r="E46" s="13"/>
      <c r="F46" s="13"/>
      <c r="G46" s="15"/>
      <c r="H46" s="13"/>
      <c r="I46" s="13"/>
      <c r="J46" s="13"/>
      <c r="K46" s="13"/>
      <c r="L46" s="13"/>
      <c r="M46" s="13"/>
      <c r="N46" s="13"/>
      <c r="O46" s="13"/>
    </row>
    <row r="47" spans="1:15" ht="15.6" x14ac:dyDescent="0.3">
      <c r="A47" s="13" t="str">
        <f>IF($C47="","", MAX($A$15:$A46)+1 )</f>
        <v/>
      </c>
      <c r="B47" s="13"/>
      <c r="C47" s="14"/>
      <c r="D47" s="13"/>
      <c r="E47" s="13"/>
      <c r="F47" s="13"/>
      <c r="G47" s="15"/>
      <c r="H47" s="13"/>
      <c r="I47" s="13"/>
      <c r="J47" s="13"/>
      <c r="K47" s="13"/>
      <c r="L47" s="13"/>
      <c r="M47" s="13"/>
      <c r="N47" s="13"/>
      <c r="O47" s="13"/>
    </row>
    <row r="48" spans="1:15" ht="15.6" x14ac:dyDescent="0.3">
      <c r="A48" s="13" t="str">
        <f>IF($C48="","", MAX($A$15:$A47)+1 )</f>
        <v/>
      </c>
      <c r="B48" s="13"/>
      <c r="C48" s="14"/>
      <c r="D48" s="13"/>
      <c r="E48" s="13"/>
      <c r="F48" s="13"/>
      <c r="G48" s="15"/>
      <c r="H48" s="13"/>
      <c r="I48" s="13"/>
      <c r="J48" s="13"/>
      <c r="K48" s="13"/>
      <c r="L48" s="13"/>
      <c r="M48" s="13"/>
      <c r="N48" s="13"/>
      <c r="O48" s="13"/>
    </row>
    <row r="49" spans="1:15" ht="15.6" x14ac:dyDescent="0.3">
      <c r="A49" s="13" t="str">
        <f>IF($C49="","", MAX($A$15:$A48)+1 )</f>
        <v/>
      </c>
      <c r="B49" s="13"/>
      <c r="C49" s="14"/>
      <c r="D49" s="13"/>
      <c r="E49" s="13"/>
      <c r="F49" s="13"/>
      <c r="G49" s="15"/>
      <c r="H49" s="13"/>
      <c r="I49" s="13"/>
      <c r="J49" s="13"/>
      <c r="K49" s="13"/>
      <c r="L49" s="13"/>
      <c r="M49" s="13"/>
      <c r="N49" s="13"/>
      <c r="O49" s="13"/>
    </row>
    <row r="50" spans="1:15" ht="15.6" x14ac:dyDescent="0.3">
      <c r="A50" s="13" t="str">
        <f>IF($C50="","", MAX($A$15:$A49)+1 )</f>
        <v/>
      </c>
      <c r="B50" s="13"/>
      <c r="C50" s="14"/>
      <c r="D50" s="13"/>
      <c r="E50" s="13"/>
      <c r="F50" s="13"/>
      <c r="G50" s="15"/>
      <c r="H50" s="13"/>
      <c r="I50" s="13"/>
      <c r="J50" s="13"/>
      <c r="K50" s="13"/>
      <c r="L50" s="13"/>
      <c r="M50" s="13"/>
      <c r="N50" s="13"/>
      <c r="O50" s="13"/>
    </row>
    <row r="51" spans="1:15" ht="15.6" x14ac:dyDescent="0.3">
      <c r="A51" s="13" t="str">
        <f>IF($C51="","", MAX($A$15:$A50)+1 )</f>
        <v/>
      </c>
      <c r="B51" s="13"/>
      <c r="C51" s="14"/>
      <c r="D51" s="13"/>
      <c r="E51" s="13"/>
      <c r="F51" s="13"/>
      <c r="G51" s="15"/>
      <c r="H51" s="13"/>
      <c r="I51" s="13"/>
      <c r="J51" s="13"/>
      <c r="K51" s="13"/>
      <c r="L51" s="13"/>
      <c r="M51" s="13"/>
      <c r="N51" s="13"/>
      <c r="O51" s="13"/>
    </row>
    <row r="52" spans="1:15" ht="15.6" x14ac:dyDescent="0.3">
      <c r="A52" s="13" t="str">
        <f>IF($C52="","", MAX($A$15:$A51)+1 )</f>
        <v/>
      </c>
      <c r="B52" s="13"/>
      <c r="C52" s="14"/>
      <c r="D52" s="13"/>
      <c r="E52" s="13"/>
      <c r="F52" s="13"/>
      <c r="G52" s="15"/>
      <c r="H52" s="13"/>
      <c r="I52" s="13"/>
      <c r="J52" s="13"/>
      <c r="K52" s="13"/>
      <c r="L52" s="13"/>
      <c r="M52" s="13"/>
      <c r="N52" s="13"/>
      <c r="O52" s="13"/>
    </row>
    <row r="53" spans="1:15" ht="15.6" x14ac:dyDescent="0.3">
      <c r="A53" s="13" t="str">
        <f>IF($C53="","", MAX($A$15:$A52)+1 )</f>
        <v/>
      </c>
      <c r="B53" s="13"/>
      <c r="C53" s="14"/>
      <c r="D53" s="13"/>
      <c r="E53" s="13"/>
      <c r="F53" s="13"/>
      <c r="G53" s="15"/>
      <c r="H53" s="13"/>
      <c r="I53" s="13"/>
      <c r="J53" s="13"/>
      <c r="K53" s="13"/>
      <c r="L53" s="13"/>
      <c r="M53" s="13"/>
      <c r="N53" s="13"/>
      <c r="O53" s="13"/>
    </row>
    <row r="54" spans="1:15" ht="15.6" x14ac:dyDescent="0.3">
      <c r="A54" s="13" t="str">
        <f>IF($C54="","", MAX($A$15:$A53)+1 )</f>
        <v/>
      </c>
      <c r="B54" s="13"/>
      <c r="C54" s="14"/>
      <c r="D54" s="13"/>
      <c r="E54" s="13"/>
      <c r="F54" s="13"/>
      <c r="G54" s="15"/>
      <c r="H54" s="13"/>
      <c r="I54" s="13"/>
      <c r="J54" s="13"/>
      <c r="K54" s="13"/>
      <c r="L54" s="13"/>
      <c r="M54" s="13"/>
      <c r="N54" s="13"/>
      <c r="O54" s="13"/>
    </row>
    <row r="55" spans="1:15" ht="15.6" x14ac:dyDescent="0.3">
      <c r="A55" s="13" t="str">
        <f>IF($C55="","", MAX($A$15:$A54)+1 )</f>
        <v/>
      </c>
      <c r="B55" s="13"/>
      <c r="C55" s="14"/>
      <c r="D55" s="13"/>
      <c r="E55" s="13"/>
      <c r="F55" s="13"/>
      <c r="G55" s="15"/>
      <c r="H55" s="13"/>
      <c r="I55" s="13"/>
      <c r="J55" s="13"/>
      <c r="K55" s="13"/>
      <c r="L55" s="13"/>
      <c r="M55" s="13"/>
      <c r="N55" s="13"/>
      <c r="O55" s="13"/>
    </row>
    <row r="56" spans="1:15" ht="15.6" x14ac:dyDescent="0.3">
      <c r="A56" s="13" t="str">
        <f>IF($C56="","", MAX($A$15:$A55)+1 )</f>
        <v/>
      </c>
      <c r="B56" s="13"/>
      <c r="C56" s="14"/>
      <c r="D56" s="13"/>
      <c r="E56" s="13"/>
      <c r="F56" s="13"/>
      <c r="G56" s="15"/>
      <c r="H56" s="13"/>
      <c r="I56" s="13"/>
      <c r="J56" s="13"/>
      <c r="K56" s="13"/>
      <c r="L56" s="13"/>
      <c r="M56" s="13"/>
      <c r="N56" s="13"/>
      <c r="O56" s="13"/>
    </row>
    <row r="57" spans="1:15" ht="15.6" x14ac:dyDescent="0.3">
      <c r="A57" s="13" t="str">
        <f>IF($C57="","", MAX($A$15:$A56)+1 )</f>
        <v/>
      </c>
      <c r="B57" s="13"/>
      <c r="C57" s="14"/>
      <c r="D57" s="13"/>
      <c r="E57" s="13"/>
      <c r="F57" s="13"/>
      <c r="G57" s="15"/>
      <c r="H57" s="13"/>
      <c r="I57" s="13"/>
      <c r="J57" s="13"/>
      <c r="K57" s="13"/>
      <c r="L57" s="13"/>
      <c r="M57" s="13"/>
      <c r="N57" s="13"/>
      <c r="O57" s="13"/>
    </row>
    <row r="58" spans="1:15" ht="15.6" x14ac:dyDescent="0.3">
      <c r="A58" s="13" t="str">
        <f>IF($C58="","", MAX($A$15:$A57)+1 )</f>
        <v/>
      </c>
      <c r="B58" s="13"/>
      <c r="C58" s="14"/>
      <c r="D58" s="13"/>
      <c r="E58" s="13"/>
      <c r="F58" s="13"/>
      <c r="G58" s="15"/>
      <c r="H58" s="13"/>
      <c r="I58" s="13"/>
      <c r="J58" s="13"/>
      <c r="K58" s="13"/>
      <c r="L58" s="13"/>
      <c r="M58" s="13"/>
      <c r="N58" s="13"/>
      <c r="O58" s="13"/>
    </row>
    <row r="59" spans="1:15" ht="15.6" x14ac:dyDescent="0.3">
      <c r="A59" s="13" t="str">
        <f>IF($C59="","", MAX($A$15:$A58)+1 )</f>
        <v/>
      </c>
      <c r="B59" s="13"/>
      <c r="C59" s="14"/>
      <c r="D59" s="13"/>
      <c r="E59" s="13"/>
      <c r="F59" s="13"/>
      <c r="G59" s="15"/>
      <c r="H59" s="13"/>
      <c r="I59" s="13"/>
      <c r="J59" s="13"/>
      <c r="K59" s="13"/>
      <c r="L59" s="13"/>
      <c r="M59" s="13"/>
      <c r="N59" s="13"/>
      <c r="O59" s="13"/>
    </row>
    <row r="60" spans="1:15" ht="15.6" x14ac:dyDescent="0.3">
      <c r="A60" s="13" t="str">
        <f>IF($C60="","", MAX($A$15:$A59)+1 )</f>
        <v/>
      </c>
      <c r="B60" s="13"/>
      <c r="C60" s="14"/>
      <c r="D60" s="13"/>
      <c r="E60" s="13"/>
      <c r="F60" s="13"/>
      <c r="G60" s="15"/>
      <c r="H60" s="13"/>
      <c r="I60" s="13"/>
      <c r="J60" s="13"/>
      <c r="K60" s="13"/>
      <c r="L60" s="13"/>
      <c r="M60" s="13"/>
      <c r="N60" s="13"/>
      <c r="O60" s="13"/>
    </row>
    <row r="61" spans="1:15" ht="15.6" x14ac:dyDescent="0.3">
      <c r="A61" s="13" t="str">
        <f>IF($C61="","", MAX($A$15:$A60)+1 )</f>
        <v/>
      </c>
      <c r="B61" s="13"/>
      <c r="C61" s="14"/>
      <c r="D61" s="13"/>
      <c r="E61" s="13"/>
      <c r="F61" s="13"/>
      <c r="G61" s="15"/>
      <c r="H61" s="13"/>
      <c r="I61" s="13"/>
      <c r="J61" s="13"/>
      <c r="K61" s="13"/>
      <c r="L61" s="13"/>
      <c r="M61" s="13"/>
      <c r="N61" s="13"/>
      <c r="O61" s="13"/>
    </row>
    <row r="62" spans="1:15" ht="15.6" x14ac:dyDescent="0.3">
      <c r="A62" s="13" t="str">
        <f>IF($C62="","", MAX($A$15:$A61)+1 )</f>
        <v/>
      </c>
      <c r="B62" s="13"/>
      <c r="C62" s="14"/>
      <c r="D62" s="13"/>
      <c r="E62" s="13"/>
      <c r="F62" s="13"/>
      <c r="G62" s="15"/>
      <c r="H62" s="13"/>
      <c r="I62" s="13"/>
      <c r="J62" s="13"/>
      <c r="K62" s="13"/>
      <c r="L62" s="13"/>
      <c r="M62" s="13"/>
      <c r="N62" s="13"/>
      <c r="O62" s="13"/>
    </row>
    <row r="63" spans="1:15" ht="15.6" x14ac:dyDescent="0.3">
      <c r="A63" s="13" t="str">
        <f>IF($C63="","", MAX($A$15:$A62)+1 )</f>
        <v/>
      </c>
      <c r="B63" s="13"/>
      <c r="C63" s="14"/>
      <c r="D63" s="13"/>
      <c r="E63" s="13"/>
      <c r="F63" s="13"/>
      <c r="G63" s="15"/>
      <c r="H63" s="13"/>
      <c r="I63" s="13"/>
      <c r="J63" s="13"/>
      <c r="K63" s="13"/>
      <c r="L63" s="13"/>
      <c r="M63" s="13"/>
      <c r="N63" s="13"/>
      <c r="O63" s="13"/>
    </row>
    <row r="64" spans="1:15" ht="15.6" x14ac:dyDescent="0.3">
      <c r="A64" s="13" t="str">
        <f>IF($C64="","", MAX($A$15:$A63)+1 )</f>
        <v/>
      </c>
      <c r="B64" s="13"/>
      <c r="C64" s="14"/>
      <c r="D64" s="13"/>
      <c r="E64" s="13"/>
      <c r="F64" s="13"/>
      <c r="G64" s="15"/>
      <c r="H64" s="13"/>
      <c r="I64" s="13"/>
      <c r="J64" s="13"/>
      <c r="K64" s="13"/>
      <c r="L64" s="13"/>
      <c r="M64" s="13"/>
      <c r="N64" s="13"/>
      <c r="O64" s="13"/>
    </row>
    <row r="65" spans="1:15" ht="15.6" x14ac:dyDescent="0.3">
      <c r="A65" s="13" t="str">
        <f>IF($C65="","", MAX($A$15:$A64)+1 )</f>
        <v/>
      </c>
      <c r="B65" s="13"/>
      <c r="C65" s="14"/>
      <c r="D65" s="13"/>
      <c r="E65" s="13"/>
      <c r="F65" s="13"/>
      <c r="G65" s="15"/>
      <c r="H65" s="13"/>
      <c r="I65" s="13"/>
      <c r="J65" s="13"/>
      <c r="K65" s="13"/>
      <c r="L65" s="13"/>
      <c r="M65" s="13"/>
      <c r="N65" s="13"/>
      <c r="O65" s="13"/>
    </row>
  </sheetData>
  <mergeCells count="29">
    <mergeCell ref="E14:E15"/>
    <mergeCell ref="I14:N14"/>
    <mergeCell ref="O14:O15"/>
    <mergeCell ref="A11:C11"/>
    <mergeCell ref="A12:C12"/>
    <mergeCell ref="A14:A15"/>
    <mergeCell ref="B14:B15"/>
    <mergeCell ref="C14:C15"/>
    <mergeCell ref="D14:D15"/>
    <mergeCell ref="P6:S6"/>
    <mergeCell ref="A7:F7"/>
    <mergeCell ref="A8:F8"/>
    <mergeCell ref="L8:O8"/>
    <mergeCell ref="A9:C9"/>
    <mergeCell ref="A10:C10"/>
    <mergeCell ref="J4:L4"/>
    <mergeCell ref="M4:O4"/>
    <mergeCell ref="A5:F5"/>
    <mergeCell ref="J5:L5"/>
    <mergeCell ref="M5:O5"/>
    <mergeCell ref="A6:F6"/>
    <mergeCell ref="J6:L6"/>
    <mergeCell ref="M6:O6"/>
    <mergeCell ref="J1:L1"/>
    <mergeCell ref="M1:O1"/>
    <mergeCell ref="J2:L2"/>
    <mergeCell ref="M2:O2"/>
    <mergeCell ref="J3:L3"/>
    <mergeCell ref="M3:O3"/>
  </mergeCells>
  <dataValidations count="1">
    <dataValidation type="list" allowBlank="1" showInputMessage="1" showErrorMessage="1" errorTitle="خطأ" error="من فضلك اختر0 إن كانت الأمازيغية غير معممة عندكم أو 1 إن كانت معممة" prompt=" اختر من اللائحة" sqref="P3">
      <formula1>"0,1"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  <pageSetUpPr fitToPage="1"/>
  </sheetPr>
  <dimension ref="A1:BL101"/>
  <sheetViews>
    <sheetView rightToLeft="1" topLeftCell="AQ1" zoomScale="60" zoomScaleNormal="60" workbookViewId="0">
      <selection activeCell="BL11" sqref="BL11"/>
    </sheetView>
  </sheetViews>
  <sheetFormatPr baseColWidth="10" defaultColWidth="11.44140625" defaultRowHeight="15.6" x14ac:dyDescent="0.3"/>
  <cols>
    <col min="1" max="1" width="4.33203125" style="26" bestFit="1" customWidth="1"/>
    <col min="2" max="2" width="14.5546875" style="26" bestFit="1" customWidth="1"/>
    <col min="3" max="3" width="18.5546875" style="26" customWidth="1"/>
    <col min="4" max="4" width="13.88671875" style="33" bestFit="1" customWidth="1"/>
    <col min="5" max="5" width="7" style="34" bestFit="1" customWidth="1"/>
    <col min="6" max="63" width="8.6640625" style="26" customWidth="1"/>
    <col min="64" max="64" width="11.109375" style="26" bestFit="1" customWidth="1"/>
    <col min="65" max="65" width="7.5546875" style="26" bestFit="1" customWidth="1"/>
    <col min="66" max="67" width="11.44140625" style="26"/>
    <col min="68" max="68" width="8.44140625" style="26" customWidth="1"/>
    <col min="69" max="69" width="10.88671875" style="26" bestFit="1" customWidth="1"/>
    <col min="70" max="16384" width="11.44140625" style="26"/>
  </cols>
  <sheetData>
    <row r="1" spans="1:64" x14ac:dyDescent="0.3">
      <c r="C1" s="125"/>
      <c r="D1" s="126"/>
      <c r="E1" s="126"/>
      <c r="F1" s="127"/>
      <c r="AL1" s="124" t="s">
        <v>30</v>
      </c>
      <c r="AM1" s="124"/>
      <c r="AN1" s="124"/>
      <c r="AO1" s="123" t="str">
        <f>IF(TS!M1="","",TS!M1)</f>
        <v>2020-2019</v>
      </c>
      <c r="AP1" s="123"/>
      <c r="AQ1" s="123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</row>
    <row r="2" spans="1:64" x14ac:dyDescent="0.3">
      <c r="C2" s="128"/>
      <c r="D2" s="129"/>
      <c r="E2" s="129"/>
      <c r="F2" s="130"/>
      <c r="AL2" s="124" t="s">
        <v>31</v>
      </c>
      <c r="AM2" s="124"/>
      <c r="AN2" s="124"/>
      <c r="AO2" s="123"/>
      <c r="AP2" s="123"/>
      <c r="AQ2" s="123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</row>
    <row r="3" spans="1:64" x14ac:dyDescent="0.3">
      <c r="C3" s="123" t="str">
        <f>IF(TS!A5="","",TS!A5)</f>
        <v>الأكاديمية الجهوية للتربية والتكوين</v>
      </c>
      <c r="D3" s="123"/>
      <c r="E3" s="123"/>
      <c r="F3" s="123"/>
      <c r="AL3" s="124" t="s">
        <v>32</v>
      </c>
      <c r="AM3" s="124"/>
      <c r="AN3" s="124"/>
      <c r="AO3" s="123"/>
      <c r="AP3" s="123"/>
      <c r="AQ3" s="123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</row>
    <row r="4" spans="1:64" ht="15.75" customHeight="1" x14ac:dyDescent="0.3">
      <c r="C4" s="123" t="str">
        <f>IF(TS!A6="","",TS!A6)</f>
        <v>جهة: الدارالبيضاء-سطات</v>
      </c>
      <c r="D4" s="123"/>
      <c r="E4" s="123"/>
      <c r="F4" s="123"/>
      <c r="I4" s="131" t="s">
        <v>33</v>
      </c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/>
      <c r="AI4" s="131"/>
      <c r="AL4" s="124" t="s">
        <v>34</v>
      </c>
      <c r="AM4" s="124"/>
      <c r="AN4" s="124"/>
      <c r="AO4" s="123"/>
      <c r="AP4" s="123"/>
      <c r="AQ4" s="123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</row>
    <row r="5" spans="1:64" ht="15.75" customHeight="1" x14ac:dyDescent="0.3">
      <c r="C5" s="123" t="str">
        <f>IF(TS!A7="","",TS!A7)</f>
        <v>مديرية :المحمدية</v>
      </c>
      <c r="D5" s="123"/>
      <c r="E5" s="123"/>
      <c r="F5" s="123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/>
      <c r="AI5" s="131"/>
      <c r="AL5" s="124" t="s">
        <v>7</v>
      </c>
      <c r="AM5" s="124"/>
      <c r="AN5" s="124"/>
      <c r="AO5" s="123"/>
      <c r="AP5" s="123"/>
      <c r="AQ5" s="123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</row>
    <row r="6" spans="1:64" x14ac:dyDescent="0.3">
      <c r="C6" s="123" t="str">
        <f>IF(TS!A8="","",TS!A8)</f>
        <v>مؤسسة :النجاح</v>
      </c>
      <c r="D6" s="123"/>
      <c r="E6" s="123"/>
      <c r="F6" s="123"/>
    </row>
    <row r="7" spans="1:64" ht="21" customHeight="1" x14ac:dyDescent="0.3">
      <c r="A7" s="28"/>
      <c r="B7" s="28"/>
      <c r="C7" s="28"/>
      <c r="D7" s="29"/>
      <c r="E7" s="30"/>
      <c r="F7" s="31"/>
      <c r="G7" s="122" t="s">
        <v>35</v>
      </c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2" t="s">
        <v>36</v>
      </c>
      <c r="Z7" s="105" t="s">
        <v>37</v>
      </c>
      <c r="AA7" s="106"/>
      <c r="AB7" s="102" t="s">
        <v>36</v>
      </c>
      <c r="AC7" s="104" t="s">
        <v>38</v>
      </c>
      <c r="AD7" s="104"/>
      <c r="AE7" s="104"/>
      <c r="AF7" s="104"/>
      <c r="AG7" s="102" t="s">
        <v>36</v>
      </c>
      <c r="AH7" s="105" t="s">
        <v>39</v>
      </c>
      <c r="AI7" s="106"/>
      <c r="AJ7" s="102" t="s">
        <v>36</v>
      </c>
      <c r="AK7" s="105" t="s">
        <v>40</v>
      </c>
      <c r="AL7" s="106"/>
      <c r="AM7" s="102" t="s">
        <v>36</v>
      </c>
      <c r="AN7" s="105" t="s">
        <v>41</v>
      </c>
      <c r="AO7" s="106"/>
      <c r="AP7" s="102" t="s">
        <v>36</v>
      </c>
      <c r="AQ7" s="104" t="s">
        <v>42</v>
      </c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2" t="s">
        <v>43</v>
      </c>
      <c r="BD7" s="105" t="s">
        <v>44</v>
      </c>
      <c r="BE7" s="106"/>
      <c r="BF7" s="102" t="s">
        <v>36</v>
      </c>
      <c r="BG7" s="117" t="s">
        <v>45</v>
      </c>
      <c r="BH7" s="109" t="s">
        <v>46</v>
      </c>
      <c r="BI7" s="109" t="s">
        <v>47</v>
      </c>
      <c r="BJ7" s="109" t="s">
        <v>48</v>
      </c>
      <c r="BK7" s="112" t="s">
        <v>49</v>
      </c>
      <c r="BL7" s="112" t="s">
        <v>50</v>
      </c>
    </row>
    <row r="8" spans="1:64" ht="15.6" customHeight="1" x14ac:dyDescent="0.3">
      <c r="A8" s="115" t="s">
        <v>51</v>
      </c>
      <c r="B8" s="115" t="s">
        <v>18</v>
      </c>
      <c r="C8" s="115" t="s">
        <v>19</v>
      </c>
      <c r="D8" s="116" t="s">
        <v>52</v>
      </c>
      <c r="E8" s="116" t="s">
        <v>20</v>
      </c>
      <c r="F8" s="116" t="s">
        <v>53</v>
      </c>
      <c r="G8" s="115" t="s">
        <v>67</v>
      </c>
      <c r="H8" s="115"/>
      <c r="I8" s="115"/>
      <c r="J8" s="115" t="s">
        <v>54</v>
      </c>
      <c r="K8" s="115"/>
      <c r="L8" s="115"/>
      <c r="M8" s="115" t="s">
        <v>55</v>
      </c>
      <c r="N8" s="115"/>
      <c r="O8" s="115"/>
      <c r="P8" s="115" t="s">
        <v>56</v>
      </c>
      <c r="Q8" s="115"/>
      <c r="R8" s="115"/>
      <c r="S8" s="115" t="s">
        <v>68</v>
      </c>
      <c r="T8" s="115"/>
      <c r="U8" s="115"/>
      <c r="V8" s="115" t="s">
        <v>69</v>
      </c>
      <c r="W8" s="115"/>
      <c r="X8" s="115"/>
      <c r="Y8" s="103"/>
      <c r="Z8" s="107"/>
      <c r="AA8" s="108"/>
      <c r="AB8" s="103"/>
      <c r="AC8" s="38" t="s">
        <v>57</v>
      </c>
      <c r="AD8" s="32" t="s">
        <v>58</v>
      </c>
      <c r="AE8" s="32" t="s">
        <v>59</v>
      </c>
      <c r="AF8" s="32" t="s">
        <v>60</v>
      </c>
      <c r="AG8" s="103"/>
      <c r="AH8" s="107"/>
      <c r="AI8" s="108"/>
      <c r="AJ8" s="103"/>
      <c r="AK8" s="107"/>
      <c r="AL8" s="108"/>
      <c r="AM8" s="103"/>
      <c r="AN8" s="107"/>
      <c r="AO8" s="108"/>
      <c r="AP8" s="103"/>
      <c r="AQ8" s="101" t="s">
        <v>71</v>
      </c>
      <c r="AR8" s="101"/>
      <c r="AS8" s="112" t="s">
        <v>36</v>
      </c>
      <c r="AT8" s="119" t="s">
        <v>70</v>
      </c>
      <c r="AU8" s="101"/>
      <c r="AV8" s="120" t="s">
        <v>36</v>
      </c>
      <c r="AW8" s="119" t="s">
        <v>72</v>
      </c>
      <c r="AX8" s="101"/>
      <c r="AY8" s="120" t="s">
        <v>36</v>
      </c>
      <c r="AZ8" s="122" t="s">
        <v>73</v>
      </c>
      <c r="BA8" s="104"/>
      <c r="BB8" s="32" t="s">
        <v>36</v>
      </c>
      <c r="BC8" s="103"/>
      <c r="BD8" s="107"/>
      <c r="BE8" s="108"/>
      <c r="BF8" s="103"/>
      <c r="BG8" s="118"/>
      <c r="BH8" s="110"/>
      <c r="BI8" s="110"/>
      <c r="BJ8" s="110"/>
      <c r="BK8" s="113"/>
      <c r="BL8" s="113"/>
    </row>
    <row r="9" spans="1:64" x14ac:dyDescent="0.3">
      <c r="A9" s="115"/>
      <c r="B9" s="115"/>
      <c r="C9" s="115"/>
      <c r="D9" s="116"/>
      <c r="E9" s="116"/>
      <c r="F9" s="116"/>
      <c r="G9" s="32" t="s">
        <v>61</v>
      </c>
      <c r="H9" s="32" t="s">
        <v>62</v>
      </c>
      <c r="I9" s="32" t="s">
        <v>36</v>
      </c>
      <c r="J9" s="32" t="s">
        <v>61</v>
      </c>
      <c r="K9" s="32" t="s">
        <v>62</v>
      </c>
      <c r="L9" s="32" t="s">
        <v>36</v>
      </c>
      <c r="M9" s="32" t="s">
        <v>61</v>
      </c>
      <c r="N9" s="32" t="s">
        <v>62</v>
      </c>
      <c r="O9" s="32" t="s">
        <v>36</v>
      </c>
      <c r="P9" s="32" t="s">
        <v>61</v>
      </c>
      <c r="Q9" s="32" t="s">
        <v>62</v>
      </c>
      <c r="R9" s="32" t="s">
        <v>36</v>
      </c>
      <c r="S9" s="32" t="s">
        <v>61</v>
      </c>
      <c r="T9" s="32" t="s">
        <v>62</v>
      </c>
      <c r="U9" s="32" t="s">
        <v>36</v>
      </c>
      <c r="V9" s="32" t="s">
        <v>61</v>
      </c>
      <c r="W9" s="32" t="s">
        <v>62</v>
      </c>
      <c r="X9" s="32" t="s">
        <v>36</v>
      </c>
      <c r="Y9" s="40" t="s">
        <v>63</v>
      </c>
      <c r="Z9" s="32" t="s">
        <v>61</v>
      </c>
      <c r="AA9" s="39" t="s">
        <v>62</v>
      </c>
      <c r="AB9" s="40" t="s">
        <v>63</v>
      </c>
      <c r="AC9" s="32" t="s">
        <v>61</v>
      </c>
      <c r="AD9" s="32" t="s">
        <v>62</v>
      </c>
      <c r="AE9" s="32" t="s">
        <v>64</v>
      </c>
      <c r="AF9" s="32" t="s">
        <v>65</v>
      </c>
      <c r="AG9" s="40" t="s">
        <v>63</v>
      </c>
      <c r="AH9" s="32" t="s">
        <v>61</v>
      </c>
      <c r="AI9" s="32" t="s">
        <v>62</v>
      </c>
      <c r="AJ9" s="40" t="s">
        <v>63</v>
      </c>
      <c r="AK9" s="32" t="s">
        <v>61</v>
      </c>
      <c r="AL9" s="32" t="s">
        <v>62</v>
      </c>
      <c r="AM9" s="40" t="s">
        <v>63</v>
      </c>
      <c r="AN9" s="32" t="s">
        <v>61</v>
      </c>
      <c r="AO9" s="32" t="s">
        <v>62</v>
      </c>
      <c r="AP9" s="40" t="s">
        <v>63</v>
      </c>
      <c r="AQ9" s="32" t="s">
        <v>61</v>
      </c>
      <c r="AR9" s="39" t="s">
        <v>62</v>
      </c>
      <c r="AS9" s="114"/>
      <c r="AT9" s="32" t="s">
        <v>61</v>
      </c>
      <c r="AU9" s="39" t="s">
        <v>62</v>
      </c>
      <c r="AV9" s="121"/>
      <c r="AW9" s="32" t="s">
        <v>61</v>
      </c>
      <c r="AX9" s="39" t="s">
        <v>62</v>
      </c>
      <c r="AY9" s="121"/>
      <c r="AZ9" s="32" t="s">
        <v>61</v>
      </c>
      <c r="BA9" s="39" t="s">
        <v>62</v>
      </c>
      <c r="BB9" s="32"/>
      <c r="BC9" s="40" t="s">
        <v>66</v>
      </c>
      <c r="BD9" s="32" t="s">
        <v>61</v>
      </c>
      <c r="BE9" s="32" t="s">
        <v>62</v>
      </c>
      <c r="BF9" s="40" t="s">
        <v>63</v>
      </c>
      <c r="BG9" s="111"/>
      <c r="BH9" s="111"/>
      <c r="BI9" s="111"/>
      <c r="BJ9" s="111"/>
      <c r="BK9" s="114"/>
      <c r="BL9" s="114"/>
    </row>
    <row r="10" spans="1:64" x14ac:dyDescent="0.3">
      <c r="A10" s="36">
        <f>IF(TS!A16="","",TS!A16)</f>
        <v>1</v>
      </c>
      <c r="B10" s="36" t="str">
        <f>IF(TS!B16="","",TS!B16)</f>
        <v>AZ22334455</v>
      </c>
      <c r="C10" s="36" t="str">
        <f>IF(TS!C16="","",TS!C16)</f>
        <v>ياسين النسب1</v>
      </c>
      <c r="D10" s="44">
        <f>IF(TS!G16="","",TS!G16)</f>
        <v>40379</v>
      </c>
      <c r="E10" s="36" t="str">
        <f>IF(TS!D16="","",TS!D16)</f>
        <v>ذ</v>
      </c>
      <c r="F10" s="36">
        <f>IF(TS!F16="","",TS!F16)</f>
        <v>1400</v>
      </c>
      <c r="G10" s="48">
        <v>6</v>
      </c>
      <c r="H10" s="48">
        <v>6</v>
      </c>
      <c r="I10" s="42">
        <f>IF(OR(G10="",H10=""),"",AVERAGE(G10:H10))</f>
        <v>6</v>
      </c>
      <c r="J10" s="48">
        <v>4</v>
      </c>
      <c r="K10" s="46">
        <v>5</v>
      </c>
      <c r="L10" s="42">
        <f>IF(OR(J10="",K10=""),"",AVERAGE(J10:K10))</f>
        <v>4.5</v>
      </c>
      <c r="M10" s="49">
        <v>3</v>
      </c>
      <c r="N10" s="46">
        <v>8</v>
      </c>
      <c r="O10" s="42">
        <f>IF(OR(M10="",N10=""),"",AVERAGE(M10:N10))</f>
        <v>5.5</v>
      </c>
      <c r="P10" s="49">
        <v>6</v>
      </c>
      <c r="Q10" s="46">
        <v>6.5</v>
      </c>
      <c r="R10" s="42">
        <f>IF(OR(P10="",Q10=""),"",AVERAGE(P10:Q10))</f>
        <v>6.25</v>
      </c>
      <c r="S10" s="46">
        <v>4</v>
      </c>
      <c r="T10" s="46">
        <v>5.5</v>
      </c>
      <c r="U10" s="42">
        <f>IF(OR(S10="",T10=""),"",AVERAGE(S10:T10))</f>
        <v>4.75</v>
      </c>
      <c r="V10" s="46">
        <v>6.75</v>
      </c>
      <c r="W10" s="46">
        <v>7</v>
      </c>
      <c r="X10" s="42">
        <f>IF(OR(V10="",W10=""),"",AVERAGE(V10:W10))</f>
        <v>6.875</v>
      </c>
      <c r="Y10" s="42">
        <f>IF(OR(I10="",L10="",O10="",R10="",U10="",X10=""),"",AVERAGE(I10,L10,O10,R10,U10,X10))</f>
        <v>5.645833333333333</v>
      </c>
      <c r="Z10" s="48"/>
      <c r="AA10" s="50"/>
      <c r="AB10" s="42" t="str">
        <f>IF(OR(Z10="",AA10=""),"",AVERAGE(Z10:AA10))</f>
        <v/>
      </c>
      <c r="AC10" s="48">
        <v>5</v>
      </c>
      <c r="AD10" s="46">
        <v>4</v>
      </c>
      <c r="AE10" s="46">
        <v>5</v>
      </c>
      <c r="AF10" s="46">
        <v>4</v>
      </c>
      <c r="AG10" s="53">
        <f>IF(OR(AC10="",AD10="",AE10="",AF10=""),"",AVERAGE(AC10:AF10))</f>
        <v>4.5</v>
      </c>
      <c r="AH10" s="48">
        <v>6.5</v>
      </c>
      <c r="AI10" s="46">
        <v>4</v>
      </c>
      <c r="AJ10" s="42">
        <f>IF(OR(AH10="",AI10=""),"",AVERAGE(AH10:AI10))</f>
        <v>5.25</v>
      </c>
      <c r="AK10" s="45">
        <v>5</v>
      </c>
      <c r="AL10" s="46">
        <v>7</v>
      </c>
      <c r="AM10" s="42">
        <f>IF(OR(AK10="",AL10=""),"",AVERAGE(AK10:AL10))</f>
        <v>6</v>
      </c>
      <c r="AN10" s="46">
        <v>3</v>
      </c>
      <c r="AO10" s="46">
        <v>3</v>
      </c>
      <c r="AP10" s="42">
        <f>IF(OR(AN10="",AO10=""),"",AVERAGE(AN10:AO10))</f>
        <v>3</v>
      </c>
      <c r="AQ10" s="46">
        <v>4</v>
      </c>
      <c r="AR10" s="46">
        <v>3</v>
      </c>
      <c r="AS10" s="42">
        <f>IF(OR(AQ10="",AR10=""),"",AVERAGE(AQ10:AR10))</f>
        <v>3.5</v>
      </c>
      <c r="AT10" s="46">
        <v>7.5</v>
      </c>
      <c r="AU10" s="46">
        <v>6</v>
      </c>
      <c r="AV10" s="42">
        <f>IF(OR(AT10="",AU10=""),"",AVERAGE(AT10:AU10))</f>
        <v>6.75</v>
      </c>
      <c r="AW10" s="46">
        <v>3</v>
      </c>
      <c r="AX10" s="46">
        <v>4</v>
      </c>
      <c r="AY10" s="42">
        <f>IF(OR(AW10="",AX10=""),"",AVERAGE(AW10:AX10))</f>
        <v>3.5</v>
      </c>
      <c r="AZ10" s="48">
        <v>1</v>
      </c>
      <c r="BA10" s="46">
        <v>1</v>
      </c>
      <c r="BB10" s="42">
        <f>IF(OR(AZ10="",BA10=""),"",AVERAGE(AZ10:BA10))</f>
        <v>1</v>
      </c>
      <c r="BC10" s="43">
        <f>IF(OR(AS10="",AV10="",AY10="",BB10=""),"",AVERAGE(AS10,AV10,AY10,BB10))</f>
        <v>3.6875</v>
      </c>
      <c r="BD10" s="46">
        <v>7</v>
      </c>
      <c r="BE10" s="47">
        <v>8</v>
      </c>
      <c r="BF10" s="53">
        <f>IF(OR(BD10="",BE10=""),"",AVERAGE(BD10:BE10))</f>
        <v>7.5</v>
      </c>
      <c r="BG10" s="52">
        <v>1</v>
      </c>
      <c r="BH10" s="52">
        <f>6+BG10+TS!$P$3</f>
        <v>7</v>
      </c>
      <c r="BI10" s="37">
        <f>SUM(BF10,BC10,AP10,AM10,AJ10,AG10,AB10,Y10)</f>
        <v>35.583333333333336</v>
      </c>
      <c r="BJ10" s="37">
        <f>IF(B10="","",BI10/BH10)</f>
        <v>5.0833333333333339</v>
      </c>
      <c r="BK10" s="36">
        <f>IF(BJ10="","",RANK(BJ10,$BJ$10:$BJ$69))</f>
        <v>23</v>
      </c>
      <c r="BL10" s="36" t="str">
        <f>IF(BJ10="","",IF(BJ10&gt;=8,"تنويه",IF(BJ10&gt;=7,"تشجيع",IF(BJ10&gt;=6,"لوحة الشرف",IF(BJ10&gt;=5,"متوسط",IF(BJ10&gt;=3,"تنبيه","توبيخ"))))))</f>
        <v>متوسط</v>
      </c>
    </row>
    <row r="11" spans="1:64" x14ac:dyDescent="0.3">
      <c r="A11" s="36">
        <f>IF(TS!A17="","",TS!A17)</f>
        <v>2</v>
      </c>
      <c r="B11" s="36" t="str">
        <f>IF(TS!B17="","",TS!B17)</f>
        <v>AZ22334456</v>
      </c>
      <c r="C11" s="36" t="str">
        <f>IF(TS!C17="","",TS!C17)</f>
        <v>ريان النسب2</v>
      </c>
      <c r="D11" s="44">
        <f>IF(TS!G17="","",TS!G17)</f>
        <v>41094</v>
      </c>
      <c r="E11" s="36" t="str">
        <f>IF(TS!D17="","",TS!D17)</f>
        <v>ذ</v>
      </c>
      <c r="F11" s="36">
        <f>IF(TS!F17="","",TS!F17)</f>
        <v>1401</v>
      </c>
      <c r="G11" s="48">
        <v>5.5</v>
      </c>
      <c r="H11" s="48">
        <v>9</v>
      </c>
      <c r="I11" s="42">
        <f t="shared" ref="I11:I74" si="0">IF(OR(G11="",H11=""),"",AVERAGE(G11:H11))</f>
        <v>7.25</v>
      </c>
      <c r="J11" s="48">
        <v>4.5</v>
      </c>
      <c r="K11" s="46">
        <v>6.5</v>
      </c>
      <c r="L11" s="42">
        <f t="shared" ref="L11:L74" si="1">IF(OR(J11="",K11=""),"",AVERAGE(J11:K11))</f>
        <v>5.5</v>
      </c>
      <c r="M11" s="49">
        <v>1</v>
      </c>
      <c r="N11" s="46">
        <v>2.5</v>
      </c>
      <c r="O11" s="42">
        <f t="shared" ref="O11:O74" si="2">IF(OR(M11="",N11=""),"",AVERAGE(M11:N11))</f>
        <v>1.75</v>
      </c>
      <c r="P11" s="49">
        <v>6</v>
      </c>
      <c r="Q11" s="46">
        <v>7</v>
      </c>
      <c r="R11" s="42">
        <f t="shared" ref="R11:R74" si="3">IF(OR(P11="",Q11=""),"",AVERAGE(P11:Q11))</f>
        <v>6.5</v>
      </c>
      <c r="S11" s="46">
        <v>5.5</v>
      </c>
      <c r="T11" s="46">
        <v>6</v>
      </c>
      <c r="U11" s="42">
        <f t="shared" ref="U11:U74" si="4">IF(OR(S11="",T11=""),"",AVERAGE(S11:T11))</f>
        <v>5.75</v>
      </c>
      <c r="V11" s="46">
        <v>5.5</v>
      </c>
      <c r="W11" s="46">
        <v>7.5</v>
      </c>
      <c r="X11" s="42">
        <f t="shared" ref="X11:X74" si="5">IF(OR(V11="",W11=""),"",AVERAGE(V11:W11))</f>
        <v>6.5</v>
      </c>
      <c r="Y11" s="42">
        <f t="shared" ref="Y11:Y74" si="6">IF(OR(I11="",L11="",O11="",R11="",U11="",X11=""),"",AVERAGE(I11,L11,O11,R11,U11,X11))</f>
        <v>5.541666666666667</v>
      </c>
      <c r="Z11" s="48"/>
      <c r="AA11" s="50"/>
      <c r="AB11" s="42"/>
      <c r="AC11" s="48">
        <v>7.75</v>
      </c>
      <c r="AD11" s="46">
        <v>8</v>
      </c>
      <c r="AE11" s="46">
        <v>5</v>
      </c>
      <c r="AF11" s="46">
        <v>6</v>
      </c>
      <c r="AG11" s="53">
        <f t="shared" ref="AG11:AG74" si="7">IF(OR(AC11="",AD11="",AE11="",AF11=""),"",AVERAGE(AC11:AF11))</f>
        <v>6.6875</v>
      </c>
      <c r="AH11" s="48">
        <v>8</v>
      </c>
      <c r="AI11" s="46">
        <v>1.5</v>
      </c>
      <c r="AJ11" s="42">
        <f t="shared" ref="AJ11:AJ74" si="8">IF(OR(AH11="",AI11=""),"",AVERAGE(AH11:AI11))</f>
        <v>4.75</v>
      </c>
      <c r="AK11" s="45">
        <v>6</v>
      </c>
      <c r="AL11" s="46">
        <v>6.75</v>
      </c>
      <c r="AM11" s="42">
        <f t="shared" ref="AM11:AM74" si="9">IF(OR(AK11="",AL11=""),"",AVERAGE(AK11:AL11))</f>
        <v>6.375</v>
      </c>
      <c r="AN11" s="46">
        <v>5</v>
      </c>
      <c r="AO11" s="46">
        <v>4.75</v>
      </c>
      <c r="AP11" s="42">
        <f t="shared" ref="AP11:AP74" si="10">IF(OR(AN11="",AO11=""),"",AVERAGE(AN11:AO11))</f>
        <v>4.875</v>
      </c>
      <c r="AQ11" s="46">
        <v>8.5</v>
      </c>
      <c r="AR11" s="46">
        <v>5</v>
      </c>
      <c r="AS11" s="42">
        <f t="shared" ref="AS11:AS74" si="11">IF(OR(AQ11="",AR11=""),"",AVERAGE(AQ11:AR11))</f>
        <v>6.75</v>
      </c>
      <c r="AT11" s="46">
        <v>7</v>
      </c>
      <c r="AU11" s="46">
        <v>6</v>
      </c>
      <c r="AV11" s="42">
        <f t="shared" ref="AV11:AV74" si="12">IF(OR(AT11="",AU11=""),"",AVERAGE(AT11:AU11))</f>
        <v>6.5</v>
      </c>
      <c r="AW11" s="46">
        <v>4</v>
      </c>
      <c r="AX11" s="46">
        <v>5</v>
      </c>
      <c r="AY11" s="42">
        <f t="shared" ref="AY11:AY74" si="13">IF(OR(AW11="",AX11=""),"",AVERAGE(AW11:AX11))</f>
        <v>4.5</v>
      </c>
      <c r="AZ11" s="48">
        <v>1</v>
      </c>
      <c r="BA11" s="46">
        <v>8.5</v>
      </c>
      <c r="BB11" s="42">
        <f t="shared" ref="BB11:BB74" si="14">IF(OR(AZ11="",BA11=""),"",AVERAGE(AZ11:BA11))</f>
        <v>4.75</v>
      </c>
      <c r="BC11" s="43">
        <f t="shared" ref="BC11:BC74" si="15">IF(OR(AS11="",AV11="",AY11="",BB11=""),"",AVERAGE(AS11,AV11,AY11,BB11))</f>
        <v>5.625</v>
      </c>
      <c r="BD11" s="46">
        <v>7</v>
      </c>
      <c r="BE11" s="47">
        <v>7.5</v>
      </c>
      <c r="BF11" s="53">
        <f t="shared" ref="BF11:BF74" si="16">IF(OR(BD11="",BE11=""),"",AVERAGE(BD11:BE11))</f>
        <v>7.25</v>
      </c>
      <c r="BG11" s="52">
        <v>1</v>
      </c>
      <c r="BH11" s="52">
        <f>6+BG11+TS!$P$3</f>
        <v>7</v>
      </c>
      <c r="BI11" s="37">
        <f t="shared" ref="BI11:BI38" si="17">SUM(BF11,BC11,AP11,AM11,AJ11,AG11,AB11,Y11)</f>
        <v>41.104166666666664</v>
      </c>
      <c r="BJ11" s="37">
        <f t="shared" ref="BJ11:BJ74" si="18">IF(B11="","",BI11/BH11)</f>
        <v>5.8720238095238093</v>
      </c>
      <c r="BK11" s="36">
        <f t="shared" ref="BK11:BK74" si="19">IF(BJ11="","",RANK(BJ11,$BJ$10:$BJ$69))</f>
        <v>20</v>
      </c>
      <c r="BL11" s="36" t="str">
        <f t="shared" ref="BL11:BL73" si="20">IF(BJ11="","",IF(BJ11&gt;=8,"تنويه",IF(BJ11&gt;=7,"تشجيع",IF(BJ11&gt;=6,"لوحة الشرف",IF(BJ11&gt;=5,"متوسط",IF(BJ11&gt;=3,"تنبيه","توبيخ"))))))</f>
        <v>متوسط</v>
      </c>
    </row>
    <row r="12" spans="1:64" x14ac:dyDescent="0.3">
      <c r="A12" s="36">
        <f>IF(TS!A18="","",TS!A18)</f>
        <v>3</v>
      </c>
      <c r="B12" s="36" t="str">
        <f>IF(TS!B18="","",TS!B18)</f>
        <v>AZ22334457</v>
      </c>
      <c r="C12" s="36" t="str">
        <f>IF(TS!C18="","",TS!C18)</f>
        <v>يوسف النسب3</v>
      </c>
      <c r="D12" s="44">
        <f>IF(TS!G18="","",TS!G18)</f>
        <v>40391</v>
      </c>
      <c r="E12" s="36" t="str">
        <f>IF(TS!D18="","",TS!D18)</f>
        <v>ذ</v>
      </c>
      <c r="F12" s="36">
        <f>IF(TS!F18="","",TS!F18)</f>
        <v>1402</v>
      </c>
      <c r="G12" s="48">
        <v>8</v>
      </c>
      <c r="H12" s="48">
        <v>10</v>
      </c>
      <c r="I12" s="42">
        <f t="shared" si="0"/>
        <v>9</v>
      </c>
      <c r="J12" s="48">
        <v>8.5</v>
      </c>
      <c r="K12" s="46">
        <v>8.5</v>
      </c>
      <c r="L12" s="42">
        <f t="shared" si="1"/>
        <v>8.5</v>
      </c>
      <c r="M12" s="49">
        <v>4</v>
      </c>
      <c r="N12" s="46">
        <v>9</v>
      </c>
      <c r="O12" s="42">
        <f t="shared" si="2"/>
        <v>6.5</v>
      </c>
      <c r="P12" s="49">
        <v>9</v>
      </c>
      <c r="Q12" s="46">
        <v>9</v>
      </c>
      <c r="R12" s="42">
        <f t="shared" si="3"/>
        <v>9</v>
      </c>
      <c r="S12" s="46">
        <v>7</v>
      </c>
      <c r="T12" s="46">
        <v>8.5</v>
      </c>
      <c r="U12" s="42">
        <f t="shared" si="4"/>
        <v>7.75</v>
      </c>
      <c r="V12" s="46">
        <v>9</v>
      </c>
      <c r="W12" s="46">
        <v>9</v>
      </c>
      <c r="X12" s="42">
        <f t="shared" si="5"/>
        <v>9</v>
      </c>
      <c r="Y12" s="42">
        <f t="shared" si="6"/>
        <v>8.2916666666666661</v>
      </c>
      <c r="Z12" s="48"/>
      <c r="AA12" s="50"/>
      <c r="AB12" s="42"/>
      <c r="AC12" s="48">
        <v>9</v>
      </c>
      <c r="AD12" s="46">
        <v>9</v>
      </c>
      <c r="AE12" s="46">
        <v>9</v>
      </c>
      <c r="AF12" s="46">
        <v>8</v>
      </c>
      <c r="AG12" s="53">
        <f t="shared" si="7"/>
        <v>8.75</v>
      </c>
      <c r="AH12" s="48">
        <v>10</v>
      </c>
      <c r="AI12" s="46">
        <v>8.5</v>
      </c>
      <c r="AJ12" s="42">
        <f t="shared" si="8"/>
        <v>9.25</v>
      </c>
      <c r="AK12" s="45">
        <v>6</v>
      </c>
      <c r="AL12" s="46">
        <v>8.5</v>
      </c>
      <c r="AM12" s="42">
        <f t="shared" si="9"/>
        <v>7.25</v>
      </c>
      <c r="AN12" s="46">
        <v>9.5</v>
      </c>
      <c r="AO12" s="46">
        <v>9</v>
      </c>
      <c r="AP12" s="42">
        <f t="shared" si="10"/>
        <v>9.25</v>
      </c>
      <c r="AQ12" s="46">
        <v>8.5</v>
      </c>
      <c r="AR12" s="46">
        <v>7</v>
      </c>
      <c r="AS12" s="42">
        <f t="shared" si="11"/>
        <v>7.75</v>
      </c>
      <c r="AT12" s="46">
        <v>8.75</v>
      </c>
      <c r="AU12" s="46">
        <v>8.5</v>
      </c>
      <c r="AV12" s="42">
        <f t="shared" si="12"/>
        <v>8.625</v>
      </c>
      <c r="AW12" s="46">
        <v>6.5</v>
      </c>
      <c r="AX12" s="46">
        <v>6</v>
      </c>
      <c r="AY12" s="42">
        <f t="shared" si="13"/>
        <v>6.25</v>
      </c>
      <c r="AZ12" s="48">
        <v>3</v>
      </c>
      <c r="BA12" s="46">
        <v>9</v>
      </c>
      <c r="BB12" s="42">
        <f t="shared" si="14"/>
        <v>6</v>
      </c>
      <c r="BC12" s="43">
        <f t="shared" si="15"/>
        <v>7.15625</v>
      </c>
      <c r="BD12" s="46">
        <v>8.5</v>
      </c>
      <c r="BE12" s="47">
        <v>7.5</v>
      </c>
      <c r="BF12" s="53">
        <f t="shared" si="16"/>
        <v>8</v>
      </c>
      <c r="BG12" s="52">
        <v>1</v>
      </c>
      <c r="BH12" s="52">
        <f>6+BG12+TS!$P$3</f>
        <v>7</v>
      </c>
      <c r="BI12" s="37">
        <f t="shared" si="17"/>
        <v>57.947916666666664</v>
      </c>
      <c r="BJ12" s="37">
        <f t="shared" si="18"/>
        <v>8.2782738095238084</v>
      </c>
      <c r="BK12" s="36">
        <f t="shared" si="19"/>
        <v>1</v>
      </c>
      <c r="BL12" s="36" t="str">
        <f t="shared" si="20"/>
        <v>تنويه</v>
      </c>
    </row>
    <row r="13" spans="1:64" x14ac:dyDescent="0.3">
      <c r="A13" s="36">
        <f>IF(TS!A19="","",TS!A19)</f>
        <v>4</v>
      </c>
      <c r="B13" s="36" t="str">
        <f>IF(TS!B19="","",TS!B19)</f>
        <v>AZ22334458</v>
      </c>
      <c r="C13" s="36" t="str">
        <f>IF(TS!C19="","",TS!C19)</f>
        <v>ايناس النسب4</v>
      </c>
      <c r="D13" s="44">
        <f>IF(TS!G19="","",TS!G19)</f>
        <v>41245</v>
      </c>
      <c r="E13" s="36" t="str">
        <f>IF(TS!D19="","",TS!D19)</f>
        <v>أ</v>
      </c>
      <c r="F13" s="36">
        <f>IF(TS!F19="","",TS!F19)</f>
        <v>1403</v>
      </c>
      <c r="G13" s="48">
        <v>8</v>
      </c>
      <c r="H13" s="48">
        <v>9</v>
      </c>
      <c r="I13" s="42">
        <f t="shared" si="0"/>
        <v>8.5</v>
      </c>
      <c r="J13" s="48">
        <v>8.75</v>
      </c>
      <c r="K13" s="46">
        <v>9</v>
      </c>
      <c r="L13" s="42">
        <f t="shared" si="1"/>
        <v>8.875</v>
      </c>
      <c r="M13" s="49">
        <v>8.5</v>
      </c>
      <c r="N13" s="46">
        <v>9</v>
      </c>
      <c r="O13" s="42">
        <f t="shared" si="2"/>
        <v>8.75</v>
      </c>
      <c r="P13" s="49">
        <v>9</v>
      </c>
      <c r="Q13" s="46">
        <v>9</v>
      </c>
      <c r="R13" s="42">
        <f t="shared" si="3"/>
        <v>9</v>
      </c>
      <c r="S13" s="46">
        <v>7.5</v>
      </c>
      <c r="T13" s="46">
        <v>8.5</v>
      </c>
      <c r="U13" s="42">
        <f t="shared" si="4"/>
        <v>8</v>
      </c>
      <c r="V13" s="46">
        <v>8.75</v>
      </c>
      <c r="W13" s="46">
        <v>9</v>
      </c>
      <c r="X13" s="42">
        <f t="shared" si="5"/>
        <v>8.875</v>
      </c>
      <c r="Y13" s="42">
        <f t="shared" si="6"/>
        <v>8.6666666666666661</v>
      </c>
      <c r="Z13" s="48"/>
      <c r="AA13" s="50"/>
      <c r="AB13" s="42"/>
      <c r="AC13" s="48">
        <v>8</v>
      </c>
      <c r="AD13" s="46">
        <v>9</v>
      </c>
      <c r="AE13" s="46">
        <v>7</v>
      </c>
      <c r="AF13" s="46">
        <v>9</v>
      </c>
      <c r="AG13" s="53">
        <f t="shared" si="7"/>
        <v>8.25</v>
      </c>
      <c r="AH13" s="48">
        <v>7</v>
      </c>
      <c r="AI13" s="46">
        <v>8</v>
      </c>
      <c r="AJ13" s="42">
        <f t="shared" si="8"/>
        <v>7.5</v>
      </c>
      <c r="AK13" s="45">
        <v>5</v>
      </c>
      <c r="AL13" s="46">
        <v>8</v>
      </c>
      <c r="AM13" s="42">
        <f t="shared" si="9"/>
        <v>6.5</v>
      </c>
      <c r="AN13" s="46">
        <v>7.5</v>
      </c>
      <c r="AO13" s="46">
        <v>7.25</v>
      </c>
      <c r="AP13" s="42">
        <f t="shared" si="10"/>
        <v>7.375</v>
      </c>
      <c r="AQ13" s="46">
        <v>8</v>
      </c>
      <c r="AR13" s="46">
        <v>7</v>
      </c>
      <c r="AS13" s="42">
        <f t="shared" si="11"/>
        <v>7.5</v>
      </c>
      <c r="AT13" s="46">
        <v>8.5</v>
      </c>
      <c r="AU13" s="46">
        <v>8.5</v>
      </c>
      <c r="AV13" s="42">
        <f t="shared" si="12"/>
        <v>8.5</v>
      </c>
      <c r="AW13" s="46">
        <v>6</v>
      </c>
      <c r="AX13" s="46">
        <v>7</v>
      </c>
      <c r="AY13" s="42">
        <f t="shared" si="13"/>
        <v>6.5</v>
      </c>
      <c r="AZ13" s="48">
        <v>7</v>
      </c>
      <c r="BA13" s="46">
        <v>9</v>
      </c>
      <c r="BB13" s="42">
        <f t="shared" si="14"/>
        <v>8</v>
      </c>
      <c r="BC13" s="43">
        <f t="shared" si="15"/>
        <v>7.625</v>
      </c>
      <c r="BD13" s="46">
        <v>8</v>
      </c>
      <c r="BE13" s="47">
        <v>8</v>
      </c>
      <c r="BF13" s="53">
        <f t="shared" si="16"/>
        <v>8</v>
      </c>
      <c r="BG13" s="52">
        <v>1</v>
      </c>
      <c r="BH13" s="52">
        <f>6+BG13+TS!$P$3</f>
        <v>7</v>
      </c>
      <c r="BI13" s="37">
        <f t="shared" si="17"/>
        <v>53.916666666666664</v>
      </c>
      <c r="BJ13" s="37">
        <f t="shared" si="18"/>
        <v>7.7023809523809517</v>
      </c>
      <c r="BK13" s="36">
        <f t="shared" si="19"/>
        <v>8</v>
      </c>
      <c r="BL13" s="36" t="str">
        <f t="shared" si="20"/>
        <v>تشجيع</v>
      </c>
    </row>
    <row r="14" spans="1:64" x14ac:dyDescent="0.3">
      <c r="A14" s="36">
        <f>IF(TS!A20="","",TS!A20)</f>
        <v>5</v>
      </c>
      <c r="B14" s="36" t="str">
        <f>IF(TS!B20="","",TS!B20)</f>
        <v>AZ22334459</v>
      </c>
      <c r="C14" s="36" t="str">
        <f>IF(TS!C20="","",TS!C20)</f>
        <v>طه النسب5</v>
      </c>
      <c r="D14" s="44">
        <f>IF(TS!G20="","",TS!G20)</f>
        <v>41177</v>
      </c>
      <c r="E14" s="36" t="str">
        <f>IF(TS!D20="","",TS!D20)</f>
        <v>ذ</v>
      </c>
      <c r="F14" s="36">
        <f>IF(TS!F20="","",TS!F20)</f>
        <v>1404</v>
      </c>
      <c r="G14" s="48">
        <v>7</v>
      </c>
      <c r="H14" s="48">
        <v>9</v>
      </c>
      <c r="I14" s="42">
        <f t="shared" si="0"/>
        <v>8</v>
      </c>
      <c r="J14" s="48">
        <v>7.5</v>
      </c>
      <c r="K14" s="46">
        <v>8.5</v>
      </c>
      <c r="L14" s="42">
        <f t="shared" si="1"/>
        <v>8</v>
      </c>
      <c r="M14" s="49">
        <v>7</v>
      </c>
      <c r="N14" s="46">
        <v>5</v>
      </c>
      <c r="O14" s="42">
        <f t="shared" si="2"/>
        <v>6</v>
      </c>
      <c r="P14" s="49">
        <v>7.5</v>
      </c>
      <c r="Q14" s="46">
        <v>7.5</v>
      </c>
      <c r="R14" s="42">
        <f t="shared" si="3"/>
        <v>7.5</v>
      </c>
      <c r="S14" s="46">
        <v>6</v>
      </c>
      <c r="T14" s="46">
        <v>6.5</v>
      </c>
      <c r="U14" s="42">
        <f t="shared" si="4"/>
        <v>6.25</v>
      </c>
      <c r="V14" s="46">
        <v>7</v>
      </c>
      <c r="W14" s="46">
        <v>7.5</v>
      </c>
      <c r="X14" s="42">
        <f t="shared" si="5"/>
        <v>7.25</v>
      </c>
      <c r="Y14" s="42">
        <f t="shared" si="6"/>
        <v>7.166666666666667</v>
      </c>
      <c r="Z14" s="48"/>
      <c r="AA14" s="50"/>
      <c r="AB14" s="42"/>
      <c r="AC14" s="48">
        <v>7.75</v>
      </c>
      <c r="AD14" s="46">
        <v>8</v>
      </c>
      <c r="AE14" s="46">
        <v>6.5</v>
      </c>
      <c r="AF14" s="46">
        <v>7</v>
      </c>
      <c r="AG14" s="53">
        <f t="shared" si="7"/>
        <v>7.3125</v>
      </c>
      <c r="AH14" s="48">
        <v>9.75</v>
      </c>
      <c r="AI14" s="46">
        <v>8</v>
      </c>
      <c r="AJ14" s="42">
        <f t="shared" si="8"/>
        <v>8.875</v>
      </c>
      <c r="AK14" s="45">
        <v>7.5</v>
      </c>
      <c r="AL14" s="46">
        <v>7.5</v>
      </c>
      <c r="AM14" s="42">
        <f t="shared" si="9"/>
        <v>7.5</v>
      </c>
      <c r="AN14" s="46">
        <v>7.5</v>
      </c>
      <c r="AO14" s="46">
        <v>6</v>
      </c>
      <c r="AP14" s="42">
        <f t="shared" si="10"/>
        <v>6.75</v>
      </c>
      <c r="AQ14" s="46">
        <v>8.5</v>
      </c>
      <c r="AR14" s="46">
        <v>6</v>
      </c>
      <c r="AS14" s="42">
        <f t="shared" si="11"/>
        <v>7.25</v>
      </c>
      <c r="AT14" s="46">
        <v>8.5</v>
      </c>
      <c r="AU14" s="46">
        <v>6</v>
      </c>
      <c r="AV14" s="42">
        <f t="shared" si="12"/>
        <v>7.25</v>
      </c>
      <c r="AW14" s="46">
        <v>5</v>
      </c>
      <c r="AX14" s="46">
        <v>5</v>
      </c>
      <c r="AY14" s="42">
        <f t="shared" si="13"/>
        <v>5</v>
      </c>
      <c r="AZ14" s="48">
        <v>8</v>
      </c>
      <c r="BA14" s="46">
        <v>8</v>
      </c>
      <c r="BB14" s="42">
        <f t="shared" si="14"/>
        <v>8</v>
      </c>
      <c r="BC14" s="43">
        <f t="shared" si="15"/>
        <v>6.875</v>
      </c>
      <c r="BD14" s="46">
        <v>6.75</v>
      </c>
      <c r="BE14" s="47">
        <v>7.5</v>
      </c>
      <c r="BF14" s="53">
        <f t="shared" si="16"/>
        <v>7.125</v>
      </c>
      <c r="BG14" s="52">
        <v>1</v>
      </c>
      <c r="BH14" s="52">
        <f>6+BG14+TS!$P$3</f>
        <v>7</v>
      </c>
      <c r="BI14" s="37">
        <f t="shared" si="17"/>
        <v>51.604166666666664</v>
      </c>
      <c r="BJ14" s="37">
        <f t="shared" si="18"/>
        <v>7.3720238095238093</v>
      </c>
      <c r="BK14" s="36">
        <f t="shared" si="19"/>
        <v>10</v>
      </c>
      <c r="BL14" s="36" t="str">
        <f t="shared" si="20"/>
        <v>تشجيع</v>
      </c>
    </row>
    <row r="15" spans="1:64" x14ac:dyDescent="0.3">
      <c r="A15" s="36">
        <f>IF(TS!A21="","",TS!A21)</f>
        <v>6</v>
      </c>
      <c r="B15" s="36" t="str">
        <f>IF(TS!B21="","",TS!B21)</f>
        <v>AZ22334460</v>
      </c>
      <c r="C15" s="36" t="str">
        <f>IF(TS!C21="","",TS!C21)</f>
        <v>أمين النسب6</v>
      </c>
      <c r="D15" s="44">
        <f>IF(TS!G21="","",TS!G21)</f>
        <v>40980</v>
      </c>
      <c r="E15" s="36" t="str">
        <f>IF(TS!D21="","",TS!D21)</f>
        <v>ذ</v>
      </c>
      <c r="F15" s="36">
        <f>IF(TS!F21="","",TS!F21)</f>
        <v>1405</v>
      </c>
      <c r="G15" s="48">
        <v>5.5</v>
      </c>
      <c r="H15" s="48">
        <v>7</v>
      </c>
      <c r="I15" s="42">
        <f t="shared" si="0"/>
        <v>6.25</v>
      </c>
      <c r="J15" s="48">
        <v>4</v>
      </c>
      <c r="K15" s="46">
        <v>6.5</v>
      </c>
      <c r="L15" s="42">
        <f t="shared" si="1"/>
        <v>5.25</v>
      </c>
      <c r="M15" s="49">
        <v>1</v>
      </c>
      <c r="N15" s="46">
        <v>7</v>
      </c>
      <c r="O15" s="42">
        <f t="shared" si="2"/>
        <v>4</v>
      </c>
      <c r="P15" s="49">
        <v>4.5</v>
      </c>
      <c r="Q15" s="46">
        <v>6.5</v>
      </c>
      <c r="R15" s="42">
        <f t="shared" si="3"/>
        <v>5.5</v>
      </c>
      <c r="S15" s="46">
        <v>4.5</v>
      </c>
      <c r="T15" s="46">
        <v>6</v>
      </c>
      <c r="U15" s="42">
        <f t="shared" si="4"/>
        <v>5.25</v>
      </c>
      <c r="V15" s="46">
        <v>6</v>
      </c>
      <c r="W15" s="46">
        <v>7</v>
      </c>
      <c r="X15" s="42">
        <f t="shared" si="5"/>
        <v>6.5</v>
      </c>
      <c r="Y15" s="42">
        <f t="shared" si="6"/>
        <v>5.458333333333333</v>
      </c>
      <c r="Z15" s="48"/>
      <c r="AA15" s="50"/>
      <c r="AB15" s="42"/>
      <c r="AC15" s="48">
        <v>8</v>
      </c>
      <c r="AD15" s="46">
        <v>9</v>
      </c>
      <c r="AE15" s="46">
        <v>8</v>
      </c>
      <c r="AF15" s="46">
        <v>8</v>
      </c>
      <c r="AG15" s="53">
        <f t="shared" si="7"/>
        <v>8.25</v>
      </c>
      <c r="AH15" s="48">
        <v>3</v>
      </c>
      <c r="AI15" s="46">
        <v>7</v>
      </c>
      <c r="AJ15" s="42">
        <f t="shared" si="8"/>
        <v>5</v>
      </c>
      <c r="AK15" s="45">
        <v>4</v>
      </c>
      <c r="AL15" s="46">
        <v>8</v>
      </c>
      <c r="AM15" s="42">
        <f t="shared" si="9"/>
        <v>6</v>
      </c>
      <c r="AN15" s="46">
        <v>4</v>
      </c>
      <c r="AO15" s="46">
        <v>5.75</v>
      </c>
      <c r="AP15" s="42">
        <f t="shared" si="10"/>
        <v>4.875</v>
      </c>
      <c r="AQ15" s="46">
        <v>8.75</v>
      </c>
      <c r="AR15" s="46">
        <v>5</v>
      </c>
      <c r="AS15" s="42">
        <f t="shared" si="11"/>
        <v>6.875</v>
      </c>
      <c r="AT15" s="46">
        <v>3</v>
      </c>
      <c r="AU15" s="46">
        <v>8</v>
      </c>
      <c r="AV15" s="42">
        <f t="shared" si="12"/>
        <v>5.5</v>
      </c>
      <c r="AW15" s="46">
        <v>4.5</v>
      </c>
      <c r="AX15" s="46">
        <v>4</v>
      </c>
      <c r="AY15" s="42">
        <f t="shared" si="13"/>
        <v>4.25</v>
      </c>
      <c r="AZ15" s="48">
        <v>6</v>
      </c>
      <c r="BA15" s="46">
        <v>1</v>
      </c>
      <c r="BB15" s="42">
        <f t="shared" si="14"/>
        <v>3.5</v>
      </c>
      <c r="BC15" s="43">
        <f t="shared" si="15"/>
        <v>5.03125</v>
      </c>
      <c r="BD15" s="46">
        <v>6</v>
      </c>
      <c r="BE15" s="47">
        <v>7</v>
      </c>
      <c r="BF15" s="53">
        <f t="shared" si="16"/>
        <v>6.5</v>
      </c>
      <c r="BG15" s="52">
        <v>1</v>
      </c>
      <c r="BH15" s="52">
        <f>6+BG15+TS!$P$3</f>
        <v>7</v>
      </c>
      <c r="BI15" s="37">
        <f t="shared" si="17"/>
        <v>41.114583333333336</v>
      </c>
      <c r="BJ15" s="37">
        <f t="shared" si="18"/>
        <v>5.8735119047619051</v>
      </c>
      <c r="BK15" s="36">
        <f t="shared" si="19"/>
        <v>19</v>
      </c>
      <c r="BL15" s="36" t="str">
        <f t="shared" si="20"/>
        <v>متوسط</v>
      </c>
    </row>
    <row r="16" spans="1:64" x14ac:dyDescent="0.3">
      <c r="A16" s="36">
        <f>IF(TS!A22="","",TS!A22)</f>
        <v>7</v>
      </c>
      <c r="B16" s="36" t="str">
        <f>IF(TS!B22="","",TS!B22)</f>
        <v>AZ22334461</v>
      </c>
      <c r="C16" s="36" t="str">
        <f>IF(TS!C22="","",TS!C22)</f>
        <v>ريان النسب7</v>
      </c>
      <c r="D16" s="44">
        <f>IF(TS!G22="","",TS!G22)</f>
        <v>41183</v>
      </c>
      <c r="E16" s="36" t="str">
        <f>IF(TS!D22="","",TS!D22)</f>
        <v>ذ</v>
      </c>
      <c r="F16" s="36">
        <f>IF(TS!F22="","",TS!F22)</f>
        <v>1406</v>
      </c>
      <c r="G16" s="48">
        <v>2</v>
      </c>
      <c r="H16" s="48">
        <v>3</v>
      </c>
      <c r="I16" s="42">
        <f t="shared" si="0"/>
        <v>2.5</v>
      </c>
      <c r="J16" s="48">
        <v>3.5</v>
      </c>
      <c r="K16" s="46">
        <v>3</v>
      </c>
      <c r="L16" s="42">
        <f t="shared" si="1"/>
        <v>3.25</v>
      </c>
      <c r="M16" s="49">
        <v>1</v>
      </c>
      <c r="N16" s="46">
        <v>3</v>
      </c>
      <c r="O16" s="42">
        <f t="shared" si="2"/>
        <v>2</v>
      </c>
      <c r="P16" s="49">
        <v>4</v>
      </c>
      <c r="Q16" s="46">
        <v>4</v>
      </c>
      <c r="R16" s="42">
        <f t="shared" si="3"/>
        <v>4</v>
      </c>
      <c r="S16" s="46">
        <v>3.5</v>
      </c>
      <c r="T16" s="46">
        <v>3</v>
      </c>
      <c r="U16" s="42">
        <f t="shared" si="4"/>
        <v>3.25</v>
      </c>
      <c r="V16" s="46">
        <v>1</v>
      </c>
      <c r="W16" s="46">
        <v>3</v>
      </c>
      <c r="X16" s="42">
        <f t="shared" si="5"/>
        <v>2</v>
      </c>
      <c r="Y16" s="42">
        <f t="shared" si="6"/>
        <v>2.8333333333333335</v>
      </c>
      <c r="Z16" s="48"/>
      <c r="AA16" s="50"/>
      <c r="AB16" s="42"/>
      <c r="AC16" s="48">
        <v>2.5</v>
      </c>
      <c r="AD16" s="46">
        <v>5</v>
      </c>
      <c r="AE16" s="46">
        <v>3</v>
      </c>
      <c r="AF16" s="46">
        <v>4</v>
      </c>
      <c r="AG16" s="53">
        <f t="shared" si="7"/>
        <v>3.625</v>
      </c>
      <c r="AH16" s="48">
        <v>1.5</v>
      </c>
      <c r="AI16" s="46">
        <v>3</v>
      </c>
      <c r="AJ16" s="42">
        <f t="shared" si="8"/>
        <v>2.25</v>
      </c>
      <c r="AK16" s="45">
        <v>5</v>
      </c>
      <c r="AL16" s="46">
        <v>5</v>
      </c>
      <c r="AM16" s="42">
        <f t="shared" si="9"/>
        <v>5</v>
      </c>
      <c r="AN16" s="46">
        <v>1</v>
      </c>
      <c r="AO16" s="46">
        <v>3</v>
      </c>
      <c r="AP16" s="42">
        <f t="shared" si="10"/>
        <v>2</v>
      </c>
      <c r="AQ16" s="46">
        <v>2</v>
      </c>
      <c r="AR16" s="46">
        <v>4</v>
      </c>
      <c r="AS16" s="42">
        <f t="shared" si="11"/>
        <v>3</v>
      </c>
      <c r="AT16" s="46">
        <v>6.75</v>
      </c>
      <c r="AU16" s="46">
        <v>5</v>
      </c>
      <c r="AV16" s="42">
        <f t="shared" si="12"/>
        <v>5.875</v>
      </c>
      <c r="AW16" s="46">
        <v>3</v>
      </c>
      <c r="AX16" s="46">
        <v>3</v>
      </c>
      <c r="AY16" s="42">
        <f t="shared" si="13"/>
        <v>3</v>
      </c>
      <c r="AZ16" s="48">
        <v>1</v>
      </c>
      <c r="BA16" s="46">
        <v>1</v>
      </c>
      <c r="BB16" s="42">
        <f t="shared" si="14"/>
        <v>1</v>
      </c>
      <c r="BC16" s="43">
        <f t="shared" si="15"/>
        <v>3.21875</v>
      </c>
      <c r="BD16" s="46">
        <v>6.5</v>
      </c>
      <c r="BE16" s="47">
        <v>7</v>
      </c>
      <c r="BF16" s="53">
        <f t="shared" si="16"/>
        <v>6.75</v>
      </c>
      <c r="BG16" s="52">
        <v>1</v>
      </c>
      <c r="BH16" s="52">
        <f>6+BG16+TS!$P$3</f>
        <v>7</v>
      </c>
      <c r="BI16" s="37">
        <f t="shared" si="17"/>
        <v>25.677083333333332</v>
      </c>
      <c r="BJ16" s="37">
        <f t="shared" si="18"/>
        <v>3.6681547619047619</v>
      </c>
      <c r="BK16" s="36">
        <f t="shared" si="19"/>
        <v>28</v>
      </c>
      <c r="BL16" s="36" t="str">
        <f t="shared" si="20"/>
        <v>تنبيه</v>
      </c>
    </row>
    <row r="17" spans="1:64" x14ac:dyDescent="0.3">
      <c r="A17" s="36">
        <f>IF(TS!A23="","",TS!A23)</f>
        <v>8</v>
      </c>
      <c r="B17" s="36" t="str">
        <f>IF(TS!B23="","",TS!B23)</f>
        <v>AZ22334462</v>
      </c>
      <c r="C17" s="36" t="str">
        <f>IF(TS!C23="","",TS!C23)</f>
        <v>نبيل النسب8</v>
      </c>
      <c r="D17" s="44">
        <f>IF(TS!G23="","",TS!G23)</f>
        <v>41187</v>
      </c>
      <c r="E17" s="36" t="str">
        <f>IF(TS!D23="","",TS!D23)</f>
        <v>ذ</v>
      </c>
      <c r="F17" s="36">
        <f>IF(TS!F23="","",TS!F23)</f>
        <v>1407</v>
      </c>
      <c r="G17" s="48">
        <v>7</v>
      </c>
      <c r="H17" s="48">
        <v>10</v>
      </c>
      <c r="I17" s="42">
        <f t="shared" si="0"/>
        <v>8.5</v>
      </c>
      <c r="J17" s="48">
        <v>7.5</v>
      </c>
      <c r="K17" s="46">
        <v>8.5</v>
      </c>
      <c r="L17" s="42">
        <f t="shared" si="1"/>
        <v>8</v>
      </c>
      <c r="M17" s="49">
        <v>6.5</v>
      </c>
      <c r="N17" s="46">
        <v>10</v>
      </c>
      <c r="O17" s="42">
        <f t="shared" si="2"/>
        <v>8.25</v>
      </c>
      <c r="P17" s="49">
        <v>8.75</v>
      </c>
      <c r="Q17" s="46">
        <v>9.5</v>
      </c>
      <c r="R17" s="42">
        <f t="shared" si="3"/>
        <v>9.125</v>
      </c>
      <c r="S17" s="46">
        <v>6.75</v>
      </c>
      <c r="T17" s="46">
        <v>8.75</v>
      </c>
      <c r="U17" s="42">
        <f t="shared" si="4"/>
        <v>7.75</v>
      </c>
      <c r="V17" s="46">
        <v>8.75</v>
      </c>
      <c r="W17" s="46">
        <v>9.5</v>
      </c>
      <c r="X17" s="42">
        <f t="shared" si="5"/>
        <v>9.125</v>
      </c>
      <c r="Y17" s="42">
        <f t="shared" si="6"/>
        <v>8.4583333333333339</v>
      </c>
      <c r="Z17" s="48"/>
      <c r="AA17" s="50"/>
      <c r="AB17" s="42"/>
      <c r="AC17" s="48">
        <v>9</v>
      </c>
      <c r="AD17" s="46">
        <v>9</v>
      </c>
      <c r="AE17" s="46">
        <v>7</v>
      </c>
      <c r="AF17" s="46">
        <v>9</v>
      </c>
      <c r="AG17" s="53">
        <f t="shared" si="7"/>
        <v>8.5</v>
      </c>
      <c r="AH17" s="48">
        <v>5.5</v>
      </c>
      <c r="AI17" s="46">
        <v>9.5</v>
      </c>
      <c r="AJ17" s="42">
        <f t="shared" si="8"/>
        <v>7.5</v>
      </c>
      <c r="AK17" s="45">
        <v>6</v>
      </c>
      <c r="AL17" s="46">
        <v>8.75</v>
      </c>
      <c r="AM17" s="42">
        <f t="shared" si="9"/>
        <v>7.375</v>
      </c>
      <c r="AN17" s="46">
        <v>10</v>
      </c>
      <c r="AO17" s="46">
        <v>6</v>
      </c>
      <c r="AP17" s="42">
        <f t="shared" si="10"/>
        <v>8</v>
      </c>
      <c r="AQ17" s="46">
        <v>8.5</v>
      </c>
      <c r="AR17" s="46">
        <v>7</v>
      </c>
      <c r="AS17" s="42">
        <f t="shared" si="11"/>
        <v>7.75</v>
      </c>
      <c r="AT17" s="46">
        <v>8.75</v>
      </c>
      <c r="AU17" s="46">
        <v>8.5</v>
      </c>
      <c r="AV17" s="42">
        <f t="shared" si="12"/>
        <v>8.625</v>
      </c>
      <c r="AW17" s="46">
        <v>5</v>
      </c>
      <c r="AX17" s="46">
        <v>6</v>
      </c>
      <c r="AY17" s="42">
        <f t="shared" si="13"/>
        <v>5.5</v>
      </c>
      <c r="AZ17" s="48">
        <v>7</v>
      </c>
      <c r="BA17" s="46">
        <v>9</v>
      </c>
      <c r="BB17" s="42">
        <f t="shared" si="14"/>
        <v>8</v>
      </c>
      <c r="BC17" s="43">
        <f t="shared" si="15"/>
        <v>7.46875</v>
      </c>
      <c r="BD17" s="46">
        <v>8</v>
      </c>
      <c r="BE17" s="47">
        <v>8</v>
      </c>
      <c r="BF17" s="53">
        <f t="shared" si="16"/>
        <v>8</v>
      </c>
      <c r="BG17" s="52">
        <v>1</v>
      </c>
      <c r="BH17" s="52">
        <f>6+BG17+TS!$P$3</f>
        <v>7</v>
      </c>
      <c r="BI17" s="37">
        <f t="shared" si="17"/>
        <v>55.302083333333336</v>
      </c>
      <c r="BJ17" s="37">
        <f t="shared" si="18"/>
        <v>7.9002976190476195</v>
      </c>
      <c r="BK17" s="36">
        <f t="shared" si="19"/>
        <v>4</v>
      </c>
      <c r="BL17" s="36" t="str">
        <f t="shared" si="20"/>
        <v>تشجيع</v>
      </c>
    </row>
    <row r="18" spans="1:64" x14ac:dyDescent="0.3">
      <c r="A18" s="36">
        <f>IF(TS!A24="","",TS!A24)</f>
        <v>9</v>
      </c>
      <c r="B18" s="36" t="str">
        <f>IF(TS!B24="","",TS!B24)</f>
        <v>AZ22334463</v>
      </c>
      <c r="C18" s="36" t="str">
        <f>IF(TS!C24="","",TS!C24)</f>
        <v>يحيى النسب9</v>
      </c>
      <c r="D18" s="44">
        <f>IF(TS!G24="","",TS!G24)</f>
        <v>41096</v>
      </c>
      <c r="E18" s="36" t="str">
        <f>IF(TS!D24="","",TS!D24)</f>
        <v>ذ</v>
      </c>
      <c r="F18" s="36">
        <f>IF(TS!F24="","",TS!F24)</f>
        <v>1408</v>
      </c>
      <c r="G18" s="48">
        <v>7</v>
      </c>
      <c r="H18" s="48">
        <v>8</v>
      </c>
      <c r="I18" s="42">
        <f t="shared" si="0"/>
        <v>7.5</v>
      </c>
      <c r="J18" s="48">
        <v>8.5</v>
      </c>
      <c r="K18" s="46">
        <v>9</v>
      </c>
      <c r="L18" s="42">
        <f t="shared" si="1"/>
        <v>8.75</v>
      </c>
      <c r="M18" s="49">
        <v>4</v>
      </c>
      <c r="N18" s="46">
        <v>6</v>
      </c>
      <c r="O18" s="42">
        <f t="shared" si="2"/>
        <v>5</v>
      </c>
      <c r="P18" s="49">
        <v>8</v>
      </c>
      <c r="Q18" s="46">
        <v>8.75</v>
      </c>
      <c r="R18" s="42">
        <f t="shared" si="3"/>
        <v>8.375</v>
      </c>
      <c r="S18" s="46">
        <v>6.75</v>
      </c>
      <c r="T18" s="46">
        <v>7</v>
      </c>
      <c r="U18" s="42">
        <f t="shared" si="4"/>
        <v>6.875</v>
      </c>
      <c r="V18" s="46">
        <v>8.5</v>
      </c>
      <c r="W18" s="46">
        <v>9</v>
      </c>
      <c r="X18" s="42">
        <f t="shared" si="5"/>
        <v>8.75</v>
      </c>
      <c r="Y18" s="42">
        <f t="shared" si="6"/>
        <v>7.541666666666667</v>
      </c>
      <c r="Z18" s="48"/>
      <c r="AA18" s="50"/>
      <c r="AB18" s="42"/>
      <c r="AC18" s="48">
        <v>7</v>
      </c>
      <c r="AD18" s="46">
        <v>7.5</v>
      </c>
      <c r="AE18" s="46">
        <v>6.5</v>
      </c>
      <c r="AF18" s="46">
        <v>7</v>
      </c>
      <c r="AG18" s="53">
        <f t="shared" si="7"/>
        <v>7</v>
      </c>
      <c r="AH18" s="48">
        <v>7.5</v>
      </c>
      <c r="AI18" s="46">
        <v>3.75</v>
      </c>
      <c r="AJ18" s="42">
        <f t="shared" si="8"/>
        <v>5.625</v>
      </c>
      <c r="AK18" s="45">
        <v>5</v>
      </c>
      <c r="AL18" s="46">
        <v>7</v>
      </c>
      <c r="AM18" s="42">
        <f t="shared" si="9"/>
        <v>6</v>
      </c>
      <c r="AN18" s="46">
        <v>4.5</v>
      </c>
      <c r="AO18" s="46">
        <v>8</v>
      </c>
      <c r="AP18" s="42">
        <f t="shared" si="10"/>
        <v>6.25</v>
      </c>
      <c r="AQ18" s="46">
        <v>8</v>
      </c>
      <c r="AR18" s="46">
        <v>6.5</v>
      </c>
      <c r="AS18" s="42">
        <f t="shared" si="11"/>
        <v>7.25</v>
      </c>
      <c r="AT18" s="46">
        <v>8.5</v>
      </c>
      <c r="AU18" s="46">
        <v>6.5</v>
      </c>
      <c r="AV18" s="42">
        <f t="shared" si="12"/>
        <v>7.5</v>
      </c>
      <c r="AW18" s="46">
        <v>4</v>
      </c>
      <c r="AX18" s="46">
        <v>6</v>
      </c>
      <c r="AY18" s="42">
        <f t="shared" si="13"/>
        <v>5</v>
      </c>
      <c r="AZ18" s="48">
        <v>1</v>
      </c>
      <c r="BA18" s="46">
        <v>6</v>
      </c>
      <c r="BB18" s="42">
        <f t="shared" si="14"/>
        <v>3.5</v>
      </c>
      <c r="BC18" s="43">
        <f t="shared" si="15"/>
        <v>5.8125</v>
      </c>
      <c r="BD18" s="46">
        <v>7.5</v>
      </c>
      <c r="BE18" s="47">
        <v>7.5</v>
      </c>
      <c r="BF18" s="53">
        <f t="shared" si="16"/>
        <v>7.5</v>
      </c>
      <c r="BG18" s="52">
        <v>1</v>
      </c>
      <c r="BH18" s="52">
        <f>6+BG18+TS!$P$3</f>
        <v>7</v>
      </c>
      <c r="BI18" s="37">
        <f t="shared" si="17"/>
        <v>45.729166666666664</v>
      </c>
      <c r="BJ18" s="37">
        <f t="shared" si="18"/>
        <v>6.5327380952380949</v>
      </c>
      <c r="BK18" s="36">
        <f t="shared" si="19"/>
        <v>12</v>
      </c>
      <c r="BL18" s="36" t="str">
        <f t="shared" si="20"/>
        <v>لوحة الشرف</v>
      </c>
    </row>
    <row r="19" spans="1:64" x14ac:dyDescent="0.3">
      <c r="A19" s="36">
        <f>IF(TS!A25="","",TS!A25)</f>
        <v>10</v>
      </c>
      <c r="B19" s="36" t="str">
        <f>IF(TS!B25="","",TS!B25)</f>
        <v>AZ22334464</v>
      </c>
      <c r="C19" s="36" t="str">
        <f>IF(TS!C25="","",TS!C25)</f>
        <v>كريم النسب10</v>
      </c>
      <c r="D19" s="44">
        <f>IF(TS!G25="","",TS!G25)</f>
        <v>41212</v>
      </c>
      <c r="E19" s="36" t="str">
        <f>IF(TS!D25="","",TS!D25)</f>
        <v>أ</v>
      </c>
      <c r="F19" s="36">
        <f>IF(TS!F25="","",TS!F25)</f>
        <v>1409</v>
      </c>
      <c r="G19" s="48">
        <v>7.5</v>
      </c>
      <c r="H19" s="48">
        <v>7</v>
      </c>
      <c r="I19" s="42">
        <f t="shared" si="0"/>
        <v>7.25</v>
      </c>
      <c r="J19" s="48">
        <v>8.5</v>
      </c>
      <c r="K19" s="46">
        <v>8.75</v>
      </c>
      <c r="L19" s="42">
        <f t="shared" si="1"/>
        <v>8.625</v>
      </c>
      <c r="M19" s="49">
        <v>6.75</v>
      </c>
      <c r="N19" s="46">
        <v>8.75</v>
      </c>
      <c r="O19" s="42">
        <f t="shared" si="2"/>
        <v>7.75</v>
      </c>
      <c r="P19" s="49">
        <v>7</v>
      </c>
      <c r="Q19" s="46">
        <v>8.75</v>
      </c>
      <c r="R19" s="42">
        <f t="shared" si="3"/>
        <v>7.875</v>
      </c>
      <c r="S19" s="46">
        <v>5.75</v>
      </c>
      <c r="T19" s="46">
        <v>7.5</v>
      </c>
      <c r="U19" s="42">
        <f t="shared" si="4"/>
        <v>6.625</v>
      </c>
      <c r="V19" s="46">
        <v>7.75</v>
      </c>
      <c r="W19" s="46">
        <v>8.5</v>
      </c>
      <c r="X19" s="42">
        <f t="shared" si="5"/>
        <v>8.125</v>
      </c>
      <c r="Y19" s="42">
        <f t="shared" si="6"/>
        <v>7.708333333333333</v>
      </c>
      <c r="Z19" s="48"/>
      <c r="AA19" s="50"/>
      <c r="AB19" s="42"/>
      <c r="AC19" s="48">
        <v>8</v>
      </c>
      <c r="AD19" s="46">
        <v>8</v>
      </c>
      <c r="AE19" s="46">
        <v>8</v>
      </c>
      <c r="AF19" s="46">
        <v>7.5</v>
      </c>
      <c r="AG19" s="53">
        <f t="shared" si="7"/>
        <v>7.875</v>
      </c>
      <c r="AH19" s="48">
        <v>6.75</v>
      </c>
      <c r="AI19" s="46">
        <v>8.5</v>
      </c>
      <c r="AJ19" s="42">
        <f t="shared" si="8"/>
        <v>7.625</v>
      </c>
      <c r="AK19" s="45">
        <v>6</v>
      </c>
      <c r="AL19" s="46">
        <v>7</v>
      </c>
      <c r="AM19" s="42">
        <f t="shared" si="9"/>
        <v>6.5</v>
      </c>
      <c r="AN19" s="46">
        <v>7.5</v>
      </c>
      <c r="AO19" s="46">
        <v>8.5</v>
      </c>
      <c r="AP19" s="42">
        <f t="shared" si="10"/>
        <v>8</v>
      </c>
      <c r="AQ19" s="46">
        <v>7.75</v>
      </c>
      <c r="AR19" s="46">
        <v>6</v>
      </c>
      <c r="AS19" s="42">
        <f t="shared" si="11"/>
        <v>6.875</v>
      </c>
      <c r="AT19" s="46">
        <v>8</v>
      </c>
      <c r="AU19" s="46">
        <v>6.5</v>
      </c>
      <c r="AV19" s="42">
        <f t="shared" si="12"/>
        <v>7.25</v>
      </c>
      <c r="AW19" s="46">
        <v>4</v>
      </c>
      <c r="AX19" s="46">
        <v>6</v>
      </c>
      <c r="AY19" s="42">
        <f t="shared" si="13"/>
        <v>5</v>
      </c>
      <c r="AZ19" s="48">
        <v>7</v>
      </c>
      <c r="BA19" s="46">
        <v>7</v>
      </c>
      <c r="BB19" s="42">
        <f t="shared" si="14"/>
        <v>7</v>
      </c>
      <c r="BC19" s="43">
        <f t="shared" si="15"/>
        <v>6.53125</v>
      </c>
      <c r="BD19" s="46">
        <v>8</v>
      </c>
      <c r="BE19" s="47">
        <v>7.5</v>
      </c>
      <c r="BF19" s="53">
        <f t="shared" si="16"/>
        <v>7.75</v>
      </c>
      <c r="BG19" s="52">
        <v>1</v>
      </c>
      <c r="BH19" s="52">
        <f>6+BG19+TS!$P$3</f>
        <v>7</v>
      </c>
      <c r="BI19" s="37">
        <f t="shared" si="17"/>
        <v>51.989583333333336</v>
      </c>
      <c r="BJ19" s="37">
        <f t="shared" si="18"/>
        <v>7.4270833333333339</v>
      </c>
      <c r="BK19" s="36">
        <f t="shared" si="19"/>
        <v>9</v>
      </c>
      <c r="BL19" s="36" t="str">
        <f t="shared" si="20"/>
        <v>تشجيع</v>
      </c>
    </row>
    <row r="20" spans="1:64" x14ac:dyDescent="0.3">
      <c r="A20" s="36">
        <f>IF(TS!A26="","",TS!A26)</f>
        <v>11</v>
      </c>
      <c r="B20" s="36" t="str">
        <f>IF(TS!B26="","",TS!B26)</f>
        <v>AZ22334465</v>
      </c>
      <c r="C20" s="36" t="str">
        <f>IF(TS!C26="","",TS!C26)</f>
        <v>محمد ياسين النسب11</v>
      </c>
      <c r="D20" s="44">
        <f>IF(TS!G26="","",TS!G26)</f>
        <v>41356</v>
      </c>
      <c r="E20" s="36" t="str">
        <f>IF(TS!D26="","",TS!D26)</f>
        <v>ذ</v>
      </c>
      <c r="F20" s="36">
        <f>IF(TS!F26="","",TS!F26)</f>
        <v>1410</v>
      </c>
      <c r="G20" s="48">
        <v>8</v>
      </c>
      <c r="H20" s="48">
        <v>10</v>
      </c>
      <c r="I20" s="42">
        <f t="shared" si="0"/>
        <v>9</v>
      </c>
      <c r="J20" s="48">
        <v>8.75</v>
      </c>
      <c r="K20" s="46">
        <v>9</v>
      </c>
      <c r="L20" s="42">
        <f t="shared" si="1"/>
        <v>8.875</v>
      </c>
      <c r="M20" s="49">
        <v>9</v>
      </c>
      <c r="N20" s="46">
        <v>9</v>
      </c>
      <c r="O20" s="42">
        <f t="shared" si="2"/>
        <v>9</v>
      </c>
      <c r="P20" s="49">
        <v>9</v>
      </c>
      <c r="Q20" s="46">
        <v>9</v>
      </c>
      <c r="R20" s="42">
        <f t="shared" si="3"/>
        <v>9</v>
      </c>
      <c r="S20" s="46">
        <v>7.5</v>
      </c>
      <c r="T20" s="46">
        <v>9</v>
      </c>
      <c r="U20" s="42">
        <f t="shared" si="4"/>
        <v>8.25</v>
      </c>
      <c r="V20" s="46">
        <v>9</v>
      </c>
      <c r="W20" s="46">
        <v>9</v>
      </c>
      <c r="X20" s="42">
        <f t="shared" si="5"/>
        <v>9</v>
      </c>
      <c r="Y20" s="42">
        <f t="shared" si="6"/>
        <v>8.8541666666666661</v>
      </c>
      <c r="Z20" s="48"/>
      <c r="AA20" s="50"/>
      <c r="AB20" s="42"/>
      <c r="AC20" s="48">
        <v>8</v>
      </c>
      <c r="AD20" s="46">
        <v>9</v>
      </c>
      <c r="AE20" s="46">
        <v>7</v>
      </c>
      <c r="AF20" s="46">
        <v>8.5</v>
      </c>
      <c r="AG20" s="53">
        <f t="shared" si="7"/>
        <v>8.125</v>
      </c>
      <c r="AH20" s="48">
        <v>8</v>
      </c>
      <c r="AI20" s="46">
        <v>9</v>
      </c>
      <c r="AJ20" s="42">
        <f t="shared" si="8"/>
        <v>8.5</v>
      </c>
      <c r="AK20" s="45">
        <v>7</v>
      </c>
      <c r="AL20" s="46">
        <v>8</v>
      </c>
      <c r="AM20" s="42">
        <f t="shared" si="9"/>
        <v>7.5</v>
      </c>
      <c r="AN20" s="46">
        <v>7.5</v>
      </c>
      <c r="AO20" s="46">
        <v>8.25</v>
      </c>
      <c r="AP20" s="42">
        <f t="shared" si="10"/>
        <v>7.875</v>
      </c>
      <c r="AQ20" s="46">
        <v>8.5</v>
      </c>
      <c r="AR20" s="46">
        <v>7</v>
      </c>
      <c r="AS20" s="42">
        <f t="shared" si="11"/>
        <v>7.75</v>
      </c>
      <c r="AT20" s="46">
        <v>8.75</v>
      </c>
      <c r="AU20" s="46">
        <v>8.5</v>
      </c>
      <c r="AV20" s="42">
        <f t="shared" si="12"/>
        <v>8.625</v>
      </c>
      <c r="AW20" s="46">
        <v>5</v>
      </c>
      <c r="AX20" s="46">
        <v>6</v>
      </c>
      <c r="AY20" s="42">
        <f t="shared" si="13"/>
        <v>5.5</v>
      </c>
      <c r="AZ20" s="48">
        <v>6</v>
      </c>
      <c r="BA20" s="46">
        <v>7</v>
      </c>
      <c r="BB20" s="42">
        <f t="shared" si="14"/>
        <v>6.5</v>
      </c>
      <c r="BC20" s="43">
        <f t="shared" si="15"/>
        <v>7.09375</v>
      </c>
      <c r="BD20" s="46">
        <v>8.5</v>
      </c>
      <c r="BE20" s="47">
        <v>8</v>
      </c>
      <c r="BF20" s="53">
        <f t="shared" si="16"/>
        <v>8.25</v>
      </c>
      <c r="BG20" s="52">
        <v>1</v>
      </c>
      <c r="BH20" s="52">
        <f>6+BG20+TS!$P$3</f>
        <v>7</v>
      </c>
      <c r="BI20" s="37">
        <f t="shared" si="17"/>
        <v>56.197916666666664</v>
      </c>
      <c r="BJ20" s="37">
        <f t="shared" si="18"/>
        <v>8.0282738095238084</v>
      </c>
      <c r="BK20" s="36">
        <f t="shared" si="19"/>
        <v>3</v>
      </c>
      <c r="BL20" s="36" t="str">
        <f t="shared" si="20"/>
        <v>تنويه</v>
      </c>
    </row>
    <row r="21" spans="1:64" x14ac:dyDescent="0.3">
      <c r="A21" s="36">
        <f>IF(TS!A27="","",TS!A27)</f>
        <v>12</v>
      </c>
      <c r="B21" s="36" t="str">
        <f>IF(TS!B27="","",TS!B27)</f>
        <v>AZ22334466</v>
      </c>
      <c r="C21" s="36" t="str">
        <f>IF(TS!C27="","",TS!C27)</f>
        <v>دعاء النسب12</v>
      </c>
      <c r="D21" s="44">
        <f>IF(TS!G27="","",TS!G27)</f>
        <v>41349</v>
      </c>
      <c r="E21" s="36" t="str">
        <f>IF(TS!D27="","",TS!D27)</f>
        <v>أ</v>
      </c>
      <c r="F21" s="36">
        <f>IF(TS!F27="","",TS!F27)</f>
        <v>1411</v>
      </c>
      <c r="G21" s="48">
        <v>4</v>
      </c>
      <c r="H21" s="48">
        <v>2</v>
      </c>
      <c r="I21" s="42">
        <f t="shared" si="0"/>
        <v>3</v>
      </c>
      <c r="J21" s="48">
        <v>3</v>
      </c>
      <c r="K21" s="46">
        <v>4</v>
      </c>
      <c r="L21" s="42">
        <f t="shared" si="1"/>
        <v>3.5</v>
      </c>
      <c r="M21" s="49">
        <v>1</v>
      </c>
      <c r="N21" s="46">
        <v>1</v>
      </c>
      <c r="O21" s="42">
        <f t="shared" si="2"/>
        <v>1</v>
      </c>
      <c r="P21" s="49">
        <v>5</v>
      </c>
      <c r="Q21" s="46">
        <v>6</v>
      </c>
      <c r="R21" s="42">
        <f t="shared" si="3"/>
        <v>5.5</v>
      </c>
      <c r="S21" s="46">
        <v>4</v>
      </c>
      <c r="T21" s="46">
        <v>5.75</v>
      </c>
      <c r="U21" s="42">
        <f t="shared" si="4"/>
        <v>4.875</v>
      </c>
      <c r="V21" s="46">
        <v>4</v>
      </c>
      <c r="W21" s="46">
        <v>6</v>
      </c>
      <c r="X21" s="42">
        <f t="shared" si="5"/>
        <v>5</v>
      </c>
      <c r="Y21" s="42">
        <f t="shared" si="6"/>
        <v>3.8125</v>
      </c>
      <c r="Z21" s="48"/>
      <c r="AA21" s="50"/>
      <c r="AB21" s="42"/>
      <c r="AC21" s="48">
        <v>7.5</v>
      </c>
      <c r="AD21" s="46">
        <v>7</v>
      </c>
      <c r="AE21" s="46">
        <v>5.5</v>
      </c>
      <c r="AF21" s="46">
        <v>6</v>
      </c>
      <c r="AG21" s="53">
        <f t="shared" si="7"/>
        <v>6.5</v>
      </c>
      <c r="AH21" s="48">
        <v>4</v>
      </c>
      <c r="AI21" s="46">
        <v>2.75</v>
      </c>
      <c r="AJ21" s="42">
        <f t="shared" si="8"/>
        <v>3.375</v>
      </c>
      <c r="AK21" s="48">
        <v>5</v>
      </c>
      <c r="AL21" s="46">
        <v>6.75</v>
      </c>
      <c r="AM21" s="42">
        <f t="shared" si="9"/>
        <v>5.875</v>
      </c>
      <c r="AN21" s="46">
        <v>1.5</v>
      </c>
      <c r="AO21" s="46">
        <v>1.25</v>
      </c>
      <c r="AP21" s="42">
        <f t="shared" si="10"/>
        <v>1.375</v>
      </c>
      <c r="AQ21" s="46">
        <v>7</v>
      </c>
      <c r="AR21" s="46">
        <v>5.5</v>
      </c>
      <c r="AS21" s="42">
        <f t="shared" si="11"/>
        <v>6.25</v>
      </c>
      <c r="AT21" s="46">
        <v>6.5</v>
      </c>
      <c r="AU21" s="46">
        <v>6</v>
      </c>
      <c r="AV21" s="42">
        <f t="shared" si="12"/>
        <v>6.25</v>
      </c>
      <c r="AW21" s="46">
        <v>3</v>
      </c>
      <c r="AX21" s="46">
        <v>4</v>
      </c>
      <c r="AY21" s="42">
        <f t="shared" si="13"/>
        <v>3.5</v>
      </c>
      <c r="AZ21" s="48">
        <v>1</v>
      </c>
      <c r="BA21" s="46">
        <v>8</v>
      </c>
      <c r="BB21" s="42">
        <f t="shared" si="14"/>
        <v>4.5</v>
      </c>
      <c r="BC21" s="43">
        <f t="shared" si="15"/>
        <v>5.125</v>
      </c>
      <c r="BD21" s="46">
        <v>7</v>
      </c>
      <c r="BE21" s="47">
        <v>7</v>
      </c>
      <c r="BF21" s="53">
        <f t="shared" si="16"/>
        <v>7</v>
      </c>
      <c r="BG21" s="52">
        <v>1</v>
      </c>
      <c r="BH21" s="52">
        <f>6+BG21+TS!$P$3</f>
        <v>7</v>
      </c>
      <c r="BI21" s="37">
        <f t="shared" si="17"/>
        <v>33.0625</v>
      </c>
      <c r="BJ21" s="37">
        <f t="shared" si="18"/>
        <v>4.7232142857142856</v>
      </c>
      <c r="BK21" s="36">
        <f t="shared" si="19"/>
        <v>25</v>
      </c>
      <c r="BL21" s="36" t="str">
        <f t="shared" si="20"/>
        <v>تنبيه</v>
      </c>
    </row>
    <row r="22" spans="1:64" x14ac:dyDescent="0.3">
      <c r="A22" s="36">
        <f>IF(TS!A28="","",TS!A28)</f>
        <v>13</v>
      </c>
      <c r="B22" s="36" t="str">
        <f>IF(TS!B28="","",TS!B28)</f>
        <v>AZ22334467</v>
      </c>
      <c r="C22" s="36" t="str">
        <f>IF(TS!C28="","",TS!C28)</f>
        <v>مريم النسب13</v>
      </c>
      <c r="D22" s="44">
        <f>IF(TS!G28="","",TS!G28)</f>
        <v>41181</v>
      </c>
      <c r="E22" s="36" t="str">
        <f>IF(TS!D28="","",TS!D28)</f>
        <v>أ</v>
      </c>
      <c r="F22" s="36">
        <f>IF(TS!F28="","",TS!F28)</f>
        <v>1412</v>
      </c>
      <c r="G22" s="48">
        <v>4</v>
      </c>
      <c r="H22" s="48">
        <v>1</v>
      </c>
      <c r="I22" s="42">
        <f t="shared" si="0"/>
        <v>2.5</v>
      </c>
      <c r="J22" s="48">
        <v>3</v>
      </c>
      <c r="K22" s="46">
        <v>4.5</v>
      </c>
      <c r="L22" s="42">
        <f t="shared" si="1"/>
        <v>3.75</v>
      </c>
      <c r="M22" s="49">
        <v>1</v>
      </c>
      <c r="N22" s="46">
        <v>1</v>
      </c>
      <c r="O22" s="42">
        <f t="shared" si="2"/>
        <v>1</v>
      </c>
      <c r="P22" s="49">
        <v>5</v>
      </c>
      <c r="Q22" s="46">
        <v>6</v>
      </c>
      <c r="R22" s="42">
        <f t="shared" si="3"/>
        <v>5.5</v>
      </c>
      <c r="S22" s="46">
        <v>4.5</v>
      </c>
      <c r="T22" s="46">
        <v>5</v>
      </c>
      <c r="U22" s="42">
        <f t="shared" si="4"/>
        <v>4.75</v>
      </c>
      <c r="V22" s="46">
        <v>4</v>
      </c>
      <c r="W22" s="46">
        <v>6</v>
      </c>
      <c r="X22" s="42">
        <f t="shared" si="5"/>
        <v>5</v>
      </c>
      <c r="Y22" s="42">
        <f t="shared" si="6"/>
        <v>3.75</v>
      </c>
      <c r="Z22" s="48"/>
      <c r="AA22" s="50"/>
      <c r="AB22" s="42"/>
      <c r="AC22" s="48">
        <v>5.5</v>
      </c>
      <c r="AD22" s="46">
        <v>8</v>
      </c>
      <c r="AE22" s="46">
        <v>8</v>
      </c>
      <c r="AF22" s="46">
        <v>7</v>
      </c>
      <c r="AG22" s="53">
        <f t="shared" si="7"/>
        <v>7.125</v>
      </c>
      <c r="AH22" s="48">
        <v>4</v>
      </c>
      <c r="AI22" s="46">
        <v>3</v>
      </c>
      <c r="AJ22" s="42">
        <f t="shared" si="8"/>
        <v>3.5</v>
      </c>
      <c r="AK22" s="48">
        <v>5</v>
      </c>
      <c r="AL22" s="46">
        <v>6.75</v>
      </c>
      <c r="AM22" s="42">
        <f t="shared" si="9"/>
        <v>5.875</v>
      </c>
      <c r="AN22" s="46">
        <v>3.5</v>
      </c>
      <c r="AO22" s="46">
        <v>3.75</v>
      </c>
      <c r="AP22" s="42">
        <f t="shared" si="10"/>
        <v>3.625</v>
      </c>
      <c r="AQ22" s="46">
        <v>7.5</v>
      </c>
      <c r="AR22" s="46">
        <v>4</v>
      </c>
      <c r="AS22" s="42">
        <f t="shared" si="11"/>
        <v>5.75</v>
      </c>
      <c r="AT22" s="46">
        <v>7</v>
      </c>
      <c r="AU22" s="46">
        <v>6</v>
      </c>
      <c r="AV22" s="42">
        <f t="shared" si="12"/>
        <v>6.5</v>
      </c>
      <c r="AW22" s="46">
        <v>3.5</v>
      </c>
      <c r="AX22" s="46">
        <v>4</v>
      </c>
      <c r="AY22" s="42">
        <f t="shared" si="13"/>
        <v>3.75</v>
      </c>
      <c r="AZ22" s="48">
        <v>1</v>
      </c>
      <c r="BA22" s="46">
        <v>1</v>
      </c>
      <c r="BB22" s="42">
        <f t="shared" si="14"/>
        <v>1</v>
      </c>
      <c r="BC22" s="43">
        <f t="shared" si="15"/>
        <v>4.25</v>
      </c>
      <c r="BD22" s="46">
        <v>7</v>
      </c>
      <c r="BE22" s="47">
        <v>7</v>
      </c>
      <c r="BF22" s="53">
        <f t="shared" si="16"/>
        <v>7</v>
      </c>
      <c r="BG22" s="52">
        <v>1</v>
      </c>
      <c r="BH22" s="52">
        <f>6+BG22+TS!$P$3</f>
        <v>7</v>
      </c>
      <c r="BI22" s="37">
        <f t="shared" si="17"/>
        <v>35.125</v>
      </c>
      <c r="BJ22" s="37">
        <f t="shared" si="18"/>
        <v>5.0178571428571432</v>
      </c>
      <c r="BK22" s="36">
        <f t="shared" si="19"/>
        <v>24</v>
      </c>
      <c r="BL22" s="36" t="str">
        <f t="shared" si="20"/>
        <v>متوسط</v>
      </c>
    </row>
    <row r="23" spans="1:64" x14ac:dyDescent="0.3">
      <c r="A23" s="36">
        <f>IF(TS!A29="","",TS!A29)</f>
        <v>14</v>
      </c>
      <c r="B23" s="36" t="str">
        <f>IF(TS!B29="","",TS!B29)</f>
        <v>AZ22334468</v>
      </c>
      <c r="C23" s="36" t="str">
        <f>IF(TS!C29="","",TS!C29)</f>
        <v>زكريا النسب14</v>
      </c>
      <c r="D23" s="44">
        <f>IF(TS!G29="","",TS!G29)</f>
        <v>41306</v>
      </c>
      <c r="E23" s="36" t="str">
        <f>IF(TS!D29="","",TS!D29)</f>
        <v>ذ</v>
      </c>
      <c r="F23" s="36">
        <f>IF(TS!F29="","",TS!F29)</f>
        <v>1413</v>
      </c>
      <c r="G23" s="48">
        <v>8</v>
      </c>
      <c r="H23" s="48">
        <v>10</v>
      </c>
      <c r="I23" s="42">
        <f t="shared" si="0"/>
        <v>9</v>
      </c>
      <c r="J23" s="48">
        <v>8.75</v>
      </c>
      <c r="K23" s="46">
        <v>8.75</v>
      </c>
      <c r="L23" s="42">
        <f t="shared" si="1"/>
        <v>8.75</v>
      </c>
      <c r="M23" s="49">
        <v>6.5</v>
      </c>
      <c r="N23" s="46">
        <v>9.5</v>
      </c>
      <c r="O23" s="42">
        <f t="shared" si="2"/>
        <v>8</v>
      </c>
      <c r="P23" s="49">
        <v>7.75</v>
      </c>
      <c r="Q23" s="46">
        <v>7</v>
      </c>
      <c r="R23" s="42">
        <f t="shared" si="3"/>
        <v>7.375</v>
      </c>
      <c r="S23" s="46">
        <v>7</v>
      </c>
      <c r="T23" s="46">
        <v>8.75</v>
      </c>
      <c r="U23" s="42">
        <f t="shared" si="4"/>
        <v>7.875</v>
      </c>
      <c r="V23" s="46">
        <v>8</v>
      </c>
      <c r="W23" s="46">
        <v>8.5</v>
      </c>
      <c r="X23" s="42">
        <f t="shared" si="5"/>
        <v>8.25</v>
      </c>
      <c r="Y23" s="42">
        <f t="shared" si="6"/>
        <v>8.2083333333333339</v>
      </c>
      <c r="Z23" s="48"/>
      <c r="AA23" s="50"/>
      <c r="AB23" s="42"/>
      <c r="AC23" s="48">
        <v>9</v>
      </c>
      <c r="AD23" s="46">
        <v>9</v>
      </c>
      <c r="AE23" s="46">
        <v>8</v>
      </c>
      <c r="AF23" s="46">
        <v>9</v>
      </c>
      <c r="AG23" s="53">
        <f t="shared" si="7"/>
        <v>8.75</v>
      </c>
      <c r="AH23" s="48">
        <v>9.5</v>
      </c>
      <c r="AI23" s="46">
        <v>6.5</v>
      </c>
      <c r="AJ23" s="42">
        <f t="shared" si="8"/>
        <v>8</v>
      </c>
      <c r="AK23" s="48">
        <v>6</v>
      </c>
      <c r="AL23" s="46">
        <v>8.5</v>
      </c>
      <c r="AM23" s="42">
        <f t="shared" si="9"/>
        <v>7.25</v>
      </c>
      <c r="AN23" s="46">
        <v>7</v>
      </c>
      <c r="AO23" s="46">
        <v>7</v>
      </c>
      <c r="AP23" s="42">
        <f t="shared" si="10"/>
        <v>7</v>
      </c>
      <c r="AQ23" s="46">
        <v>6.5</v>
      </c>
      <c r="AR23" s="46">
        <v>8.5</v>
      </c>
      <c r="AS23" s="42">
        <f t="shared" si="11"/>
        <v>7.5</v>
      </c>
      <c r="AT23" s="46">
        <v>8.5</v>
      </c>
      <c r="AU23" s="46">
        <v>7</v>
      </c>
      <c r="AV23" s="42">
        <f t="shared" si="12"/>
        <v>7.75</v>
      </c>
      <c r="AW23" s="46">
        <v>6.5</v>
      </c>
      <c r="AX23" s="46">
        <v>7</v>
      </c>
      <c r="AY23" s="42">
        <f t="shared" si="13"/>
        <v>6.75</v>
      </c>
      <c r="AZ23" s="48">
        <v>1</v>
      </c>
      <c r="BA23" s="46">
        <v>8</v>
      </c>
      <c r="BB23" s="42">
        <f t="shared" si="14"/>
        <v>4.5</v>
      </c>
      <c r="BC23" s="43">
        <f t="shared" si="15"/>
        <v>6.625</v>
      </c>
      <c r="BD23" s="46">
        <v>8.5</v>
      </c>
      <c r="BE23" s="47">
        <v>8</v>
      </c>
      <c r="BF23" s="53">
        <f t="shared" si="16"/>
        <v>8.25</v>
      </c>
      <c r="BG23" s="52">
        <v>1</v>
      </c>
      <c r="BH23" s="52">
        <f>6+BG23+TS!$P$3</f>
        <v>7</v>
      </c>
      <c r="BI23" s="37">
        <f t="shared" si="17"/>
        <v>54.083333333333336</v>
      </c>
      <c r="BJ23" s="37">
        <f t="shared" si="18"/>
        <v>7.7261904761904763</v>
      </c>
      <c r="BK23" s="36">
        <f t="shared" si="19"/>
        <v>6</v>
      </c>
      <c r="BL23" s="36" t="str">
        <f t="shared" si="20"/>
        <v>تشجيع</v>
      </c>
    </row>
    <row r="24" spans="1:64" x14ac:dyDescent="0.3">
      <c r="A24" s="36">
        <f>IF(TS!A30="","",TS!A30)</f>
        <v>15</v>
      </c>
      <c r="B24" s="36" t="str">
        <f>IF(TS!B30="","",TS!B30)</f>
        <v>AZ22334469</v>
      </c>
      <c r="C24" s="36" t="str">
        <f>IF(TS!C30="","",TS!C30)</f>
        <v>عبد المطلب النسب15</v>
      </c>
      <c r="D24" s="44">
        <f>IF(TS!G30="","",TS!G30)</f>
        <v>41052</v>
      </c>
      <c r="E24" s="36" t="str">
        <f>IF(TS!D30="","",TS!D30)</f>
        <v>ذ</v>
      </c>
      <c r="F24" s="36">
        <f>IF(TS!F30="","",TS!F30)</f>
        <v>1414</v>
      </c>
      <c r="G24" s="48">
        <v>6</v>
      </c>
      <c r="H24" s="48">
        <v>8</v>
      </c>
      <c r="I24" s="42">
        <f t="shared" si="0"/>
        <v>7</v>
      </c>
      <c r="J24" s="48">
        <v>4</v>
      </c>
      <c r="K24" s="46">
        <v>8</v>
      </c>
      <c r="L24" s="42">
        <f t="shared" si="1"/>
        <v>6</v>
      </c>
      <c r="M24" s="49">
        <v>1</v>
      </c>
      <c r="N24" s="46">
        <v>6.5</v>
      </c>
      <c r="O24" s="42">
        <f t="shared" si="2"/>
        <v>3.75</v>
      </c>
      <c r="P24" s="49">
        <v>6</v>
      </c>
      <c r="Q24" s="46">
        <v>6.5</v>
      </c>
      <c r="R24" s="42">
        <f t="shared" si="3"/>
        <v>6.25</v>
      </c>
      <c r="S24" s="46">
        <v>4.5</v>
      </c>
      <c r="T24" s="46">
        <v>6.75</v>
      </c>
      <c r="U24" s="42">
        <f t="shared" si="4"/>
        <v>5.625</v>
      </c>
      <c r="V24" s="46">
        <v>6</v>
      </c>
      <c r="W24" s="46">
        <v>7</v>
      </c>
      <c r="X24" s="42">
        <f t="shared" si="5"/>
        <v>6.5</v>
      </c>
      <c r="Y24" s="42">
        <f t="shared" si="6"/>
        <v>5.854166666666667</v>
      </c>
      <c r="Z24" s="48"/>
      <c r="AA24" s="50"/>
      <c r="AB24" s="42"/>
      <c r="AC24" s="48">
        <v>8.5</v>
      </c>
      <c r="AD24" s="46">
        <v>7</v>
      </c>
      <c r="AE24" s="46">
        <v>7.5</v>
      </c>
      <c r="AF24" s="46">
        <v>7</v>
      </c>
      <c r="AG24" s="53">
        <f t="shared" si="7"/>
        <v>7.5</v>
      </c>
      <c r="AH24" s="48">
        <v>3</v>
      </c>
      <c r="AI24" s="46">
        <v>6.5</v>
      </c>
      <c r="AJ24" s="42">
        <f t="shared" si="8"/>
        <v>4.75</v>
      </c>
      <c r="AK24" s="48">
        <v>5</v>
      </c>
      <c r="AL24" s="46">
        <v>7</v>
      </c>
      <c r="AM24" s="42">
        <f t="shared" si="9"/>
        <v>6</v>
      </c>
      <c r="AN24" s="46">
        <v>7.5</v>
      </c>
      <c r="AO24" s="46">
        <v>6.75</v>
      </c>
      <c r="AP24" s="42">
        <f t="shared" si="10"/>
        <v>7.125</v>
      </c>
      <c r="AQ24" s="46">
        <v>8.75</v>
      </c>
      <c r="AR24" s="46">
        <v>7</v>
      </c>
      <c r="AS24" s="42">
        <f t="shared" si="11"/>
        <v>7.875</v>
      </c>
      <c r="AT24" s="46">
        <v>6.5</v>
      </c>
      <c r="AU24" s="46">
        <v>6.75</v>
      </c>
      <c r="AV24" s="42">
        <f t="shared" si="12"/>
        <v>6.625</v>
      </c>
      <c r="AW24" s="46">
        <v>4.5</v>
      </c>
      <c r="AX24" s="46">
        <v>6</v>
      </c>
      <c r="AY24" s="42">
        <f t="shared" si="13"/>
        <v>5.25</v>
      </c>
      <c r="AZ24" s="48">
        <v>1</v>
      </c>
      <c r="BA24" s="46">
        <v>8</v>
      </c>
      <c r="BB24" s="42">
        <f t="shared" si="14"/>
        <v>4.5</v>
      </c>
      <c r="BC24" s="43">
        <f t="shared" si="15"/>
        <v>6.0625</v>
      </c>
      <c r="BD24" s="46">
        <v>7</v>
      </c>
      <c r="BE24" s="47">
        <v>7.5</v>
      </c>
      <c r="BF24" s="53">
        <f t="shared" si="16"/>
        <v>7.25</v>
      </c>
      <c r="BG24" s="52">
        <v>1</v>
      </c>
      <c r="BH24" s="52">
        <f>6+BG24+TS!$P$3</f>
        <v>7</v>
      </c>
      <c r="BI24" s="37">
        <f t="shared" si="17"/>
        <v>44.541666666666664</v>
      </c>
      <c r="BJ24" s="37">
        <f t="shared" si="18"/>
        <v>6.3630952380952381</v>
      </c>
      <c r="BK24" s="36">
        <f t="shared" si="19"/>
        <v>14</v>
      </c>
      <c r="BL24" s="36" t="str">
        <f t="shared" si="20"/>
        <v>لوحة الشرف</v>
      </c>
    </row>
    <row r="25" spans="1:64" x14ac:dyDescent="0.3">
      <c r="A25" s="36">
        <f>IF(TS!A31="","",TS!A31)</f>
        <v>16</v>
      </c>
      <c r="B25" s="36" t="str">
        <f>IF(TS!B31="","",TS!B31)</f>
        <v>AZ22334470</v>
      </c>
      <c r="C25" s="36" t="str">
        <f>IF(TS!C31="","",TS!C31)</f>
        <v>حمدي النسب16</v>
      </c>
      <c r="D25" s="44">
        <f>IF(TS!G31="","",TS!G31)</f>
        <v>41197</v>
      </c>
      <c r="E25" s="36" t="str">
        <f>IF(TS!D31="","",TS!D31)</f>
        <v>ذ</v>
      </c>
      <c r="F25" s="36">
        <f>IF(TS!F31="","",TS!F31)</f>
        <v>1415</v>
      </c>
      <c r="G25" s="48">
        <v>4</v>
      </c>
      <c r="H25" s="48">
        <v>1</v>
      </c>
      <c r="I25" s="42">
        <f t="shared" si="0"/>
        <v>2.5</v>
      </c>
      <c r="J25" s="48">
        <v>5</v>
      </c>
      <c r="K25" s="46">
        <v>6.5</v>
      </c>
      <c r="L25" s="42">
        <f t="shared" si="1"/>
        <v>5.75</v>
      </c>
      <c r="M25" s="49">
        <v>4</v>
      </c>
      <c r="N25" s="46">
        <v>2</v>
      </c>
      <c r="O25" s="42">
        <f t="shared" si="2"/>
        <v>3</v>
      </c>
      <c r="P25" s="49">
        <v>4</v>
      </c>
      <c r="Q25" s="46">
        <v>4</v>
      </c>
      <c r="R25" s="42">
        <f t="shared" si="3"/>
        <v>4</v>
      </c>
      <c r="S25" s="46">
        <v>4</v>
      </c>
      <c r="T25" s="46">
        <v>5.5</v>
      </c>
      <c r="U25" s="42">
        <f t="shared" si="4"/>
        <v>4.75</v>
      </c>
      <c r="V25" s="46">
        <v>5</v>
      </c>
      <c r="W25" s="46">
        <v>4</v>
      </c>
      <c r="X25" s="42">
        <f t="shared" si="5"/>
        <v>4.5</v>
      </c>
      <c r="Y25" s="42">
        <f t="shared" si="6"/>
        <v>4.083333333333333</v>
      </c>
      <c r="Z25" s="48"/>
      <c r="AA25" s="50"/>
      <c r="AB25" s="42"/>
      <c r="AC25" s="48">
        <v>6</v>
      </c>
      <c r="AD25" s="46">
        <v>7</v>
      </c>
      <c r="AE25" s="46">
        <v>2</v>
      </c>
      <c r="AF25" s="46">
        <v>4</v>
      </c>
      <c r="AG25" s="53">
        <f t="shared" si="7"/>
        <v>4.75</v>
      </c>
      <c r="AH25" s="48">
        <v>3</v>
      </c>
      <c r="AI25" s="46">
        <v>4</v>
      </c>
      <c r="AJ25" s="42">
        <f t="shared" si="8"/>
        <v>3.5</v>
      </c>
      <c r="AK25" s="48">
        <v>5</v>
      </c>
      <c r="AL25" s="46">
        <v>5</v>
      </c>
      <c r="AM25" s="42">
        <f t="shared" si="9"/>
        <v>5</v>
      </c>
      <c r="AN25" s="46">
        <v>1</v>
      </c>
      <c r="AO25" s="46">
        <v>2.75</v>
      </c>
      <c r="AP25" s="42">
        <f t="shared" si="10"/>
        <v>1.875</v>
      </c>
      <c r="AQ25" s="46">
        <v>4</v>
      </c>
      <c r="AR25" s="46">
        <v>6.5</v>
      </c>
      <c r="AS25" s="42">
        <f t="shared" si="11"/>
        <v>5.25</v>
      </c>
      <c r="AT25" s="46">
        <v>5.5</v>
      </c>
      <c r="AU25" s="46">
        <v>6</v>
      </c>
      <c r="AV25" s="42">
        <f t="shared" si="12"/>
        <v>5.75</v>
      </c>
      <c r="AW25" s="46">
        <v>3</v>
      </c>
      <c r="AX25" s="46">
        <v>5</v>
      </c>
      <c r="AY25" s="42">
        <f t="shared" si="13"/>
        <v>4</v>
      </c>
      <c r="AZ25" s="48">
        <v>1</v>
      </c>
      <c r="BA25" s="46">
        <v>8</v>
      </c>
      <c r="BB25" s="42">
        <f t="shared" si="14"/>
        <v>4.5</v>
      </c>
      <c r="BC25" s="43">
        <f t="shared" si="15"/>
        <v>4.875</v>
      </c>
      <c r="BD25" s="46">
        <v>6.5</v>
      </c>
      <c r="BE25" s="47">
        <v>6.5</v>
      </c>
      <c r="BF25" s="53">
        <f t="shared" si="16"/>
        <v>6.5</v>
      </c>
      <c r="BG25" s="52">
        <v>1</v>
      </c>
      <c r="BH25" s="52">
        <f>6+BG25+TS!$P$3</f>
        <v>7</v>
      </c>
      <c r="BI25" s="37">
        <f t="shared" si="17"/>
        <v>30.583333333333332</v>
      </c>
      <c r="BJ25" s="37">
        <f t="shared" si="18"/>
        <v>4.3690476190476186</v>
      </c>
      <c r="BK25" s="36">
        <f t="shared" si="19"/>
        <v>26</v>
      </c>
      <c r="BL25" s="36" t="str">
        <f t="shared" si="20"/>
        <v>تنبيه</v>
      </c>
    </row>
    <row r="26" spans="1:64" x14ac:dyDescent="0.3">
      <c r="A26" s="36">
        <f>IF(TS!A32="","",TS!A32)</f>
        <v>17</v>
      </c>
      <c r="B26" s="36" t="str">
        <f>IF(TS!B32="","",TS!B32)</f>
        <v>AZ22334471</v>
      </c>
      <c r="C26" s="36" t="str">
        <f>IF(TS!C32="","",TS!C32)</f>
        <v>اسماعيل النسب17</v>
      </c>
      <c r="D26" s="44">
        <f>IF(TS!G32="","",TS!G32)</f>
        <v>41238</v>
      </c>
      <c r="E26" s="36" t="str">
        <f>IF(TS!D32="","",TS!D32)</f>
        <v>ذ</v>
      </c>
      <c r="F26" s="36">
        <f>IF(TS!F32="","",TS!F32)</f>
        <v>1416</v>
      </c>
      <c r="G26" s="48">
        <v>4</v>
      </c>
      <c r="H26" s="48">
        <v>1</v>
      </c>
      <c r="I26" s="42">
        <f t="shared" si="0"/>
        <v>2.5</v>
      </c>
      <c r="J26" s="48">
        <v>3</v>
      </c>
      <c r="K26" s="46">
        <v>4</v>
      </c>
      <c r="L26" s="42">
        <f t="shared" si="1"/>
        <v>3.5</v>
      </c>
      <c r="M26" s="49">
        <v>1</v>
      </c>
      <c r="N26" s="46">
        <v>2.5</v>
      </c>
      <c r="O26" s="42">
        <f t="shared" si="2"/>
        <v>1.75</v>
      </c>
      <c r="P26" s="49">
        <v>1</v>
      </c>
      <c r="Q26" s="46">
        <v>5.75</v>
      </c>
      <c r="R26" s="42">
        <f t="shared" si="3"/>
        <v>3.375</v>
      </c>
      <c r="S26" s="46">
        <v>3</v>
      </c>
      <c r="T26" s="46">
        <v>5</v>
      </c>
      <c r="U26" s="42">
        <f t="shared" si="4"/>
        <v>4</v>
      </c>
      <c r="V26" s="46">
        <v>1</v>
      </c>
      <c r="W26" s="46">
        <v>5.5</v>
      </c>
      <c r="X26" s="42">
        <f t="shared" si="5"/>
        <v>3.25</v>
      </c>
      <c r="Y26" s="42">
        <f t="shared" si="6"/>
        <v>3.0625</v>
      </c>
      <c r="Z26" s="48"/>
      <c r="AA26" s="50"/>
      <c r="AB26" s="42"/>
      <c r="AC26" s="48">
        <v>3.75</v>
      </c>
      <c r="AD26" s="46">
        <v>6</v>
      </c>
      <c r="AE26" s="46">
        <v>3.5</v>
      </c>
      <c r="AF26" s="46">
        <v>5</v>
      </c>
      <c r="AG26" s="53">
        <f t="shared" si="7"/>
        <v>4.5625</v>
      </c>
      <c r="AH26" s="48">
        <v>6</v>
      </c>
      <c r="AI26" s="46">
        <v>1</v>
      </c>
      <c r="AJ26" s="42">
        <f t="shared" si="8"/>
        <v>3.5</v>
      </c>
      <c r="AK26" s="48">
        <v>6</v>
      </c>
      <c r="AL26" s="46">
        <v>6.5</v>
      </c>
      <c r="AM26" s="42">
        <f t="shared" si="9"/>
        <v>6.25</v>
      </c>
      <c r="AN26" s="46">
        <v>1.5</v>
      </c>
      <c r="AO26" s="46">
        <v>2</v>
      </c>
      <c r="AP26" s="42">
        <f t="shared" si="10"/>
        <v>1.75</v>
      </c>
      <c r="AQ26" s="46">
        <v>5.5</v>
      </c>
      <c r="AR26" s="46">
        <v>4</v>
      </c>
      <c r="AS26" s="42">
        <f t="shared" si="11"/>
        <v>4.75</v>
      </c>
      <c r="AT26" s="46">
        <v>4</v>
      </c>
      <c r="AU26" s="46">
        <v>6</v>
      </c>
      <c r="AV26" s="42">
        <f t="shared" si="12"/>
        <v>5</v>
      </c>
      <c r="AW26" s="46">
        <v>3</v>
      </c>
      <c r="AX26" s="46">
        <v>4</v>
      </c>
      <c r="AY26" s="42">
        <f t="shared" si="13"/>
        <v>3.5</v>
      </c>
      <c r="AZ26" s="48">
        <v>1</v>
      </c>
      <c r="BA26" s="46">
        <v>8</v>
      </c>
      <c r="BB26" s="42">
        <f t="shared" si="14"/>
        <v>4.5</v>
      </c>
      <c r="BC26" s="43">
        <f t="shared" si="15"/>
        <v>4.4375</v>
      </c>
      <c r="BD26" s="46">
        <v>6.5</v>
      </c>
      <c r="BE26" s="47">
        <v>6.5</v>
      </c>
      <c r="BF26" s="53">
        <f t="shared" si="16"/>
        <v>6.5</v>
      </c>
      <c r="BG26" s="52">
        <v>1</v>
      </c>
      <c r="BH26" s="52">
        <f>6+BG26+TS!$P$3</f>
        <v>7</v>
      </c>
      <c r="BI26" s="37">
        <f t="shared" si="17"/>
        <v>30.0625</v>
      </c>
      <c r="BJ26" s="37">
        <f t="shared" si="18"/>
        <v>4.2946428571428568</v>
      </c>
      <c r="BK26" s="36">
        <f t="shared" si="19"/>
        <v>27</v>
      </c>
      <c r="BL26" s="36" t="str">
        <f t="shared" si="20"/>
        <v>تنبيه</v>
      </c>
    </row>
    <row r="27" spans="1:64" x14ac:dyDescent="0.3">
      <c r="A27" s="36">
        <f>IF(TS!A33="","",TS!A33)</f>
        <v>18</v>
      </c>
      <c r="B27" s="36" t="str">
        <f>IF(TS!B33="","",TS!B33)</f>
        <v>AZ22334472</v>
      </c>
      <c r="C27" s="36" t="str">
        <f>IF(TS!C33="","",TS!C33)</f>
        <v>آدم النسب18</v>
      </c>
      <c r="D27" s="44">
        <f>IF(TS!G33="","",TS!G33)</f>
        <v>41054</v>
      </c>
      <c r="E27" s="36" t="str">
        <f>IF(TS!D33="","",TS!D33)</f>
        <v>ذ</v>
      </c>
      <c r="F27" s="36">
        <f>IF(TS!F33="","",TS!F33)</f>
        <v>1417</v>
      </c>
      <c r="G27" s="48">
        <v>6.5</v>
      </c>
      <c r="H27" s="48">
        <v>9</v>
      </c>
      <c r="I27" s="42">
        <f t="shared" si="0"/>
        <v>7.75</v>
      </c>
      <c r="J27" s="48">
        <v>7</v>
      </c>
      <c r="K27" s="46">
        <v>8.75</v>
      </c>
      <c r="L27" s="42">
        <f t="shared" si="1"/>
        <v>7.875</v>
      </c>
      <c r="M27" s="49">
        <v>7</v>
      </c>
      <c r="N27" s="46">
        <v>6.5</v>
      </c>
      <c r="O27" s="42">
        <f t="shared" si="2"/>
        <v>6.75</v>
      </c>
      <c r="P27" s="49">
        <v>6.75</v>
      </c>
      <c r="Q27" s="46">
        <v>6.75</v>
      </c>
      <c r="R27" s="42">
        <f t="shared" si="3"/>
        <v>6.75</v>
      </c>
      <c r="S27" s="46">
        <v>6.5</v>
      </c>
      <c r="T27" s="46">
        <v>6.75</v>
      </c>
      <c r="U27" s="42">
        <f t="shared" si="4"/>
        <v>6.625</v>
      </c>
      <c r="V27" s="46">
        <v>6.5</v>
      </c>
      <c r="W27" s="46">
        <v>6.75</v>
      </c>
      <c r="X27" s="42">
        <f t="shared" si="5"/>
        <v>6.625</v>
      </c>
      <c r="Y27" s="42">
        <f t="shared" si="6"/>
        <v>7.0625</v>
      </c>
      <c r="Z27" s="48"/>
      <c r="AA27" s="50"/>
      <c r="AB27" s="42"/>
      <c r="AC27" s="48">
        <v>8.25</v>
      </c>
      <c r="AD27" s="46">
        <v>7</v>
      </c>
      <c r="AE27" s="46">
        <v>7.25</v>
      </c>
      <c r="AF27" s="46">
        <v>6.5</v>
      </c>
      <c r="AG27" s="53">
        <f t="shared" si="7"/>
        <v>7.25</v>
      </c>
      <c r="AH27" s="48">
        <v>5.25</v>
      </c>
      <c r="AI27" s="46">
        <v>7</v>
      </c>
      <c r="AJ27" s="42">
        <f t="shared" si="8"/>
        <v>6.125</v>
      </c>
      <c r="AK27" s="48">
        <v>6</v>
      </c>
      <c r="AL27" s="46">
        <v>7</v>
      </c>
      <c r="AM27" s="42">
        <f t="shared" si="9"/>
        <v>6.5</v>
      </c>
      <c r="AN27" s="46">
        <v>3.75</v>
      </c>
      <c r="AO27" s="46">
        <v>4.5</v>
      </c>
      <c r="AP27" s="42">
        <f t="shared" si="10"/>
        <v>4.125</v>
      </c>
      <c r="AQ27" s="46">
        <v>8</v>
      </c>
      <c r="AR27" s="46">
        <v>6</v>
      </c>
      <c r="AS27" s="42">
        <f t="shared" si="11"/>
        <v>7</v>
      </c>
      <c r="AT27" s="46">
        <v>6.75</v>
      </c>
      <c r="AU27" s="46">
        <v>6.5</v>
      </c>
      <c r="AV27" s="42">
        <f t="shared" si="12"/>
        <v>6.625</v>
      </c>
      <c r="AW27" s="46">
        <v>4</v>
      </c>
      <c r="AX27" s="46">
        <v>5</v>
      </c>
      <c r="AY27" s="42">
        <f t="shared" si="13"/>
        <v>4.5</v>
      </c>
      <c r="AZ27" s="48">
        <v>7</v>
      </c>
      <c r="BA27" s="46">
        <v>9</v>
      </c>
      <c r="BB27" s="42">
        <f t="shared" si="14"/>
        <v>8</v>
      </c>
      <c r="BC27" s="43">
        <f t="shared" si="15"/>
        <v>6.53125</v>
      </c>
      <c r="BD27" s="46">
        <v>7</v>
      </c>
      <c r="BE27" s="47">
        <v>7</v>
      </c>
      <c r="BF27" s="53">
        <f t="shared" si="16"/>
        <v>7</v>
      </c>
      <c r="BG27" s="52">
        <v>1</v>
      </c>
      <c r="BH27" s="52">
        <f>6+BG27+TS!$P$3</f>
        <v>7</v>
      </c>
      <c r="BI27" s="37">
        <f t="shared" si="17"/>
        <v>44.59375</v>
      </c>
      <c r="BJ27" s="37">
        <f t="shared" si="18"/>
        <v>6.3705357142857144</v>
      </c>
      <c r="BK27" s="36">
        <f t="shared" si="19"/>
        <v>13</v>
      </c>
      <c r="BL27" s="36" t="str">
        <f t="shared" si="20"/>
        <v>لوحة الشرف</v>
      </c>
    </row>
    <row r="28" spans="1:64" x14ac:dyDescent="0.3">
      <c r="A28" s="36">
        <f>IF(TS!A34="","",TS!A34)</f>
        <v>19</v>
      </c>
      <c r="B28" s="36" t="str">
        <f>IF(TS!B34="","",TS!B34)</f>
        <v>AZ22334473</v>
      </c>
      <c r="C28" s="36" t="str">
        <f>IF(TS!C34="","",TS!C34)</f>
        <v>مريم النسب19</v>
      </c>
      <c r="D28" s="44">
        <f>IF(TS!G34="","",TS!G34)</f>
        <v>41223</v>
      </c>
      <c r="E28" s="36" t="str">
        <f>IF(TS!D34="","",TS!D34)</f>
        <v>أ</v>
      </c>
      <c r="F28" s="36">
        <f>IF(TS!F34="","",TS!F34)</f>
        <v>1418</v>
      </c>
      <c r="G28" s="48">
        <v>7.5</v>
      </c>
      <c r="H28" s="48">
        <v>9</v>
      </c>
      <c r="I28" s="42">
        <f t="shared" si="0"/>
        <v>8.25</v>
      </c>
      <c r="J28" s="48">
        <v>8.75</v>
      </c>
      <c r="K28" s="46">
        <v>8.75</v>
      </c>
      <c r="L28" s="42">
        <f t="shared" si="1"/>
        <v>8.75</v>
      </c>
      <c r="M28" s="49">
        <v>9</v>
      </c>
      <c r="N28" s="46">
        <v>8.75</v>
      </c>
      <c r="O28" s="42">
        <f t="shared" si="2"/>
        <v>8.875</v>
      </c>
      <c r="P28" s="49">
        <v>8.75</v>
      </c>
      <c r="Q28" s="46">
        <v>9</v>
      </c>
      <c r="R28" s="42">
        <f t="shared" si="3"/>
        <v>8.875</v>
      </c>
      <c r="S28" s="46">
        <v>7</v>
      </c>
      <c r="T28" s="46">
        <v>8.75</v>
      </c>
      <c r="U28" s="42">
        <f t="shared" si="4"/>
        <v>7.875</v>
      </c>
      <c r="V28" s="46">
        <v>8.5</v>
      </c>
      <c r="W28" s="46">
        <v>9</v>
      </c>
      <c r="X28" s="42">
        <f t="shared" si="5"/>
        <v>8.75</v>
      </c>
      <c r="Y28" s="42">
        <f t="shared" si="6"/>
        <v>8.5625</v>
      </c>
      <c r="Z28" s="48"/>
      <c r="AA28" s="50"/>
      <c r="AB28" s="42"/>
      <c r="AC28" s="48">
        <v>9</v>
      </c>
      <c r="AD28" s="46">
        <v>9</v>
      </c>
      <c r="AE28" s="46">
        <v>9</v>
      </c>
      <c r="AF28" s="46">
        <v>9</v>
      </c>
      <c r="AG28" s="53">
        <f t="shared" si="7"/>
        <v>9</v>
      </c>
      <c r="AH28" s="48">
        <v>5.5</v>
      </c>
      <c r="AI28" s="46">
        <v>7.5</v>
      </c>
      <c r="AJ28" s="42">
        <f t="shared" si="8"/>
        <v>6.5</v>
      </c>
      <c r="AK28" s="48">
        <v>6</v>
      </c>
      <c r="AL28" s="46">
        <v>8.25</v>
      </c>
      <c r="AM28" s="42">
        <f t="shared" si="9"/>
        <v>7.125</v>
      </c>
      <c r="AN28" s="46">
        <v>9</v>
      </c>
      <c r="AO28" s="46">
        <v>8</v>
      </c>
      <c r="AP28" s="42">
        <f t="shared" si="10"/>
        <v>8.5</v>
      </c>
      <c r="AQ28" s="46">
        <v>8.5</v>
      </c>
      <c r="AR28" s="46">
        <v>7</v>
      </c>
      <c r="AS28" s="42">
        <f t="shared" si="11"/>
        <v>7.75</v>
      </c>
      <c r="AT28" s="46">
        <v>8.5</v>
      </c>
      <c r="AU28" s="46">
        <v>7.5</v>
      </c>
      <c r="AV28" s="42">
        <f t="shared" si="12"/>
        <v>8</v>
      </c>
      <c r="AW28" s="46">
        <v>6</v>
      </c>
      <c r="AX28" s="46">
        <v>6.5</v>
      </c>
      <c r="AY28" s="42">
        <f t="shared" si="13"/>
        <v>6.25</v>
      </c>
      <c r="AZ28" s="48">
        <v>4</v>
      </c>
      <c r="BA28" s="46">
        <v>8</v>
      </c>
      <c r="BB28" s="42">
        <f t="shared" si="14"/>
        <v>6</v>
      </c>
      <c r="BC28" s="43">
        <f t="shared" si="15"/>
        <v>7</v>
      </c>
      <c r="BD28" s="46">
        <v>8</v>
      </c>
      <c r="BE28" s="47">
        <v>8</v>
      </c>
      <c r="BF28" s="53">
        <f t="shared" si="16"/>
        <v>8</v>
      </c>
      <c r="BG28" s="52">
        <v>1</v>
      </c>
      <c r="BH28" s="52">
        <f>6+BG28+TS!$P$3</f>
        <v>7</v>
      </c>
      <c r="BI28" s="37">
        <f t="shared" si="17"/>
        <v>54.6875</v>
      </c>
      <c r="BJ28" s="37">
        <f t="shared" si="18"/>
        <v>7.8125</v>
      </c>
      <c r="BK28" s="36">
        <f t="shared" si="19"/>
        <v>5</v>
      </c>
      <c r="BL28" s="36" t="str">
        <f t="shared" si="20"/>
        <v>تشجيع</v>
      </c>
    </row>
    <row r="29" spans="1:64" x14ac:dyDescent="0.3">
      <c r="A29" s="36">
        <f>IF(TS!A35="","",TS!A35)</f>
        <v>20</v>
      </c>
      <c r="B29" s="36" t="str">
        <f>IF(TS!B35="","",TS!B35)</f>
        <v>AZ22334474</v>
      </c>
      <c r="C29" s="36" t="str">
        <f>IF(TS!C35="","",TS!C35)</f>
        <v>راضية النسب20</v>
      </c>
      <c r="D29" s="44">
        <f>IF(TS!G35="","",TS!G35)</f>
        <v>41035</v>
      </c>
      <c r="E29" s="36" t="str">
        <f>IF(TS!D35="","",TS!D35)</f>
        <v>أ</v>
      </c>
      <c r="F29" s="36">
        <f>IF(TS!F35="","",TS!F35)</f>
        <v>1419</v>
      </c>
      <c r="G29" s="48">
        <v>1</v>
      </c>
      <c r="H29" s="48">
        <v>1</v>
      </c>
      <c r="I29" s="42">
        <f t="shared" si="0"/>
        <v>1</v>
      </c>
      <c r="J29" s="48">
        <v>1</v>
      </c>
      <c r="K29" s="46">
        <v>1</v>
      </c>
      <c r="L29" s="42">
        <f t="shared" si="1"/>
        <v>1</v>
      </c>
      <c r="M29" s="49">
        <v>1</v>
      </c>
      <c r="N29" s="46">
        <v>1</v>
      </c>
      <c r="O29" s="42">
        <f t="shared" si="2"/>
        <v>1</v>
      </c>
      <c r="P29" s="49">
        <v>1</v>
      </c>
      <c r="Q29" s="46">
        <v>1</v>
      </c>
      <c r="R29" s="42">
        <f t="shared" si="3"/>
        <v>1</v>
      </c>
      <c r="S29" s="46">
        <v>1</v>
      </c>
      <c r="T29" s="46">
        <v>1</v>
      </c>
      <c r="U29" s="42">
        <f t="shared" si="4"/>
        <v>1</v>
      </c>
      <c r="V29" s="46">
        <v>1</v>
      </c>
      <c r="W29" s="46">
        <v>1</v>
      </c>
      <c r="X29" s="42">
        <f t="shared" si="5"/>
        <v>1</v>
      </c>
      <c r="Y29" s="42">
        <f t="shared" si="6"/>
        <v>1</v>
      </c>
      <c r="Z29" s="48"/>
      <c r="AA29" s="50"/>
      <c r="AB29" s="42"/>
      <c r="AC29" s="48">
        <v>1.5</v>
      </c>
      <c r="AD29" s="46">
        <v>1</v>
      </c>
      <c r="AE29" s="46">
        <v>4</v>
      </c>
      <c r="AF29" s="46">
        <v>2</v>
      </c>
      <c r="AG29" s="53">
        <f t="shared" si="7"/>
        <v>2.125</v>
      </c>
      <c r="AH29" s="48">
        <v>1.5</v>
      </c>
      <c r="AI29" s="46">
        <v>1</v>
      </c>
      <c r="AJ29" s="42">
        <f t="shared" si="8"/>
        <v>1.25</v>
      </c>
      <c r="AK29" s="48">
        <v>5</v>
      </c>
      <c r="AL29" s="46">
        <v>4</v>
      </c>
      <c r="AM29" s="42">
        <f t="shared" si="9"/>
        <v>4.5</v>
      </c>
      <c r="AN29" s="46">
        <v>1</v>
      </c>
      <c r="AO29" s="46">
        <v>1</v>
      </c>
      <c r="AP29" s="42">
        <f t="shared" si="10"/>
        <v>1</v>
      </c>
      <c r="AQ29" s="46">
        <v>3</v>
      </c>
      <c r="AR29" s="46">
        <v>1</v>
      </c>
      <c r="AS29" s="42">
        <f t="shared" si="11"/>
        <v>2</v>
      </c>
      <c r="AT29" s="46">
        <v>1</v>
      </c>
      <c r="AU29" s="46">
        <v>4</v>
      </c>
      <c r="AV29" s="42">
        <f t="shared" si="12"/>
        <v>2.5</v>
      </c>
      <c r="AW29" s="46">
        <v>1</v>
      </c>
      <c r="AX29" s="46">
        <v>1</v>
      </c>
      <c r="AY29" s="42">
        <f t="shared" si="13"/>
        <v>1</v>
      </c>
      <c r="AZ29" s="48">
        <v>1</v>
      </c>
      <c r="BA29" s="46">
        <v>1</v>
      </c>
      <c r="BB29" s="42">
        <f t="shared" si="14"/>
        <v>1</v>
      </c>
      <c r="BC29" s="43">
        <f t="shared" si="15"/>
        <v>1.625</v>
      </c>
      <c r="BD29" s="46">
        <v>6</v>
      </c>
      <c r="BE29" s="47">
        <v>7</v>
      </c>
      <c r="BF29" s="53">
        <f t="shared" si="16"/>
        <v>6.5</v>
      </c>
      <c r="BG29" s="52">
        <v>1</v>
      </c>
      <c r="BH29" s="52">
        <f>6+BG29+TS!$P$3</f>
        <v>7</v>
      </c>
      <c r="BI29" s="37">
        <f t="shared" si="17"/>
        <v>18</v>
      </c>
      <c r="BJ29" s="37">
        <f t="shared" si="18"/>
        <v>2.5714285714285716</v>
      </c>
      <c r="BK29" s="36">
        <f t="shared" si="19"/>
        <v>29</v>
      </c>
      <c r="BL29" s="36" t="str">
        <f t="shared" si="20"/>
        <v>توبيخ</v>
      </c>
    </row>
    <row r="30" spans="1:64" x14ac:dyDescent="0.3">
      <c r="A30" s="36">
        <f>IF(TS!A36="","",TS!A36)</f>
        <v>21</v>
      </c>
      <c r="B30" s="36" t="str">
        <f>IF(TS!B36="","",TS!B36)</f>
        <v>AZ22334475</v>
      </c>
      <c r="C30" s="36" t="str">
        <f>IF(TS!C36="","",TS!C36)</f>
        <v>ريان النسب21</v>
      </c>
      <c r="D30" s="44">
        <f>IF(TS!G36="","",TS!G36)</f>
        <v>41159</v>
      </c>
      <c r="E30" s="36" t="str">
        <f>IF(TS!D36="","",TS!D36)</f>
        <v>ذ</v>
      </c>
      <c r="F30" s="36">
        <f>IF(TS!F36="","",TS!F36)</f>
        <v>1420</v>
      </c>
      <c r="G30" s="48">
        <v>7</v>
      </c>
      <c r="H30" s="48">
        <v>9</v>
      </c>
      <c r="I30" s="42">
        <f t="shared" si="0"/>
        <v>8</v>
      </c>
      <c r="J30" s="48">
        <v>7.75</v>
      </c>
      <c r="K30" s="46">
        <v>8.5</v>
      </c>
      <c r="L30" s="42">
        <f t="shared" si="1"/>
        <v>8.125</v>
      </c>
      <c r="M30" s="49">
        <v>4.5</v>
      </c>
      <c r="N30" s="46">
        <v>6</v>
      </c>
      <c r="O30" s="42">
        <f t="shared" si="2"/>
        <v>5.25</v>
      </c>
      <c r="P30" s="49">
        <v>8</v>
      </c>
      <c r="Q30" s="46">
        <v>6.5</v>
      </c>
      <c r="R30" s="42">
        <f t="shared" si="3"/>
        <v>7.25</v>
      </c>
      <c r="S30" s="46">
        <v>6</v>
      </c>
      <c r="T30" s="46">
        <v>7</v>
      </c>
      <c r="U30" s="42">
        <f t="shared" si="4"/>
        <v>6.5</v>
      </c>
      <c r="V30" s="46">
        <v>8.5</v>
      </c>
      <c r="W30" s="46">
        <v>7</v>
      </c>
      <c r="X30" s="42">
        <f t="shared" si="5"/>
        <v>7.75</v>
      </c>
      <c r="Y30" s="42">
        <f t="shared" si="6"/>
        <v>7.145833333333333</v>
      </c>
      <c r="Z30" s="48"/>
      <c r="AA30" s="50"/>
      <c r="AB30" s="42"/>
      <c r="AC30" s="48">
        <v>8.5</v>
      </c>
      <c r="AD30" s="46">
        <v>9</v>
      </c>
      <c r="AE30" s="46">
        <v>7.5</v>
      </c>
      <c r="AF30" s="46">
        <v>8</v>
      </c>
      <c r="AG30" s="53">
        <f t="shared" si="7"/>
        <v>8.25</v>
      </c>
      <c r="AH30" s="48">
        <v>8</v>
      </c>
      <c r="AI30" s="46">
        <v>6.25</v>
      </c>
      <c r="AJ30" s="42">
        <f t="shared" si="8"/>
        <v>7.125</v>
      </c>
      <c r="AK30" s="48">
        <v>7</v>
      </c>
      <c r="AL30" s="46">
        <v>8</v>
      </c>
      <c r="AM30" s="42">
        <f t="shared" si="9"/>
        <v>7.5</v>
      </c>
      <c r="AN30" s="46">
        <v>5</v>
      </c>
      <c r="AO30" s="46">
        <v>8</v>
      </c>
      <c r="AP30" s="42">
        <f t="shared" si="10"/>
        <v>6.5</v>
      </c>
      <c r="AQ30" s="46">
        <v>8.75</v>
      </c>
      <c r="AR30" s="46">
        <v>6</v>
      </c>
      <c r="AS30" s="42">
        <f t="shared" si="11"/>
        <v>7.375</v>
      </c>
      <c r="AT30" s="46">
        <v>8.5</v>
      </c>
      <c r="AU30" s="46">
        <v>6.75</v>
      </c>
      <c r="AV30" s="42">
        <f t="shared" si="12"/>
        <v>7.625</v>
      </c>
      <c r="AW30" s="46">
        <v>6</v>
      </c>
      <c r="AX30" s="46">
        <v>5</v>
      </c>
      <c r="AY30" s="42">
        <f t="shared" si="13"/>
        <v>5.5</v>
      </c>
      <c r="AZ30" s="48">
        <v>8</v>
      </c>
      <c r="BA30" s="46">
        <v>9</v>
      </c>
      <c r="BB30" s="42">
        <f t="shared" si="14"/>
        <v>8.5</v>
      </c>
      <c r="BC30" s="43">
        <f t="shared" si="15"/>
        <v>7.25</v>
      </c>
      <c r="BD30" s="46">
        <v>7.5</v>
      </c>
      <c r="BE30" s="47">
        <v>7.5</v>
      </c>
      <c r="BF30" s="53">
        <f t="shared" si="16"/>
        <v>7.5</v>
      </c>
      <c r="BG30" s="52">
        <v>1</v>
      </c>
      <c r="BH30" s="52">
        <f>6+BG30+TS!$P$3</f>
        <v>7</v>
      </c>
      <c r="BI30" s="37">
        <f t="shared" si="17"/>
        <v>51.270833333333336</v>
      </c>
      <c r="BJ30" s="37">
        <f t="shared" si="18"/>
        <v>7.3244047619047619</v>
      </c>
      <c r="BK30" s="36">
        <f t="shared" si="19"/>
        <v>11</v>
      </c>
      <c r="BL30" s="36" t="str">
        <f t="shared" si="20"/>
        <v>تشجيع</v>
      </c>
    </row>
    <row r="31" spans="1:64" x14ac:dyDescent="0.3">
      <c r="A31" s="36">
        <f>IF(TS!A37="","",TS!A37)</f>
        <v>22</v>
      </c>
      <c r="B31" s="36" t="str">
        <f>IF(TS!B37="","",TS!B37)</f>
        <v>AZ22334476</v>
      </c>
      <c r="C31" s="36" t="str">
        <f>IF(TS!C37="","",TS!C37)</f>
        <v>أيمن النسب22</v>
      </c>
      <c r="D31" s="44">
        <f>IF(TS!G37="","",TS!G37)</f>
        <v>41331</v>
      </c>
      <c r="E31" s="36" t="str">
        <f>IF(TS!D37="","",TS!D37)</f>
        <v>ذ</v>
      </c>
      <c r="F31" s="36">
        <f>IF(TS!F37="","",TS!F37)</f>
        <v>1421</v>
      </c>
      <c r="G31" s="48">
        <v>6</v>
      </c>
      <c r="H31" s="48">
        <v>7</v>
      </c>
      <c r="I31" s="42">
        <f t="shared" si="0"/>
        <v>6.5</v>
      </c>
      <c r="J31" s="48">
        <v>5.5</v>
      </c>
      <c r="K31" s="46">
        <v>7</v>
      </c>
      <c r="L31" s="42">
        <f t="shared" si="1"/>
        <v>6.25</v>
      </c>
      <c r="M31" s="49">
        <v>1</v>
      </c>
      <c r="N31" s="46">
        <v>2.5</v>
      </c>
      <c r="O31" s="42">
        <f t="shared" si="2"/>
        <v>1.75</v>
      </c>
      <c r="P31" s="49">
        <v>6.5</v>
      </c>
      <c r="Q31" s="46">
        <v>8</v>
      </c>
      <c r="R31" s="42">
        <f t="shared" si="3"/>
        <v>7.25</v>
      </c>
      <c r="S31" s="46">
        <v>6</v>
      </c>
      <c r="T31" s="46">
        <v>6</v>
      </c>
      <c r="U31" s="42">
        <f t="shared" si="4"/>
        <v>6</v>
      </c>
      <c r="V31" s="46">
        <v>6</v>
      </c>
      <c r="W31" s="46">
        <v>9</v>
      </c>
      <c r="X31" s="42">
        <f t="shared" si="5"/>
        <v>7.5</v>
      </c>
      <c r="Y31" s="42">
        <f t="shared" si="6"/>
        <v>5.875</v>
      </c>
      <c r="Z31" s="48"/>
      <c r="AA31" s="50"/>
      <c r="AB31" s="42"/>
      <c r="AC31" s="48">
        <v>8</v>
      </c>
      <c r="AD31" s="46">
        <v>7</v>
      </c>
      <c r="AE31" s="46">
        <v>7.5</v>
      </c>
      <c r="AF31" s="46">
        <v>6.5</v>
      </c>
      <c r="AG31" s="53">
        <f t="shared" si="7"/>
        <v>7.25</v>
      </c>
      <c r="AH31" s="48">
        <v>4</v>
      </c>
      <c r="AI31" s="46">
        <v>2.75</v>
      </c>
      <c r="AJ31" s="42">
        <f t="shared" si="8"/>
        <v>3.375</v>
      </c>
      <c r="AK31" s="48">
        <v>5</v>
      </c>
      <c r="AL31" s="46">
        <v>7.5</v>
      </c>
      <c r="AM31" s="42">
        <f t="shared" si="9"/>
        <v>6.25</v>
      </c>
      <c r="AN31" s="46">
        <v>4</v>
      </c>
      <c r="AO31" s="46">
        <v>6.25</v>
      </c>
      <c r="AP31" s="42">
        <f t="shared" si="10"/>
        <v>5.125</v>
      </c>
      <c r="AQ31" s="46">
        <v>8.5</v>
      </c>
      <c r="AR31" s="46">
        <v>4</v>
      </c>
      <c r="AS31" s="42">
        <f t="shared" si="11"/>
        <v>6.25</v>
      </c>
      <c r="AT31" s="46">
        <v>7</v>
      </c>
      <c r="AU31" s="46">
        <v>6</v>
      </c>
      <c r="AV31" s="42">
        <f t="shared" si="12"/>
        <v>6.5</v>
      </c>
      <c r="AW31" s="46">
        <v>5.5</v>
      </c>
      <c r="AX31" s="46">
        <v>4</v>
      </c>
      <c r="AY31" s="42">
        <f t="shared" si="13"/>
        <v>4.75</v>
      </c>
      <c r="AZ31" s="48">
        <v>8</v>
      </c>
      <c r="BA31" s="46">
        <v>1</v>
      </c>
      <c r="BB31" s="42">
        <f t="shared" si="14"/>
        <v>4.5</v>
      </c>
      <c r="BC31" s="43">
        <f t="shared" si="15"/>
        <v>5.5</v>
      </c>
      <c r="BD31" s="46">
        <v>7</v>
      </c>
      <c r="BE31" s="47">
        <v>7</v>
      </c>
      <c r="BF31" s="53">
        <f t="shared" si="16"/>
        <v>7</v>
      </c>
      <c r="BG31" s="52">
        <v>1</v>
      </c>
      <c r="BH31" s="52">
        <f>6+BG31+TS!$P$3</f>
        <v>7</v>
      </c>
      <c r="BI31" s="37">
        <f t="shared" si="17"/>
        <v>40.375</v>
      </c>
      <c r="BJ31" s="37">
        <f t="shared" si="18"/>
        <v>5.7678571428571432</v>
      </c>
      <c r="BK31" s="36">
        <f t="shared" si="19"/>
        <v>21</v>
      </c>
      <c r="BL31" s="36" t="str">
        <f t="shared" si="20"/>
        <v>متوسط</v>
      </c>
    </row>
    <row r="32" spans="1:64" x14ac:dyDescent="0.3">
      <c r="A32" s="36">
        <f>IF(TS!A38="","",TS!A38)</f>
        <v>23</v>
      </c>
      <c r="B32" s="36" t="str">
        <f>IF(TS!B38="","",TS!B38)</f>
        <v>AZ22334477</v>
      </c>
      <c r="C32" s="36" t="str">
        <f>IF(TS!C38="","",TS!C38)</f>
        <v>ملاك النسب23</v>
      </c>
      <c r="D32" s="44">
        <f>IF(TS!G38="","",TS!G38)</f>
        <v>41354</v>
      </c>
      <c r="E32" s="36" t="str">
        <f>IF(TS!D38="","",TS!D38)</f>
        <v>أ</v>
      </c>
      <c r="F32" s="36">
        <f>IF(TS!F38="","",TS!F38)</f>
        <v>1422</v>
      </c>
      <c r="G32" s="48">
        <v>6</v>
      </c>
      <c r="H32" s="48">
        <v>4</v>
      </c>
      <c r="I32" s="42">
        <f t="shared" si="0"/>
        <v>5</v>
      </c>
      <c r="J32" s="48">
        <v>3</v>
      </c>
      <c r="K32" s="46">
        <v>4</v>
      </c>
      <c r="L32" s="42">
        <f t="shared" si="1"/>
        <v>3.5</v>
      </c>
      <c r="M32" s="49">
        <v>1</v>
      </c>
      <c r="N32" s="46">
        <v>6.5</v>
      </c>
      <c r="O32" s="42">
        <f t="shared" si="2"/>
        <v>3.75</v>
      </c>
      <c r="P32" s="49">
        <v>6.5</v>
      </c>
      <c r="Q32" s="46">
        <v>6</v>
      </c>
      <c r="R32" s="42">
        <f t="shared" si="3"/>
        <v>6.25</v>
      </c>
      <c r="S32" s="46">
        <v>3</v>
      </c>
      <c r="T32" s="46">
        <v>6</v>
      </c>
      <c r="U32" s="42">
        <f t="shared" si="4"/>
        <v>4.5</v>
      </c>
      <c r="V32" s="46">
        <v>7.5</v>
      </c>
      <c r="W32" s="46">
        <v>7.5</v>
      </c>
      <c r="X32" s="42">
        <f t="shared" si="5"/>
        <v>7.5</v>
      </c>
      <c r="Y32" s="42">
        <f t="shared" si="6"/>
        <v>5.083333333333333</v>
      </c>
      <c r="Z32" s="48"/>
      <c r="AA32" s="50"/>
      <c r="AB32" s="42"/>
      <c r="AC32" s="48">
        <v>8</v>
      </c>
      <c r="AD32" s="46">
        <v>8</v>
      </c>
      <c r="AE32" s="46">
        <v>4.5</v>
      </c>
      <c r="AF32" s="46">
        <v>6</v>
      </c>
      <c r="AG32" s="53">
        <f t="shared" si="7"/>
        <v>6.625</v>
      </c>
      <c r="AH32" s="48">
        <v>5</v>
      </c>
      <c r="AI32" s="46">
        <v>4.5</v>
      </c>
      <c r="AJ32" s="42">
        <f t="shared" si="8"/>
        <v>4.75</v>
      </c>
      <c r="AK32" s="48">
        <v>5</v>
      </c>
      <c r="AL32" s="46">
        <v>7</v>
      </c>
      <c r="AM32" s="42">
        <f t="shared" si="9"/>
        <v>6</v>
      </c>
      <c r="AN32" s="46">
        <v>4.5</v>
      </c>
      <c r="AO32" s="46">
        <v>3.5</v>
      </c>
      <c r="AP32" s="42">
        <f t="shared" si="10"/>
        <v>4</v>
      </c>
      <c r="AQ32" s="46">
        <v>8.5</v>
      </c>
      <c r="AR32" s="46">
        <v>5</v>
      </c>
      <c r="AS32" s="42">
        <f t="shared" si="11"/>
        <v>6.75</v>
      </c>
      <c r="AT32" s="46">
        <v>8.5</v>
      </c>
      <c r="AU32" s="46">
        <v>8.5</v>
      </c>
      <c r="AV32" s="42">
        <f t="shared" si="12"/>
        <v>8.5</v>
      </c>
      <c r="AW32" s="46">
        <v>4</v>
      </c>
      <c r="AX32" s="46">
        <v>4.5</v>
      </c>
      <c r="AY32" s="42">
        <f t="shared" si="13"/>
        <v>4.25</v>
      </c>
      <c r="AZ32" s="48">
        <v>8</v>
      </c>
      <c r="BA32" s="46">
        <v>7</v>
      </c>
      <c r="BB32" s="42">
        <f t="shared" si="14"/>
        <v>7.5</v>
      </c>
      <c r="BC32" s="43">
        <f t="shared" si="15"/>
        <v>6.75</v>
      </c>
      <c r="BD32" s="46">
        <v>7</v>
      </c>
      <c r="BE32" s="47">
        <v>7</v>
      </c>
      <c r="BF32" s="53">
        <f t="shared" si="16"/>
        <v>7</v>
      </c>
      <c r="BG32" s="52">
        <v>1</v>
      </c>
      <c r="BH32" s="52">
        <f>6+BG32+TS!$P$3</f>
        <v>7</v>
      </c>
      <c r="BI32" s="37">
        <f t="shared" si="17"/>
        <v>40.208333333333336</v>
      </c>
      <c r="BJ32" s="37">
        <f t="shared" si="18"/>
        <v>5.7440476190476195</v>
      </c>
      <c r="BK32" s="36">
        <f t="shared" si="19"/>
        <v>22</v>
      </c>
      <c r="BL32" s="36" t="str">
        <f t="shared" si="20"/>
        <v>متوسط</v>
      </c>
    </row>
    <row r="33" spans="1:64" x14ac:dyDescent="0.3">
      <c r="A33" s="36">
        <f>IF(TS!A39="","",TS!A39)</f>
        <v>24</v>
      </c>
      <c r="B33" s="36" t="str">
        <f>IF(TS!B39="","",TS!B39)</f>
        <v>AZ22334478</v>
      </c>
      <c r="C33" s="36" t="str">
        <f>IF(TS!C39="","",TS!C39)</f>
        <v>مريم النسب24</v>
      </c>
      <c r="D33" s="44">
        <f>IF(TS!G39="","",TS!G39)</f>
        <v>41330</v>
      </c>
      <c r="E33" s="36" t="str">
        <f>IF(TS!D39="","",TS!D39)</f>
        <v>أ</v>
      </c>
      <c r="F33" s="36">
        <f>IF(TS!F39="","",TS!F39)</f>
        <v>1423</v>
      </c>
      <c r="G33" s="48">
        <v>7.5</v>
      </c>
      <c r="H33" s="48">
        <v>9</v>
      </c>
      <c r="I33" s="42">
        <f t="shared" si="0"/>
        <v>8.25</v>
      </c>
      <c r="J33" s="48">
        <v>7</v>
      </c>
      <c r="K33" s="46">
        <v>8.5</v>
      </c>
      <c r="L33" s="42">
        <f t="shared" si="1"/>
        <v>7.75</v>
      </c>
      <c r="M33" s="49">
        <v>4.5</v>
      </c>
      <c r="N33" s="46">
        <v>5</v>
      </c>
      <c r="O33" s="42">
        <f t="shared" si="2"/>
        <v>4.75</v>
      </c>
      <c r="P33" s="49">
        <v>6</v>
      </c>
      <c r="Q33" s="46">
        <v>6.5</v>
      </c>
      <c r="R33" s="42">
        <f t="shared" si="3"/>
        <v>6.25</v>
      </c>
      <c r="S33" s="46">
        <v>6</v>
      </c>
      <c r="T33" s="46">
        <v>8.75</v>
      </c>
      <c r="U33" s="42">
        <f t="shared" si="4"/>
        <v>7.375</v>
      </c>
      <c r="V33" s="46">
        <v>6</v>
      </c>
      <c r="W33" s="46">
        <v>6.5</v>
      </c>
      <c r="X33" s="42">
        <f t="shared" si="5"/>
        <v>6.25</v>
      </c>
      <c r="Y33" s="42">
        <f t="shared" si="6"/>
        <v>6.770833333333333</v>
      </c>
      <c r="Z33" s="48"/>
      <c r="AA33" s="50"/>
      <c r="AB33" s="42"/>
      <c r="AC33" s="48">
        <v>8</v>
      </c>
      <c r="AD33" s="46">
        <v>9</v>
      </c>
      <c r="AE33" s="46">
        <v>10</v>
      </c>
      <c r="AF33" s="46">
        <v>9</v>
      </c>
      <c r="AG33" s="53">
        <f t="shared" si="7"/>
        <v>9</v>
      </c>
      <c r="AH33" s="48">
        <v>7</v>
      </c>
      <c r="AI33" s="46">
        <v>9</v>
      </c>
      <c r="AJ33" s="42">
        <f t="shared" si="8"/>
        <v>8</v>
      </c>
      <c r="AK33" s="48">
        <v>5</v>
      </c>
      <c r="AL33" s="46">
        <v>8</v>
      </c>
      <c r="AM33" s="42">
        <f t="shared" si="9"/>
        <v>6.5</v>
      </c>
      <c r="AN33" s="46">
        <v>10</v>
      </c>
      <c r="AO33" s="46">
        <v>8.5</v>
      </c>
      <c r="AP33" s="42">
        <f t="shared" si="10"/>
        <v>9.25</v>
      </c>
      <c r="AQ33" s="46">
        <v>8.5</v>
      </c>
      <c r="AR33" s="46">
        <v>5.5</v>
      </c>
      <c r="AS33" s="42">
        <f t="shared" si="11"/>
        <v>7</v>
      </c>
      <c r="AT33" s="46">
        <v>6</v>
      </c>
      <c r="AU33" s="46">
        <v>7.5</v>
      </c>
      <c r="AV33" s="42">
        <f t="shared" si="12"/>
        <v>6.75</v>
      </c>
      <c r="AW33" s="46">
        <v>6</v>
      </c>
      <c r="AX33" s="46">
        <v>5</v>
      </c>
      <c r="AY33" s="42">
        <f t="shared" si="13"/>
        <v>5.5</v>
      </c>
      <c r="AZ33" s="48">
        <v>8</v>
      </c>
      <c r="BA33" s="46">
        <v>9</v>
      </c>
      <c r="BB33" s="42">
        <f t="shared" si="14"/>
        <v>8.5</v>
      </c>
      <c r="BC33" s="43">
        <f t="shared" si="15"/>
        <v>6.9375</v>
      </c>
      <c r="BD33" s="46">
        <v>7</v>
      </c>
      <c r="BE33" s="47">
        <v>8</v>
      </c>
      <c r="BF33" s="53">
        <f t="shared" si="16"/>
        <v>7.5</v>
      </c>
      <c r="BG33" s="52">
        <v>1</v>
      </c>
      <c r="BH33" s="52">
        <f>6+BG33+TS!$P$3</f>
        <v>7</v>
      </c>
      <c r="BI33" s="37">
        <f t="shared" si="17"/>
        <v>53.958333333333336</v>
      </c>
      <c r="BJ33" s="37">
        <f t="shared" si="18"/>
        <v>7.7083333333333339</v>
      </c>
      <c r="BK33" s="36">
        <f t="shared" si="19"/>
        <v>7</v>
      </c>
      <c r="BL33" s="36" t="str">
        <f t="shared" si="20"/>
        <v>تشجيع</v>
      </c>
    </row>
    <row r="34" spans="1:64" x14ac:dyDescent="0.3">
      <c r="A34" s="36">
        <f>IF(TS!A40="","",TS!A40)</f>
        <v>25</v>
      </c>
      <c r="B34" s="36" t="str">
        <f>IF(TS!B40="","",TS!B40)</f>
        <v>AZ22334479</v>
      </c>
      <c r="C34" s="36" t="str">
        <f>IF(TS!C40="","",TS!C40)</f>
        <v>أمينة النسب25</v>
      </c>
      <c r="D34" s="44">
        <f>IF(TS!G40="","",TS!G40)</f>
        <v>41360</v>
      </c>
      <c r="E34" s="36" t="str">
        <f>IF(TS!D40="","",TS!D40)</f>
        <v>أ</v>
      </c>
      <c r="F34" s="36">
        <f>IF(TS!F40="","",TS!F40)</f>
        <v>1424</v>
      </c>
      <c r="G34" s="48">
        <v>6</v>
      </c>
      <c r="H34" s="48">
        <v>9</v>
      </c>
      <c r="I34" s="42">
        <f t="shared" si="0"/>
        <v>7.5</v>
      </c>
      <c r="J34" s="48">
        <v>4</v>
      </c>
      <c r="K34" s="46">
        <v>7</v>
      </c>
      <c r="L34" s="42">
        <f t="shared" si="1"/>
        <v>5.5</v>
      </c>
      <c r="M34" s="49">
        <v>1</v>
      </c>
      <c r="N34" s="46">
        <v>3.5</v>
      </c>
      <c r="O34" s="42">
        <f t="shared" si="2"/>
        <v>2.25</v>
      </c>
      <c r="P34" s="49">
        <v>6</v>
      </c>
      <c r="Q34" s="46">
        <v>8.5</v>
      </c>
      <c r="R34" s="42">
        <f t="shared" si="3"/>
        <v>7.25</v>
      </c>
      <c r="S34" s="46">
        <v>5</v>
      </c>
      <c r="T34" s="46">
        <v>6.75</v>
      </c>
      <c r="U34" s="42">
        <f t="shared" si="4"/>
        <v>5.875</v>
      </c>
      <c r="V34" s="46">
        <v>5.5</v>
      </c>
      <c r="W34" s="46">
        <v>9</v>
      </c>
      <c r="X34" s="42">
        <f t="shared" si="5"/>
        <v>7.25</v>
      </c>
      <c r="Y34" s="42">
        <f t="shared" si="6"/>
        <v>5.9375</v>
      </c>
      <c r="Z34" s="48"/>
      <c r="AA34" s="50"/>
      <c r="AB34" s="42"/>
      <c r="AC34" s="48">
        <v>8</v>
      </c>
      <c r="AD34" s="46">
        <v>7</v>
      </c>
      <c r="AE34" s="46">
        <v>6</v>
      </c>
      <c r="AF34" s="46">
        <v>7</v>
      </c>
      <c r="AG34" s="53">
        <f t="shared" si="7"/>
        <v>7</v>
      </c>
      <c r="AH34" s="48">
        <v>6</v>
      </c>
      <c r="AI34" s="46">
        <v>4.5</v>
      </c>
      <c r="AJ34" s="42">
        <f t="shared" si="8"/>
        <v>5.25</v>
      </c>
      <c r="AK34" s="48">
        <v>6</v>
      </c>
      <c r="AL34" s="46">
        <v>7.5</v>
      </c>
      <c r="AM34" s="42">
        <f t="shared" si="9"/>
        <v>6.75</v>
      </c>
      <c r="AN34" s="46">
        <v>4</v>
      </c>
      <c r="AO34" s="46">
        <v>5</v>
      </c>
      <c r="AP34" s="42">
        <f t="shared" si="10"/>
        <v>4.5</v>
      </c>
      <c r="AQ34" s="46">
        <v>8.5</v>
      </c>
      <c r="AR34" s="46">
        <v>8</v>
      </c>
      <c r="AS34" s="42">
        <f t="shared" si="11"/>
        <v>8.25</v>
      </c>
      <c r="AT34" s="46">
        <v>7</v>
      </c>
      <c r="AU34" s="46">
        <v>6.5</v>
      </c>
      <c r="AV34" s="42">
        <f t="shared" si="12"/>
        <v>6.75</v>
      </c>
      <c r="AW34" s="46">
        <v>4.5</v>
      </c>
      <c r="AX34" s="46">
        <v>4.5</v>
      </c>
      <c r="AY34" s="42">
        <f t="shared" si="13"/>
        <v>4.5</v>
      </c>
      <c r="AZ34" s="48">
        <v>7</v>
      </c>
      <c r="BA34" s="46">
        <v>8</v>
      </c>
      <c r="BB34" s="42">
        <f t="shared" si="14"/>
        <v>7.5</v>
      </c>
      <c r="BC34" s="43">
        <f t="shared" si="15"/>
        <v>6.75</v>
      </c>
      <c r="BD34" s="46">
        <v>6.5</v>
      </c>
      <c r="BE34" s="47">
        <v>7.5</v>
      </c>
      <c r="BF34" s="53">
        <f t="shared" si="16"/>
        <v>7</v>
      </c>
      <c r="BG34" s="52">
        <v>1</v>
      </c>
      <c r="BH34" s="52">
        <f>6+BG34+TS!$P$3</f>
        <v>7</v>
      </c>
      <c r="BI34" s="37">
        <f t="shared" si="17"/>
        <v>43.1875</v>
      </c>
      <c r="BJ34" s="37">
        <f t="shared" si="18"/>
        <v>6.1696428571428568</v>
      </c>
      <c r="BK34" s="36">
        <f t="shared" si="19"/>
        <v>17</v>
      </c>
      <c r="BL34" s="36" t="str">
        <f t="shared" si="20"/>
        <v>لوحة الشرف</v>
      </c>
    </row>
    <row r="35" spans="1:64" x14ac:dyDescent="0.3">
      <c r="A35" s="36">
        <f>IF(TS!A41="","",TS!A41)</f>
        <v>26</v>
      </c>
      <c r="B35" s="36" t="str">
        <f>IF(TS!B41="","",TS!B41)</f>
        <v>AZ22334480</v>
      </c>
      <c r="C35" s="36" t="str">
        <f>IF(TS!C41="","",TS!C41)</f>
        <v>اكرام النسب26</v>
      </c>
      <c r="D35" s="44">
        <f>IF(TS!G41="","",TS!G41)</f>
        <v>41094</v>
      </c>
      <c r="E35" s="36" t="str">
        <f>IF(TS!D41="","",TS!D41)</f>
        <v>أ</v>
      </c>
      <c r="F35" s="36">
        <f>IF(TS!F41="","",TS!F41)</f>
        <v>1425</v>
      </c>
      <c r="G35" s="48">
        <v>5.5</v>
      </c>
      <c r="H35" s="48">
        <v>4</v>
      </c>
      <c r="I35" s="42">
        <f t="shared" si="0"/>
        <v>4.75</v>
      </c>
      <c r="J35" s="48">
        <v>3</v>
      </c>
      <c r="K35" s="46">
        <v>5</v>
      </c>
      <c r="L35" s="42">
        <f t="shared" si="1"/>
        <v>4</v>
      </c>
      <c r="M35" s="49">
        <v>1</v>
      </c>
      <c r="N35" s="46">
        <v>6</v>
      </c>
      <c r="O35" s="42">
        <f t="shared" si="2"/>
        <v>3.5</v>
      </c>
      <c r="P35" s="49">
        <v>6.25</v>
      </c>
      <c r="Q35" s="46">
        <v>6.5</v>
      </c>
      <c r="R35" s="42">
        <f t="shared" si="3"/>
        <v>6.375</v>
      </c>
      <c r="S35" s="46">
        <v>3.5</v>
      </c>
      <c r="T35" s="46">
        <v>6</v>
      </c>
      <c r="U35" s="42">
        <f t="shared" si="4"/>
        <v>4.75</v>
      </c>
      <c r="V35" s="46">
        <v>6.5</v>
      </c>
      <c r="W35" s="46">
        <v>6</v>
      </c>
      <c r="X35" s="42">
        <f t="shared" si="5"/>
        <v>6.25</v>
      </c>
      <c r="Y35" s="42">
        <f t="shared" si="6"/>
        <v>4.9375</v>
      </c>
      <c r="Z35" s="48"/>
      <c r="AA35" s="50"/>
      <c r="AB35" s="42"/>
      <c r="AC35" s="48">
        <v>7</v>
      </c>
      <c r="AD35" s="46">
        <v>8</v>
      </c>
      <c r="AE35" s="46">
        <v>7</v>
      </c>
      <c r="AF35" s="46">
        <v>7</v>
      </c>
      <c r="AG35" s="53">
        <f t="shared" si="7"/>
        <v>7.25</v>
      </c>
      <c r="AH35" s="48">
        <v>6</v>
      </c>
      <c r="AI35" s="46">
        <v>3.5</v>
      </c>
      <c r="AJ35" s="42">
        <f t="shared" si="8"/>
        <v>4.75</v>
      </c>
      <c r="AK35" s="48">
        <v>6</v>
      </c>
      <c r="AL35" s="46">
        <v>7</v>
      </c>
      <c r="AM35" s="42">
        <f t="shared" si="9"/>
        <v>6.5</v>
      </c>
      <c r="AN35" s="46">
        <v>6</v>
      </c>
      <c r="AO35" s="46">
        <v>5.25</v>
      </c>
      <c r="AP35" s="42">
        <f t="shared" si="10"/>
        <v>5.625</v>
      </c>
      <c r="AQ35" s="46">
        <v>3</v>
      </c>
      <c r="AR35" s="46">
        <v>4</v>
      </c>
      <c r="AS35" s="42">
        <f t="shared" si="11"/>
        <v>3.5</v>
      </c>
      <c r="AT35" s="46">
        <v>8</v>
      </c>
      <c r="AU35" s="46">
        <v>7</v>
      </c>
      <c r="AV35" s="42">
        <f t="shared" si="12"/>
        <v>7.5</v>
      </c>
      <c r="AW35" s="46">
        <v>4</v>
      </c>
      <c r="AX35" s="46">
        <v>4</v>
      </c>
      <c r="AY35" s="42">
        <f t="shared" si="13"/>
        <v>4</v>
      </c>
      <c r="AZ35" s="48">
        <v>1</v>
      </c>
      <c r="BA35" s="46">
        <v>8</v>
      </c>
      <c r="BB35" s="42">
        <f t="shared" si="14"/>
        <v>4.5</v>
      </c>
      <c r="BC35" s="43">
        <f t="shared" si="15"/>
        <v>4.875</v>
      </c>
      <c r="BD35" s="46">
        <v>7</v>
      </c>
      <c r="BE35" s="47">
        <v>7.5</v>
      </c>
      <c r="BF35" s="53">
        <f t="shared" si="16"/>
        <v>7.25</v>
      </c>
      <c r="BG35" s="52">
        <v>1</v>
      </c>
      <c r="BH35" s="52">
        <f>6+BG35+TS!$P$3</f>
        <v>7</v>
      </c>
      <c r="BI35" s="37">
        <f t="shared" si="17"/>
        <v>41.1875</v>
      </c>
      <c r="BJ35" s="37">
        <f t="shared" si="18"/>
        <v>5.8839285714285712</v>
      </c>
      <c r="BK35" s="36">
        <f t="shared" si="19"/>
        <v>18</v>
      </c>
      <c r="BL35" s="36" t="str">
        <f t="shared" si="20"/>
        <v>متوسط</v>
      </c>
    </row>
    <row r="36" spans="1:64" x14ac:dyDescent="0.3">
      <c r="A36" s="36">
        <f>IF(TS!A42="","",TS!A42)</f>
        <v>27</v>
      </c>
      <c r="B36" s="36" t="str">
        <f>IF(TS!B42="","",TS!B42)</f>
        <v>AZ22334481</v>
      </c>
      <c r="C36" s="36" t="str">
        <f>IF(TS!C42="","",TS!C42)</f>
        <v>آية النسب27</v>
      </c>
      <c r="D36" s="44">
        <f>IF(TS!G42="","",TS!G42)</f>
        <v>41044</v>
      </c>
      <c r="E36" s="36" t="str">
        <f>IF(TS!D42="","",TS!D42)</f>
        <v>أ</v>
      </c>
      <c r="F36" s="36">
        <f>IF(TS!F42="","",TS!F42)</f>
        <v>1426</v>
      </c>
      <c r="G36" s="48">
        <v>5</v>
      </c>
      <c r="H36" s="48">
        <v>6</v>
      </c>
      <c r="I36" s="42">
        <f t="shared" si="0"/>
        <v>5.5</v>
      </c>
      <c r="J36" s="48">
        <v>3</v>
      </c>
      <c r="K36" s="46">
        <v>7.5</v>
      </c>
      <c r="L36" s="42">
        <f t="shared" si="1"/>
        <v>5.25</v>
      </c>
      <c r="M36" s="49">
        <v>3</v>
      </c>
      <c r="N36" s="46">
        <v>2.5</v>
      </c>
      <c r="O36" s="42">
        <f t="shared" si="2"/>
        <v>2.75</v>
      </c>
      <c r="P36" s="49">
        <v>5</v>
      </c>
      <c r="Q36" s="46">
        <v>6.5</v>
      </c>
      <c r="R36" s="42">
        <f t="shared" si="3"/>
        <v>5.75</v>
      </c>
      <c r="S36" s="46">
        <v>4.5</v>
      </c>
      <c r="T36" s="46">
        <v>6</v>
      </c>
      <c r="U36" s="42">
        <f t="shared" si="4"/>
        <v>5.25</v>
      </c>
      <c r="V36" s="46">
        <v>5</v>
      </c>
      <c r="W36" s="46">
        <v>6.5</v>
      </c>
      <c r="X36" s="42">
        <f t="shared" si="5"/>
        <v>5.75</v>
      </c>
      <c r="Y36" s="42">
        <f t="shared" si="6"/>
        <v>5.041666666666667</v>
      </c>
      <c r="Z36" s="48"/>
      <c r="AA36" s="50"/>
      <c r="AB36" s="42"/>
      <c r="AC36" s="48">
        <v>7</v>
      </c>
      <c r="AD36" s="46">
        <v>8</v>
      </c>
      <c r="AE36" s="46">
        <v>5.5</v>
      </c>
      <c r="AF36" s="46">
        <v>6.5</v>
      </c>
      <c r="AG36" s="53">
        <f t="shared" si="7"/>
        <v>6.75</v>
      </c>
      <c r="AH36" s="48">
        <v>7</v>
      </c>
      <c r="AI36" s="46">
        <v>3</v>
      </c>
      <c r="AJ36" s="42">
        <f t="shared" si="8"/>
        <v>5</v>
      </c>
      <c r="AK36" s="48">
        <v>7.5</v>
      </c>
      <c r="AL36" s="46">
        <v>7.5</v>
      </c>
      <c r="AM36" s="42">
        <f t="shared" si="9"/>
        <v>7.5</v>
      </c>
      <c r="AN36" s="46">
        <v>6</v>
      </c>
      <c r="AO36" s="46">
        <v>7</v>
      </c>
      <c r="AP36" s="42">
        <f t="shared" si="10"/>
        <v>6.5</v>
      </c>
      <c r="AQ36" s="46">
        <v>5.5</v>
      </c>
      <c r="AR36" s="46">
        <v>6.5</v>
      </c>
      <c r="AS36" s="42">
        <f t="shared" si="11"/>
        <v>6</v>
      </c>
      <c r="AT36" s="46">
        <v>7.5</v>
      </c>
      <c r="AU36" s="46">
        <v>7</v>
      </c>
      <c r="AV36" s="42">
        <f t="shared" si="12"/>
        <v>7.25</v>
      </c>
      <c r="AW36" s="46">
        <v>4.5</v>
      </c>
      <c r="AX36" s="46">
        <v>5</v>
      </c>
      <c r="AY36" s="42">
        <f t="shared" si="13"/>
        <v>4.75</v>
      </c>
      <c r="AZ36" s="48">
        <v>8</v>
      </c>
      <c r="BA36" s="46">
        <v>7.5</v>
      </c>
      <c r="BB36" s="42">
        <f t="shared" si="14"/>
        <v>7.75</v>
      </c>
      <c r="BC36" s="43">
        <f t="shared" si="15"/>
        <v>6.4375</v>
      </c>
      <c r="BD36" s="46">
        <v>6.5</v>
      </c>
      <c r="BE36" s="47">
        <v>7</v>
      </c>
      <c r="BF36" s="53">
        <f t="shared" si="16"/>
        <v>6.75</v>
      </c>
      <c r="BG36" s="52">
        <v>1</v>
      </c>
      <c r="BH36" s="52">
        <f>6+BG36+TS!$P$3</f>
        <v>7</v>
      </c>
      <c r="BI36" s="37">
        <f t="shared" si="17"/>
        <v>43.979166666666664</v>
      </c>
      <c r="BJ36" s="37">
        <f t="shared" si="18"/>
        <v>6.2827380952380949</v>
      </c>
      <c r="BK36" s="36">
        <f t="shared" si="19"/>
        <v>16</v>
      </c>
      <c r="BL36" s="36" t="str">
        <f t="shared" si="20"/>
        <v>لوحة الشرف</v>
      </c>
    </row>
    <row r="37" spans="1:64" x14ac:dyDescent="0.3">
      <c r="A37" s="36">
        <f>IF(TS!A43="","",TS!A43)</f>
        <v>28</v>
      </c>
      <c r="B37" s="36" t="str">
        <f>IF(TS!B43="","",TS!B43)</f>
        <v>AZ22334482</v>
      </c>
      <c r="C37" s="36" t="str">
        <f>IF(TS!C43="","",TS!C43)</f>
        <v>غفران النسب28</v>
      </c>
      <c r="D37" s="44">
        <f>IF(TS!G43="","",TS!G43)</f>
        <v>41198</v>
      </c>
      <c r="E37" s="36" t="str">
        <f>IF(TS!D43="","",TS!D43)</f>
        <v>أ</v>
      </c>
      <c r="F37" s="36">
        <f>IF(TS!F43="","",TS!F43)</f>
        <v>1427</v>
      </c>
      <c r="G37" s="48">
        <v>5.5</v>
      </c>
      <c r="H37" s="48">
        <v>7</v>
      </c>
      <c r="I37" s="42">
        <f t="shared" si="0"/>
        <v>6.25</v>
      </c>
      <c r="J37" s="48">
        <v>2</v>
      </c>
      <c r="K37" s="46">
        <v>6.5</v>
      </c>
      <c r="L37" s="42">
        <f t="shared" si="1"/>
        <v>4.25</v>
      </c>
      <c r="M37" s="49">
        <v>1</v>
      </c>
      <c r="N37" s="46">
        <v>1</v>
      </c>
      <c r="O37" s="42">
        <f t="shared" si="2"/>
        <v>1</v>
      </c>
      <c r="P37" s="49">
        <v>5.75</v>
      </c>
      <c r="Q37" s="46">
        <v>7.5</v>
      </c>
      <c r="R37" s="42">
        <f t="shared" si="3"/>
        <v>6.625</v>
      </c>
      <c r="S37" s="46">
        <v>6</v>
      </c>
      <c r="T37" s="46">
        <v>6.5</v>
      </c>
      <c r="U37" s="42">
        <f t="shared" si="4"/>
        <v>6.25</v>
      </c>
      <c r="V37" s="46">
        <v>6</v>
      </c>
      <c r="W37" s="46">
        <v>7.5</v>
      </c>
      <c r="X37" s="42">
        <f t="shared" si="5"/>
        <v>6.75</v>
      </c>
      <c r="Y37" s="42">
        <f t="shared" si="6"/>
        <v>5.1875</v>
      </c>
      <c r="Z37" s="48"/>
      <c r="AA37" s="50"/>
      <c r="AB37" s="42"/>
      <c r="AC37" s="48">
        <v>9</v>
      </c>
      <c r="AD37" s="46">
        <v>6</v>
      </c>
      <c r="AE37" s="46">
        <v>8.5</v>
      </c>
      <c r="AF37" s="46">
        <v>7</v>
      </c>
      <c r="AG37" s="53">
        <f t="shared" si="7"/>
        <v>7.625</v>
      </c>
      <c r="AH37" s="48">
        <v>5.5</v>
      </c>
      <c r="AI37" s="46">
        <v>6.25</v>
      </c>
      <c r="AJ37" s="42">
        <f t="shared" si="8"/>
        <v>5.875</v>
      </c>
      <c r="AK37" s="48">
        <v>6</v>
      </c>
      <c r="AL37" s="46">
        <v>8</v>
      </c>
      <c r="AM37" s="42">
        <f t="shared" si="9"/>
        <v>7</v>
      </c>
      <c r="AN37" s="46">
        <v>6.5</v>
      </c>
      <c r="AO37" s="46">
        <v>5</v>
      </c>
      <c r="AP37" s="42">
        <f t="shared" si="10"/>
        <v>5.75</v>
      </c>
      <c r="AQ37" s="46">
        <v>7.5</v>
      </c>
      <c r="AR37" s="46">
        <v>7</v>
      </c>
      <c r="AS37" s="42">
        <f t="shared" si="11"/>
        <v>7.25</v>
      </c>
      <c r="AT37" s="46">
        <v>8</v>
      </c>
      <c r="AU37" s="46">
        <v>6.5</v>
      </c>
      <c r="AV37" s="42">
        <f t="shared" si="12"/>
        <v>7.25</v>
      </c>
      <c r="AW37" s="46">
        <v>4</v>
      </c>
      <c r="AX37" s="46">
        <v>5</v>
      </c>
      <c r="AY37" s="42">
        <f t="shared" si="13"/>
        <v>4.5</v>
      </c>
      <c r="AZ37" s="48">
        <v>6</v>
      </c>
      <c r="BA37" s="46">
        <v>1</v>
      </c>
      <c r="BB37" s="42">
        <f t="shared" si="14"/>
        <v>3.5</v>
      </c>
      <c r="BC37" s="43">
        <f t="shared" si="15"/>
        <v>5.625</v>
      </c>
      <c r="BD37" s="46">
        <v>7</v>
      </c>
      <c r="BE37" s="47">
        <v>7</v>
      </c>
      <c r="BF37" s="53">
        <f t="shared" si="16"/>
        <v>7</v>
      </c>
      <c r="BG37" s="52">
        <v>1</v>
      </c>
      <c r="BH37" s="52">
        <f>6+BG37+TS!$P$3</f>
        <v>7</v>
      </c>
      <c r="BI37" s="37">
        <f t="shared" si="17"/>
        <v>44.0625</v>
      </c>
      <c r="BJ37" s="37">
        <f t="shared" si="18"/>
        <v>6.2946428571428568</v>
      </c>
      <c r="BK37" s="36">
        <f t="shared" si="19"/>
        <v>15</v>
      </c>
      <c r="BL37" s="36" t="str">
        <f t="shared" si="20"/>
        <v>لوحة الشرف</v>
      </c>
    </row>
    <row r="38" spans="1:64" x14ac:dyDescent="0.3">
      <c r="A38" s="36">
        <f>IF(TS!A44="","",TS!A44)</f>
        <v>29</v>
      </c>
      <c r="B38" s="36" t="str">
        <f>IF(TS!B44="","",TS!B44)</f>
        <v>AZ22334483</v>
      </c>
      <c r="C38" s="36" t="str">
        <f>IF(TS!C44="","",TS!C44)</f>
        <v>أميرة  النسب29</v>
      </c>
      <c r="D38" s="44">
        <f>IF(TS!G44="","",TS!G44)</f>
        <v>41132</v>
      </c>
      <c r="E38" s="36" t="str">
        <f>IF(TS!D44="","",TS!D44)</f>
        <v>أ</v>
      </c>
      <c r="F38" s="36">
        <f>IF(TS!F44="","",TS!F44)</f>
        <v>1428</v>
      </c>
      <c r="G38" s="48">
        <v>8</v>
      </c>
      <c r="H38" s="48">
        <v>9</v>
      </c>
      <c r="I38" s="42">
        <f t="shared" si="0"/>
        <v>8.5</v>
      </c>
      <c r="J38" s="48">
        <v>8.5</v>
      </c>
      <c r="K38" s="46">
        <v>8.75</v>
      </c>
      <c r="L38" s="42">
        <f t="shared" si="1"/>
        <v>8.625</v>
      </c>
      <c r="M38" s="49">
        <v>8.75</v>
      </c>
      <c r="N38" s="46">
        <v>7.5</v>
      </c>
      <c r="O38" s="42">
        <f t="shared" si="2"/>
        <v>8.125</v>
      </c>
      <c r="P38" s="49">
        <v>8.5</v>
      </c>
      <c r="Q38" s="46">
        <v>8</v>
      </c>
      <c r="R38" s="42">
        <f t="shared" si="3"/>
        <v>8.25</v>
      </c>
      <c r="S38" s="46">
        <v>7.25</v>
      </c>
      <c r="T38" s="46">
        <v>9</v>
      </c>
      <c r="U38" s="42">
        <f t="shared" si="4"/>
        <v>8.125</v>
      </c>
      <c r="V38" s="46">
        <v>8.75</v>
      </c>
      <c r="W38" s="46">
        <v>9</v>
      </c>
      <c r="X38" s="42">
        <f t="shared" si="5"/>
        <v>8.875</v>
      </c>
      <c r="Y38" s="42">
        <f t="shared" si="6"/>
        <v>8.4166666666666661</v>
      </c>
      <c r="Z38" s="48"/>
      <c r="AA38" s="50"/>
      <c r="AB38" s="42"/>
      <c r="AC38" s="48">
        <v>7.5</v>
      </c>
      <c r="AD38" s="46">
        <v>9</v>
      </c>
      <c r="AE38" s="46">
        <v>8.5</v>
      </c>
      <c r="AF38" s="46">
        <v>9</v>
      </c>
      <c r="AG38" s="53">
        <f t="shared" si="7"/>
        <v>8.5</v>
      </c>
      <c r="AH38" s="48">
        <v>9</v>
      </c>
      <c r="AI38" s="46">
        <v>7.5</v>
      </c>
      <c r="AJ38" s="42">
        <f t="shared" si="8"/>
        <v>8.25</v>
      </c>
      <c r="AK38" s="48">
        <v>8</v>
      </c>
      <c r="AL38" s="46">
        <v>8</v>
      </c>
      <c r="AM38" s="42">
        <f t="shared" si="9"/>
        <v>8</v>
      </c>
      <c r="AN38" s="46">
        <v>8.5</v>
      </c>
      <c r="AO38" s="46">
        <v>6.25</v>
      </c>
      <c r="AP38" s="42">
        <f t="shared" si="10"/>
        <v>7.375</v>
      </c>
      <c r="AQ38" s="46">
        <v>9</v>
      </c>
      <c r="AR38" s="46">
        <v>7</v>
      </c>
      <c r="AS38" s="42">
        <f t="shared" si="11"/>
        <v>8</v>
      </c>
      <c r="AT38" s="46">
        <v>8.5</v>
      </c>
      <c r="AU38" s="46">
        <v>8.5</v>
      </c>
      <c r="AV38" s="42">
        <f t="shared" si="12"/>
        <v>8.5</v>
      </c>
      <c r="AW38" s="46">
        <v>5</v>
      </c>
      <c r="AX38" s="46">
        <v>7</v>
      </c>
      <c r="AY38" s="42">
        <f t="shared" si="13"/>
        <v>6</v>
      </c>
      <c r="AZ38" s="48">
        <v>8</v>
      </c>
      <c r="BA38" s="46">
        <v>9</v>
      </c>
      <c r="BB38" s="42">
        <f t="shared" si="14"/>
        <v>8.5</v>
      </c>
      <c r="BC38" s="43">
        <f t="shared" si="15"/>
        <v>7.75</v>
      </c>
      <c r="BD38" s="46">
        <v>8</v>
      </c>
      <c r="BE38" s="47">
        <v>8</v>
      </c>
      <c r="BF38" s="53">
        <f t="shared" si="16"/>
        <v>8</v>
      </c>
      <c r="BG38" s="52">
        <v>1</v>
      </c>
      <c r="BH38" s="52">
        <f>6+BG38+TS!$P$3</f>
        <v>7</v>
      </c>
      <c r="BI38" s="37">
        <f t="shared" si="17"/>
        <v>56.291666666666664</v>
      </c>
      <c r="BJ38" s="37">
        <f t="shared" si="18"/>
        <v>8.0416666666666661</v>
      </c>
      <c r="BK38" s="36">
        <f t="shared" si="19"/>
        <v>2</v>
      </c>
      <c r="BL38" s="36" t="str">
        <f t="shared" si="20"/>
        <v>تنويه</v>
      </c>
    </row>
    <row r="39" spans="1:64" x14ac:dyDescent="0.3">
      <c r="A39" s="36" t="str">
        <f>IF(TS!A45="","",TS!A45)</f>
        <v/>
      </c>
      <c r="B39" s="36" t="str">
        <f>IF(TS!B45="","",TS!B45)</f>
        <v/>
      </c>
      <c r="C39" s="36" t="str">
        <f>IF(TS!C45="","",TS!C45)</f>
        <v/>
      </c>
      <c r="D39" s="44" t="str">
        <f>IF(TS!G45="","",TS!G45)</f>
        <v/>
      </c>
      <c r="E39" s="36" t="str">
        <f>IF(TS!D45="","",TS!D45)</f>
        <v/>
      </c>
      <c r="F39" s="36" t="str">
        <f>IF(TS!F45="","",TS!F45)</f>
        <v/>
      </c>
      <c r="G39" s="48"/>
      <c r="H39" s="48"/>
      <c r="I39" s="42" t="str">
        <f t="shared" si="0"/>
        <v/>
      </c>
      <c r="J39" s="48"/>
      <c r="K39" s="48"/>
      <c r="L39" s="42" t="str">
        <f t="shared" si="1"/>
        <v/>
      </c>
      <c r="M39" s="49"/>
      <c r="N39" s="49"/>
      <c r="O39" s="42" t="str">
        <f t="shared" si="2"/>
        <v/>
      </c>
      <c r="P39" s="49"/>
      <c r="Q39" s="49"/>
      <c r="R39" s="42" t="str">
        <f t="shared" si="3"/>
        <v/>
      </c>
      <c r="S39" s="48"/>
      <c r="T39" s="48"/>
      <c r="U39" s="42" t="str">
        <f t="shared" si="4"/>
        <v/>
      </c>
      <c r="V39" s="48"/>
      <c r="W39" s="48"/>
      <c r="X39" s="42" t="str">
        <f t="shared" si="5"/>
        <v/>
      </c>
      <c r="Y39" s="42" t="str">
        <f t="shared" si="6"/>
        <v/>
      </c>
      <c r="Z39" s="48"/>
      <c r="AA39" s="50"/>
      <c r="AB39" s="42"/>
      <c r="AC39" s="48"/>
      <c r="AD39" s="48"/>
      <c r="AE39" s="48"/>
      <c r="AF39" s="48"/>
      <c r="AG39" s="53" t="str">
        <f t="shared" si="7"/>
        <v/>
      </c>
      <c r="AH39" s="48"/>
      <c r="AI39" s="48"/>
      <c r="AJ39" s="42" t="str">
        <f t="shared" si="8"/>
        <v/>
      </c>
      <c r="AK39" s="48"/>
      <c r="AL39" s="48"/>
      <c r="AM39" s="42" t="str">
        <f t="shared" si="9"/>
        <v/>
      </c>
      <c r="AN39" s="48"/>
      <c r="AO39" s="48"/>
      <c r="AP39" s="42" t="str">
        <f t="shared" si="10"/>
        <v/>
      </c>
      <c r="AQ39" s="48"/>
      <c r="AR39" s="48"/>
      <c r="AS39" s="42" t="str">
        <f t="shared" si="11"/>
        <v/>
      </c>
      <c r="AT39" s="48"/>
      <c r="AU39" s="48"/>
      <c r="AV39" s="42" t="str">
        <f t="shared" si="12"/>
        <v/>
      </c>
      <c r="AW39" s="48"/>
      <c r="AX39" s="48"/>
      <c r="AY39" s="42" t="str">
        <f t="shared" si="13"/>
        <v/>
      </c>
      <c r="AZ39" s="48"/>
      <c r="BA39" s="48"/>
      <c r="BB39" s="42" t="str">
        <f t="shared" si="14"/>
        <v/>
      </c>
      <c r="BC39" s="43" t="str">
        <f t="shared" si="15"/>
        <v/>
      </c>
      <c r="BD39" s="48"/>
      <c r="BE39" s="48"/>
      <c r="BF39" s="53" t="str">
        <f t="shared" si="16"/>
        <v/>
      </c>
      <c r="BG39" s="52"/>
      <c r="BH39" s="52"/>
      <c r="BI39" s="37"/>
      <c r="BJ39" s="37" t="str">
        <f t="shared" si="18"/>
        <v/>
      </c>
      <c r="BK39" s="36" t="str">
        <f t="shared" si="19"/>
        <v/>
      </c>
      <c r="BL39" s="36" t="str">
        <f t="shared" si="20"/>
        <v/>
      </c>
    </row>
    <row r="40" spans="1:64" x14ac:dyDescent="0.3">
      <c r="A40" s="36" t="str">
        <f>IF(TS!A46="","",TS!A46)</f>
        <v/>
      </c>
      <c r="B40" s="36" t="str">
        <f>IF(TS!B46="","",TS!B46)</f>
        <v/>
      </c>
      <c r="C40" s="36" t="str">
        <f>IF(TS!C46="","",TS!C46)</f>
        <v/>
      </c>
      <c r="D40" s="44" t="str">
        <f>IF(TS!G46="","",TS!G46)</f>
        <v/>
      </c>
      <c r="E40" s="36" t="str">
        <f>IF(TS!D46="","",TS!D46)</f>
        <v/>
      </c>
      <c r="F40" s="36" t="str">
        <f>IF(TS!F46="","",TS!F46)</f>
        <v/>
      </c>
      <c r="G40" s="48"/>
      <c r="H40" s="48"/>
      <c r="I40" s="42" t="str">
        <f t="shared" si="0"/>
        <v/>
      </c>
      <c r="J40" s="48"/>
      <c r="K40" s="48"/>
      <c r="L40" s="42" t="str">
        <f t="shared" si="1"/>
        <v/>
      </c>
      <c r="M40" s="49"/>
      <c r="N40" s="49"/>
      <c r="O40" s="42" t="str">
        <f t="shared" si="2"/>
        <v/>
      </c>
      <c r="P40" s="49"/>
      <c r="Q40" s="49"/>
      <c r="R40" s="42" t="str">
        <f t="shared" si="3"/>
        <v/>
      </c>
      <c r="S40" s="48"/>
      <c r="T40" s="48"/>
      <c r="U40" s="42" t="str">
        <f t="shared" si="4"/>
        <v/>
      </c>
      <c r="V40" s="48"/>
      <c r="W40" s="48"/>
      <c r="X40" s="42" t="str">
        <f t="shared" si="5"/>
        <v/>
      </c>
      <c r="Y40" s="42" t="str">
        <f t="shared" si="6"/>
        <v/>
      </c>
      <c r="Z40" s="48"/>
      <c r="AA40" s="50"/>
      <c r="AB40" s="42"/>
      <c r="AC40" s="48"/>
      <c r="AD40" s="48"/>
      <c r="AE40" s="48"/>
      <c r="AF40" s="48"/>
      <c r="AG40" s="53" t="str">
        <f t="shared" si="7"/>
        <v/>
      </c>
      <c r="AH40" s="48"/>
      <c r="AI40" s="48"/>
      <c r="AJ40" s="42" t="str">
        <f t="shared" si="8"/>
        <v/>
      </c>
      <c r="AK40" s="48"/>
      <c r="AL40" s="48"/>
      <c r="AM40" s="42" t="str">
        <f t="shared" si="9"/>
        <v/>
      </c>
      <c r="AN40" s="48"/>
      <c r="AO40" s="48"/>
      <c r="AP40" s="42" t="str">
        <f t="shared" si="10"/>
        <v/>
      </c>
      <c r="AQ40" s="48"/>
      <c r="AR40" s="48"/>
      <c r="AS40" s="42" t="str">
        <f t="shared" si="11"/>
        <v/>
      </c>
      <c r="AT40" s="48"/>
      <c r="AU40" s="48"/>
      <c r="AV40" s="42" t="str">
        <f t="shared" si="12"/>
        <v/>
      </c>
      <c r="AW40" s="48"/>
      <c r="AX40" s="48"/>
      <c r="AY40" s="42" t="str">
        <f t="shared" si="13"/>
        <v/>
      </c>
      <c r="AZ40" s="48"/>
      <c r="BA40" s="48"/>
      <c r="BB40" s="42" t="str">
        <f t="shared" si="14"/>
        <v/>
      </c>
      <c r="BC40" s="43" t="str">
        <f t="shared" si="15"/>
        <v/>
      </c>
      <c r="BD40" s="48"/>
      <c r="BE40" s="48"/>
      <c r="BF40" s="53" t="str">
        <f t="shared" si="16"/>
        <v/>
      </c>
      <c r="BG40" s="52"/>
      <c r="BH40" s="52"/>
      <c r="BI40" s="37"/>
      <c r="BJ40" s="37" t="str">
        <f t="shared" si="18"/>
        <v/>
      </c>
      <c r="BK40" s="36" t="str">
        <f t="shared" si="19"/>
        <v/>
      </c>
      <c r="BL40" s="36" t="str">
        <f t="shared" si="20"/>
        <v/>
      </c>
    </row>
    <row r="41" spans="1:64" x14ac:dyDescent="0.3">
      <c r="A41" s="36" t="str">
        <f>IF(TS!A47="","",TS!A47)</f>
        <v/>
      </c>
      <c r="B41" s="36" t="str">
        <f>IF(TS!B47="","",TS!B47)</f>
        <v/>
      </c>
      <c r="C41" s="36" t="str">
        <f>IF(TS!C47="","",TS!C47)</f>
        <v/>
      </c>
      <c r="D41" s="44" t="str">
        <f>IF(TS!G47="","",TS!G47)</f>
        <v/>
      </c>
      <c r="E41" s="36" t="str">
        <f>IF(TS!D47="","",TS!D47)</f>
        <v/>
      </c>
      <c r="F41" s="36" t="str">
        <f>IF(TS!F47="","",TS!F47)</f>
        <v/>
      </c>
      <c r="G41" s="48"/>
      <c r="H41" s="48"/>
      <c r="I41" s="42" t="str">
        <f t="shared" si="0"/>
        <v/>
      </c>
      <c r="J41" s="48"/>
      <c r="K41" s="48"/>
      <c r="L41" s="42" t="str">
        <f t="shared" si="1"/>
        <v/>
      </c>
      <c r="M41" s="49"/>
      <c r="N41" s="49"/>
      <c r="O41" s="42" t="str">
        <f t="shared" si="2"/>
        <v/>
      </c>
      <c r="P41" s="49"/>
      <c r="Q41" s="49"/>
      <c r="R41" s="42" t="str">
        <f t="shared" si="3"/>
        <v/>
      </c>
      <c r="S41" s="48"/>
      <c r="T41" s="48"/>
      <c r="U41" s="42" t="str">
        <f t="shared" si="4"/>
        <v/>
      </c>
      <c r="V41" s="48"/>
      <c r="W41" s="48"/>
      <c r="X41" s="42" t="str">
        <f t="shared" si="5"/>
        <v/>
      </c>
      <c r="Y41" s="42" t="str">
        <f t="shared" si="6"/>
        <v/>
      </c>
      <c r="Z41" s="48"/>
      <c r="AA41" s="50"/>
      <c r="AB41" s="42"/>
      <c r="AC41" s="48"/>
      <c r="AD41" s="48"/>
      <c r="AE41" s="48"/>
      <c r="AF41" s="48"/>
      <c r="AG41" s="53" t="str">
        <f t="shared" si="7"/>
        <v/>
      </c>
      <c r="AH41" s="48"/>
      <c r="AI41" s="48"/>
      <c r="AJ41" s="42" t="str">
        <f t="shared" si="8"/>
        <v/>
      </c>
      <c r="AK41" s="48"/>
      <c r="AL41" s="48"/>
      <c r="AM41" s="42" t="str">
        <f t="shared" si="9"/>
        <v/>
      </c>
      <c r="AN41" s="48"/>
      <c r="AO41" s="48"/>
      <c r="AP41" s="42" t="str">
        <f t="shared" si="10"/>
        <v/>
      </c>
      <c r="AQ41" s="48"/>
      <c r="AR41" s="48"/>
      <c r="AS41" s="42" t="str">
        <f t="shared" si="11"/>
        <v/>
      </c>
      <c r="AT41" s="48"/>
      <c r="AU41" s="48"/>
      <c r="AV41" s="42" t="str">
        <f t="shared" si="12"/>
        <v/>
      </c>
      <c r="AW41" s="48"/>
      <c r="AX41" s="48"/>
      <c r="AY41" s="42" t="str">
        <f t="shared" si="13"/>
        <v/>
      </c>
      <c r="AZ41" s="48"/>
      <c r="BA41" s="48"/>
      <c r="BB41" s="42" t="str">
        <f t="shared" si="14"/>
        <v/>
      </c>
      <c r="BC41" s="43" t="str">
        <f t="shared" si="15"/>
        <v/>
      </c>
      <c r="BD41" s="48"/>
      <c r="BE41" s="48"/>
      <c r="BF41" s="53" t="str">
        <f t="shared" si="16"/>
        <v/>
      </c>
      <c r="BG41" s="52"/>
      <c r="BH41" s="52"/>
      <c r="BI41" s="37"/>
      <c r="BJ41" s="37" t="str">
        <f t="shared" si="18"/>
        <v/>
      </c>
      <c r="BK41" s="36" t="str">
        <f t="shared" si="19"/>
        <v/>
      </c>
      <c r="BL41" s="36" t="str">
        <f t="shared" si="20"/>
        <v/>
      </c>
    </row>
    <row r="42" spans="1:64" x14ac:dyDescent="0.3">
      <c r="A42" s="36" t="str">
        <f>IF(TS!A48="","",TS!A48)</f>
        <v/>
      </c>
      <c r="B42" s="36" t="str">
        <f>IF(TS!B48="","",TS!B48)</f>
        <v/>
      </c>
      <c r="C42" s="36" t="str">
        <f>IF(TS!C48="","",TS!C48)</f>
        <v/>
      </c>
      <c r="D42" s="44" t="str">
        <f>IF(TS!G48="","",TS!G48)</f>
        <v/>
      </c>
      <c r="E42" s="36" t="str">
        <f>IF(TS!D48="","",TS!D48)</f>
        <v/>
      </c>
      <c r="F42" s="36" t="str">
        <f>IF(TS!F48="","",TS!F48)</f>
        <v/>
      </c>
      <c r="G42" s="48"/>
      <c r="H42" s="48"/>
      <c r="I42" s="42" t="str">
        <f t="shared" si="0"/>
        <v/>
      </c>
      <c r="J42" s="48"/>
      <c r="K42" s="48"/>
      <c r="L42" s="42" t="str">
        <f t="shared" si="1"/>
        <v/>
      </c>
      <c r="M42" s="49"/>
      <c r="N42" s="49"/>
      <c r="O42" s="42" t="str">
        <f t="shared" si="2"/>
        <v/>
      </c>
      <c r="P42" s="49"/>
      <c r="Q42" s="49"/>
      <c r="R42" s="42" t="str">
        <f t="shared" si="3"/>
        <v/>
      </c>
      <c r="S42" s="48"/>
      <c r="T42" s="48"/>
      <c r="U42" s="42" t="str">
        <f t="shared" si="4"/>
        <v/>
      </c>
      <c r="V42" s="48"/>
      <c r="W42" s="48"/>
      <c r="X42" s="42" t="str">
        <f t="shared" si="5"/>
        <v/>
      </c>
      <c r="Y42" s="42" t="str">
        <f t="shared" si="6"/>
        <v/>
      </c>
      <c r="Z42" s="48"/>
      <c r="AA42" s="50"/>
      <c r="AB42" s="42"/>
      <c r="AC42" s="48"/>
      <c r="AD42" s="48"/>
      <c r="AE42" s="48"/>
      <c r="AF42" s="48"/>
      <c r="AG42" s="53" t="str">
        <f t="shared" si="7"/>
        <v/>
      </c>
      <c r="AH42" s="48"/>
      <c r="AI42" s="48"/>
      <c r="AJ42" s="42" t="str">
        <f t="shared" si="8"/>
        <v/>
      </c>
      <c r="AK42" s="48"/>
      <c r="AL42" s="48"/>
      <c r="AM42" s="42" t="str">
        <f t="shared" si="9"/>
        <v/>
      </c>
      <c r="AN42" s="48"/>
      <c r="AO42" s="48"/>
      <c r="AP42" s="42" t="str">
        <f t="shared" si="10"/>
        <v/>
      </c>
      <c r="AQ42" s="48"/>
      <c r="AR42" s="48"/>
      <c r="AS42" s="42" t="str">
        <f t="shared" si="11"/>
        <v/>
      </c>
      <c r="AT42" s="48"/>
      <c r="AU42" s="48"/>
      <c r="AV42" s="42" t="str">
        <f t="shared" si="12"/>
        <v/>
      </c>
      <c r="AW42" s="48"/>
      <c r="AX42" s="48"/>
      <c r="AY42" s="42" t="str">
        <f t="shared" si="13"/>
        <v/>
      </c>
      <c r="AZ42" s="48"/>
      <c r="BA42" s="48"/>
      <c r="BB42" s="42" t="str">
        <f t="shared" si="14"/>
        <v/>
      </c>
      <c r="BC42" s="43" t="str">
        <f t="shared" si="15"/>
        <v/>
      </c>
      <c r="BD42" s="48"/>
      <c r="BE42" s="48"/>
      <c r="BF42" s="53" t="str">
        <f t="shared" si="16"/>
        <v/>
      </c>
      <c r="BG42" s="52"/>
      <c r="BH42" s="52"/>
      <c r="BI42" s="37"/>
      <c r="BJ42" s="37" t="str">
        <f t="shared" si="18"/>
        <v/>
      </c>
      <c r="BK42" s="36" t="str">
        <f t="shared" si="19"/>
        <v/>
      </c>
      <c r="BL42" s="36" t="str">
        <f t="shared" si="20"/>
        <v/>
      </c>
    </row>
    <row r="43" spans="1:64" x14ac:dyDescent="0.3">
      <c r="A43" s="36" t="str">
        <f>IF(TS!A49="","",TS!A49)</f>
        <v/>
      </c>
      <c r="B43" s="36" t="str">
        <f>IF(TS!B49="","",TS!B49)</f>
        <v/>
      </c>
      <c r="C43" s="36" t="str">
        <f>IF(TS!C49="","",TS!C49)</f>
        <v/>
      </c>
      <c r="D43" s="44" t="str">
        <f>IF(TS!G49="","",TS!G49)</f>
        <v/>
      </c>
      <c r="E43" s="36" t="str">
        <f>IF(TS!D49="","",TS!D49)</f>
        <v/>
      </c>
      <c r="F43" s="36" t="str">
        <f>IF(TS!F49="","",TS!F49)</f>
        <v/>
      </c>
      <c r="G43" s="48"/>
      <c r="H43" s="48"/>
      <c r="I43" s="42" t="str">
        <f t="shared" si="0"/>
        <v/>
      </c>
      <c r="J43" s="48"/>
      <c r="K43" s="48"/>
      <c r="L43" s="42" t="str">
        <f t="shared" si="1"/>
        <v/>
      </c>
      <c r="M43" s="49"/>
      <c r="N43" s="49"/>
      <c r="O43" s="42" t="str">
        <f t="shared" si="2"/>
        <v/>
      </c>
      <c r="P43" s="49"/>
      <c r="Q43" s="49"/>
      <c r="R43" s="42" t="str">
        <f t="shared" si="3"/>
        <v/>
      </c>
      <c r="S43" s="48"/>
      <c r="T43" s="48"/>
      <c r="U43" s="42" t="str">
        <f t="shared" si="4"/>
        <v/>
      </c>
      <c r="V43" s="48"/>
      <c r="W43" s="48"/>
      <c r="X43" s="42" t="str">
        <f t="shared" si="5"/>
        <v/>
      </c>
      <c r="Y43" s="42" t="str">
        <f t="shared" si="6"/>
        <v/>
      </c>
      <c r="Z43" s="48"/>
      <c r="AA43" s="50"/>
      <c r="AB43" s="42"/>
      <c r="AC43" s="48"/>
      <c r="AD43" s="48"/>
      <c r="AE43" s="48"/>
      <c r="AF43" s="48"/>
      <c r="AG43" s="53" t="str">
        <f t="shared" si="7"/>
        <v/>
      </c>
      <c r="AH43" s="48"/>
      <c r="AI43" s="48"/>
      <c r="AJ43" s="42" t="str">
        <f t="shared" si="8"/>
        <v/>
      </c>
      <c r="AK43" s="48"/>
      <c r="AL43" s="48"/>
      <c r="AM43" s="42" t="str">
        <f t="shared" si="9"/>
        <v/>
      </c>
      <c r="AN43" s="48"/>
      <c r="AO43" s="48"/>
      <c r="AP43" s="42" t="str">
        <f t="shared" si="10"/>
        <v/>
      </c>
      <c r="AQ43" s="48"/>
      <c r="AR43" s="48"/>
      <c r="AS43" s="42" t="str">
        <f t="shared" si="11"/>
        <v/>
      </c>
      <c r="AT43" s="48"/>
      <c r="AU43" s="48"/>
      <c r="AV43" s="42" t="str">
        <f t="shared" si="12"/>
        <v/>
      </c>
      <c r="AW43" s="48"/>
      <c r="AX43" s="48"/>
      <c r="AY43" s="42" t="str">
        <f t="shared" si="13"/>
        <v/>
      </c>
      <c r="AZ43" s="48"/>
      <c r="BA43" s="48"/>
      <c r="BB43" s="42" t="str">
        <f t="shared" si="14"/>
        <v/>
      </c>
      <c r="BC43" s="43" t="str">
        <f t="shared" si="15"/>
        <v/>
      </c>
      <c r="BD43" s="48"/>
      <c r="BE43" s="48"/>
      <c r="BF43" s="53" t="str">
        <f t="shared" si="16"/>
        <v/>
      </c>
      <c r="BG43" s="52"/>
      <c r="BH43" s="52"/>
      <c r="BI43" s="37"/>
      <c r="BJ43" s="37" t="str">
        <f t="shared" si="18"/>
        <v/>
      </c>
      <c r="BK43" s="36" t="str">
        <f t="shared" si="19"/>
        <v/>
      </c>
      <c r="BL43" s="36" t="str">
        <f t="shared" si="20"/>
        <v/>
      </c>
    </row>
    <row r="44" spans="1:64" x14ac:dyDescent="0.3">
      <c r="A44" s="36" t="str">
        <f>IF(TS!A50="","",TS!A50)</f>
        <v/>
      </c>
      <c r="B44" s="36" t="str">
        <f>IF(TS!B50="","",TS!B50)</f>
        <v/>
      </c>
      <c r="C44" s="36" t="str">
        <f>IF(TS!C50="","",TS!C50)</f>
        <v/>
      </c>
      <c r="D44" s="44" t="str">
        <f>IF(TS!G50="","",TS!G50)</f>
        <v/>
      </c>
      <c r="E44" s="36" t="str">
        <f>IF(TS!D50="","",TS!D50)</f>
        <v/>
      </c>
      <c r="F44" s="36" t="str">
        <f>IF(TS!F50="","",TS!F50)</f>
        <v/>
      </c>
      <c r="G44" s="48"/>
      <c r="H44" s="48"/>
      <c r="I44" s="42" t="str">
        <f t="shared" si="0"/>
        <v/>
      </c>
      <c r="J44" s="48"/>
      <c r="K44" s="48"/>
      <c r="L44" s="42" t="str">
        <f t="shared" si="1"/>
        <v/>
      </c>
      <c r="M44" s="49"/>
      <c r="N44" s="49"/>
      <c r="O44" s="42" t="str">
        <f t="shared" si="2"/>
        <v/>
      </c>
      <c r="P44" s="49"/>
      <c r="Q44" s="49"/>
      <c r="R44" s="42" t="str">
        <f t="shared" si="3"/>
        <v/>
      </c>
      <c r="S44" s="48"/>
      <c r="T44" s="48"/>
      <c r="U44" s="42" t="str">
        <f t="shared" si="4"/>
        <v/>
      </c>
      <c r="V44" s="48"/>
      <c r="W44" s="48"/>
      <c r="X44" s="42" t="str">
        <f t="shared" si="5"/>
        <v/>
      </c>
      <c r="Y44" s="42" t="str">
        <f t="shared" si="6"/>
        <v/>
      </c>
      <c r="Z44" s="48"/>
      <c r="AA44" s="50"/>
      <c r="AB44" s="42"/>
      <c r="AC44" s="48"/>
      <c r="AD44" s="48"/>
      <c r="AE44" s="48"/>
      <c r="AF44" s="48"/>
      <c r="AG44" s="53" t="str">
        <f t="shared" si="7"/>
        <v/>
      </c>
      <c r="AH44" s="48"/>
      <c r="AI44" s="48"/>
      <c r="AJ44" s="42" t="str">
        <f t="shared" si="8"/>
        <v/>
      </c>
      <c r="AK44" s="48"/>
      <c r="AL44" s="48"/>
      <c r="AM44" s="42" t="str">
        <f t="shared" si="9"/>
        <v/>
      </c>
      <c r="AN44" s="48"/>
      <c r="AO44" s="48"/>
      <c r="AP44" s="42" t="str">
        <f t="shared" si="10"/>
        <v/>
      </c>
      <c r="AQ44" s="48"/>
      <c r="AR44" s="48"/>
      <c r="AS44" s="42" t="str">
        <f t="shared" si="11"/>
        <v/>
      </c>
      <c r="AT44" s="48"/>
      <c r="AU44" s="48"/>
      <c r="AV44" s="42" t="str">
        <f t="shared" si="12"/>
        <v/>
      </c>
      <c r="AW44" s="48"/>
      <c r="AX44" s="48"/>
      <c r="AY44" s="42" t="str">
        <f t="shared" si="13"/>
        <v/>
      </c>
      <c r="AZ44" s="48"/>
      <c r="BA44" s="48"/>
      <c r="BB44" s="42" t="str">
        <f t="shared" si="14"/>
        <v/>
      </c>
      <c r="BC44" s="43" t="str">
        <f t="shared" si="15"/>
        <v/>
      </c>
      <c r="BD44" s="48"/>
      <c r="BE44" s="48"/>
      <c r="BF44" s="53" t="str">
        <f t="shared" si="16"/>
        <v/>
      </c>
      <c r="BG44" s="52"/>
      <c r="BH44" s="52"/>
      <c r="BI44" s="37"/>
      <c r="BJ44" s="37" t="str">
        <f t="shared" si="18"/>
        <v/>
      </c>
      <c r="BK44" s="36" t="str">
        <f t="shared" si="19"/>
        <v/>
      </c>
      <c r="BL44" s="36" t="str">
        <f t="shared" si="20"/>
        <v/>
      </c>
    </row>
    <row r="45" spans="1:64" x14ac:dyDescent="0.3">
      <c r="A45" s="36" t="str">
        <f>IF(TS!A51="","",TS!A51)</f>
        <v/>
      </c>
      <c r="B45" s="36" t="str">
        <f>IF(TS!B51="","",TS!B51)</f>
        <v/>
      </c>
      <c r="C45" s="36" t="str">
        <f>IF(TS!C51="","",TS!C51)</f>
        <v/>
      </c>
      <c r="D45" s="44" t="str">
        <f>IF(TS!G51="","",TS!G51)</f>
        <v/>
      </c>
      <c r="E45" s="36" t="str">
        <f>IF(TS!D51="","",TS!D51)</f>
        <v/>
      </c>
      <c r="F45" s="36" t="str">
        <f>IF(TS!F51="","",TS!F51)</f>
        <v/>
      </c>
      <c r="G45" s="48"/>
      <c r="H45" s="48"/>
      <c r="I45" s="42" t="str">
        <f t="shared" si="0"/>
        <v/>
      </c>
      <c r="J45" s="48"/>
      <c r="K45" s="48"/>
      <c r="L45" s="42" t="str">
        <f t="shared" si="1"/>
        <v/>
      </c>
      <c r="M45" s="49"/>
      <c r="N45" s="49"/>
      <c r="O45" s="42" t="str">
        <f t="shared" si="2"/>
        <v/>
      </c>
      <c r="P45" s="49"/>
      <c r="Q45" s="49"/>
      <c r="R45" s="42" t="str">
        <f t="shared" si="3"/>
        <v/>
      </c>
      <c r="S45" s="48"/>
      <c r="T45" s="48"/>
      <c r="U45" s="42" t="str">
        <f t="shared" si="4"/>
        <v/>
      </c>
      <c r="V45" s="48"/>
      <c r="W45" s="48"/>
      <c r="X45" s="42" t="str">
        <f t="shared" si="5"/>
        <v/>
      </c>
      <c r="Y45" s="42" t="str">
        <f t="shared" si="6"/>
        <v/>
      </c>
      <c r="Z45" s="48"/>
      <c r="AA45" s="50"/>
      <c r="AB45" s="42"/>
      <c r="AC45" s="48"/>
      <c r="AD45" s="48"/>
      <c r="AE45" s="48"/>
      <c r="AF45" s="48"/>
      <c r="AG45" s="53" t="str">
        <f t="shared" si="7"/>
        <v/>
      </c>
      <c r="AH45" s="48"/>
      <c r="AI45" s="48"/>
      <c r="AJ45" s="42" t="str">
        <f t="shared" si="8"/>
        <v/>
      </c>
      <c r="AK45" s="48"/>
      <c r="AL45" s="48"/>
      <c r="AM45" s="42" t="str">
        <f t="shared" si="9"/>
        <v/>
      </c>
      <c r="AN45" s="48"/>
      <c r="AO45" s="48"/>
      <c r="AP45" s="42" t="str">
        <f t="shared" si="10"/>
        <v/>
      </c>
      <c r="AQ45" s="48"/>
      <c r="AR45" s="48"/>
      <c r="AS45" s="42" t="str">
        <f t="shared" si="11"/>
        <v/>
      </c>
      <c r="AT45" s="48"/>
      <c r="AU45" s="48"/>
      <c r="AV45" s="42" t="str">
        <f t="shared" si="12"/>
        <v/>
      </c>
      <c r="AW45" s="48"/>
      <c r="AX45" s="48"/>
      <c r="AY45" s="42" t="str">
        <f t="shared" si="13"/>
        <v/>
      </c>
      <c r="AZ45" s="48"/>
      <c r="BA45" s="48"/>
      <c r="BB45" s="42" t="str">
        <f t="shared" si="14"/>
        <v/>
      </c>
      <c r="BC45" s="43" t="str">
        <f t="shared" si="15"/>
        <v/>
      </c>
      <c r="BD45" s="48"/>
      <c r="BE45" s="48"/>
      <c r="BF45" s="53" t="str">
        <f t="shared" si="16"/>
        <v/>
      </c>
      <c r="BG45" s="52"/>
      <c r="BH45" s="52"/>
      <c r="BI45" s="37"/>
      <c r="BJ45" s="37" t="str">
        <f t="shared" si="18"/>
        <v/>
      </c>
      <c r="BK45" s="36" t="str">
        <f t="shared" si="19"/>
        <v/>
      </c>
      <c r="BL45" s="36" t="str">
        <f t="shared" si="20"/>
        <v/>
      </c>
    </row>
    <row r="46" spans="1:64" x14ac:dyDescent="0.3">
      <c r="A46" s="36" t="str">
        <f>IF(TS!A52="","",TS!A52)</f>
        <v/>
      </c>
      <c r="B46" s="36" t="str">
        <f>IF(TS!B52="","",TS!B52)</f>
        <v/>
      </c>
      <c r="C46" s="36" t="str">
        <f>IF(TS!C52="","",TS!C52)</f>
        <v/>
      </c>
      <c r="D46" s="44" t="str">
        <f>IF(TS!G52="","",TS!G52)</f>
        <v/>
      </c>
      <c r="E46" s="36" t="str">
        <f>IF(TS!D52="","",TS!D52)</f>
        <v/>
      </c>
      <c r="F46" s="36" t="str">
        <f>IF(TS!F52="","",TS!F52)</f>
        <v/>
      </c>
      <c r="G46" s="48"/>
      <c r="H46" s="48"/>
      <c r="I46" s="42" t="str">
        <f t="shared" si="0"/>
        <v/>
      </c>
      <c r="J46" s="48"/>
      <c r="K46" s="48"/>
      <c r="L46" s="42" t="str">
        <f t="shared" si="1"/>
        <v/>
      </c>
      <c r="M46" s="49"/>
      <c r="N46" s="49"/>
      <c r="O46" s="42" t="str">
        <f t="shared" si="2"/>
        <v/>
      </c>
      <c r="P46" s="49"/>
      <c r="Q46" s="49"/>
      <c r="R46" s="42" t="str">
        <f t="shared" si="3"/>
        <v/>
      </c>
      <c r="S46" s="48"/>
      <c r="T46" s="48"/>
      <c r="U46" s="42" t="str">
        <f t="shared" si="4"/>
        <v/>
      </c>
      <c r="V46" s="48"/>
      <c r="W46" s="48"/>
      <c r="X46" s="42" t="str">
        <f t="shared" si="5"/>
        <v/>
      </c>
      <c r="Y46" s="42" t="str">
        <f t="shared" si="6"/>
        <v/>
      </c>
      <c r="Z46" s="48"/>
      <c r="AA46" s="50"/>
      <c r="AB46" s="42"/>
      <c r="AC46" s="48"/>
      <c r="AD46" s="48"/>
      <c r="AE46" s="48"/>
      <c r="AF46" s="48"/>
      <c r="AG46" s="53" t="str">
        <f t="shared" si="7"/>
        <v/>
      </c>
      <c r="AH46" s="48"/>
      <c r="AI46" s="48"/>
      <c r="AJ46" s="42" t="str">
        <f t="shared" si="8"/>
        <v/>
      </c>
      <c r="AK46" s="48"/>
      <c r="AL46" s="48"/>
      <c r="AM46" s="42" t="str">
        <f t="shared" si="9"/>
        <v/>
      </c>
      <c r="AN46" s="48"/>
      <c r="AO46" s="48"/>
      <c r="AP46" s="42" t="str">
        <f t="shared" si="10"/>
        <v/>
      </c>
      <c r="AQ46" s="48"/>
      <c r="AR46" s="48"/>
      <c r="AS46" s="42" t="str">
        <f t="shared" si="11"/>
        <v/>
      </c>
      <c r="AT46" s="48"/>
      <c r="AU46" s="48"/>
      <c r="AV46" s="42" t="str">
        <f t="shared" si="12"/>
        <v/>
      </c>
      <c r="AW46" s="48"/>
      <c r="AX46" s="48"/>
      <c r="AY46" s="42" t="str">
        <f t="shared" si="13"/>
        <v/>
      </c>
      <c r="AZ46" s="48"/>
      <c r="BA46" s="48"/>
      <c r="BB46" s="42" t="str">
        <f t="shared" si="14"/>
        <v/>
      </c>
      <c r="BC46" s="43" t="str">
        <f t="shared" si="15"/>
        <v/>
      </c>
      <c r="BD46" s="48"/>
      <c r="BE46" s="48"/>
      <c r="BF46" s="53" t="str">
        <f t="shared" si="16"/>
        <v/>
      </c>
      <c r="BG46" s="52"/>
      <c r="BH46" s="52"/>
      <c r="BI46" s="37"/>
      <c r="BJ46" s="37" t="str">
        <f t="shared" si="18"/>
        <v/>
      </c>
      <c r="BK46" s="36" t="str">
        <f t="shared" si="19"/>
        <v/>
      </c>
      <c r="BL46" s="36" t="str">
        <f t="shared" si="20"/>
        <v/>
      </c>
    </row>
    <row r="47" spans="1:64" x14ac:dyDescent="0.3">
      <c r="A47" s="36" t="str">
        <f>IF(TS!A53="","",TS!A53)</f>
        <v/>
      </c>
      <c r="B47" s="36" t="str">
        <f>IF(TS!B53="","",TS!B53)</f>
        <v/>
      </c>
      <c r="C47" s="36" t="str">
        <f>IF(TS!C53="","",TS!C53)</f>
        <v/>
      </c>
      <c r="D47" s="44" t="str">
        <f>IF(TS!G53="","",TS!G53)</f>
        <v/>
      </c>
      <c r="E47" s="36" t="str">
        <f>IF(TS!D53="","",TS!D53)</f>
        <v/>
      </c>
      <c r="F47" s="36" t="str">
        <f>IF(TS!F53="","",TS!F53)</f>
        <v/>
      </c>
      <c r="G47" s="48"/>
      <c r="H47" s="48"/>
      <c r="I47" s="42" t="str">
        <f t="shared" si="0"/>
        <v/>
      </c>
      <c r="J47" s="48"/>
      <c r="K47" s="48"/>
      <c r="L47" s="42" t="str">
        <f t="shared" si="1"/>
        <v/>
      </c>
      <c r="M47" s="49"/>
      <c r="N47" s="49"/>
      <c r="O47" s="42" t="str">
        <f t="shared" si="2"/>
        <v/>
      </c>
      <c r="P47" s="49"/>
      <c r="Q47" s="49"/>
      <c r="R47" s="42" t="str">
        <f t="shared" si="3"/>
        <v/>
      </c>
      <c r="S47" s="48"/>
      <c r="T47" s="48"/>
      <c r="U47" s="42" t="str">
        <f t="shared" si="4"/>
        <v/>
      </c>
      <c r="V47" s="48"/>
      <c r="W47" s="48"/>
      <c r="X47" s="42" t="str">
        <f t="shared" si="5"/>
        <v/>
      </c>
      <c r="Y47" s="42" t="str">
        <f t="shared" si="6"/>
        <v/>
      </c>
      <c r="Z47" s="48"/>
      <c r="AA47" s="50"/>
      <c r="AB47" s="42"/>
      <c r="AC47" s="48"/>
      <c r="AD47" s="48"/>
      <c r="AE47" s="48"/>
      <c r="AF47" s="48"/>
      <c r="AG47" s="53" t="str">
        <f t="shared" si="7"/>
        <v/>
      </c>
      <c r="AH47" s="48"/>
      <c r="AI47" s="48"/>
      <c r="AJ47" s="42" t="str">
        <f t="shared" si="8"/>
        <v/>
      </c>
      <c r="AK47" s="48"/>
      <c r="AL47" s="48"/>
      <c r="AM47" s="42" t="str">
        <f t="shared" si="9"/>
        <v/>
      </c>
      <c r="AN47" s="48"/>
      <c r="AO47" s="48"/>
      <c r="AP47" s="42" t="str">
        <f t="shared" si="10"/>
        <v/>
      </c>
      <c r="AQ47" s="48"/>
      <c r="AR47" s="48"/>
      <c r="AS47" s="42" t="str">
        <f t="shared" si="11"/>
        <v/>
      </c>
      <c r="AT47" s="48"/>
      <c r="AU47" s="48"/>
      <c r="AV47" s="42" t="str">
        <f t="shared" si="12"/>
        <v/>
      </c>
      <c r="AW47" s="48"/>
      <c r="AX47" s="48"/>
      <c r="AY47" s="42" t="str">
        <f t="shared" si="13"/>
        <v/>
      </c>
      <c r="AZ47" s="48"/>
      <c r="BA47" s="48"/>
      <c r="BB47" s="42" t="str">
        <f t="shared" si="14"/>
        <v/>
      </c>
      <c r="BC47" s="43" t="str">
        <f t="shared" si="15"/>
        <v/>
      </c>
      <c r="BD47" s="48"/>
      <c r="BE47" s="48"/>
      <c r="BF47" s="53" t="str">
        <f t="shared" si="16"/>
        <v/>
      </c>
      <c r="BG47" s="52"/>
      <c r="BH47" s="52"/>
      <c r="BI47" s="37"/>
      <c r="BJ47" s="37" t="str">
        <f t="shared" si="18"/>
        <v/>
      </c>
      <c r="BK47" s="36" t="str">
        <f t="shared" si="19"/>
        <v/>
      </c>
      <c r="BL47" s="36" t="str">
        <f t="shared" si="20"/>
        <v/>
      </c>
    </row>
    <row r="48" spans="1:64" x14ac:dyDescent="0.3">
      <c r="A48" s="36" t="str">
        <f>IF(TS!A54="","",TS!A54)</f>
        <v/>
      </c>
      <c r="B48" s="36" t="str">
        <f>IF(TS!B54="","",TS!B54)</f>
        <v/>
      </c>
      <c r="C48" s="36" t="str">
        <f>IF(TS!C54="","",TS!C54)</f>
        <v/>
      </c>
      <c r="D48" s="44" t="str">
        <f>IF(TS!G54="","",TS!G54)</f>
        <v/>
      </c>
      <c r="E48" s="36" t="str">
        <f>IF(TS!D54="","",TS!D54)</f>
        <v/>
      </c>
      <c r="F48" s="36" t="str">
        <f>IF(TS!F54="","",TS!F54)</f>
        <v/>
      </c>
      <c r="G48" s="48"/>
      <c r="H48" s="48"/>
      <c r="I48" s="42" t="str">
        <f t="shared" si="0"/>
        <v/>
      </c>
      <c r="J48" s="48"/>
      <c r="K48" s="48"/>
      <c r="L48" s="42" t="str">
        <f t="shared" si="1"/>
        <v/>
      </c>
      <c r="M48" s="49"/>
      <c r="N48" s="49"/>
      <c r="O48" s="42" t="str">
        <f t="shared" si="2"/>
        <v/>
      </c>
      <c r="P48" s="49"/>
      <c r="Q48" s="49"/>
      <c r="R48" s="42" t="str">
        <f t="shared" si="3"/>
        <v/>
      </c>
      <c r="S48" s="48"/>
      <c r="T48" s="48"/>
      <c r="U48" s="42" t="str">
        <f t="shared" si="4"/>
        <v/>
      </c>
      <c r="V48" s="48"/>
      <c r="W48" s="48"/>
      <c r="X48" s="42" t="str">
        <f t="shared" si="5"/>
        <v/>
      </c>
      <c r="Y48" s="42" t="str">
        <f t="shared" si="6"/>
        <v/>
      </c>
      <c r="Z48" s="48"/>
      <c r="AA48" s="50"/>
      <c r="AB48" s="42"/>
      <c r="AC48" s="48"/>
      <c r="AD48" s="48"/>
      <c r="AE48" s="48"/>
      <c r="AF48" s="48"/>
      <c r="AG48" s="53" t="str">
        <f t="shared" si="7"/>
        <v/>
      </c>
      <c r="AH48" s="48"/>
      <c r="AI48" s="48"/>
      <c r="AJ48" s="42" t="str">
        <f t="shared" si="8"/>
        <v/>
      </c>
      <c r="AK48" s="48"/>
      <c r="AL48" s="48"/>
      <c r="AM48" s="42" t="str">
        <f t="shared" si="9"/>
        <v/>
      </c>
      <c r="AN48" s="48"/>
      <c r="AO48" s="48"/>
      <c r="AP48" s="42" t="str">
        <f t="shared" si="10"/>
        <v/>
      </c>
      <c r="AQ48" s="48"/>
      <c r="AR48" s="48"/>
      <c r="AS48" s="42" t="str">
        <f t="shared" si="11"/>
        <v/>
      </c>
      <c r="AT48" s="48"/>
      <c r="AU48" s="48"/>
      <c r="AV48" s="42" t="str">
        <f t="shared" si="12"/>
        <v/>
      </c>
      <c r="AW48" s="48"/>
      <c r="AX48" s="48"/>
      <c r="AY48" s="42" t="str">
        <f t="shared" si="13"/>
        <v/>
      </c>
      <c r="AZ48" s="48"/>
      <c r="BA48" s="48"/>
      <c r="BB48" s="42" t="str">
        <f t="shared" si="14"/>
        <v/>
      </c>
      <c r="BC48" s="43" t="str">
        <f t="shared" si="15"/>
        <v/>
      </c>
      <c r="BD48" s="48"/>
      <c r="BE48" s="48"/>
      <c r="BF48" s="53" t="str">
        <f t="shared" si="16"/>
        <v/>
      </c>
      <c r="BG48" s="52"/>
      <c r="BH48" s="52"/>
      <c r="BI48" s="37"/>
      <c r="BJ48" s="37" t="str">
        <f t="shared" si="18"/>
        <v/>
      </c>
      <c r="BK48" s="36" t="str">
        <f t="shared" si="19"/>
        <v/>
      </c>
      <c r="BL48" s="36" t="str">
        <f t="shared" si="20"/>
        <v/>
      </c>
    </row>
    <row r="49" spans="1:64" x14ac:dyDescent="0.3">
      <c r="A49" s="36" t="str">
        <f>IF(TS!A55="","",TS!A55)</f>
        <v/>
      </c>
      <c r="B49" s="36" t="str">
        <f>IF(TS!B55="","",TS!B55)</f>
        <v/>
      </c>
      <c r="C49" s="36" t="str">
        <f>IF(TS!C55="","",TS!C55)</f>
        <v/>
      </c>
      <c r="D49" s="44" t="str">
        <f>IF(TS!G55="","",TS!G55)</f>
        <v/>
      </c>
      <c r="E49" s="36" t="str">
        <f>IF(TS!D55="","",TS!D55)</f>
        <v/>
      </c>
      <c r="F49" s="36" t="str">
        <f>IF(TS!F55="","",TS!F55)</f>
        <v/>
      </c>
      <c r="G49" s="48"/>
      <c r="H49" s="48"/>
      <c r="I49" s="42" t="str">
        <f t="shared" si="0"/>
        <v/>
      </c>
      <c r="J49" s="48"/>
      <c r="K49" s="48"/>
      <c r="L49" s="42" t="str">
        <f t="shared" si="1"/>
        <v/>
      </c>
      <c r="M49" s="49"/>
      <c r="N49" s="49"/>
      <c r="O49" s="42" t="str">
        <f t="shared" si="2"/>
        <v/>
      </c>
      <c r="P49" s="49"/>
      <c r="Q49" s="49"/>
      <c r="R49" s="42" t="str">
        <f t="shared" si="3"/>
        <v/>
      </c>
      <c r="S49" s="48"/>
      <c r="T49" s="48"/>
      <c r="U49" s="42" t="str">
        <f t="shared" si="4"/>
        <v/>
      </c>
      <c r="V49" s="48"/>
      <c r="W49" s="48"/>
      <c r="X49" s="42" t="str">
        <f t="shared" si="5"/>
        <v/>
      </c>
      <c r="Y49" s="42" t="str">
        <f t="shared" si="6"/>
        <v/>
      </c>
      <c r="Z49" s="48"/>
      <c r="AA49" s="50"/>
      <c r="AB49" s="42"/>
      <c r="AC49" s="48"/>
      <c r="AD49" s="48"/>
      <c r="AE49" s="48"/>
      <c r="AF49" s="48"/>
      <c r="AG49" s="53" t="str">
        <f t="shared" si="7"/>
        <v/>
      </c>
      <c r="AH49" s="48"/>
      <c r="AI49" s="48"/>
      <c r="AJ49" s="42" t="str">
        <f t="shared" si="8"/>
        <v/>
      </c>
      <c r="AK49" s="48"/>
      <c r="AL49" s="48"/>
      <c r="AM49" s="42" t="str">
        <f t="shared" si="9"/>
        <v/>
      </c>
      <c r="AN49" s="48"/>
      <c r="AO49" s="48"/>
      <c r="AP49" s="42" t="str">
        <f t="shared" si="10"/>
        <v/>
      </c>
      <c r="AQ49" s="48"/>
      <c r="AR49" s="48"/>
      <c r="AS49" s="42" t="str">
        <f t="shared" si="11"/>
        <v/>
      </c>
      <c r="AT49" s="48"/>
      <c r="AU49" s="48"/>
      <c r="AV49" s="42" t="str">
        <f t="shared" si="12"/>
        <v/>
      </c>
      <c r="AW49" s="48"/>
      <c r="AX49" s="48"/>
      <c r="AY49" s="42" t="str">
        <f t="shared" si="13"/>
        <v/>
      </c>
      <c r="AZ49" s="48"/>
      <c r="BA49" s="48"/>
      <c r="BB49" s="42" t="str">
        <f t="shared" si="14"/>
        <v/>
      </c>
      <c r="BC49" s="43" t="str">
        <f t="shared" si="15"/>
        <v/>
      </c>
      <c r="BD49" s="48"/>
      <c r="BE49" s="48"/>
      <c r="BF49" s="53" t="str">
        <f t="shared" si="16"/>
        <v/>
      </c>
      <c r="BG49" s="52"/>
      <c r="BH49" s="52"/>
      <c r="BI49" s="37"/>
      <c r="BJ49" s="37" t="str">
        <f t="shared" si="18"/>
        <v/>
      </c>
      <c r="BK49" s="36" t="str">
        <f t="shared" si="19"/>
        <v/>
      </c>
      <c r="BL49" s="36" t="str">
        <f t="shared" si="20"/>
        <v/>
      </c>
    </row>
    <row r="50" spans="1:64" x14ac:dyDescent="0.3">
      <c r="A50" s="36" t="str">
        <f>IF(TS!A56="","",TS!A56)</f>
        <v/>
      </c>
      <c r="B50" s="36" t="str">
        <f>IF(TS!B56="","",TS!B56)</f>
        <v/>
      </c>
      <c r="C50" s="36" t="str">
        <f>IF(TS!C56="","",TS!C56)</f>
        <v/>
      </c>
      <c r="D50" s="44" t="str">
        <f>IF(TS!G56="","",TS!G56)</f>
        <v/>
      </c>
      <c r="E50" s="36" t="str">
        <f>IF(TS!D56="","",TS!D56)</f>
        <v/>
      </c>
      <c r="F50" s="36" t="str">
        <f>IF(TS!F56="","",TS!F56)</f>
        <v/>
      </c>
      <c r="G50" s="48"/>
      <c r="H50" s="48"/>
      <c r="I50" s="42" t="str">
        <f t="shared" si="0"/>
        <v/>
      </c>
      <c r="J50" s="48"/>
      <c r="K50" s="48"/>
      <c r="L50" s="42" t="str">
        <f t="shared" si="1"/>
        <v/>
      </c>
      <c r="M50" s="49"/>
      <c r="N50" s="49"/>
      <c r="O50" s="42" t="str">
        <f t="shared" si="2"/>
        <v/>
      </c>
      <c r="P50" s="49"/>
      <c r="Q50" s="49"/>
      <c r="R50" s="42" t="str">
        <f t="shared" si="3"/>
        <v/>
      </c>
      <c r="S50" s="48"/>
      <c r="T50" s="48"/>
      <c r="U50" s="42" t="str">
        <f t="shared" si="4"/>
        <v/>
      </c>
      <c r="V50" s="48"/>
      <c r="W50" s="48"/>
      <c r="X50" s="42" t="str">
        <f t="shared" si="5"/>
        <v/>
      </c>
      <c r="Y50" s="42" t="str">
        <f t="shared" si="6"/>
        <v/>
      </c>
      <c r="Z50" s="48"/>
      <c r="AA50" s="50"/>
      <c r="AB50" s="42"/>
      <c r="AC50" s="48"/>
      <c r="AD50" s="48"/>
      <c r="AE50" s="48"/>
      <c r="AF50" s="48"/>
      <c r="AG50" s="53" t="str">
        <f t="shared" si="7"/>
        <v/>
      </c>
      <c r="AH50" s="48"/>
      <c r="AI50" s="48"/>
      <c r="AJ50" s="42" t="str">
        <f t="shared" si="8"/>
        <v/>
      </c>
      <c r="AK50" s="48"/>
      <c r="AL50" s="48"/>
      <c r="AM50" s="42" t="str">
        <f t="shared" si="9"/>
        <v/>
      </c>
      <c r="AN50" s="48"/>
      <c r="AO50" s="48"/>
      <c r="AP50" s="42" t="str">
        <f t="shared" si="10"/>
        <v/>
      </c>
      <c r="AQ50" s="48"/>
      <c r="AR50" s="48"/>
      <c r="AS50" s="42" t="str">
        <f t="shared" si="11"/>
        <v/>
      </c>
      <c r="AT50" s="48"/>
      <c r="AU50" s="48"/>
      <c r="AV50" s="42" t="str">
        <f t="shared" si="12"/>
        <v/>
      </c>
      <c r="AW50" s="48"/>
      <c r="AX50" s="48"/>
      <c r="AY50" s="42" t="str">
        <f t="shared" si="13"/>
        <v/>
      </c>
      <c r="AZ50" s="48"/>
      <c r="BA50" s="48"/>
      <c r="BB50" s="42" t="str">
        <f t="shared" si="14"/>
        <v/>
      </c>
      <c r="BC50" s="43" t="str">
        <f t="shared" si="15"/>
        <v/>
      </c>
      <c r="BD50" s="48"/>
      <c r="BE50" s="48"/>
      <c r="BF50" s="53" t="str">
        <f t="shared" si="16"/>
        <v/>
      </c>
      <c r="BG50" s="52"/>
      <c r="BH50" s="52"/>
      <c r="BI50" s="37"/>
      <c r="BJ50" s="37" t="str">
        <f t="shared" si="18"/>
        <v/>
      </c>
      <c r="BK50" s="36" t="str">
        <f t="shared" si="19"/>
        <v/>
      </c>
      <c r="BL50" s="36" t="str">
        <f t="shared" si="20"/>
        <v/>
      </c>
    </row>
    <row r="51" spans="1:64" x14ac:dyDescent="0.3">
      <c r="A51" s="36" t="str">
        <f>IF(TS!A57="","",TS!A57)</f>
        <v/>
      </c>
      <c r="B51" s="36" t="str">
        <f>IF(TS!B57="","",TS!B57)</f>
        <v/>
      </c>
      <c r="C51" s="36" t="str">
        <f>IF(TS!C57="","",TS!C57)</f>
        <v/>
      </c>
      <c r="D51" s="44" t="str">
        <f>IF(TS!G57="","",TS!G57)</f>
        <v/>
      </c>
      <c r="E51" s="36" t="str">
        <f>IF(TS!D57="","",TS!D57)</f>
        <v/>
      </c>
      <c r="F51" s="36" t="str">
        <f>IF(TS!F57="","",TS!F57)</f>
        <v/>
      </c>
      <c r="G51" s="48"/>
      <c r="H51" s="48"/>
      <c r="I51" s="42" t="str">
        <f t="shared" si="0"/>
        <v/>
      </c>
      <c r="J51" s="48"/>
      <c r="K51" s="48"/>
      <c r="L51" s="42" t="str">
        <f t="shared" si="1"/>
        <v/>
      </c>
      <c r="M51" s="49"/>
      <c r="N51" s="49"/>
      <c r="O51" s="42" t="str">
        <f t="shared" si="2"/>
        <v/>
      </c>
      <c r="P51" s="49"/>
      <c r="Q51" s="49"/>
      <c r="R51" s="42" t="str">
        <f t="shared" si="3"/>
        <v/>
      </c>
      <c r="S51" s="48"/>
      <c r="T51" s="48"/>
      <c r="U51" s="42" t="str">
        <f t="shared" si="4"/>
        <v/>
      </c>
      <c r="V51" s="48"/>
      <c r="W51" s="48"/>
      <c r="X51" s="42" t="str">
        <f t="shared" si="5"/>
        <v/>
      </c>
      <c r="Y51" s="42" t="str">
        <f t="shared" si="6"/>
        <v/>
      </c>
      <c r="Z51" s="48"/>
      <c r="AA51" s="50"/>
      <c r="AB51" s="42"/>
      <c r="AC51" s="48"/>
      <c r="AD51" s="48"/>
      <c r="AE51" s="48"/>
      <c r="AF51" s="48"/>
      <c r="AG51" s="53" t="str">
        <f t="shared" si="7"/>
        <v/>
      </c>
      <c r="AH51" s="48"/>
      <c r="AI51" s="48"/>
      <c r="AJ51" s="42" t="str">
        <f t="shared" si="8"/>
        <v/>
      </c>
      <c r="AK51" s="48"/>
      <c r="AL51" s="48"/>
      <c r="AM51" s="42" t="str">
        <f t="shared" si="9"/>
        <v/>
      </c>
      <c r="AN51" s="48"/>
      <c r="AO51" s="48"/>
      <c r="AP51" s="42" t="str">
        <f t="shared" si="10"/>
        <v/>
      </c>
      <c r="AQ51" s="48"/>
      <c r="AR51" s="48"/>
      <c r="AS51" s="42" t="str">
        <f t="shared" si="11"/>
        <v/>
      </c>
      <c r="AT51" s="48"/>
      <c r="AU51" s="48"/>
      <c r="AV51" s="42" t="str">
        <f t="shared" si="12"/>
        <v/>
      </c>
      <c r="AW51" s="48"/>
      <c r="AX51" s="48"/>
      <c r="AY51" s="42" t="str">
        <f t="shared" si="13"/>
        <v/>
      </c>
      <c r="AZ51" s="48"/>
      <c r="BA51" s="48"/>
      <c r="BB51" s="42" t="str">
        <f t="shared" si="14"/>
        <v/>
      </c>
      <c r="BC51" s="43" t="str">
        <f t="shared" si="15"/>
        <v/>
      </c>
      <c r="BD51" s="48"/>
      <c r="BE51" s="48"/>
      <c r="BF51" s="53" t="str">
        <f t="shared" si="16"/>
        <v/>
      </c>
      <c r="BG51" s="52"/>
      <c r="BH51" s="52"/>
      <c r="BI51" s="37"/>
      <c r="BJ51" s="37" t="str">
        <f t="shared" si="18"/>
        <v/>
      </c>
      <c r="BK51" s="36" t="str">
        <f t="shared" si="19"/>
        <v/>
      </c>
      <c r="BL51" s="36" t="str">
        <f t="shared" si="20"/>
        <v/>
      </c>
    </row>
    <row r="52" spans="1:64" x14ac:dyDescent="0.3">
      <c r="A52" s="36" t="str">
        <f>IF(TS!A58="","",TS!A58)</f>
        <v/>
      </c>
      <c r="B52" s="36" t="str">
        <f>IF(TS!B58="","",TS!B58)</f>
        <v/>
      </c>
      <c r="C52" s="36" t="str">
        <f>IF(TS!C58="","",TS!C58)</f>
        <v/>
      </c>
      <c r="D52" s="44" t="str">
        <f>IF(TS!G58="","",TS!G58)</f>
        <v/>
      </c>
      <c r="E52" s="36" t="str">
        <f>IF(TS!D58="","",TS!D58)</f>
        <v/>
      </c>
      <c r="F52" s="36" t="str">
        <f>IF(TS!F58="","",TS!F58)</f>
        <v/>
      </c>
      <c r="G52" s="48"/>
      <c r="H52" s="48"/>
      <c r="I52" s="42" t="str">
        <f t="shared" si="0"/>
        <v/>
      </c>
      <c r="J52" s="48"/>
      <c r="K52" s="48"/>
      <c r="L52" s="42" t="str">
        <f t="shared" si="1"/>
        <v/>
      </c>
      <c r="M52" s="49"/>
      <c r="N52" s="49"/>
      <c r="O52" s="42" t="str">
        <f t="shared" si="2"/>
        <v/>
      </c>
      <c r="P52" s="49"/>
      <c r="Q52" s="49"/>
      <c r="R52" s="42" t="str">
        <f t="shared" si="3"/>
        <v/>
      </c>
      <c r="S52" s="48"/>
      <c r="T52" s="48"/>
      <c r="U52" s="42" t="str">
        <f t="shared" si="4"/>
        <v/>
      </c>
      <c r="V52" s="48"/>
      <c r="W52" s="48"/>
      <c r="X52" s="42" t="str">
        <f t="shared" si="5"/>
        <v/>
      </c>
      <c r="Y52" s="42" t="str">
        <f t="shared" si="6"/>
        <v/>
      </c>
      <c r="Z52" s="48"/>
      <c r="AA52" s="50"/>
      <c r="AB52" s="42"/>
      <c r="AC52" s="48"/>
      <c r="AD52" s="48"/>
      <c r="AE52" s="48"/>
      <c r="AF52" s="48"/>
      <c r="AG52" s="53" t="str">
        <f t="shared" si="7"/>
        <v/>
      </c>
      <c r="AH52" s="48"/>
      <c r="AI52" s="48"/>
      <c r="AJ52" s="42" t="str">
        <f t="shared" si="8"/>
        <v/>
      </c>
      <c r="AK52" s="48"/>
      <c r="AL52" s="48"/>
      <c r="AM52" s="42" t="str">
        <f t="shared" si="9"/>
        <v/>
      </c>
      <c r="AN52" s="48"/>
      <c r="AO52" s="48"/>
      <c r="AP52" s="42" t="str">
        <f t="shared" si="10"/>
        <v/>
      </c>
      <c r="AQ52" s="48"/>
      <c r="AR52" s="48"/>
      <c r="AS52" s="42" t="str">
        <f t="shared" si="11"/>
        <v/>
      </c>
      <c r="AT52" s="48"/>
      <c r="AU52" s="48"/>
      <c r="AV52" s="42" t="str">
        <f t="shared" si="12"/>
        <v/>
      </c>
      <c r="AW52" s="48"/>
      <c r="AX52" s="48"/>
      <c r="AY52" s="42" t="str">
        <f t="shared" si="13"/>
        <v/>
      </c>
      <c r="AZ52" s="48"/>
      <c r="BA52" s="48"/>
      <c r="BB52" s="42" t="str">
        <f t="shared" si="14"/>
        <v/>
      </c>
      <c r="BC52" s="43" t="str">
        <f t="shared" si="15"/>
        <v/>
      </c>
      <c r="BD52" s="51"/>
      <c r="BE52" s="51"/>
      <c r="BF52" s="53" t="str">
        <f t="shared" si="16"/>
        <v/>
      </c>
      <c r="BG52" s="52"/>
      <c r="BH52" s="52"/>
      <c r="BI52" s="37"/>
      <c r="BJ52" s="37" t="str">
        <f t="shared" si="18"/>
        <v/>
      </c>
      <c r="BK52" s="36" t="str">
        <f t="shared" si="19"/>
        <v/>
      </c>
      <c r="BL52" s="36" t="str">
        <f t="shared" si="20"/>
        <v/>
      </c>
    </row>
    <row r="53" spans="1:64" x14ac:dyDescent="0.3">
      <c r="A53" s="36" t="str">
        <f>IF(TS!A59="","",TS!A59)</f>
        <v/>
      </c>
      <c r="B53" s="36" t="str">
        <f>IF(TS!B59="","",TS!B59)</f>
        <v/>
      </c>
      <c r="C53" s="36" t="str">
        <f>IF(TS!C59="","",TS!C59)</f>
        <v/>
      </c>
      <c r="D53" s="44" t="str">
        <f>IF(TS!G59="","",TS!G59)</f>
        <v/>
      </c>
      <c r="E53" s="36" t="str">
        <f>IF(TS!D59="","",TS!D59)</f>
        <v/>
      </c>
      <c r="F53" s="36" t="str">
        <f>IF(TS!F59="","",TS!F59)</f>
        <v/>
      </c>
      <c r="G53" s="48"/>
      <c r="H53" s="48"/>
      <c r="I53" s="42" t="str">
        <f t="shared" si="0"/>
        <v/>
      </c>
      <c r="J53" s="48"/>
      <c r="K53" s="48"/>
      <c r="L53" s="42" t="str">
        <f t="shared" si="1"/>
        <v/>
      </c>
      <c r="M53" s="49"/>
      <c r="N53" s="49"/>
      <c r="O53" s="42" t="str">
        <f t="shared" si="2"/>
        <v/>
      </c>
      <c r="P53" s="49"/>
      <c r="Q53" s="49"/>
      <c r="R53" s="42" t="str">
        <f t="shared" si="3"/>
        <v/>
      </c>
      <c r="S53" s="48"/>
      <c r="T53" s="48"/>
      <c r="U53" s="42" t="str">
        <f t="shared" si="4"/>
        <v/>
      </c>
      <c r="V53" s="48"/>
      <c r="W53" s="48"/>
      <c r="X53" s="42" t="str">
        <f t="shared" si="5"/>
        <v/>
      </c>
      <c r="Y53" s="42" t="str">
        <f t="shared" si="6"/>
        <v/>
      </c>
      <c r="Z53" s="48"/>
      <c r="AA53" s="50"/>
      <c r="AB53" s="42"/>
      <c r="AC53" s="48"/>
      <c r="AD53" s="48"/>
      <c r="AE53" s="48"/>
      <c r="AF53" s="48"/>
      <c r="AG53" s="53" t="str">
        <f t="shared" si="7"/>
        <v/>
      </c>
      <c r="AH53" s="48"/>
      <c r="AI53" s="48"/>
      <c r="AJ53" s="42" t="str">
        <f t="shared" si="8"/>
        <v/>
      </c>
      <c r="AK53" s="48"/>
      <c r="AL53" s="48"/>
      <c r="AM53" s="42" t="str">
        <f t="shared" si="9"/>
        <v/>
      </c>
      <c r="AN53" s="48"/>
      <c r="AO53" s="48"/>
      <c r="AP53" s="42" t="str">
        <f t="shared" si="10"/>
        <v/>
      </c>
      <c r="AQ53" s="48"/>
      <c r="AR53" s="48"/>
      <c r="AS53" s="42" t="str">
        <f t="shared" si="11"/>
        <v/>
      </c>
      <c r="AT53" s="48"/>
      <c r="AU53" s="48"/>
      <c r="AV53" s="42" t="str">
        <f t="shared" si="12"/>
        <v/>
      </c>
      <c r="AW53" s="48"/>
      <c r="AX53" s="48"/>
      <c r="AY53" s="42" t="str">
        <f t="shared" si="13"/>
        <v/>
      </c>
      <c r="AZ53" s="48"/>
      <c r="BA53" s="48"/>
      <c r="BB53" s="42" t="str">
        <f t="shared" si="14"/>
        <v/>
      </c>
      <c r="BC53" s="43" t="str">
        <f t="shared" si="15"/>
        <v/>
      </c>
      <c r="BD53" s="51"/>
      <c r="BE53" s="51"/>
      <c r="BF53" s="53" t="str">
        <f t="shared" si="16"/>
        <v/>
      </c>
      <c r="BG53" s="52"/>
      <c r="BH53" s="52"/>
      <c r="BI53" s="37"/>
      <c r="BJ53" s="37" t="str">
        <f t="shared" si="18"/>
        <v/>
      </c>
      <c r="BK53" s="36" t="str">
        <f t="shared" si="19"/>
        <v/>
      </c>
      <c r="BL53" s="36" t="str">
        <f t="shared" si="20"/>
        <v/>
      </c>
    </row>
    <row r="54" spans="1:64" x14ac:dyDescent="0.3">
      <c r="A54" s="36" t="str">
        <f>IF(TS!A60="","",TS!A60)</f>
        <v/>
      </c>
      <c r="B54" s="36" t="str">
        <f>IF(TS!B60="","",TS!B60)</f>
        <v/>
      </c>
      <c r="C54" s="36" t="str">
        <f>IF(TS!C60="","",TS!C60)</f>
        <v/>
      </c>
      <c r="D54" s="44" t="str">
        <f>IF(TS!G60="","",TS!G60)</f>
        <v/>
      </c>
      <c r="E54" s="36" t="str">
        <f>IF(TS!D60="","",TS!D60)</f>
        <v/>
      </c>
      <c r="F54" s="36" t="str">
        <f>IF(TS!F60="","",TS!F60)</f>
        <v/>
      </c>
      <c r="G54" s="48"/>
      <c r="H54" s="48"/>
      <c r="I54" s="42" t="str">
        <f t="shared" si="0"/>
        <v/>
      </c>
      <c r="J54" s="48"/>
      <c r="K54" s="48"/>
      <c r="L54" s="42" t="str">
        <f t="shared" si="1"/>
        <v/>
      </c>
      <c r="M54" s="49"/>
      <c r="N54" s="49"/>
      <c r="O54" s="42" t="str">
        <f t="shared" si="2"/>
        <v/>
      </c>
      <c r="P54" s="49"/>
      <c r="Q54" s="49"/>
      <c r="R54" s="42" t="str">
        <f t="shared" si="3"/>
        <v/>
      </c>
      <c r="S54" s="48"/>
      <c r="T54" s="48"/>
      <c r="U54" s="42" t="str">
        <f t="shared" si="4"/>
        <v/>
      </c>
      <c r="V54" s="48"/>
      <c r="W54" s="48"/>
      <c r="X54" s="42" t="str">
        <f t="shared" si="5"/>
        <v/>
      </c>
      <c r="Y54" s="42" t="str">
        <f t="shared" si="6"/>
        <v/>
      </c>
      <c r="Z54" s="48"/>
      <c r="AA54" s="50"/>
      <c r="AB54" s="42"/>
      <c r="AC54" s="48"/>
      <c r="AD54" s="48"/>
      <c r="AE54" s="48"/>
      <c r="AF54" s="48"/>
      <c r="AG54" s="53" t="str">
        <f t="shared" si="7"/>
        <v/>
      </c>
      <c r="AH54" s="48"/>
      <c r="AI54" s="48"/>
      <c r="AJ54" s="42" t="str">
        <f t="shared" si="8"/>
        <v/>
      </c>
      <c r="AK54" s="48"/>
      <c r="AL54" s="48"/>
      <c r="AM54" s="42" t="str">
        <f t="shared" si="9"/>
        <v/>
      </c>
      <c r="AN54" s="48"/>
      <c r="AO54" s="48"/>
      <c r="AP54" s="42" t="str">
        <f t="shared" si="10"/>
        <v/>
      </c>
      <c r="AQ54" s="48"/>
      <c r="AR54" s="48"/>
      <c r="AS54" s="42" t="str">
        <f t="shared" si="11"/>
        <v/>
      </c>
      <c r="AT54" s="48"/>
      <c r="AU54" s="48"/>
      <c r="AV54" s="42" t="str">
        <f t="shared" si="12"/>
        <v/>
      </c>
      <c r="AW54" s="48"/>
      <c r="AX54" s="48"/>
      <c r="AY54" s="42" t="str">
        <f t="shared" si="13"/>
        <v/>
      </c>
      <c r="AZ54" s="48"/>
      <c r="BA54" s="48"/>
      <c r="BB54" s="42" t="str">
        <f t="shared" si="14"/>
        <v/>
      </c>
      <c r="BC54" s="43" t="str">
        <f t="shared" si="15"/>
        <v/>
      </c>
      <c r="BD54" s="51"/>
      <c r="BE54" s="51"/>
      <c r="BF54" s="53" t="str">
        <f t="shared" si="16"/>
        <v/>
      </c>
      <c r="BG54" s="52"/>
      <c r="BH54" s="52"/>
      <c r="BI54" s="37"/>
      <c r="BJ54" s="37" t="str">
        <f t="shared" si="18"/>
        <v/>
      </c>
      <c r="BK54" s="36" t="str">
        <f t="shared" si="19"/>
        <v/>
      </c>
      <c r="BL54" s="36" t="str">
        <f t="shared" si="20"/>
        <v/>
      </c>
    </row>
    <row r="55" spans="1:64" x14ac:dyDescent="0.3">
      <c r="A55" s="36" t="str">
        <f>IF(TS!A61="","",TS!A61)</f>
        <v/>
      </c>
      <c r="B55" s="36" t="str">
        <f>IF(TS!B61="","",TS!B61)</f>
        <v/>
      </c>
      <c r="C55" s="36" t="str">
        <f>IF(TS!C61="","",TS!C61)</f>
        <v/>
      </c>
      <c r="D55" s="44" t="str">
        <f>IF(TS!G61="","",TS!G61)</f>
        <v/>
      </c>
      <c r="E55" s="36" t="str">
        <f>IF(TS!D61="","",TS!D61)</f>
        <v/>
      </c>
      <c r="F55" s="36" t="str">
        <f>IF(TS!F61="","",TS!F61)</f>
        <v/>
      </c>
      <c r="G55" s="48"/>
      <c r="H55" s="48"/>
      <c r="I55" s="42" t="str">
        <f t="shared" si="0"/>
        <v/>
      </c>
      <c r="J55" s="48"/>
      <c r="K55" s="48"/>
      <c r="L55" s="42" t="str">
        <f t="shared" si="1"/>
        <v/>
      </c>
      <c r="M55" s="49"/>
      <c r="N55" s="49"/>
      <c r="O55" s="42" t="str">
        <f t="shared" si="2"/>
        <v/>
      </c>
      <c r="P55" s="49"/>
      <c r="Q55" s="49"/>
      <c r="R55" s="42" t="str">
        <f t="shared" si="3"/>
        <v/>
      </c>
      <c r="S55" s="48"/>
      <c r="T55" s="48"/>
      <c r="U55" s="42" t="str">
        <f t="shared" si="4"/>
        <v/>
      </c>
      <c r="V55" s="48"/>
      <c r="W55" s="48"/>
      <c r="X55" s="42" t="str">
        <f t="shared" si="5"/>
        <v/>
      </c>
      <c r="Y55" s="42" t="str">
        <f t="shared" si="6"/>
        <v/>
      </c>
      <c r="Z55" s="48"/>
      <c r="AA55" s="50"/>
      <c r="AB55" s="42"/>
      <c r="AC55" s="48"/>
      <c r="AD55" s="48"/>
      <c r="AE55" s="48"/>
      <c r="AF55" s="48"/>
      <c r="AG55" s="53" t="str">
        <f t="shared" si="7"/>
        <v/>
      </c>
      <c r="AH55" s="48"/>
      <c r="AI55" s="48"/>
      <c r="AJ55" s="42" t="str">
        <f t="shared" si="8"/>
        <v/>
      </c>
      <c r="AK55" s="48"/>
      <c r="AL55" s="48"/>
      <c r="AM55" s="42" t="str">
        <f t="shared" si="9"/>
        <v/>
      </c>
      <c r="AN55" s="48"/>
      <c r="AO55" s="48"/>
      <c r="AP55" s="42" t="str">
        <f t="shared" si="10"/>
        <v/>
      </c>
      <c r="AQ55" s="48"/>
      <c r="AR55" s="48"/>
      <c r="AS55" s="42" t="str">
        <f t="shared" si="11"/>
        <v/>
      </c>
      <c r="AT55" s="48"/>
      <c r="AU55" s="48"/>
      <c r="AV55" s="42" t="str">
        <f t="shared" si="12"/>
        <v/>
      </c>
      <c r="AW55" s="48"/>
      <c r="AX55" s="48"/>
      <c r="AY55" s="42" t="str">
        <f t="shared" si="13"/>
        <v/>
      </c>
      <c r="AZ55" s="48"/>
      <c r="BA55" s="48"/>
      <c r="BB55" s="42" t="str">
        <f t="shared" si="14"/>
        <v/>
      </c>
      <c r="BC55" s="43" t="str">
        <f t="shared" si="15"/>
        <v/>
      </c>
      <c r="BD55" s="51"/>
      <c r="BE55" s="51"/>
      <c r="BF55" s="53" t="str">
        <f t="shared" si="16"/>
        <v/>
      </c>
      <c r="BG55" s="52"/>
      <c r="BH55" s="52"/>
      <c r="BI55" s="37"/>
      <c r="BJ55" s="37" t="str">
        <f t="shared" si="18"/>
        <v/>
      </c>
      <c r="BK55" s="36" t="str">
        <f t="shared" si="19"/>
        <v/>
      </c>
      <c r="BL55" s="36" t="str">
        <f t="shared" si="20"/>
        <v/>
      </c>
    </row>
    <row r="56" spans="1:64" x14ac:dyDescent="0.3">
      <c r="A56" s="36" t="str">
        <f>IF(TS!A62="","",TS!A62)</f>
        <v/>
      </c>
      <c r="B56" s="36" t="str">
        <f>IF(TS!B62="","",TS!B62)</f>
        <v/>
      </c>
      <c r="C56" s="36" t="str">
        <f>IF(TS!C62="","",TS!C62)</f>
        <v/>
      </c>
      <c r="D56" s="44" t="str">
        <f>IF(TS!G62="","",TS!G62)</f>
        <v/>
      </c>
      <c r="E56" s="36" t="str">
        <f>IF(TS!D62="","",TS!D62)</f>
        <v/>
      </c>
      <c r="F56" s="36" t="str">
        <f>IF(TS!F62="","",TS!F62)</f>
        <v/>
      </c>
      <c r="G56" s="48"/>
      <c r="H56" s="48"/>
      <c r="I56" s="42" t="str">
        <f t="shared" si="0"/>
        <v/>
      </c>
      <c r="J56" s="48"/>
      <c r="K56" s="48"/>
      <c r="L56" s="42" t="str">
        <f t="shared" si="1"/>
        <v/>
      </c>
      <c r="M56" s="49"/>
      <c r="N56" s="49"/>
      <c r="O56" s="42" t="str">
        <f t="shared" si="2"/>
        <v/>
      </c>
      <c r="P56" s="49"/>
      <c r="Q56" s="49"/>
      <c r="R56" s="42" t="str">
        <f t="shared" si="3"/>
        <v/>
      </c>
      <c r="S56" s="48"/>
      <c r="T56" s="48"/>
      <c r="U56" s="42" t="str">
        <f t="shared" si="4"/>
        <v/>
      </c>
      <c r="V56" s="48"/>
      <c r="W56" s="48"/>
      <c r="X56" s="42" t="str">
        <f t="shared" si="5"/>
        <v/>
      </c>
      <c r="Y56" s="42" t="str">
        <f t="shared" si="6"/>
        <v/>
      </c>
      <c r="Z56" s="48"/>
      <c r="AA56" s="50"/>
      <c r="AB56" s="42"/>
      <c r="AC56" s="48"/>
      <c r="AD56" s="48"/>
      <c r="AE56" s="48"/>
      <c r="AF56" s="48"/>
      <c r="AG56" s="53" t="str">
        <f t="shared" si="7"/>
        <v/>
      </c>
      <c r="AH56" s="48"/>
      <c r="AI56" s="48"/>
      <c r="AJ56" s="42" t="str">
        <f t="shared" si="8"/>
        <v/>
      </c>
      <c r="AK56" s="48"/>
      <c r="AL56" s="48"/>
      <c r="AM56" s="42" t="str">
        <f t="shared" si="9"/>
        <v/>
      </c>
      <c r="AN56" s="48"/>
      <c r="AO56" s="48"/>
      <c r="AP56" s="42" t="str">
        <f t="shared" si="10"/>
        <v/>
      </c>
      <c r="AQ56" s="48"/>
      <c r="AR56" s="48"/>
      <c r="AS56" s="42" t="str">
        <f t="shared" si="11"/>
        <v/>
      </c>
      <c r="AT56" s="48"/>
      <c r="AU56" s="48"/>
      <c r="AV56" s="42" t="str">
        <f t="shared" si="12"/>
        <v/>
      </c>
      <c r="AW56" s="48"/>
      <c r="AX56" s="48"/>
      <c r="AY56" s="42" t="str">
        <f t="shared" si="13"/>
        <v/>
      </c>
      <c r="AZ56" s="48"/>
      <c r="BA56" s="48"/>
      <c r="BB56" s="42" t="str">
        <f t="shared" si="14"/>
        <v/>
      </c>
      <c r="BC56" s="43" t="str">
        <f t="shared" si="15"/>
        <v/>
      </c>
      <c r="BD56" s="51"/>
      <c r="BE56" s="51"/>
      <c r="BF56" s="53" t="str">
        <f t="shared" si="16"/>
        <v/>
      </c>
      <c r="BG56" s="52"/>
      <c r="BH56" s="52"/>
      <c r="BI56" s="37"/>
      <c r="BJ56" s="37" t="str">
        <f t="shared" si="18"/>
        <v/>
      </c>
      <c r="BK56" s="36" t="str">
        <f t="shared" si="19"/>
        <v/>
      </c>
      <c r="BL56" s="36" t="str">
        <f t="shared" si="20"/>
        <v/>
      </c>
    </row>
    <row r="57" spans="1:64" x14ac:dyDescent="0.3">
      <c r="A57" s="36" t="str">
        <f>IF(TS!A63="","",TS!A63)</f>
        <v/>
      </c>
      <c r="B57" s="36" t="str">
        <f>IF(TS!B63="","",TS!B63)</f>
        <v/>
      </c>
      <c r="C57" s="36" t="str">
        <f>IF(TS!C63="","",TS!C63)</f>
        <v/>
      </c>
      <c r="D57" s="44" t="str">
        <f>IF(TS!G63="","",TS!G63)</f>
        <v/>
      </c>
      <c r="E57" s="36" t="str">
        <f>IF(TS!D63="","",TS!D63)</f>
        <v/>
      </c>
      <c r="F57" s="36" t="str">
        <f>IF(TS!F63="","",TS!F63)</f>
        <v/>
      </c>
      <c r="G57" s="48"/>
      <c r="H57" s="48"/>
      <c r="I57" s="42" t="str">
        <f t="shared" si="0"/>
        <v/>
      </c>
      <c r="J57" s="48"/>
      <c r="K57" s="48"/>
      <c r="L57" s="42" t="str">
        <f t="shared" si="1"/>
        <v/>
      </c>
      <c r="M57" s="49"/>
      <c r="N57" s="49"/>
      <c r="O57" s="42" t="str">
        <f t="shared" si="2"/>
        <v/>
      </c>
      <c r="P57" s="49"/>
      <c r="Q57" s="49"/>
      <c r="R57" s="42" t="str">
        <f t="shared" si="3"/>
        <v/>
      </c>
      <c r="S57" s="48"/>
      <c r="T57" s="48"/>
      <c r="U57" s="42" t="str">
        <f t="shared" si="4"/>
        <v/>
      </c>
      <c r="V57" s="48"/>
      <c r="W57" s="48"/>
      <c r="X57" s="42" t="str">
        <f t="shared" si="5"/>
        <v/>
      </c>
      <c r="Y57" s="42" t="str">
        <f t="shared" si="6"/>
        <v/>
      </c>
      <c r="Z57" s="48"/>
      <c r="AA57" s="50"/>
      <c r="AB57" s="42"/>
      <c r="AC57" s="48"/>
      <c r="AD57" s="48"/>
      <c r="AE57" s="48"/>
      <c r="AF57" s="48"/>
      <c r="AG57" s="53" t="str">
        <f t="shared" si="7"/>
        <v/>
      </c>
      <c r="AH57" s="48"/>
      <c r="AI57" s="48"/>
      <c r="AJ57" s="42" t="str">
        <f t="shared" si="8"/>
        <v/>
      </c>
      <c r="AK57" s="48"/>
      <c r="AL57" s="48"/>
      <c r="AM57" s="42" t="str">
        <f t="shared" si="9"/>
        <v/>
      </c>
      <c r="AN57" s="48"/>
      <c r="AO57" s="48"/>
      <c r="AP57" s="42" t="str">
        <f t="shared" si="10"/>
        <v/>
      </c>
      <c r="AQ57" s="48"/>
      <c r="AR57" s="48"/>
      <c r="AS57" s="42" t="str">
        <f t="shared" si="11"/>
        <v/>
      </c>
      <c r="AT57" s="48"/>
      <c r="AU57" s="48"/>
      <c r="AV57" s="42" t="str">
        <f t="shared" si="12"/>
        <v/>
      </c>
      <c r="AW57" s="48"/>
      <c r="AX57" s="48"/>
      <c r="AY57" s="42" t="str">
        <f t="shared" si="13"/>
        <v/>
      </c>
      <c r="AZ57" s="48"/>
      <c r="BA57" s="48"/>
      <c r="BB57" s="42" t="str">
        <f t="shared" si="14"/>
        <v/>
      </c>
      <c r="BC57" s="43" t="str">
        <f t="shared" si="15"/>
        <v/>
      </c>
      <c r="BD57" s="51"/>
      <c r="BE57" s="51"/>
      <c r="BF57" s="53" t="str">
        <f t="shared" si="16"/>
        <v/>
      </c>
      <c r="BG57" s="52"/>
      <c r="BH57" s="52"/>
      <c r="BI57" s="37"/>
      <c r="BJ57" s="37" t="str">
        <f t="shared" si="18"/>
        <v/>
      </c>
      <c r="BK57" s="36" t="str">
        <f t="shared" si="19"/>
        <v/>
      </c>
      <c r="BL57" s="36" t="str">
        <f t="shared" si="20"/>
        <v/>
      </c>
    </row>
    <row r="58" spans="1:64" x14ac:dyDescent="0.3">
      <c r="A58" s="36" t="str">
        <f>IF(TS!A64="","",TS!A64)</f>
        <v/>
      </c>
      <c r="B58" s="36" t="str">
        <f>IF(TS!B64="","",TS!B64)</f>
        <v/>
      </c>
      <c r="C58" s="36" t="str">
        <f>IF(TS!C64="","",TS!C64)</f>
        <v/>
      </c>
      <c r="D58" s="44" t="str">
        <f>IF(TS!G64="","",TS!G64)</f>
        <v/>
      </c>
      <c r="E58" s="36" t="str">
        <f>IF(TS!D64="","",TS!D64)</f>
        <v/>
      </c>
      <c r="F58" s="36" t="str">
        <f>IF(TS!F64="","",TS!F64)</f>
        <v/>
      </c>
      <c r="G58" s="48"/>
      <c r="H58" s="48"/>
      <c r="I58" s="42" t="str">
        <f t="shared" si="0"/>
        <v/>
      </c>
      <c r="J58" s="48"/>
      <c r="K58" s="48"/>
      <c r="L58" s="42" t="str">
        <f t="shared" si="1"/>
        <v/>
      </c>
      <c r="M58" s="49"/>
      <c r="N58" s="49"/>
      <c r="O58" s="42" t="str">
        <f t="shared" si="2"/>
        <v/>
      </c>
      <c r="P58" s="49"/>
      <c r="Q58" s="49"/>
      <c r="R58" s="42" t="str">
        <f t="shared" si="3"/>
        <v/>
      </c>
      <c r="S58" s="48"/>
      <c r="T58" s="48"/>
      <c r="U58" s="42" t="str">
        <f t="shared" si="4"/>
        <v/>
      </c>
      <c r="V58" s="48"/>
      <c r="W58" s="48"/>
      <c r="X58" s="42" t="str">
        <f t="shared" si="5"/>
        <v/>
      </c>
      <c r="Y58" s="42" t="str">
        <f t="shared" si="6"/>
        <v/>
      </c>
      <c r="Z58" s="48"/>
      <c r="AA58" s="50"/>
      <c r="AB58" s="42"/>
      <c r="AC58" s="48"/>
      <c r="AD58" s="48"/>
      <c r="AE58" s="48"/>
      <c r="AF58" s="48"/>
      <c r="AG58" s="53" t="str">
        <f t="shared" si="7"/>
        <v/>
      </c>
      <c r="AH58" s="48"/>
      <c r="AI58" s="48"/>
      <c r="AJ58" s="42" t="str">
        <f t="shared" si="8"/>
        <v/>
      </c>
      <c r="AK58" s="48"/>
      <c r="AL58" s="48"/>
      <c r="AM58" s="42" t="str">
        <f t="shared" si="9"/>
        <v/>
      </c>
      <c r="AN58" s="48"/>
      <c r="AO58" s="48"/>
      <c r="AP58" s="42" t="str">
        <f t="shared" si="10"/>
        <v/>
      </c>
      <c r="AQ58" s="48"/>
      <c r="AR58" s="48"/>
      <c r="AS58" s="42" t="str">
        <f t="shared" si="11"/>
        <v/>
      </c>
      <c r="AT58" s="48"/>
      <c r="AU58" s="48"/>
      <c r="AV58" s="42" t="str">
        <f t="shared" si="12"/>
        <v/>
      </c>
      <c r="AW58" s="48"/>
      <c r="AX58" s="48"/>
      <c r="AY58" s="42" t="str">
        <f t="shared" si="13"/>
        <v/>
      </c>
      <c r="AZ58" s="48"/>
      <c r="BA58" s="48"/>
      <c r="BB58" s="42" t="str">
        <f t="shared" si="14"/>
        <v/>
      </c>
      <c r="BC58" s="43" t="str">
        <f t="shared" si="15"/>
        <v/>
      </c>
      <c r="BD58" s="51"/>
      <c r="BE58" s="51"/>
      <c r="BF58" s="53" t="str">
        <f t="shared" si="16"/>
        <v/>
      </c>
      <c r="BG58" s="52"/>
      <c r="BH58" s="52"/>
      <c r="BI58" s="37"/>
      <c r="BJ58" s="37" t="str">
        <f t="shared" si="18"/>
        <v/>
      </c>
      <c r="BK58" s="36" t="str">
        <f t="shared" si="19"/>
        <v/>
      </c>
      <c r="BL58" s="36" t="str">
        <f t="shared" si="20"/>
        <v/>
      </c>
    </row>
    <row r="59" spans="1:64" x14ac:dyDescent="0.3">
      <c r="A59" s="36" t="str">
        <f>IF(TS!A65="","",TS!A65)</f>
        <v/>
      </c>
      <c r="B59" s="36" t="str">
        <f>IF(TS!B65="","",TS!B65)</f>
        <v/>
      </c>
      <c r="C59" s="36" t="str">
        <f>IF(TS!C65="","",TS!C65)</f>
        <v/>
      </c>
      <c r="D59" s="44" t="str">
        <f>IF(TS!G65="","",TS!G65)</f>
        <v/>
      </c>
      <c r="E59" s="36" t="str">
        <f>IF(TS!D65="","",TS!D65)</f>
        <v/>
      </c>
      <c r="F59" s="36" t="str">
        <f>IF(TS!F65="","",TS!F65)</f>
        <v/>
      </c>
      <c r="G59" s="48"/>
      <c r="H59" s="48"/>
      <c r="I59" s="42" t="str">
        <f t="shared" si="0"/>
        <v/>
      </c>
      <c r="J59" s="48"/>
      <c r="K59" s="48"/>
      <c r="L59" s="42" t="str">
        <f t="shared" si="1"/>
        <v/>
      </c>
      <c r="M59" s="49"/>
      <c r="N59" s="49"/>
      <c r="O59" s="42" t="str">
        <f t="shared" si="2"/>
        <v/>
      </c>
      <c r="P59" s="49"/>
      <c r="Q59" s="49"/>
      <c r="R59" s="42" t="str">
        <f t="shared" si="3"/>
        <v/>
      </c>
      <c r="S59" s="48"/>
      <c r="T59" s="48"/>
      <c r="U59" s="42" t="str">
        <f t="shared" si="4"/>
        <v/>
      </c>
      <c r="V59" s="48"/>
      <c r="W59" s="48"/>
      <c r="X59" s="42" t="str">
        <f t="shared" si="5"/>
        <v/>
      </c>
      <c r="Y59" s="42" t="str">
        <f t="shared" si="6"/>
        <v/>
      </c>
      <c r="Z59" s="48"/>
      <c r="AA59" s="50"/>
      <c r="AB59" s="42"/>
      <c r="AC59" s="48"/>
      <c r="AD59" s="48"/>
      <c r="AE59" s="48"/>
      <c r="AF59" s="48"/>
      <c r="AG59" s="53" t="str">
        <f t="shared" si="7"/>
        <v/>
      </c>
      <c r="AH59" s="48"/>
      <c r="AI59" s="48"/>
      <c r="AJ59" s="42" t="str">
        <f t="shared" si="8"/>
        <v/>
      </c>
      <c r="AK59" s="48"/>
      <c r="AL59" s="48"/>
      <c r="AM59" s="42" t="str">
        <f t="shared" si="9"/>
        <v/>
      </c>
      <c r="AN59" s="48"/>
      <c r="AO59" s="48"/>
      <c r="AP59" s="42" t="str">
        <f t="shared" si="10"/>
        <v/>
      </c>
      <c r="AQ59" s="48"/>
      <c r="AR59" s="48"/>
      <c r="AS59" s="42" t="str">
        <f t="shared" si="11"/>
        <v/>
      </c>
      <c r="AT59" s="48"/>
      <c r="AU59" s="48"/>
      <c r="AV59" s="42" t="str">
        <f t="shared" si="12"/>
        <v/>
      </c>
      <c r="AW59" s="48"/>
      <c r="AX59" s="48"/>
      <c r="AY59" s="42" t="str">
        <f t="shared" si="13"/>
        <v/>
      </c>
      <c r="AZ59" s="48"/>
      <c r="BA59" s="48"/>
      <c r="BB59" s="42" t="str">
        <f t="shared" si="14"/>
        <v/>
      </c>
      <c r="BC59" s="43" t="str">
        <f t="shared" si="15"/>
        <v/>
      </c>
      <c r="BD59" s="51"/>
      <c r="BE59" s="51"/>
      <c r="BF59" s="53" t="str">
        <f t="shared" si="16"/>
        <v/>
      </c>
      <c r="BG59" s="52"/>
      <c r="BH59" s="52"/>
      <c r="BI59" s="37"/>
      <c r="BJ59" s="37" t="str">
        <f t="shared" si="18"/>
        <v/>
      </c>
      <c r="BK59" s="36" t="str">
        <f t="shared" si="19"/>
        <v/>
      </c>
      <c r="BL59" s="36" t="str">
        <f t="shared" si="20"/>
        <v/>
      </c>
    </row>
    <row r="60" spans="1:64" x14ac:dyDescent="0.3">
      <c r="A60" s="36" t="str">
        <f>IF(TS!A66="","",TS!A66)</f>
        <v/>
      </c>
      <c r="B60" s="36" t="str">
        <f>IF(TS!B66="","",TS!B66)</f>
        <v/>
      </c>
      <c r="C60" s="36" t="str">
        <f>IF(TS!C66="","",TS!C66)</f>
        <v/>
      </c>
      <c r="D60" s="44" t="str">
        <f>IF(TS!G66="","",TS!G66)</f>
        <v/>
      </c>
      <c r="E60" s="36" t="str">
        <f>IF(TS!D66="","",TS!D66)</f>
        <v/>
      </c>
      <c r="F60" s="36" t="str">
        <f>IF(TS!F66="","",TS!F66)</f>
        <v/>
      </c>
      <c r="G60" s="48"/>
      <c r="H60" s="48"/>
      <c r="I60" s="42" t="str">
        <f t="shared" si="0"/>
        <v/>
      </c>
      <c r="J60" s="48"/>
      <c r="K60" s="48"/>
      <c r="L60" s="42" t="str">
        <f t="shared" si="1"/>
        <v/>
      </c>
      <c r="M60" s="49"/>
      <c r="N60" s="49"/>
      <c r="O60" s="42" t="str">
        <f t="shared" si="2"/>
        <v/>
      </c>
      <c r="P60" s="49"/>
      <c r="Q60" s="49"/>
      <c r="R60" s="42" t="str">
        <f t="shared" si="3"/>
        <v/>
      </c>
      <c r="S60" s="48"/>
      <c r="T60" s="48"/>
      <c r="U60" s="42" t="str">
        <f t="shared" si="4"/>
        <v/>
      </c>
      <c r="V60" s="48"/>
      <c r="W60" s="48"/>
      <c r="X60" s="42" t="str">
        <f t="shared" si="5"/>
        <v/>
      </c>
      <c r="Y60" s="42" t="str">
        <f t="shared" si="6"/>
        <v/>
      </c>
      <c r="Z60" s="48"/>
      <c r="AA60" s="48"/>
      <c r="AB60" s="42"/>
      <c r="AC60" s="48"/>
      <c r="AD60" s="48"/>
      <c r="AE60" s="48"/>
      <c r="AF60" s="48"/>
      <c r="AG60" s="53" t="str">
        <f t="shared" si="7"/>
        <v/>
      </c>
      <c r="AH60" s="48"/>
      <c r="AI60" s="48"/>
      <c r="AJ60" s="42" t="str">
        <f t="shared" si="8"/>
        <v/>
      </c>
      <c r="AK60" s="48"/>
      <c r="AL60" s="48"/>
      <c r="AM60" s="42" t="str">
        <f t="shared" si="9"/>
        <v/>
      </c>
      <c r="AN60" s="48"/>
      <c r="AO60" s="48"/>
      <c r="AP60" s="42" t="str">
        <f t="shared" si="10"/>
        <v/>
      </c>
      <c r="AQ60" s="48"/>
      <c r="AR60" s="48"/>
      <c r="AS60" s="42" t="str">
        <f t="shared" si="11"/>
        <v/>
      </c>
      <c r="AT60" s="48"/>
      <c r="AU60" s="48"/>
      <c r="AV60" s="42" t="str">
        <f t="shared" si="12"/>
        <v/>
      </c>
      <c r="AW60" s="48"/>
      <c r="AX60" s="48"/>
      <c r="AY60" s="42" t="str">
        <f t="shared" si="13"/>
        <v/>
      </c>
      <c r="AZ60" s="48"/>
      <c r="BA60" s="48"/>
      <c r="BB60" s="42" t="str">
        <f t="shared" si="14"/>
        <v/>
      </c>
      <c r="BC60" s="43" t="str">
        <f t="shared" si="15"/>
        <v/>
      </c>
      <c r="BD60" s="48"/>
      <c r="BE60" s="48"/>
      <c r="BF60" s="53" t="str">
        <f t="shared" si="16"/>
        <v/>
      </c>
      <c r="BG60" s="52"/>
      <c r="BH60" s="52"/>
      <c r="BI60" s="37"/>
      <c r="BJ60" s="37" t="str">
        <f t="shared" si="18"/>
        <v/>
      </c>
      <c r="BK60" s="36" t="str">
        <f t="shared" si="19"/>
        <v/>
      </c>
      <c r="BL60" s="36" t="str">
        <f t="shared" si="20"/>
        <v/>
      </c>
    </row>
    <row r="61" spans="1:64" x14ac:dyDescent="0.3">
      <c r="A61" s="36" t="str">
        <f>IF(TS!A67="","",TS!A67)</f>
        <v/>
      </c>
      <c r="B61" s="36" t="str">
        <f>IF(TS!B67="","",TS!B67)</f>
        <v/>
      </c>
      <c r="C61" s="36" t="str">
        <f>IF(TS!C67="","",TS!C67)</f>
        <v/>
      </c>
      <c r="D61" s="44" t="str">
        <f>IF(TS!G67="","",TS!G67)</f>
        <v/>
      </c>
      <c r="E61" s="36" t="str">
        <f>IF(TS!D67="","",TS!D67)</f>
        <v/>
      </c>
      <c r="F61" s="36" t="str">
        <f>IF(TS!F67="","",TS!F67)</f>
        <v/>
      </c>
      <c r="G61" s="48"/>
      <c r="H61" s="48"/>
      <c r="I61" s="42" t="str">
        <f t="shared" si="0"/>
        <v/>
      </c>
      <c r="J61" s="48"/>
      <c r="K61" s="48"/>
      <c r="L61" s="42" t="str">
        <f t="shared" si="1"/>
        <v/>
      </c>
      <c r="M61" s="49"/>
      <c r="N61" s="49"/>
      <c r="O61" s="42" t="str">
        <f t="shared" si="2"/>
        <v/>
      </c>
      <c r="P61" s="49"/>
      <c r="Q61" s="49"/>
      <c r="R61" s="42" t="str">
        <f t="shared" si="3"/>
        <v/>
      </c>
      <c r="S61" s="48"/>
      <c r="T61" s="48"/>
      <c r="U61" s="42" t="str">
        <f t="shared" si="4"/>
        <v/>
      </c>
      <c r="V61" s="48"/>
      <c r="W61" s="48"/>
      <c r="X61" s="42" t="str">
        <f t="shared" si="5"/>
        <v/>
      </c>
      <c r="Y61" s="42" t="str">
        <f t="shared" si="6"/>
        <v/>
      </c>
      <c r="Z61" s="48"/>
      <c r="AA61" s="48"/>
      <c r="AB61" s="42"/>
      <c r="AC61" s="48"/>
      <c r="AD61" s="48"/>
      <c r="AE61" s="48"/>
      <c r="AF61" s="48"/>
      <c r="AG61" s="53" t="str">
        <f t="shared" si="7"/>
        <v/>
      </c>
      <c r="AH61" s="48"/>
      <c r="AI61" s="48"/>
      <c r="AJ61" s="42" t="str">
        <f t="shared" si="8"/>
        <v/>
      </c>
      <c r="AK61" s="48"/>
      <c r="AL61" s="48"/>
      <c r="AM61" s="42" t="str">
        <f t="shared" si="9"/>
        <v/>
      </c>
      <c r="AN61" s="48"/>
      <c r="AO61" s="48"/>
      <c r="AP61" s="42" t="str">
        <f t="shared" si="10"/>
        <v/>
      </c>
      <c r="AQ61" s="48"/>
      <c r="AR61" s="48"/>
      <c r="AS61" s="42" t="str">
        <f t="shared" si="11"/>
        <v/>
      </c>
      <c r="AT61" s="48"/>
      <c r="AU61" s="48"/>
      <c r="AV61" s="42" t="str">
        <f t="shared" si="12"/>
        <v/>
      </c>
      <c r="AW61" s="48"/>
      <c r="AX61" s="48"/>
      <c r="AY61" s="42" t="str">
        <f t="shared" si="13"/>
        <v/>
      </c>
      <c r="AZ61" s="48"/>
      <c r="BA61" s="48"/>
      <c r="BB61" s="42" t="str">
        <f t="shared" si="14"/>
        <v/>
      </c>
      <c r="BC61" s="43" t="str">
        <f t="shared" si="15"/>
        <v/>
      </c>
      <c r="BD61" s="48"/>
      <c r="BE61" s="48"/>
      <c r="BF61" s="53" t="str">
        <f t="shared" si="16"/>
        <v/>
      </c>
      <c r="BG61" s="52"/>
      <c r="BH61" s="52"/>
      <c r="BI61" s="37"/>
      <c r="BJ61" s="37" t="str">
        <f t="shared" si="18"/>
        <v/>
      </c>
      <c r="BK61" s="36" t="str">
        <f t="shared" si="19"/>
        <v/>
      </c>
      <c r="BL61" s="36" t="str">
        <f t="shared" si="20"/>
        <v/>
      </c>
    </row>
    <row r="62" spans="1:64" x14ac:dyDescent="0.3">
      <c r="A62" s="36" t="str">
        <f>IF(TS!A68="","",TS!A68)</f>
        <v/>
      </c>
      <c r="B62" s="36" t="str">
        <f>IF(TS!B68="","",TS!B68)</f>
        <v/>
      </c>
      <c r="C62" s="36" t="str">
        <f>IF(TS!C68="","",TS!C68)</f>
        <v/>
      </c>
      <c r="D62" s="44" t="str">
        <f>IF(TS!G68="","",TS!G68)</f>
        <v/>
      </c>
      <c r="E62" s="36" t="str">
        <f>IF(TS!D68="","",TS!D68)</f>
        <v/>
      </c>
      <c r="F62" s="36" t="str">
        <f>IF(TS!F68="","",TS!F68)</f>
        <v/>
      </c>
      <c r="G62" s="48"/>
      <c r="H62" s="48"/>
      <c r="I62" s="42" t="str">
        <f t="shared" si="0"/>
        <v/>
      </c>
      <c r="J62" s="48"/>
      <c r="K62" s="48"/>
      <c r="L62" s="42" t="str">
        <f t="shared" si="1"/>
        <v/>
      </c>
      <c r="M62" s="49"/>
      <c r="N62" s="49"/>
      <c r="O62" s="42" t="str">
        <f t="shared" si="2"/>
        <v/>
      </c>
      <c r="P62" s="49"/>
      <c r="Q62" s="49"/>
      <c r="R62" s="42" t="str">
        <f t="shared" si="3"/>
        <v/>
      </c>
      <c r="S62" s="48"/>
      <c r="T62" s="48"/>
      <c r="U62" s="42" t="str">
        <f t="shared" si="4"/>
        <v/>
      </c>
      <c r="V62" s="48"/>
      <c r="W62" s="48"/>
      <c r="X62" s="42" t="str">
        <f t="shared" si="5"/>
        <v/>
      </c>
      <c r="Y62" s="42" t="str">
        <f t="shared" si="6"/>
        <v/>
      </c>
      <c r="Z62" s="48"/>
      <c r="AA62" s="48"/>
      <c r="AB62" s="42"/>
      <c r="AC62" s="48"/>
      <c r="AD62" s="48"/>
      <c r="AE62" s="48"/>
      <c r="AF62" s="48"/>
      <c r="AG62" s="53" t="str">
        <f t="shared" si="7"/>
        <v/>
      </c>
      <c r="AH62" s="48"/>
      <c r="AI62" s="48"/>
      <c r="AJ62" s="42" t="str">
        <f t="shared" si="8"/>
        <v/>
      </c>
      <c r="AK62" s="48"/>
      <c r="AL62" s="48"/>
      <c r="AM62" s="42" t="str">
        <f t="shared" si="9"/>
        <v/>
      </c>
      <c r="AN62" s="48"/>
      <c r="AO62" s="48"/>
      <c r="AP62" s="42" t="str">
        <f t="shared" si="10"/>
        <v/>
      </c>
      <c r="AQ62" s="48"/>
      <c r="AR62" s="48"/>
      <c r="AS62" s="42" t="str">
        <f t="shared" si="11"/>
        <v/>
      </c>
      <c r="AT62" s="48"/>
      <c r="AU62" s="48"/>
      <c r="AV62" s="42" t="str">
        <f t="shared" si="12"/>
        <v/>
      </c>
      <c r="AW62" s="48"/>
      <c r="AX62" s="48"/>
      <c r="AY62" s="42" t="str">
        <f t="shared" si="13"/>
        <v/>
      </c>
      <c r="AZ62" s="48"/>
      <c r="BA62" s="48"/>
      <c r="BB62" s="42" t="str">
        <f t="shared" si="14"/>
        <v/>
      </c>
      <c r="BC62" s="43" t="str">
        <f t="shared" si="15"/>
        <v/>
      </c>
      <c r="BD62" s="48"/>
      <c r="BE62" s="48"/>
      <c r="BF62" s="53" t="str">
        <f t="shared" si="16"/>
        <v/>
      </c>
      <c r="BG62" s="52"/>
      <c r="BH62" s="52"/>
      <c r="BI62" s="37"/>
      <c r="BJ62" s="37" t="str">
        <f t="shared" si="18"/>
        <v/>
      </c>
      <c r="BK62" s="36" t="str">
        <f t="shared" si="19"/>
        <v/>
      </c>
      <c r="BL62" s="36" t="str">
        <f t="shared" si="20"/>
        <v/>
      </c>
    </row>
    <row r="63" spans="1:64" x14ac:dyDescent="0.3">
      <c r="A63" s="36" t="str">
        <f>IF(TS!A69="","",TS!A69)</f>
        <v/>
      </c>
      <c r="B63" s="36" t="str">
        <f>IF(TS!B69="","",TS!B69)</f>
        <v/>
      </c>
      <c r="C63" s="36" t="str">
        <f>IF(TS!C69="","",TS!C69)</f>
        <v/>
      </c>
      <c r="D63" s="44" t="str">
        <f>IF(TS!G69="","",TS!G69)</f>
        <v/>
      </c>
      <c r="E63" s="36" t="str">
        <f>IF(TS!D69="","",TS!D69)</f>
        <v/>
      </c>
      <c r="F63" s="36" t="str">
        <f>IF(TS!F69="","",TS!F69)</f>
        <v/>
      </c>
      <c r="G63" s="48"/>
      <c r="H63" s="48"/>
      <c r="I63" s="42" t="str">
        <f t="shared" si="0"/>
        <v/>
      </c>
      <c r="J63" s="48"/>
      <c r="K63" s="48"/>
      <c r="L63" s="42" t="str">
        <f t="shared" si="1"/>
        <v/>
      </c>
      <c r="M63" s="49"/>
      <c r="N63" s="49"/>
      <c r="O63" s="42" t="str">
        <f t="shared" si="2"/>
        <v/>
      </c>
      <c r="P63" s="49"/>
      <c r="Q63" s="49"/>
      <c r="R63" s="42" t="str">
        <f t="shared" si="3"/>
        <v/>
      </c>
      <c r="S63" s="48"/>
      <c r="T63" s="48"/>
      <c r="U63" s="42" t="str">
        <f t="shared" si="4"/>
        <v/>
      </c>
      <c r="V63" s="48"/>
      <c r="W63" s="48"/>
      <c r="X63" s="42" t="str">
        <f t="shared" si="5"/>
        <v/>
      </c>
      <c r="Y63" s="42" t="str">
        <f t="shared" si="6"/>
        <v/>
      </c>
      <c r="Z63" s="48"/>
      <c r="AA63" s="48"/>
      <c r="AB63" s="42"/>
      <c r="AC63" s="48"/>
      <c r="AD63" s="48"/>
      <c r="AE63" s="48"/>
      <c r="AF63" s="48"/>
      <c r="AG63" s="53" t="str">
        <f t="shared" si="7"/>
        <v/>
      </c>
      <c r="AH63" s="48"/>
      <c r="AI63" s="48"/>
      <c r="AJ63" s="42" t="str">
        <f t="shared" si="8"/>
        <v/>
      </c>
      <c r="AK63" s="48"/>
      <c r="AL63" s="48"/>
      <c r="AM63" s="42" t="str">
        <f t="shared" si="9"/>
        <v/>
      </c>
      <c r="AN63" s="48"/>
      <c r="AO63" s="48"/>
      <c r="AP63" s="42" t="str">
        <f t="shared" si="10"/>
        <v/>
      </c>
      <c r="AQ63" s="48"/>
      <c r="AR63" s="48"/>
      <c r="AS63" s="42" t="str">
        <f t="shared" si="11"/>
        <v/>
      </c>
      <c r="AT63" s="48"/>
      <c r="AU63" s="48"/>
      <c r="AV63" s="42" t="str">
        <f t="shared" si="12"/>
        <v/>
      </c>
      <c r="AW63" s="48"/>
      <c r="AX63" s="48"/>
      <c r="AY63" s="42" t="str">
        <f t="shared" si="13"/>
        <v/>
      </c>
      <c r="AZ63" s="48"/>
      <c r="BA63" s="48"/>
      <c r="BB63" s="42" t="str">
        <f t="shared" si="14"/>
        <v/>
      </c>
      <c r="BC63" s="43" t="str">
        <f t="shared" si="15"/>
        <v/>
      </c>
      <c r="BD63" s="48"/>
      <c r="BE63" s="48"/>
      <c r="BF63" s="53" t="str">
        <f t="shared" si="16"/>
        <v/>
      </c>
      <c r="BG63" s="52"/>
      <c r="BH63" s="52"/>
      <c r="BI63" s="37"/>
      <c r="BJ63" s="37" t="str">
        <f t="shared" si="18"/>
        <v/>
      </c>
      <c r="BK63" s="36" t="str">
        <f t="shared" si="19"/>
        <v/>
      </c>
      <c r="BL63" s="36" t="str">
        <f t="shared" si="20"/>
        <v/>
      </c>
    </row>
    <row r="64" spans="1:64" x14ac:dyDescent="0.3">
      <c r="A64" s="36" t="str">
        <f>IF(TS!A70="","",TS!A70)</f>
        <v/>
      </c>
      <c r="B64" s="36" t="str">
        <f>IF(TS!B70="","",TS!B70)</f>
        <v/>
      </c>
      <c r="C64" s="36" t="str">
        <f>IF(TS!C70="","",TS!C70)</f>
        <v/>
      </c>
      <c r="D64" s="44" t="str">
        <f>IF(TS!G70="","",TS!G70)</f>
        <v/>
      </c>
      <c r="E64" s="36" t="str">
        <f>IF(TS!D70="","",TS!D70)</f>
        <v/>
      </c>
      <c r="F64" s="36" t="str">
        <f>IF(TS!F70="","",TS!F70)</f>
        <v/>
      </c>
      <c r="G64" s="48"/>
      <c r="H64" s="48"/>
      <c r="I64" s="42" t="str">
        <f t="shared" si="0"/>
        <v/>
      </c>
      <c r="J64" s="48"/>
      <c r="K64" s="48"/>
      <c r="L64" s="42" t="str">
        <f t="shared" si="1"/>
        <v/>
      </c>
      <c r="M64" s="49"/>
      <c r="N64" s="49"/>
      <c r="O64" s="42" t="str">
        <f t="shared" si="2"/>
        <v/>
      </c>
      <c r="P64" s="49"/>
      <c r="Q64" s="49"/>
      <c r="R64" s="42" t="str">
        <f t="shared" si="3"/>
        <v/>
      </c>
      <c r="S64" s="48"/>
      <c r="T64" s="48"/>
      <c r="U64" s="42" t="str">
        <f t="shared" si="4"/>
        <v/>
      </c>
      <c r="V64" s="48"/>
      <c r="W64" s="48"/>
      <c r="X64" s="42" t="str">
        <f t="shared" si="5"/>
        <v/>
      </c>
      <c r="Y64" s="42" t="str">
        <f t="shared" si="6"/>
        <v/>
      </c>
      <c r="Z64" s="48"/>
      <c r="AA64" s="48"/>
      <c r="AB64" s="42"/>
      <c r="AC64" s="48"/>
      <c r="AD64" s="48"/>
      <c r="AE64" s="48"/>
      <c r="AF64" s="48"/>
      <c r="AG64" s="53" t="str">
        <f t="shared" si="7"/>
        <v/>
      </c>
      <c r="AH64" s="48"/>
      <c r="AI64" s="48"/>
      <c r="AJ64" s="42" t="str">
        <f t="shared" si="8"/>
        <v/>
      </c>
      <c r="AK64" s="48"/>
      <c r="AL64" s="48"/>
      <c r="AM64" s="42" t="str">
        <f t="shared" si="9"/>
        <v/>
      </c>
      <c r="AN64" s="48"/>
      <c r="AO64" s="48"/>
      <c r="AP64" s="42" t="str">
        <f t="shared" si="10"/>
        <v/>
      </c>
      <c r="AQ64" s="48"/>
      <c r="AR64" s="48"/>
      <c r="AS64" s="42" t="str">
        <f t="shared" si="11"/>
        <v/>
      </c>
      <c r="AT64" s="48"/>
      <c r="AU64" s="48"/>
      <c r="AV64" s="42" t="str">
        <f t="shared" si="12"/>
        <v/>
      </c>
      <c r="AW64" s="48"/>
      <c r="AX64" s="48"/>
      <c r="AY64" s="42" t="str">
        <f t="shared" si="13"/>
        <v/>
      </c>
      <c r="AZ64" s="48"/>
      <c r="BA64" s="48"/>
      <c r="BB64" s="42" t="str">
        <f t="shared" si="14"/>
        <v/>
      </c>
      <c r="BC64" s="43" t="str">
        <f t="shared" si="15"/>
        <v/>
      </c>
      <c r="BD64" s="48"/>
      <c r="BE64" s="48"/>
      <c r="BF64" s="53" t="str">
        <f t="shared" si="16"/>
        <v/>
      </c>
      <c r="BG64" s="52"/>
      <c r="BH64" s="52"/>
      <c r="BI64" s="37"/>
      <c r="BJ64" s="37" t="str">
        <f t="shared" si="18"/>
        <v/>
      </c>
      <c r="BK64" s="36" t="str">
        <f t="shared" si="19"/>
        <v/>
      </c>
      <c r="BL64" s="36" t="str">
        <f t="shared" si="20"/>
        <v/>
      </c>
    </row>
    <row r="65" spans="1:64" x14ac:dyDescent="0.3">
      <c r="A65" s="36" t="str">
        <f>IF(TS!A71="","",TS!A71)</f>
        <v/>
      </c>
      <c r="B65" s="36" t="str">
        <f>IF(TS!B71="","",TS!B71)</f>
        <v/>
      </c>
      <c r="C65" s="36" t="str">
        <f>IF(TS!C71="","",TS!C71)</f>
        <v/>
      </c>
      <c r="D65" s="44" t="str">
        <f>IF(TS!G71="","",TS!G71)</f>
        <v/>
      </c>
      <c r="E65" s="36" t="str">
        <f>IF(TS!D71="","",TS!D71)</f>
        <v/>
      </c>
      <c r="F65" s="36" t="str">
        <f>IF(TS!F71="","",TS!F71)</f>
        <v/>
      </c>
      <c r="G65" s="48"/>
      <c r="H65" s="48"/>
      <c r="I65" s="42" t="str">
        <f t="shared" si="0"/>
        <v/>
      </c>
      <c r="J65" s="48"/>
      <c r="K65" s="48"/>
      <c r="L65" s="42" t="str">
        <f t="shared" si="1"/>
        <v/>
      </c>
      <c r="M65" s="49"/>
      <c r="N65" s="49"/>
      <c r="O65" s="42" t="str">
        <f t="shared" si="2"/>
        <v/>
      </c>
      <c r="P65" s="49"/>
      <c r="Q65" s="49"/>
      <c r="R65" s="42" t="str">
        <f t="shared" si="3"/>
        <v/>
      </c>
      <c r="S65" s="48"/>
      <c r="T65" s="48"/>
      <c r="U65" s="42" t="str">
        <f t="shared" si="4"/>
        <v/>
      </c>
      <c r="V65" s="48"/>
      <c r="W65" s="48"/>
      <c r="X65" s="42" t="str">
        <f t="shared" si="5"/>
        <v/>
      </c>
      <c r="Y65" s="42" t="str">
        <f t="shared" si="6"/>
        <v/>
      </c>
      <c r="Z65" s="48"/>
      <c r="AA65" s="48"/>
      <c r="AB65" s="42"/>
      <c r="AC65" s="48"/>
      <c r="AD65" s="48"/>
      <c r="AE65" s="48"/>
      <c r="AF65" s="48"/>
      <c r="AG65" s="53" t="str">
        <f t="shared" si="7"/>
        <v/>
      </c>
      <c r="AH65" s="48"/>
      <c r="AI65" s="48"/>
      <c r="AJ65" s="42" t="str">
        <f t="shared" si="8"/>
        <v/>
      </c>
      <c r="AK65" s="48"/>
      <c r="AL65" s="48"/>
      <c r="AM65" s="42" t="str">
        <f t="shared" si="9"/>
        <v/>
      </c>
      <c r="AN65" s="48"/>
      <c r="AO65" s="48"/>
      <c r="AP65" s="42" t="str">
        <f t="shared" si="10"/>
        <v/>
      </c>
      <c r="AQ65" s="48"/>
      <c r="AR65" s="48"/>
      <c r="AS65" s="42" t="str">
        <f t="shared" si="11"/>
        <v/>
      </c>
      <c r="AT65" s="48"/>
      <c r="AU65" s="48"/>
      <c r="AV65" s="42" t="str">
        <f t="shared" si="12"/>
        <v/>
      </c>
      <c r="AW65" s="48"/>
      <c r="AX65" s="48"/>
      <c r="AY65" s="42" t="str">
        <f t="shared" si="13"/>
        <v/>
      </c>
      <c r="AZ65" s="48"/>
      <c r="BA65" s="48"/>
      <c r="BB65" s="42" t="str">
        <f t="shared" si="14"/>
        <v/>
      </c>
      <c r="BC65" s="43" t="str">
        <f t="shared" si="15"/>
        <v/>
      </c>
      <c r="BD65" s="48"/>
      <c r="BE65" s="48"/>
      <c r="BF65" s="53" t="str">
        <f t="shared" si="16"/>
        <v/>
      </c>
      <c r="BG65" s="52"/>
      <c r="BH65" s="52"/>
      <c r="BI65" s="37"/>
      <c r="BJ65" s="37" t="str">
        <f t="shared" si="18"/>
        <v/>
      </c>
      <c r="BK65" s="36" t="str">
        <f t="shared" si="19"/>
        <v/>
      </c>
      <c r="BL65" s="36" t="str">
        <f t="shared" si="20"/>
        <v/>
      </c>
    </row>
    <row r="66" spans="1:64" x14ac:dyDescent="0.3">
      <c r="A66" s="36" t="str">
        <f>IF(TS!A72="","",TS!A72)</f>
        <v/>
      </c>
      <c r="B66" s="36" t="str">
        <f>IF(TS!B72="","",TS!B72)</f>
        <v/>
      </c>
      <c r="C66" s="36" t="str">
        <f>IF(TS!C72="","",TS!C72)</f>
        <v/>
      </c>
      <c r="D66" s="44" t="str">
        <f>IF(TS!G72="","",TS!G72)</f>
        <v/>
      </c>
      <c r="E66" s="36" t="str">
        <f>IF(TS!D72="","",TS!D72)</f>
        <v/>
      </c>
      <c r="F66" s="36" t="str">
        <f>IF(TS!F72="","",TS!F72)</f>
        <v/>
      </c>
      <c r="G66" s="48"/>
      <c r="H66" s="48"/>
      <c r="I66" s="42" t="str">
        <f t="shared" si="0"/>
        <v/>
      </c>
      <c r="J66" s="48"/>
      <c r="K66" s="48"/>
      <c r="L66" s="42" t="str">
        <f t="shared" si="1"/>
        <v/>
      </c>
      <c r="M66" s="49"/>
      <c r="N66" s="49"/>
      <c r="O66" s="42" t="str">
        <f t="shared" si="2"/>
        <v/>
      </c>
      <c r="P66" s="49"/>
      <c r="Q66" s="49"/>
      <c r="R66" s="42" t="str">
        <f t="shared" si="3"/>
        <v/>
      </c>
      <c r="S66" s="48"/>
      <c r="T66" s="48"/>
      <c r="U66" s="42" t="str">
        <f t="shared" si="4"/>
        <v/>
      </c>
      <c r="V66" s="48"/>
      <c r="W66" s="48"/>
      <c r="X66" s="42" t="str">
        <f t="shared" si="5"/>
        <v/>
      </c>
      <c r="Y66" s="42" t="str">
        <f t="shared" si="6"/>
        <v/>
      </c>
      <c r="Z66" s="48"/>
      <c r="AA66" s="48"/>
      <c r="AB66" s="42"/>
      <c r="AC66" s="48"/>
      <c r="AD66" s="48"/>
      <c r="AE66" s="48"/>
      <c r="AF66" s="48"/>
      <c r="AG66" s="53" t="str">
        <f t="shared" si="7"/>
        <v/>
      </c>
      <c r="AH66" s="48"/>
      <c r="AI66" s="48"/>
      <c r="AJ66" s="42" t="str">
        <f t="shared" si="8"/>
        <v/>
      </c>
      <c r="AK66" s="48"/>
      <c r="AL66" s="48"/>
      <c r="AM66" s="42" t="str">
        <f t="shared" si="9"/>
        <v/>
      </c>
      <c r="AN66" s="48"/>
      <c r="AO66" s="48"/>
      <c r="AP66" s="42" t="str">
        <f t="shared" si="10"/>
        <v/>
      </c>
      <c r="AQ66" s="48"/>
      <c r="AR66" s="48"/>
      <c r="AS66" s="42" t="str">
        <f t="shared" si="11"/>
        <v/>
      </c>
      <c r="AT66" s="48"/>
      <c r="AU66" s="48"/>
      <c r="AV66" s="42" t="str">
        <f t="shared" si="12"/>
        <v/>
      </c>
      <c r="AW66" s="48"/>
      <c r="AX66" s="48"/>
      <c r="AY66" s="42" t="str">
        <f t="shared" si="13"/>
        <v/>
      </c>
      <c r="AZ66" s="48"/>
      <c r="BA66" s="48"/>
      <c r="BB66" s="42" t="str">
        <f t="shared" si="14"/>
        <v/>
      </c>
      <c r="BC66" s="43" t="str">
        <f t="shared" si="15"/>
        <v/>
      </c>
      <c r="BD66" s="48"/>
      <c r="BE66" s="48"/>
      <c r="BF66" s="53" t="str">
        <f t="shared" si="16"/>
        <v/>
      </c>
      <c r="BG66" s="52"/>
      <c r="BH66" s="52"/>
      <c r="BI66" s="37"/>
      <c r="BJ66" s="37" t="str">
        <f t="shared" si="18"/>
        <v/>
      </c>
      <c r="BK66" s="36" t="str">
        <f t="shared" si="19"/>
        <v/>
      </c>
      <c r="BL66" s="36" t="str">
        <f t="shared" si="20"/>
        <v/>
      </c>
    </row>
    <row r="67" spans="1:64" x14ac:dyDescent="0.3">
      <c r="A67" s="36" t="str">
        <f>IF(TS!A73="","",TS!A73)</f>
        <v/>
      </c>
      <c r="B67" s="36" t="str">
        <f>IF(TS!B73="","",TS!B73)</f>
        <v/>
      </c>
      <c r="C67" s="36" t="str">
        <f>IF(TS!C73="","",TS!C73)</f>
        <v/>
      </c>
      <c r="D67" s="44" t="str">
        <f>IF(TS!G73="","",TS!G73)</f>
        <v/>
      </c>
      <c r="E67" s="36" t="str">
        <f>IF(TS!D73="","",TS!D73)</f>
        <v/>
      </c>
      <c r="F67" s="36" t="str">
        <f>IF(TS!F73="","",TS!F73)</f>
        <v/>
      </c>
      <c r="G67" s="48"/>
      <c r="H67" s="48"/>
      <c r="I67" s="42" t="str">
        <f t="shared" si="0"/>
        <v/>
      </c>
      <c r="J67" s="48"/>
      <c r="K67" s="48"/>
      <c r="L67" s="42" t="str">
        <f t="shared" si="1"/>
        <v/>
      </c>
      <c r="M67" s="49"/>
      <c r="N67" s="49"/>
      <c r="O67" s="42" t="str">
        <f t="shared" si="2"/>
        <v/>
      </c>
      <c r="P67" s="49"/>
      <c r="Q67" s="49"/>
      <c r="R67" s="42" t="str">
        <f t="shared" si="3"/>
        <v/>
      </c>
      <c r="S67" s="48"/>
      <c r="T67" s="48"/>
      <c r="U67" s="42" t="str">
        <f t="shared" si="4"/>
        <v/>
      </c>
      <c r="V67" s="48"/>
      <c r="W67" s="48"/>
      <c r="X67" s="42" t="str">
        <f t="shared" si="5"/>
        <v/>
      </c>
      <c r="Y67" s="42" t="str">
        <f t="shared" si="6"/>
        <v/>
      </c>
      <c r="Z67" s="48"/>
      <c r="AA67" s="48"/>
      <c r="AB67" s="42"/>
      <c r="AC67" s="48"/>
      <c r="AD67" s="48"/>
      <c r="AE67" s="48"/>
      <c r="AF67" s="48"/>
      <c r="AG67" s="53" t="str">
        <f t="shared" si="7"/>
        <v/>
      </c>
      <c r="AH67" s="48"/>
      <c r="AI67" s="48"/>
      <c r="AJ67" s="42" t="str">
        <f t="shared" si="8"/>
        <v/>
      </c>
      <c r="AK67" s="48"/>
      <c r="AL67" s="48"/>
      <c r="AM67" s="42" t="str">
        <f t="shared" si="9"/>
        <v/>
      </c>
      <c r="AN67" s="48"/>
      <c r="AO67" s="48"/>
      <c r="AP67" s="42" t="str">
        <f t="shared" si="10"/>
        <v/>
      </c>
      <c r="AQ67" s="48"/>
      <c r="AR67" s="48"/>
      <c r="AS67" s="42" t="str">
        <f t="shared" si="11"/>
        <v/>
      </c>
      <c r="AT67" s="48"/>
      <c r="AU67" s="48"/>
      <c r="AV67" s="42" t="str">
        <f t="shared" si="12"/>
        <v/>
      </c>
      <c r="AW67" s="48"/>
      <c r="AX67" s="48"/>
      <c r="AY67" s="42" t="str">
        <f t="shared" si="13"/>
        <v/>
      </c>
      <c r="AZ67" s="48"/>
      <c r="BA67" s="48"/>
      <c r="BB67" s="42" t="str">
        <f t="shared" si="14"/>
        <v/>
      </c>
      <c r="BC67" s="43" t="str">
        <f t="shared" si="15"/>
        <v/>
      </c>
      <c r="BD67" s="48"/>
      <c r="BE67" s="48"/>
      <c r="BF67" s="53" t="str">
        <f t="shared" si="16"/>
        <v/>
      </c>
      <c r="BG67" s="52"/>
      <c r="BH67" s="52"/>
      <c r="BI67" s="37"/>
      <c r="BJ67" s="37" t="str">
        <f t="shared" si="18"/>
        <v/>
      </c>
      <c r="BK67" s="36" t="str">
        <f t="shared" si="19"/>
        <v/>
      </c>
      <c r="BL67" s="36" t="str">
        <f t="shared" si="20"/>
        <v/>
      </c>
    </row>
    <row r="68" spans="1:64" x14ac:dyDescent="0.3">
      <c r="A68" s="36" t="str">
        <f>IF(TS!A74="","",TS!A74)</f>
        <v/>
      </c>
      <c r="B68" s="36" t="str">
        <f>IF(TS!B74="","",TS!B74)</f>
        <v/>
      </c>
      <c r="C68" s="36" t="str">
        <f>IF(TS!C74="","",TS!C74)</f>
        <v/>
      </c>
      <c r="D68" s="44" t="str">
        <f>IF(TS!G74="","",TS!G74)</f>
        <v/>
      </c>
      <c r="E68" s="36" t="str">
        <f>IF(TS!D74="","",TS!D74)</f>
        <v/>
      </c>
      <c r="F68" s="36" t="str">
        <f>IF(TS!F74="","",TS!F74)</f>
        <v/>
      </c>
      <c r="G68" s="48"/>
      <c r="H68" s="48"/>
      <c r="I68" s="42" t="str">
        <f t="shared" si="0"/>
        <v/>
      </c>
      <c r="J68" s="48"/>
      <c r="K68" s="48"/>
      <c r="L68" s="42" t="str">
        <f t="shared" si="1"/>
        <v/>
      </c>
      <c r="M68" s="49"/>
      <c r="N68" s="49"/>
      <c r="O68" s="42" t="str">
        <f t="shared" si="2"/>
        <v/>
      </c>
      <c r="P68" s="49"/>
      <c r="Q68" s="49"/>
      <c r="R68" s="42" t="str">
        <f t="shared" si="3"/>
        <v/>
      </c>
      <c r="S68" s="48"/>
      <c r="T68" s="48"/>
      <c r="U68" s="42" t="str">
        <f t="shared" si="4"/>
        <v/>
      </c>
      <c r="V68" s="48"/>
      <c r="W68" s="48"/>
      <c r="X68" s="42" t="str">
        <f t="shared" si="5"/>
        <v/>
      </c>
      <c r="Y68" s="42" t="str">
        <f t="shared" si="6"/>
        <v/>
      </c>
      <c r="Z68" s="48"/>
      <c r="AA68" s="48"/>
      <c r="AB68" s="42"/>
      <c r="AC68" s="48"/>
      <c r="AD68" s="48"/>
      <c r="AE68" s="48"/>
      <c r="AF68" s="48"/>
      <c r="AG68" s="53" t="str">
        <f t="shared" si="7"/>
        <v/>
      </c>
      <c r="AH68" s="48"/>
      <c r="AI68" s="48"/>
      <c r="AJ68" s="42" t="str">
        <f t="shared" si="8"/>
        <v/>
      </c>
      <c r="AK68" s="48"/>
      <c r="AL68" s="48"/>
      <c r="AM68" s="42" t="str">
        <f t="shared" si="9"/>
        <v/>
      </c>
      <c r="AN68" s="48"/>
      <c r="AO68" s="48"/>
      <c r="AP68" s="42" t="str">
        <f t="shared" si="10"/>
        <v/>
      </c>
      <c r="AQ68" s="48"/>
      <c r="AR68" s="48"/>
      <c r="AS68" s="42" t="str">
        <f t="shared" si="11"/>
        <v/>
      </c>
      <c r="AT68" s="48"/>
      <c r="AU68" s="48"/>
      <c r="AV68" s="42" t="str">
        <f t="shared" si="12"/>
        <v/>
      </c>
      <c r="AW68" s="48"/>
      <c r="AX68" s="48"/>
      <c r="AY68" s="42" t="str">
        <f t="shared" si="13"/>
        <v/>
      </c>
      <c r="AZ68" s="48"/>
      <c r="BA68" s="48"/>
      <c r="BB68" s="42" t="str">
        <f t="shared" si="14"/>
        <v/>
      </c>
      <c r="BC68" s="43" t="str">
        <f t="shared" si="15"/>
        <v/>
      </c>
      <c r="BD68" s="48"/>
      <c r="BE68" s="48"/>
      <c r="BF68" s="53" t="str">
        <f t="shared" si="16"/>
        <v/>
      </c>
      <c r="BG68" s="52"/>
      <c r="BH68" s="52"/>
      <c r="BI68" s="37"/>
      <c r="BJ68" s="37" t="str">
        <f t="shared" si="18"/>
        <v/>
      </c>
      <c r="BK68" s="36" t="str">
        <f t="shared" si="19"/>
        <v/>
      </c>
      <c r="BL68" s="36" t="str">
        <f t="shared" si="20"/>
        <v/>
      </c>
    </row>
    <row r="69" spans="1:64" x14ac:dyDescent="0.3">
      <c r="A69" s="36" t="str">
        <f>IF(TS!A75="","",TS!A75)</f>
        <v/>
      </c>
      <c r="B69" s="36" t="str">
        <f>IF(TS!B75="","",TS!B75)</f>
        <v/>
      </c>
      <c r="C69" s="36" t="str">
        <f>IF(TS!C75="","",TS!C75)</f>
        <v/>
      </c>
      <c r="D69" s="44" t="str">
        <f>IF(TS!G75="","",TS!G75)</f>
        <v/>
      </c>
      <c r="E69" s="36" t="str">
        <f>IF(TS!D75="","",TS!D75)</f>
        <v/>
      </c>
      <c r="F69" s="36" t="str">
        <f>IF(TS!F75="","",TS!F75)</f>
        <v/>
      </c>
      <c r="G69" s="48"/>
      <c r="H69" s="48"/>
      <c r="I69" s="42" t="str">
        <f t="shared" si="0"/>
        <v/>
      </c>
      <c r="J69" s="48"/>
      <c r="K69" s="48"/>
      <c r="L69" s="42" t="str">
        <f t="shared" si="1"/>
        <v/>
      </c>
      <c r="M69" s="49"/>
      <c r="N69" s="49"/>
      <c r="O69" s="42" t="str">
        <f t="shared" si="2"/>
        <v/>
      </c>
      <c r="P69" s="49"/>
      <c r="Q69" s="49"/>
      <c r="R69" s="42" t="str">
        <f t="shared" si="3"/>
        <v/>
      </c>
      <c r="S69" s="48"/>
      <c r="T69" s="48"/>
      <c r="U69" s="42" t="str">
        <f t="shared" si="4"/>
        <v/>
      </c>
      <c r="V69" s="48"/>
      <c r="W69" s="48"/>
      <c r="X69" s="42" t="str">
        <f t="shared" si="5"/>
        <v/>
      </c>
      <c r="Y69" s="42" t="str">
        <f t="shared" si="6"/>
        <v/>
      </c>
      <c r="Z69" s="48"/>
      <c r="AA69" s="48"/>
      <c r="AB69" s="42"/>
      <c r="AC69" s="48"/>
      <c r="AD69" s="48"/>
      <c r="AE69" s="48"/>
      <c r="AF69" s="48"/>
      <c r="AG69" s="53" t="str">
        <f t="shared" si="7"/>
        <v/>
      </c>
      <c r="AH69" s="48"/>
      <c r="AI69" s="48"/>
      <c r="AJ69" s="42" t="str">
        <f t="shared" si="8"/>
        <v/>
      </c>
      <c r="AK69" s="48"/>
      <c r="AL69" s="48"/>
      <c r="AM69" s="42" t="str">
        <f t="shared" si="9"/>
        <v/>
      </c>
      <c r="AN69" s="48"/>
      <c r="AO69" s="48"/>
      <c r="AP69" s="42" t="str">
        <f t="shared" si="10"/>
        <v/>
      </c>
      <c r="AQ69" s="48"/>
      <c r="AR69" s="48"/>
      <c r="AS69" s="42" t="str">
        <f t="shared" si="11"/>
        <v/>
      </c>
      <c r="AT69" s="48"/>
      <c r="AU69" s="48"/>
      <c r="AV69" s="42" t="str">
        <f t="shared" si="12"/>
        <v/>
      </c>
      <c r="AW69" s="48"/>
      <c r="AX69" s="48"/>
      <c r="AY69" s="42" t="str">
        <f t="shared" si="13"/>
        <v/>
      </c>
      <c r="AZ69" s="48"/>
      <c r="BA69" s="48"/>
      <c r="BB69" s="42" t="str">
        <f t="shared" si="14"/>
        <v/>
      </c>
      <c r="BC69" s="43" t="str">
        <f t="shared" si="15"/>
        <v/>
      </c>
      <c r="BD69" s="48"/>
      <c r="BE69" s="48"/>
      <c r="BF69" s="53" t="str">
        <f t="shared" si="16"/>
        <v/>
      </c>
      <c r="BG69" s="52"/>
      <c r="BH69" s="52"/>
      <c r="BI69" s="37"/>
      <c r="BJ69" s="37" t="str">
        <f t="shared" si="18"/>
        <v/>
      </c>
      <c r="BK69" s="36" t="str">
        <f t="shared" si="19"/>
        <v/>
      </c>
      <c r="BL69" s="36" t="str">
        <f t="shared" si="20"/>
        <v/>
      </c>
    </row>
    <row r="70" spans="1:64" x14ac:dyDescent="0.3">
      <c r="A70" s="36" t="str">
        <f>IF(TS!A76="","",TS!A76)</f>
        <v/>
      </c>
      <c r="B70" s="36" t="str">
        <f>IF(TS!B76="","",TS!B76)</f>
        <v/>
      </c>
      <c r="C70" s="36" t="str">
        <f>IF(TS!C76="","",TS!C76)</f>
        <v/>
      </c>
      <c r="D70" s="44" t="str">
        <f>IF(TS!G76="","",TS!G76)</f>
        <v/>
      </c>
      <c r="E70" s="36" t="str">
        <f>IF(TS!D76="","",TS!D76)</f>
        <v/>
      </c>
      <c r="F70" s="36" t="str">
        <f>IF(TS!F76="","",TS!F76)</f>
        <v/>
      </c>
      <c r="G70" s="48"/>
      <c r="H70" s="48"/>
      <c r="I70" s="42" t="str">
        <f t="shared" si="0"/>
        <v/>
      </c>
      <c r="J70" s="48"/>
      <c r="K70" s="48"/>
      <c r="L70" s="42" t="str">
        <f t="shared" si="1"/>
        <v/>
      </c>
      <c r="M70" s="49"/>
      <c r="N70" s="49"/>
      <c r="O70" s="42" t="str">
        <f t="shared" si="2"/>
        <v/>
      </c>
      <c r="P70" s="49"/>
      <c r="Q70" s="49"/>
      <c r="R70" s="42" t="str">
        <f t="shared" si="3"/>
        <v/>
      </c>
      <c r="S70" s="48"/>
      <c r="T70" s="48"/>
      <c r="U70" s="42" t="str">
        <f t="shared" si="4"/>
        <v/>
      </c>
      <c r="V70" s="48"/>
      <c r="W70" s="48"/>
      <c r="X70" s="42" t="str">
        <f t="shared" si="5"/>
        <v/>
      </c>
      <c r="Y70" s="42" t="str">
        <f t="shared" si="6"/>
        <v/>
      </c>
      <c r="Z70" s="48"/>
      <c r="AA70" s="48"/>
      <c r="AB70" s="42"/>
      <c r="AC70" s="48"/>
      <c r="AD70" s="48"/>
      <c r="AE70" s="48"/>
      <c r="AF70" s="48"/>
      <c r="AG70" s="53" t="str">
        <f t="shared" si="7"/>
        <v/>
      </c>
      <c r="AH70" s="48"/>
      <c r="AI70" s="48"/>
      <c r="AJ70" s="42" t="str">
        <f t="shared" si="8"/>
        <v/>
      </c>
      <c r="AK70" s="48"/>
      <c r="AL70" s="48"/>
      <c r="AM70" s="42" t="str">
        <f t="shared" si="9"/>
        <v/>
      </c>
      <c r="AN70" s="48"/>
      <c r="AO70" s="48"/>
      <c r="AP70" s="42" t="str">
        <f t="shared" si="10"/>
        <v/>
      </c>
      <c r="AQ70" s="48"/>
      <c r="AR70" s="48"/>
      <c r="AS70" s="42" t="str">
        <f t="shared" si="11"/>
        <v/>
      </c>
      <c r="AT70" s="48"/>
      <c r="AU70" s="48"/>
      <c r="AV70" s="42" t="str">
        <f t="shared" si="12"/>
        <v/>
      </c>
      <c r="AW70" s="48"/>
      <c r="AX70" s="48"/>
      <c r="AY70" s="42" t="str">
        <f t="shared" si="13"/>
        <v/>
      </c>
      <c r="AZ70" s="48"/>
      <c r="BA70" s="48"/>
      <c r="BB70" s="42" t="str">
        <f t="shared" si="14"/>
        <v/>
      </c>
      <c r="BC70" s="43" t="str">
        <f t="shared" si="15"/>
        <v/>
      </c>
      <c r="BD70" s="48"/>
      <c r="BE70" s="48"/>
      <c r="BF70" s="53" t="str">
        <f t="shared" si="16"/>
        <v/>
      </c>
      <c r="BG70" s="52"/>
      <c r="BH70" s="52"/>
      <c r="BI70" s="37"/>
      <c r="BJ70" s="37" t="str">
        <f t="shared" si="18"/>
        <v/>
      </c>
      <c r="BK70" s="36" t="str">
        <f t="shared" si="19"/>
        <v/>
      </c>
      <c r="BL70" s="36" t="str">
        <f t="shared" si="20"/>
        <v/>
      </c>
    </row>
    <row r="71" spans="1:64" x14ac:dyDescent="0.3">
      <c r="A71" s="36" t="str">
        <f>IF(TS!A77="","",TS!A77)</f>
        <v/>
      </c>
      <c r="B71" s="36" t="str">
        <f>IF(TS!B77="","",TS!B77)</f>
        <v/>
      </c>
      <c r="C71" s="36" t="str">
        <f>IF(TS!C77="","",TS!C77)</f>
        <v/>
      </c>
      <c r="D71" s="44" t="str">
        <f>IF(TS!G77="","",TS!G77)</f>
        <v/>
      </c>
      <c r="E71" s="36" t="str">
        <f>IF(TS!D77="","",TS!D77)</f>
        <v/>
      </c>
      <c r="F71" s="36" t="str">
        <f>IF(TS!F77="","",TS!F77)</f>
        <v/>
      </c>
      <c r="G71" s="48"/>
      <c r="H71" s="48"/>
      <c r="I71" s="42" t="str">
        <f t="shared" si="0"/>
        <v/>
      </c>
      <c r="J71" s="48"/>
      <c r="K71" s="48"/>
      <c r="L71" s="42" t="str">
        <f t="shared" si="1"/>
        <v/>
      </c>
      <c r="M71" s="49"/>
      <c r="N71" s="49"/>
      <c r="O71" s="42" t="str">
        <f t="shared" si="2"/>
        <v/>
      </c>
      <c r="P71" s="49"/>
      <c r="Q71" s="49"/>
      <c r="R71" s="42" t="str">
        <f t="shared" si="3"/>
        <v/>
      </c>
      <c r="S71" s="48"/>
      <c r="T71" s="48"/>
      <c r="U71" s="42" t="str">
        <f t="shared" si="4"/>
        <v/>
      </c>
      <c r="V71" s="48"/>
      <c r="W71" s="48"/>
      <c r="X71" s="42" t="str">
        <f t="shared" si="5"/>
        <v/>
      </c>
      <c r="Y71" s="42" t="str">
        <f t="shared" si="6"/>
        <v/>
      </c>
      <c r="Z71" s="48"/>
      <c r="AA71" s="48"/>
      <c r="AB71" s="42"/>
      <c r="AC71" s="48"/>
      <c r="AD71" s="48"/>
      <c r="AE71" s="48"/>
      <c r="AF71" s="48"/>
      <c r="AG71" s="53" t="str">
        <f t="shared" si="7"/>
        <v/>
      </c>
      <c r="AH71" s="48"/>
      <c r="AI71" s="48"/>
      <c r="AJ71" s="42" t="str">
        <f t="shared" si="8"/>
        <v/>
      </c>
      <c r="AK71" s="48"/>
      <c r="AL71" s="48"/>
      <c r="AM71" s="42" t="str">
        <f t="shared" si="9"/>
        <v/>
      </c>
      <c r="AN71" s="48"/>
      <c r="AO71" s="48"/>
      <c r="AP71" s="42" t="str">
        <f t="shared" si="10"/>
        <v/>
      </c>
      <c r="AQ71" s="48"/>
      <c r="AR71" s="48"/>
      <c r="AS71" s="42" t="str">
        <f t="shared" si="11"/>
        <v/>
      </c>
      <c r="AT71" s="48"/>
      <c r="AU71" s="48"/>
      <c r="AV71" s="42" t="str">
        <f t="shared" si="12"/>
        <v/>
      </c>
      <c r="AW71" s="48"/>
      <c r="AX71" s="48"/>
      <c r="AY71" s="42" t="str">
        <f t="shared" si="13"/>
        <v/>
      </c>
      <c r="AZ71" s="48"/>
      <c r="BA71" s="48"/>
      <c r="BB71" s="42" t="str">
        <f t="shared" si="14"/>
        <v/>
      </c>
      <c r="BC71" s="43" t="str">
        <f t="shared" si="15"/>
        <v/>
      </c>
      <c r="BD71" s="48"/>
      <c r="BE71" s="48"/>
      <c r="BF71" s="53" t="str">
        <f t="shared" si="16"/>
        <v/>
      </c>
      <c r="BG71" s="52"/>
      <c r="BH71" s="52"/>
      <c r="BI71" s="37"/>
      <c r="BJ71" s="37" t="str">
        <f t="shared" si="18"/>
        <v/>
      </c>
      <c r="BK71" s="36" t="str">
        <f t="shared" si="19"/>
        <v/>
      </c>
      <c r="BL71" s="36" t="str">
        <f t="shared" si="20"/>
        <v/>
      </c>
    </row>
    <row r="72" spans="1:64" x14ac:dyDescent="0.3">
      <c r="A72" s="36" t="str">
        <f>IF(TS!A78="","",TS!A78)</f>
        <v/>
      </c>
      <c r="B72" s="36" t="str">
        <f>IF(TS!B78="","",TS!B78)</f>
        <v/>
      </c>
      <c r="C72" s="36" t="str">
        <f>IF(TS!C78="","",TS!C78)</f>
        <v/>
      </c>
      <c r="D72" s="44" t="str">
        <f>IF(TS!G78="","",TS!G78)</f>
        <v/>
      </c>
      <c r="E72" s="36" t="str">
        <f>IF(TS!D78="","",TS!D78)</f>
        <v/>
      </c>
      <c r="F72" s="36" t="str">
        <f>IF(TS!F78="","",TS!F78)</f>
        <v/>
      </c>
      <c r="G72" s="48"/>
      <c r="H72" s="48"/>
      <c r="I72" s="42" t="str">
        <f t="shared" si="0"/>
        <v/>
      </c>
      <c r="J72" s="48"/>
      <c r="K72" s="48"/>
      <c r="L72" s="42" t="str">
        <f t="shared" si="1"/>
        <v/>
      </c>
      <c r="M72" s="49"/>
      <c r="N72" s="49"/>
      <c r="O72" s="42" t="str">
        <f t="shared" si="2"/>
        <v/>
      </c>
      <c r="P72" s="49"/>
      <c r="Q72" s="49"/>
      <c r="R72" s="42" t="str">
        <f t="shared" si="3"/>
        <v/>
      </c>
      <c r="S72" s="48"/>
      <c r="T72" s="48"/>
      <c r="U72" s="42" t="str">
        <f t="shared" si="4"/>
        <v/>
      </c>
      <c r="V72" s="48"/>
      <c r="W72" s="48"/>
      <c r="X72" s="42" t="str">
        <f t="shared" si="5"/>
        <v/>
      </c>
      <c r="Y72" s="42" t="str">
        <f t="shared" si="6"/>
        <v/>
      </c>
      <c r="Z72" s="48"/>
      <c r="AA72" s="48"/>
      <c r="AB72" s="42"/>
      <c r="AC72" s="48"/>
      <c r="AD72" s="48"/>
      <c r="AE72" s="48"/>
      <c r="AF72" s="48"/>
      <c r="AG72" s="53" t="str">
        <f t="shared" si="7"/>
        <v/>
      </c>
      <c r="AH72" s="48"/>
      <c r="AI72" s="48"/>
      <c r="AJ72" s="42" t="str">
        <f t="shared" si="8"/>
        <v/>
      </c>
      <c r="AK72" s="48"/>
      <c r="AL72" s="48"/>
      <c r="AM72" s="42" t="str">
        <f t="shared" si="9"/>
        <v/>
      </c>
      <c r="AN72" s="48"/>
      <c r="AO72" s="48"/>
      <c r="AP72" s="42" t="str">
        <f t="shared" si="10"/>
        <v/>
      </c>
      <c r="AQ72" s="48"/>
      <c r="AR72" s="48"/>
      <c r="AS72" s="42" t="str">
        <f t="shared" si="11"/>
        <v/>
      </c>
      <c r="AT72" s="48"/>
      <c r="AU72" s="48"/>
      <c r="AV72" s="42" t="str">
        <f t="shared" si="12"/>
        <v/>
      </c>
      <c r="AW72" s="48"/>
      <c r="AX72" s="48"/>
      <c r="AY72" s="42" t="str">
        <f t="shared" si="13"/>
        <v/>
      </c>
      <c r="AZ72" s="48"/>
      <c r="BA72" s="48"/>
      <c r="BB72" s="42" t="str">
        <f t="shared" si="14"/>
        <v/>
      </c>
      <c r="BC72" s="43" t="str">
        <f t="shared" si="15"/>
        <v/>
      </c>
      <c r="BD72" s="48"/>
      <c r="BE72" s="48"/>
      <c r="BF72" s="53" t="str">
        <f t="shared" si="16"/>
        <v/>
      </c>
      <c r="BG72" s="52"/>
      <c r="BH72" s="52"/>
      <c r="BI72" s="37"/>
      <c r="BJ72" s="37" t="str">
        <f t="shared" si="18"/>
        <v/>
      </c>
      <c r="BK72" s="36" t="str">
        <f t="shared" si="19"/>
        <v/>
      </c>
      <c r="BL72" s="36" t="str">
        <f t="shared" si="20"/>
        <v/>
      </c>
    </row>
    <row r="73" spans="1:64" x14ac:dyDescent="0.3">
      <c r="A73" s="36" t="str">
        <f>IF(TS!A79="","",TS!A79)</f>
        <v/>
      </c>
      <c r="B73" s="36" t="str">
        <f>IF(TS!B79="","",TS!B79)</f>
        <v/>
      </c>
      <c r="C73" s="36" t="str">
        <f>IF(TS!C79="","",TS!C79)</f>
        <v/>
      </c>
      <c r="D73" s="44" t="str">
        <f>IF(TS!G79="","",TS!G79)</f>
        <v/>
      </c>
      <c r="E73" s="36" t="str">
        <f>IF(TS!D79="","",TS!D79)</f>
        <v/>
      </c>
      <c r="F73" s="36" t="str">
        <f>IF(TS!F79="","",TS!F79)</f>
        <v/>
      </c>
      <c r="G73" s="48"/>
      <c r="H73" s="48"/>
      <c r="I73" s="42" t="str">
        <f t="shared" si="0"/>
        <v/>
      </c>
      <c r="J73" s="48"/>
      <c r="K73" s="48"/>
      <c r="L73" s="42" t="str">
        <f t="shared" si="1"/>
        <v/>
      </c>
      <c r="M73" s="49"/>
      <c r="N73" s="49"/>
      <c r="O73" s="42" t="str">
        <f t="shared" si="2"/>
        <v/>
      </c>
      <c r="P73" s="49"/>
      <c r="Q73" s="49"/>
      <c r="R73" s="42" t="str">
        <f t="shared" si="3"/>
        <v/>
      </c>
      <c r="S73" s="48"/>
      <c r="T73" s="48"/>
      <c r="U73" s="42" t="str">
        <f t="shared" si="4"/>
        <v/>
      </c>
      <c r="V73" s="48"/>
      <c r="W73" s="48"/>
      <c r="X73" s="42" t="str">
        <f t="shared" si="5"/>
        <v/>
      </c>
      <c r="Y73" s="42" t="str">
        <f t="shared" si="6"/>
        <v/>
      </c>
      <c r="Z73" s="48"/>
      <c r="AA73" s="48"/>
      <c r="AB73" s="42"/>
      <c r="AC73" s="48"/>
      <c r="AD73" s="48"/>
      <c r="AE73" s="48"/>
      <c r="AF73" s="48"/>
      <c r="AG73" s="53" t="str">
        <f t="shared" si="7"/>
        <v/>
      </c>
      <c r="AH73" s="48"/>
      <c r="AI73" s="48"/>
      <c r="AJ73" s="42" t="str">
        <f t="shared" si="8"/>
        <v/>
      </c>
      <c r="AK73" s="48"/>
      <c r="AL73" s="48"/>
      <c r="AM73" s="42" t="str">
        <f t="shared" si="9"/>
        <v/>
      </c>
      <c r="AN73" s="48"/>
      <c r="AO73" s="48"/>
      <c r="AP73" s="42" t="str">
        <f t="shared" si="10"/>
        <v/>
      </c>
      <c r="AQ73" s="48"/>
      <c r="AR73" s="48"/>
      <c r="AS73" s="42" t="str">
        <f t="shared" si="11"/>
        <v/>
      </c>
      <c r="AT73" s="48"/>
      <c r="AU73" s="48"/>
      <c r="AV73" s="42" t="str">
        <f t="shared" si="12"/>
        <v/>
      </c>
      <c r="AW73" s="48"/>
      <c r="AX73" s="48"/>
      <c r="AY73" s="42" t="str">
        <f t="shared" si="13"/>
        <v/>
      </c>
      <c r="AZ73" s="48"/>
      <c r="BA73" s="48"/>
      <c r="BB73" s="42" t="str">
        <f t="shared" si="14"/>
        <v/>
      </c>
      <c r="BC73" s="43" t="str">
        <f t="shared" si="15"/>
        <v/>
      </c>
      <c r="BD73" s="48"/>
      <c r="BE73" s="48"/>
      <c r="BF73" s="53" t="str">
        <f t="shared" si="16"/>
        <v/>
      </c>
      <c r="BG73" s="52"/>
      <c r="BH73" s="52"/>
      <c r="BI73" s="37"/>
      <c r="BJ73" s="37" t="str">
        <f t="shared" si="18"/>
        <v/>
      </c>
      <c r="BK73" s="36" t="str">
        <f t="shared" si="19"/>
        <v/>
      </c>
      <c r="BL73" s="36" t="str">
        <f t="shared" si="20"/>
        <v/>
      </c>
    </row>
    <row r="74" spans="1:64" x14ac:dyDescent="0.3">
      <c r="A74" s="36" t="str">
        <f>IF(TS!A80="","",TS!A80)</f>
        <v/>
      </c>
      <c r="B74" s="36" t="str">
        <f>IF(TS!B80="","",TS!B80)</f>
        <v/>
      </c>
      <c r="C74" s="36" t="str">
        <f>IF(TS!C80="","",TS!C80)</f>
        <v/>
      </c>
      <c r="D74" s="44" t="str">
        <f>IF(TS!G80="","",TS!G80)</f>
        <v/>
      </c>
      <c r="E74" s="36" t="str">
        <f>IF(TS!D80="","",TS!D80)</f>
        <v/>
      </c>
      <c r="F74" s="36" t="str">
        <f>IF(TS!F80="","",TS!F80)</f>
        <v/>
      </c>
      <c r="G74" s="48"/>
      <c r="H74" s="48"/>
      <c r="I74" s="42" t="str">
        <f t="shared" si="0"/>
        <v/>
      </c>
      <c r="J74" s="48"/>
      <c r="K74" s="48"/>
      <c r="L74" s="42" t="str">
        <f t="shared" si="1"/>
        <v/>
      </c>
      <c r="M74" s="49"/>
      <c r="N74" s="49"/>
      <c r="O74" s="42" t="str">
        <f t="shared" si="2"/>
        <v/>
      </c>
      <c r="P74" s="49"/>
      <c r="Q74" s="49"/>
      <c r="R74" s="42" t="str">
        <f t="shared" si="3"/>
        <v/>
      </c>
      <c r="S74" s="48"/>
      <c r="T74" s="48"/>
      <c r="U74" s="42" t="str">
        <f t="shared" si="4"/>
        <v/>
      </c>
      <c r="V74" s="48"/>
      <c r="W74" s="48"/>
      <c r="X74" s="42" t="str">
        <f t="shared" si="5"/>
        <v/>
      </c>
      <c r="Y74" s="42" t="str">
        <f t="shared" si="6"/>
        <v/>
      </c>
      <c r="Z74" s="48"/>
      <c r="AA74" s="48"/>
      <c r="AB74" s="42"/>
      <c r="AC74" s="48"/>
      <c r="AD74" s="48"/>
      <c r="AE74" s="48"/>
      <c r="AF74" s="48"/>
      <c r="AG74" s="53" t="str">
        <f t="shared" si="7"/>
        <v/>
      </c>
      <c r="AH74" s="48"/>
      <c r="AI74" s="48"/>
      <c r="AJ74" s="42" t="str">
        <f t="shared" si="8"/>
        <v/>
      </c>
      <c r="AK74" s="48"/>
      <c r="AL74" s="48"/>
      <c r="AM74" s="42" t="str">
        <f t="shared" si="9"/>
        <v/>
      </c>
      <c r="AN74" s="48"/>
      <c r="AO74" s="48"/>
      <c r="AP74" s="42" t="str">
        <f t="shared" si="10"/>
        <v/>
      </c>
      <c r="AQ74" s="48"/>
      <c r="AR74" s="48"/>
      <c r="AS74" s="42" t="str">
        <f t="shared" si="11"/>
        <v/>
      </c>
      <c r="AT74" s="48"/>
      <c r="AU74" s="48"/>
      <c r="AV74" s="42" t="str">
        <f t="shared" si="12"/>
        <v/>
      </c>
      <c r="AW74" s="48"/>
      <c r="AX74" s="48"/>
      <c r="AY74" s="42" t="str">
        <f t="shared" si="13"/>
        <v/>
      </c>
      <c r="AZ74" s="48"/>
      <c r="BA74" s="48"/>
      <c r="BB74" s="42" t="str">
        <f t="shared" si="14"/>
        <v/>
      </c>
      <c r="BC74" s="43" t="str">
        <f t="shared" si="15"/>
        <v/>
      </c>
      <c r="BD74" s="48"/>
      <c r="BE74" s="48"/>
      <c r="BF74" s="53" t="str">
        <f t="shared" si="16"/>
        <v/>
      </c>
      <c r="BG74" s="52"/>
      <c r="BH74" s="52"/>
      <c r="BI74" s="37"/>
      <c r="BJ74" s="37" t="str">
        <f t="shared" si="18"/>
        <v/>
      </c>
      <c r="BK74" s="36" t="str">
        <f t="shared" si="19"/>
        <v/>
      </c>
      <c r="BL74" s="36" t="str">
        <f t="shared" ref="BL74:BL100" si="21">IF(BJ74="","",IF(BJ74&gt;=8,"تنويه",IF(BJ74&gt;=7,"تشجيع",IF(BJ74&gt;=6,"لوحة الشرف",IF(BJ74&gt;=5,"متوسط",IF(BJ74&gt;=3,"تنبيه","توبيخ"))))))</f>
        <v/>
      </c>
    </row>
    <row r="75" spans="1:64" x14ac:dyDescent="0.3">
      <c r="A75" s="36" t="str">
        <f>IF(TS!A81="","",TS!A81)</f>
        <v/>
      </c>
      <c r="B75" s="36" t="str">
        <f>IF(TS!B81="","",TS!B81)</f>
        <v/>
      </c>
      <c r="C75" s="36" t="str">
        <f>IF(TS!C81="","",TS!C81)</f>
        <v/>
      </c>
      <c r="D75" s="44" t="str">
        <f>IF(TS!G81="","",TS!G81)</f>
        <v/>
      </c>
      <c r="E75" s="36" t="str">
        <f>IF(TS!D81="","",TS!D81)</f>
        <v/>
      </c>
      <c r="F75" s="36" t="str">
        <f>IF(TS!F81="","",TS!F81)</f>
        <v/>
      </c>
      <c r="G75" s="48"/>
      <c r="H75" s="48"/>
      <c r="I75" s="42" t="str">
        <f t="shared" ref="I75:I100" si="22">IF(OR(G75="",H75=""),"",AVERAGE(G75:H75))</f>
        <v/>
      </c>
      <c r="J75" s="48"/>
      <c r="K75" s="48"/>
      <c r="L75" s="42" t="str">
        <f t="shared" ref="L75:L100" si="23">IF(OR(J75="",K75=""),"",AVERAGE(J75:K75))</f>
        <v/>
      </c>
      <c r="M75" s="49"/>
      <c r="N75" s="49"/>
      <c r="O75" s="42" t="str">
        <f t="shared" ref="O75:O100" si="24">IF(OR(M75="",N75=""),"",AVERAGE(M75:N75))</f>
        <v/>
      </c>
      <c r="P75" s="49"/>
      <c r="Q75" s="49"/>
      <c r="R75" s="42" t="str">
        <f t="shared" ref="R75:R100" si="25">IF(OR(P75="",Q75=""),"",AVERAGE(P75:Q75))</f>
        <v/>
      </c>
      <c r="S75" s="48"/>
      <c r="T75" s="48"/>
      <c r="U75" s="42" t="str">
        <f t="shared" ref="U75:U100" si="26">IF(OR(S75="",T75=""),"",AVERAGE(S75:T75))</f>
        <v/>
      </c>
      <c r="V75" s="48"/>
      <c r="W75" s="48"/>
      <c r="X75" s="42" t="str">
        <f t="shared" ref="X75:X100" si="27">IF(OR(V75="",W75=""),"",AVERAGE(V75:W75))</f>
        <v/>
      </c>
      <c r="Y75" s="42" t="str">
        <f t="shared" ref="Y75:Y101" si="28">IF(OR(I75="",L75="",O75="",R75="",U75="",X75=""),"",AVERAGE(I75,L75,O75,R75,U75,X75))</f>
        <v/>
      </c>
      <c r="Z75" s="48"/>
      <c r="AA75" s="48"/>
      <c r="AB75" s="42"/>
      <c r="AC75" s="48"/>
      <c r="AD75" s="48"/>
      <c r="AE75" s="48"/>
      <c r="AF75" s="48"/>
      <c r="AG75" s="53" t="str">
        <f t="shared" ref="AG75:AG100" si="29">IF(OR(AC75="",AD75="",AE75="",AF75=""),"",AVERAGE(AC75:AF75))</f>
        <v/>
      </c>
      <c r="AH75" s="48"/>
      <c r="AI75" s="48"/>
      <c r="AJ75" s="42" t="str">
        <f t="shared" ref="AJ75:AJ94" si="30">IF(OR(AH75="",AI75=""),"",AVERAGE(AH75:AI75))</f>
        <v/>
      </c>
      <c r="AK75" s="48"/>
      <c r="AL75" s="48"/>
      <c r="AM75" s="42" t="str">
        <f t="shared" ref="AM75:AM100" si="31">IF(OR(AK75="",AL75=""),"",AVERAGE(AK75:AL75))</f>
        <v/>
      </c>
      <c r="AN75" s="48"/>
      <c r="AO75" s="48"/>
      <c r="AP75" s="42" t="str">
        <f t="shared" ref="AP75:AP100" si="32">IF(OR(AN75="",AO75=""),"",AVERAGE(AN75:AO75))</f>
        <v/>
      </c>
      <c r="AQ75" s="48"/>
      <c r="AR75" s="48"/>
      <c r="AS75" s="42" t="str">
        <f t="shared" ref="AS75:AS100" si="33">IF(OR(AQ75="",AR75=""),"",AVERAGE(AQ75:AR75))</f>
        <v/>
      </c>
      <c r="AT75" s="48"/>
      <c r="AU75" s="48"/>
      <c r="AV75" s="42" t="str">
        <f t="shared" ref="AV75:AV101" si="34">IF(OR(AT75="",AU75=""),"",AVERAGE(AT75:AU75))</f>
        <v/>
      </c>
      <c r="AW75" s="48"/>
      <c r="AX75" s="48"/>
      <c r="AY75" s="42" t="str">
        <f t="shared" ref="AY75:AY101" si="35">IF(OR(AW75="",AX75=""),"",AVERAGE(AW75:AX75))</f>
        <v/>
      </c>
      <c r="AZ75" s="48"/>
      <c r="BA75" s="48"/>
      <c r="BB75" s="42" t="str">
        <f t="shared" ref="BB75:BB100" si="36">IF(OR(AZ75="",BA75=""),"",AVERAGE(AZ75:BA75))</f>
        <v/>
      </c>
      <c r="BC75" s="43" t="str">
        <f t="shared" ref="BC75:BC100" si="37">IF(OR(AS75="",AV75="",AY75="",BB75=""),"",AVERAGE(AS75,AV75,AY75,BB75))</f>
        <v/>
      </c>
      <c r="BD75" s="48"/>
      <c r="BE75" s="48"/>
      <c r="BF75" s="53" t="str">
        <f t="shared" ref="BF75:BF100" si="38">IF(OR(BD75="",BE75=""),"",AVERAGE(BD75:BE75))</f>
        <v/>
      </c>
      <c r="BG75" s="52"/>
      <c r="BH75" s="52"/>
      <c r="BI75" s="37"/>
      <c r="BJ75" s="37" t="str">
        <f t="shared" ref="BJ75:BJ100" si="39">IF(B75="","",BI75/BH75)</f>
        <v/>
      </c>
      <c r="BK75" s="36" t="str">
        <f t="shared" ref="BK75:BK100" si="40">IF(BJ75="","",RANK(BJ75,$BJ$10:$BJ$69))</f>
        <v/>
      </c>
      <c r="BL75" s="36" t="str">
        <f t="shared" si="21"/>
        <v/>
      </c>
    </row>
    <row r="76" spans="1:64" x14ac:dyDescent="0.3">
      <c r="A76" s="36" t="str">
        <f>IF(TS!A82="","",TS!A82)</f>
        <v/>
      </c>
      <c r="B76" s="36" t="str">
        <f>IF(TS!B82="","",TS!B82)</f>
        <v/>
      </c>
      <c r="C76" s="36" t="str">
        <f>IF(TS!C82="","",TS!C82)</f>
        <v/>
      </c>
      <c r="D76" s="44" t="str">
        <f>IF(TS!G82="","",TS!G82)</f>
        <v/>
      </c>
      <c r="E76" s="36" t="str">
        <f>IF(TS!D82="","",TS!D82)</f>
        <v/>
      </c>
      <c r="F76" s="36" t="str">
        <f>IF(TS!F82="","",TS!F82)</f>
        <v/>
      </c>
      <c r="G76" s="48"/>
      <c r="H76" s="48"/>
      <c r="I76" s="42" t="str">
        <f t="shared" si="22"/>
        <v/>
      </c>
      <c r="J76" s="48"/>
      <c r="K76" s="48"/>
      <c r="L76" s="42" t="str">
        <f t="shared" si="23"/>
        <v/>
      </c>
      <c r="M76" s="49"/>
      <c r="N76" s="49"/>
      <c r="O76" s="42" t="str">
        <f t="shared" si="24"/>
        <v/>
      </c>
      <c r="P76" s="49"/>
      <c r="Q76" s="49"/>
      <c r="R76" s="42" t="str">
        <f t="shared" si="25"/>
        <v/>
      </c>
      <c r="S76" s="48"/>
      <c r="T76" s="48"/>
      <c r="U76" s="42" t="str">
        <f t="shared" si="26"/>
        <v/>
      </c>
      <c r="V76" s="48"/>
      <c r="W76" s="48"/>
      <c r="X76" s="42" t="str">
        <f t="shared" si="27"/>
        <v/>
      </c>
      <c r="Y76" s="42" t="str">
        <f t="shared" si="28"/>
        <v/>
      </c>
      <c r="Z76" s="48"/>
      <c r="AA76" s="48"/>
      <c r="AB76" s="42"/>
      <c r="AC76" s="48"/>
      <c r="AD76" s="48"/>
      <c r="AE76" s="48"/>
      <c r="AF76" s="48"/>
      <c r="AG76" s="53" t="str">
        <f t="shared" si="29"/>
        <v/>
      </c>
      <c r="AH76" s="48"/>
      <c r="AI76" s="48"/>
      <c r="AJ76" s="42" t="str">
        <f t="shared" si="30"/>
        <v/>
      </c>
      <c r="AK76" s="48"/>
      <c r="AL76" s="48"/>
      <c r="AM76" s="42" t="str">
        <f t="shared" si="31"/>
        <v/>
      </c>
      <c r="AN76" s="48"/>
      <c r="AO76" s="48"/>
      <c r="AP76" s="42" t="str">
        <f t="shared" si="32"/>
        <v/>
      </c>
      <c r="AQ76" s="48"/>
      <c r="AR76" s="48"/>
      <c r="AS76" s="42" t="str">
        <f t="shared" si="33"/>
        <v/>
      </c>
      <c r="AT76" s="48"/>
      <c r="AU76" s="48"/>
      <c r="AV76" s="42" t="str">
        <f t="shared" si="34"/>
        <v/>
      </c>
      <c r="AW76" s="48"/>
      <c r="AX76" s="48"/>
      <c r="AY76" s="42" t="str">
        <f t="shared" si="35"/>
        <v/>
      </c>
      <c r="AZ76" s="48"/>
      <c r="BA76" s="48"/>
      <c r="BB76" s="42" t="str">
        <f t="shared" si="36"/>
        <v/>
      </c>
      <c r="BC76" s="43" t="str">
        <f t="shared" si="37"/>
        <v/>
      </c>
      <c r="BD76" s="48"/>
      <c r="BE76" s="48"/>
      <c r="BF76" s="53" t="str">
        <f t="shared" si="38"/>
        <v/>
      </c>
      <c r="BG76" s="52"/>
      <c r="BH76" s="52"/>
      <c r="BI76" s="37"/>
      <c r="BJ76" s="37" t="str">
        <f t="shared" si="39"/>
        <v/>
      </c>
      <c r="BK76" s="36" t="str">
        <f t="shared" si="40"/>
        <v/>
      </c>
      <c r="BL76" s="36" t="str">
        <f t="shared" si="21"/>
        <v/>
      </c>
    </row>
    <row r="77" spans="1:64" x14ac:dyDescent="0.3">
      <c r="A77" s="36" t="str">
        <f>IF(TS!A83="","",TS!A83)</f>
        <v/>
      </c>
      <c r="B77" s="36" t="str">
        <f>IF(TS!B83="","",TS!B83)</f>
        <v/>
      </c>
      <c r="C77" s="36" t="str">
        <f>IF(TS!C83="","",TS!C83)</f>
        <v/>
      </c>
      <c r="D77" s="44" t="str">
        <f>IF(TS!G83="","",TS!G83)</f>
        <v/>
      </c>
      <c r="E77" s="36" t="str">
        <f>IF(TS!D83="","",TS!D83)</f>
        <v/>
      </c>
      <c r="F77" s="36" t="str">
        <f>IF(TS!F83="","",TS!F83)</f>
        <v/>
      </c>
      <c r="G77" s="48"/>
      <c r="H77" s="48"/>
      <c r="I77" s="42" t="str">
        <f t="shared" si="22"/>
        <v/>
      </c>
      <c r="J77" s="48"/>
      <c r="K77" s="48"/>
      <c r="L77" s="42" t="str">
        <f t="shared" si="23"/>
        <v/>
      </c>
      <c r="M77" s="49"/>
      <c r="N77" s="49"/>
      <c r="O77" s="42" t="str">
        <f t="shared" si="24"/>
        <v/>
      </c>
      <c r="P77" s="49"/>
      <c r="Q77" s="49"/>
      <c r="R77" s="42" t="str">
        <f t="shared" si="25"/>
        <v/>
      </c>
      <c r="S77" s="48"/>
      <c r="T77" s="48"/>
      <c r="U77" s="42" t="str">
        <f t="shared" si="26"/>
        <v/>
      </c>
      <c r="V77" s="48"/>
      <c r="W77" s="48"/>
      <c r="X77" s="42" t="str">
        <f t="shared" si="27"/>
        <v/>
      </c>
      <c r="Y77" s="42" t="str">
        <f t="shared" si="28"/>
        <v/>
      </c>
      <c r="Z77" s="48"/>
      <c r="AA77" s="48"/>
      <c r="AB77" s="42"/>
      <c r="AC77" s="48"/>
      <c r="AD77" s="48"/>
      <c r="AE77" s="48"/>
      <c r="AF77" s="48"/>
      <c r="AG77" s="53" t="str">
        <f t="shared" si="29"/>
        <v/>
      </c>
      <c r="AH77" s="48"/>
      <c r="AI77" s="48"/>
      <c r="AJ77" s="42" t="str">
        <f t="shared" si="30"/>
        <v/>
      </c>
      <c r="AK77" s="48"/>
      <c r="AL77" s="48"/>
      <c r="AM77" s="42" t="str">
        <f t="shared" si="31"/>
        <v/>
      </c>
      <c r="AN77" s="48"/>
      <c r="AO77" s="48"/>
      <c r="AP77" s="42" t="str">
        <f t="shared" si="32"/>
        <v/>
      </c>
      <c r="AQ77" s="48"/>
      <c r="AR77" s="48"/>
      <c r="AS77" s="42" t="str">
        <f t="shared" si="33"/>
        <v/>
      </c>
      <c r="AT77" s="48"/>
      <c r="AU77" s="48"/>
      <c r="AV77" s="42" t="str">
        <f t="shared" si="34"/>
        <v/>
      </c>
      <c r="AW77" s="48"/>
      <c r="AX77" s="48"/>
      <c r="AY77" s="42" t="str">
        <f t="shared" si="35"/>
        <v/>
      </c>
      <c r="AZ77" s="48"/>
      <c r="BA77" s="48"/>
      <c r="BB77" s="42" t="str">
        <f t="shared" si="36"/>
        <v/>
      </c>
      <c r="BC77" s="43" t="str">
        <f t="shared" si="37"/>
        <v/>
      </c>
      <c r="BD77" s="48"/>
      <c r="BE77" s="48"/>
      <c r="BF77" s="53" t="str">
        <f t="shared" si="38"/>
        <v/>
      </c>
      <c r="BG77" s="52"/>
      <c r="BH77" s="52"/>
      <c r="BI77" s="37"/>
      <c r="BJ77" s="37" t="str">
        <f t="shared" si="39"/>
        <v/>
      </c>
      <c r="BK77" s="36" t="str">
        <f t="shared" si="40"/>
        <v/>
      </c>
      <c r="BL77" s="36" t="str">
        <f t="shared" si="21"/>
        <v/>
      </c>
    </row>
    <row r="78" spans="1:64" x14ac:dyDescent="0.3">
      <c r="A78" s="36" t="str">
        <f>IF(TS!A84="","",TS!A84)</f>
        <v/>
      </c>
      <c r="B78" s="36" t="str">
        <f>IF(TS!B84="","",TS!B84)</f>
        <v/>
      </c>
      <c r="C78" s="36" t="str">
        <f>IF(TS!C84="","",TS!C84)</f>
        <v/>
      </c>
      <c r="D78" s="44" t="str">
        <f>IF(TS!G84="","",TS!G84)</f>
        <v/>
      </c>
      <c r="E78" s="36" t="str">
        <f>IF(TS!D84="","",TS!D84)</f>
        <v/>
      </c>
      <c r="F78" s="36" t="str">
        <f>IF(TS!F84="","",TS!F84)</f>
        <v/>
      </c>
      <c r="G78" s="48"/>
      <c r="H78" s="48"/>
      <c r="I78" s="42" t="str">
        <f t="shared" si="22"/>
        <v/>
      </c>
      <c r="J78" s="48"/>
      <c r="K78" s="48"/>
      <c r="L78" s="42" t="str">
        <f t="shared" si="23"/>
        <v/>
      </c>
      <c r="M78" s="49"/>
      <c r="N78" s="49"/>
      <c r="O78" s="42" t="str">
        <f t="shared" si="24"/>
        <v/>
      </c>
      <c r="P78" s="49"/>
      <c r="Q78" s="49"/>
      <c r="R78" s="42" t="str">
        <f t="shared" si="25"/>
        <v/>
      </c>
      <c r="S78" s="48"/>
      <c r="T78" s="48"/>
      <c r="U78" s="42" t="str">
        <f t="shared" si="26"/>
        <v/>
      </c>
      <c r="V78" s="48"/>
      <c r="W78" s="48"/>
      <c r="X78" s="42" t="str">
        <f t="shared" si="27"/>
        <v/>
      </c>
      <c r="Y78" s="42" t="str">
        <f t="shared" si="28"/>
        <v/>
      </c>
      <c r="Z78" s="48"/>
      <c r="AA78" s="48"/>
      <c r="AB78" s="42"/>
      <c r="AC78" s="48"/>
      <c r="AD78" s="48"/>
      <c r="AE78" s="48"/>
      <c r="AF78" s="48"/>
      <c r="AG78" s="53" t="str">
        <f t="shared" si="29"/>
        <v/>
      </c>
      <c r="AH78" s="48"/>
      <c r="AI78" s="48"/>
      <c r="AJ78" s="42" t="str">
        <f t="shared" si="30"/>
        <v/>
      </c>
      <c r="AK78" s="48"/>
      <c r="AL78" s="48"/>
      <c r="AM78" s="42" t="str">
        <f t="shared" si="31"/>
        <v/>
      </c>
      <c r="AN78" s="48"/>
      <c r="AO78" s="48"/>
      <c r="AP78" s="42" t="str">
        <f t="shared" si="32"/>
        <v/>
      </c>
      <c r="AQ78" s="48"/>
      <c r="AR78" s="48"/>
      <c r="AS78" s="42" t="str">
        <f t="shared" si="33"/>
        <v/>
      </c>
      <c r="AT78" s="48"/>
      <c r="AU78" s="48"/>
      <c r="AV78" s="42" t="str">
        <f t="shared" si="34"/>
        <v/>
      </c>
      <c r="AW78" s="48"/>
      <c r="AX78" s="48"/>
      <c r="AY78" s="42" t="str">
        <f t="shared" si="35"/>
        <v/>
      </c>
      <c r="AZ78" s="48"/>
      <c r="BA78" s="48"/>
      <c r="BB78" s="42" t="str">
        <f t="shared" si="36"/>
        <v/>
      </c>
      <c r="BC78" s="43" t="str">
        <f t="shared" si="37"/>
        <v/>
      </c>
      <c r="BD78" s="48"/>
      <c r="BE78" s="48"/>
      <c r="BF78" s="53" t="str">
        <f t="shared" si="38"/>
        <v/>
      </c>
      <c r="BG78" s="52"/>
      <c r="BH78" s="52"/>
      <c r="BI78" s="37"/>
      <c r="BJ78" s="37" t="str">
        <f t="shared" si="39"/>
        <v/>
      </c>
      <c r="BK78" s="36" t="str">
        <f t="shared" si="40"/>
        <v/>
      </c>
      <c r="BL78" s="36" t="str">
        <f t="shared" si="21"/>
        <v/>
      </c>
    </row>
    <row r="79" spans="1:64" x14ac:dyDescent="0.3">
      <c r="A79" s="36" t="str">
        <f>IF(TS!A85="","",TS!A85)</f>
        <v/>
      </c>
      <c r="B79" s="36" t="str">
        <f>IF(TS!B85="","",TS!B85)</f>
        <v/>
      </c>
      <c r="C79" s="36" t="str">
        <f>IF(TS!C85="","",TS!C85)</f>
        <v/>
      </c>
      <c r="D79" s="44" t="str">
        <f>IF(TS!G85="","",TS!G85)</f>
        <v/>
      </c>
      <c r="E79" s="36" t="str">
        <f>IF(TS!D85="","",TS!D85)</f>
        <v/>
      </c>
      <c r="F79" s="36" t="str">
        <f>IF(TS!F85="","",TS!F85)</f>
        <v/>
      </c>
      <c r="G79" s="48"/>
      <c r="H79" s="48"/>
      <c r="I79" s="42" t="str">
        <f t="shared" si="22"/>
        <v/>
      </c>
      <c r="J79" s="48"/>
      <c r="K79" s="48"/>
      <c r="L79" s="42" t="str">
        <f t="shared" si="23"/>
        <v/>
      </c>
      <c r="M79" s="49"/>
      <c r="N79" s="49"/>
      <c r="O79" s="42" t="str">
        <f t="shared" si="24"/>
        <v/>
      </c>
      <c r="P79" s="49"/>
      <c r="Q79" s="49"/>
      <c r="R79" s="42" t="str">
        <f t="shared" si="25"/>
        <v/>
      </c>
      <c r="S79" s="48"/>
      <c r="T79" s="48"/>
      <c r="U79" s="42" t="str">
        <f t="shared" si="26"/>
        <v/>
      </c>
      <c r="V79" s="48"/>
      <c r="W79" s="48"/>
      <c r="X79" s="42" t="str">
        <f t="shared" si="27"/>
        <v/>
      </c>
      <c r="Y79" s="42" t="str">
        <f t="shared" si="28"/>
        <v/>
      </c>
      <c r="Z79" s="48"/>
      <c r="AA79" s="48"/>
      <c r="AB79" s="42"/>
      <c r="AC79" s="48"/>
      <c r="AD79" s="48"/>
      <c r="AE79" s="48"/>
      <c r="AF79" s="48"/>
      <c r="AG79" s="53" t="str">
        <f t="shared" si="29"/>
        <v/>
      </c>
      <c r="AH79" s="48"/>
      <c r="AI79" s="48"/>
      <c r="AJ79" s="42" t="str">
        <f t="shared" si="30"/>
        <v/>
      </c>
      <c r="AK79" s="48"/>
      <c r="AL79" s="48"/>
      <c r="AM79" s="42" t="str">
        <f t="shared" si="31"/>
        <v/>
      </c>
      <c r="AN79" s="48"/>
      <c r="AO79" s="48"/>
      <c r="AP79" s="42" t="str">
        <f t="shared" si="32"/>
        <v/>
      </c>
      <c r="AQ79" s="48"/>
      <c r="AR79" s="48"/>
      <c r="AS79" s="42" t="str">
        <f t="shared" si="33"/>
        <v/>
      </c>
      <c r="AT79" s="48"/>
      <c r="AU79" s="48"/>
      <c r="AV79" s="42" t="str">
        <f t="shared" si="34"/>
        <v/>
      </c>
      <c r="AW79" s="48"/>
      <c r="AX79" s="48"/>
      <c r="AY79" s="42" t="str">
        <f t="shared" si="35"/>
        <v/>
      </c>
      <c r="AZ79" s="48"/>
      <c r="BA79" s="48"/>
      <c r="BB79" s="42" t="str">
        <f t="shared" si="36"/>
        <v/>
      </c>
      <c r="BC79" s="43" t="str">
        <f t="shared" si="37"/>
        <v/>
      </c>
      <c r="BD79" s="48"/>
      <c r="BE79" s="48"/>
      <c r="BF79" s="53" t="str">
        <f t="shared" si="38"/>
        <v/>
      </c>
      <c r="BG79" s="52"/>
      <c r="BH79" s="52"/>
      <c r="BI79" s="37"/>
      <c r="BJ79" s="37" t="str">
        <f t="shared" si="39"/>
        <v/>
      </c>
      <c r="BK79" s="36" t="str">
        <f t="shared" si="40"/>
        <v/>
      </c>
      <c r="BL79" s="36" t="str">
        <f t="shared" si="21"/>
        <v/>
      </c>
    </row>
    <row r="80" spans="1:64" x14ac:dyDescent="0.3">
      <c r="A80" s="36" t="str">
        <f>IF(TS!A86="","",TS!A86)</f>
        <v/>
      </c>
      <c r="B80" s="36" t="str">
        <f>IF(TS!B86="","",TS!B86)</f>
        <v/>
      </c>
      <c r="C80" s="36" t="str">
        <f>IF(TS!C86="","",TS!C86)</f>
        <v/>
      </c>
      <c r="D80" s="44" t="str">
        <f>IF(TS!G86="","",TS!G86)</f>
        <v/>
      </c>
      <c r="E80" s="36" t="str">
        <f>IF(TS!D86="","",TS!D86)</f>
        <v/>
      </c>
      <c r="F80" s="36" t="str">
        <f>IF(TS!F86="","",TS!F86)</f>
        <v/>
      </c>
      <c r="G80" s="48"/>
      <c r="H80" s="48"/>
      <c r="I80" s="42" t="str">
        <f t="shared" si="22"/>
        <v/>
      </c>
      <c r="J80" s="48"/>
      <c r="K80" s="48"/>
      <c r="L80" s="42" t="str">
        <f t="shared" si="23"/>
        <v/>
      </c>
      <c r="M80" s="49"/>
      <c r="N80" s="49"/>
      <c r="O80" s="42" t="str">
        <f t="shared" si="24"/>
        <v/>
      </c>
      <c r="P80" s="49"/>
      <c r="Q80" s="49"/>
      <c r="R80" s="42" t="str">
        <f t="shared" si="25"/>
        <v/>
      </c>
      <c r="S80" s="48"/>
      <c r="T80" s="48"/>
      <c r="U80" s="42" t="str">
        <f t="shared" si="26"/>
        <v/>
      </c>
      <c r="V80" s="48"/>
      <c r="W80" s="48"/>
      <c r="X80" s="42" t="str">
        <f t="shared" si="27"/>
        <v/>
      </c>
      <c r="Y80" s="42" t="str">
        <f t="shared" si="28"/>
        <v/>
      </c>
      <c r="Z80" s="48"/>
      <c r="AA80" s="48"/>
      <c r="AB80" s="42"/>
      <c r="AC80" s="48"/>
      <c r="AD80" s="48"/>
      <c r="AE80" s="48"/>
      <c r="AF80" s="48"/>
      <c r="AG80" s="53" t="str">
        <f t="shared" si="29"/>
        <v/>
      </c>
      <c r="AH80" s="48"/>
      <c r="AI80" s="48"/>
      <c r="AJ80" s="42" t="str">
        <f t="shared" si="30"/>
        <v/>
      </c>
      <c r="AK80" s="48"/>
      <c r="AL80" s="48"/>
      <c r="AM80" s="42" t="str">
        <f t="shared" si="31"/>
        <v/>
      </c>
      <c r="AN80" s="48"/>
      <c r="AO80" s="48"/>
      <c r="AP80" s="42" t="str">
        <f t="shared" si="32"/>
        <v/>
      </c>
      <c r="AQ80" s="48"/>
      <c r="AR80" s="48"/>
      <c r="AS80" s="42" t="str">
        <f t="shared" si="33"/>
        <v/>
      </c>
      <c r="AT80" s="48"/>
      <c r="AU80" s="48"/>
      <c r="AV80" s="42" t="str">
        <f t="shared" si="34"/>
        <v/>
      </c>
      <c r="AW80" s="48"/>
      <c r="AX80" s="48"/>
      <c r="AY80" s="42" t="str">
        <f t="shared" si="35"/>
        <v/>
      </c>
      <c r="AZ80" s="48"/>
      <c r="BA80" s="48"/>
      <c r="BB80" s="42" t="str">
        <f t="shared" si="36"/>
        <v/>
      </c>
      <c r="BC80" s="43" t="str">
        <f t="shared" si="37"/>
        <v/>
      </c>
      <c r="BD80" s="48"/>
      <c r="BE80" s="48"/>
      <c r="BF80" s="53" t="str">
        <f t="shared" si="38"/>
        <v/>
      </c>
      <c r="BG80" s="52"/>
      <c r="BH80" s="52"/>
      <c r="BI80" s="37"/>
      <c r="BJ80" s="37" t="str">
        <f t="shared" si="39"/>
        <v/>
      </c>
      <c r="BK80" s="36" t="str">
        <f t="shared" si="40"/>
        <v/>
      </c>
      <c r="BL80" s="36" t="str">
        <f t="shared" si="21"/>
        <v/>
      </c>
    </row>
    <row r="81" spans="1:64" x14ac:dyDescent="0.3">
      <c r="A81" s="36" t="str">
        <f>IF(TS!A87="","",TS!A87)</f>
        <v/>
      </c>
      <c r="B81" s="36" t="str">
        <f>IF(TS!B87="","",TS!B87)</f>
        <v/>
      </c>
      <c r="C81" s="36" t="str">
        <f>IF(TS!C87="","",TS!C87)</f>
        <v/>
      </c>
      <c r="D81" s="44" t="str">
        <f>IF(TS!G87="","",TS!G87)</f>
        <v/>
      </c>
      <c r="E81" s="36" t="str">
        <f>IF(TS!D87="","",TS!D87)</f>
        <v/>
      </c>
      <c r="F81" s="36" t="str">
        <f>IF(TS!F87="","",TS!F87)</f>
        <v/>
      </c>
      <c r="G81" s="48"/>
      <c r="H81" s="48"/>
      <c r="I81" s="42" t="str">
        <f t="shared" si="22"/>
        <v/>
      </c>
      <c r="J81" s="48"/>
      <c r="K81" s="48"/>
      <c r="L81" s="42" t="str">
        <f t="shared" si="23"/>
        <v/>
      </c>
      <c r="M81" s="49"/>
      <c r="N81" s="49"/>
      <c r="O81" s="42" t="str">
        <f t="shared" si="24"/>
        <v/>
      </c>
      <c r="P81" s="49"/>
      <c r="Q81" s="49"/>
      <c r="R81" s="42" t="str">
        <f t="shared" si="25"/>
        <v/>
      </c>
      <c r="S81" s="48"/>
      <c r="T81" s="48"/>
      <c r="U81" s="42" t="str">
        <f t="shared" si="26"/>
        <v/>
      </c>
      <c r="V81" s="48"/>
      <c r="W81" s="48"/>
      <c r="X81" s="42" t="str">
        <f t="shared" si="27"/>
        <v/>
      </c>
      <c r="Y81" s="42" t="str">
        <f t="shared" si="28"/>
        <v/>
      </c>
      <c r="Z81" s="48"/>
      <c r="AA81" s="48"/>
      <c r="AB81" s="42"/>
      <c r="AC81" s="48"/>
      <c r="AD81" s="48"/>
      <c r="AE81" s="48"/>
      <c r="AF81" s="48"/>
      <c r="AG81" s="53" t="str">
        <f t="shared" si="29"/>
        <v/>
      </c>
      <c r="AH81" s="48"/>
      <c r="AI81" s="48"/>
      <c r="AJ81" s="42" t="str">
        <f t="shared" si="30"/>
        <v/>
      </c>
      <c r="AK81" s="48"/>
      <c r="AL81" s="48"/>
      <c r="AM81" s="42" t="str">
        <f t="shared" si="31"/>
        <v/>
      </c>
      <c r="AN81" s="48"/>
      <c r="AO81" s="48"/>
      <c r="AP81" s="42" t="str">
        <f t="shared" si="32"/>
        <v/>
      </c>
      <c r="AQ81" s="48"/>
      <c r="AR81" s="48"/>
      <c r="AS81" s="42" t="str">
        <f t="shared" si="33"/>
        <v/>
      </c>
      <c r="AT81" s="48"/>
      <c r="AU81" s="48"/>
      <c r="AV81" s="42" t="str">
        <f t="shared" si="34"/>
        <v/>
      </c>
      <c r="AW81" s="48"/>
      <c r="AX81" s="48"/>
      <c r="AY81" s="42" t="str">
        <f t="shared" si="35"/>
        <v/>
      </c>
      <c r="AZ81" s="48"/>
      <c r="BA81" s="48"/>
      <c r="BB81" s="42" t="str">
        <f t="shared" si="36"/>
        <v/>
      </c>
      <c r="BC81" s="43" t="str">
        <f t="shared" si="37"/>
        <v/>
      </c>
      <c r="BD81" s="48"/>
      <c r="BE81" s="48"/>
      <c r="BF81" s="53" t="str">
        <f t="shared" si="38"/>
        <v/>
      </c>
      <c r="BG81" s="52"/>
      <c r="BH81" s="52"/>
      <c r="BI81" s="37"/>
      <c r="BJ81" s="37" t="str">
        <f t="shared" si="39"/>
        <v/>
      </c>
      <c r="BK81" s="36" t="str">
        <f t="shared" si="40"/>
        <v/>
      </c>
      <c r="BL81" s="36" t="str">
        <f t="shared" si="21"/>
        <v/>
      </c>
    </row>
    <row r="82" spans="1:64" x14ac:dyDescent="0.3">
      <c r="A82" s="36" t="str">
        <f>IF(TS!A88="","",TS!A88)</f>
        <v/>
      </c>
      <c r="B82" s="36" t="str">
        <f>IF(TS!B88="","",TS!B88)</f>
        <v/>
      </c>
      <c r="C82" s="36" t="str">
        <f>IF(TS!C88="","",TS!C88)</f>
        <v/>
      </c>
      <c r="D82" s="44" t="str">
        <f>IF(TS!G88="","",TS!G88)</f>
        <v/>
      </c>
      <c r="E82" s="36" t="str">
        <f>IF(TS!D88="","",TS!D88)</f>
        <v/>
      </c>
      <c r="F82" s="36" t="str">
        <f>IF(TS!F88="","",TS!F88)</f>
        <v/>
      </c>
      <c r="G82" s="48"/>
      <c r="H82" s="48"/>
      <c r="I82" s="42" t="str">
        <f t="shared" si="22"/>
        <v/>
      </c>
      <c r="J82" s="48"/>
      <c r="K82" s="48"/>
      <c r="L82" s="42" t="str">
        <f t="shared" si="23"/>
        <v/>
      </c>
      <c r="M82" s="49"/>
      <c r="N82" s="49"/>
      <c r="O82" s="42" t="str">
        <f t="shared" si="24"/>
        <v/>
      </c>
      <c r="P82" s="49"/>
      <c r="Q82" s="49"/>
      <c r="R82" s="42" t="str">
        <f t="shared" si="25"/>
        <v/>
      </c>
      <c r="S82" s="48"/>
      <c r="T82" s="48"/>
      <c r="U82" s="42" t="str">
        <f t="shared" si="26"/>
        <v/>
      </c>
      <c r="V82" s="48"/>
      <c r="W82" s="48"/>
      <c r="X82" s="42" t="str">
        <f t="shared" si="27"/>
        <v/>
      </c>
      <c r="Y82" s="42" t="str">
        <f t="shared" si="28"/>
        <v/>
      </c>
      <c r="Z82" s="48"/>
      <c r="AA82" s="48"/>
      <c r="AB82" s="42"/>
      <c r="AC82" s="48"/>
      <c r="AD82" s="48"/>
      <c r="AE82" s="48"/>
      <c r="AF82" s="48"/>
      <c r="AG82" s="53" t="str">
        <f t="shared" si="29"/>
        <v/>
      </c>
      <c r="AH82" s="48"/>
      <c r="AI82" s="48"/>
      <c r="AJ82" s="42" t="str">
        <f t="shared" si="30"/>
        <v/>
      </c>
      <c r="AK82" s="48"/>
      <c r="AL82" s="48"/>
      <c r="AM82" s="42" t="str">
        <f t="shared" si="31"/>
        <v/>
      </c>
      <c r="AN82" s="48"/>
      <c r="AO82" s="48"/>
      <c r="AP82" s="42" t="str">
        <f t="shared" si="32"/>
        <v/>
      </c>
      <c r="AQ82" s="48"/>
      <c r="AR82" s="48"/>
      <c r="AS82" s="42" t="str">
        <f t="shared" si="33"/>
        <v/>
      </c>
      <c r="AT82" s="48"/>
      <c r="AU82" s="48"/>
      <c r="AV82" s="42" t="str">
        <f t="shared" si="34"/>
        <v/>
      </c>
      <c r="AW82" s="48"/>
      <c r="AX82" s="48"/>
      <c r="AY82" s="42" t="str">
        <f t="shared" si="35"/>
        <v/>
      </c>
      <c r="AZ82" s="48"/>
      <c r="BA82" s="48"/>
      <c r="BB82" s="42" t="str">
        <f t="shared" si="36"/>
        <v/>
      </c>
      <c r="BC82" s="43" t="str">
        <f t="shared" si="37"/>
        <v/>
      </c>
      <c r="BD82" s="48"/>
      <c r="BE82" s="48"/>
      <c r="BF82" s="53" t="str">
        <f t="shared" si="38"/>
        <v/>
      </c>
      <c r="BG82" s="52"/>
      <c r="BH82" s="52"/>
      <c r="BI82" s="37"/>
      <c r="BJ82" s="37" t="str">
        <f t="shared" si="39"/>
        <v/>
      </c>
      <c r="BK82" s="36" t="str">
        <f t="shared" si="40"/>
        <v/>
      </c>
      <c r="BL82" s="36" t="str">
        <f t="shared" si="21"/>
        <v/>
      </c>
    </row>
    <row r="83" spans="1:64" x14ac:dyDescent="0.3">
      <c r="A83" s="36" t="str">
        <f>IF(TS!A89="","",TS!A89)</f>
        <v/>
      </c>
      <c r="B83" s="36" t="str">
        <f>IF(TS!B89="","",TS!B89)</f>
        <v/>
      </c>
      <c r="C83" s="36" t="str">
        <f>IF(TS!C89="","",TS!C89)</f>
        <v/>
      </c>
      <c r="D83" s="44" t="str">
        <f>IF(TS!G89="","",TS!G89)</f>
        <v/>
      </c>
      <c r="E83" s="36" t="str">
        <f>IF(TS!D89="","",TS!D89)</f>
        <v/>
      </c>
      <c r="F83" s="36" t="str">
        <f>IF(TS!F89="","",TS!F89)</f>
        <v/>
      </c>
      <c r="G83" s="48"/>
      <c r="H83" s="48"/>
      <c r="I83" s="42" t="str">
        <f t="shared" si="22"/>
        <v/>
      </c>
      <c r="J83" s="48"/>
      <c r="K83" s="48"/>
      <c r="L83" s="42" t="str">
        <f t="shared" si="23"/>
        <v/>
      </c>
      <c r="M83" s="49"/>
      <c r="N83" s="49"/>
      <c r="O83" s="42" t="str">
        <f t="shared" si="24"/>
        <v/>
      </c>
      <c r="P83" s="49"/>
      <c r="Q83" s="49"/>
      <c r="R83" s="42" t="str">
        <f t="shared" si="25"/>
        <v/>
      </c>
      <c r="S83" s="48"/>
      <c r="T83" s="48"/>
      <c r="U83" s="42" t="str">
        <f t="shared" si="26"/>
        <v/>
      </c>
      <c r="V83" s="48"/>
      <c r="W83" s="48"/>
      <c r="X83" s="42" t="str">
        <f t="shared" si="27"/>
        <v/>
      </c>
      <c r="Y83" s="42" t="str">
        <f t="shared" si="28"/>
        <v/>
      </c>
      <c r="Z83" s="48"/>
      <c r="AA83" s="48"/>
      <c r="AB83" s="42"/>
      <c r="AC83" s="48"/>
      <c r="AD83" s="48"/>
      <c r="AE83" s="48"/>
      <c r="AF83" s="48"/>
      <c r="AG83" s="53" t="str">
        <f t="shared" si="29"/>
        <v/>
      </c>
      <c r="AH83" s="48"/>
      <c r="AI83" s="48"/>
      <c r="AJ83" s="42" t="str">
        <f t="shared" si="30"/>
        <v/>
      </c>
      <c r="AK83" s="48"/>
      <c r="AL83" s="48"/>
      <c r="AM83" s="42" t="str">
        <f t="shared" si="31"/>
        <v/>
      </c>
      <c r="AN83" s="48"/>
      <c r="AO83" s="48"/>
      <c r="AP83" s="42" t="str">
        <f t="shared" si="32"/>
        <v/>
      </c>
      <c r="AQ83" s="48"/>
      <c r="AR83" s="48"/>
      <c r="AS83" s="42" t="str">
        <f t="shared" si="33"/>
        <v/>
      </c>
      <c r="AT83" s="48"/>
      <c r="AU83" s="48"/>
      <c r="AV83" s="42" t="str">
        <f t="shared" si="34"/>
        <v/>
      </c>
      <c r="AW83" s="48"/>
      <c r="AX83" s="48"/>
      <c r="AY83" s="42" t="str">
        <f t="shared" si="35"/>
        <v/>
      </c>
      <c r="AZ83" s="48"/>
      <c r="BA83" s="48"/>
      <c r="BB83" s="42" t="str">
        <f t="shared" si="36"/>
        <v/>
      </c>
      <c r="BC83" s="43" t="str">
        <f t="shared" si="37"/>
        <v/>
      </c>
      <c r="BD83" s="48"/>
      <c r="BE83" s="48"/>
      <c r="BF83" s="53" t="str">
        <f t="shared" si="38"/>
        <v/>
      </c>
      <c r="BG83" s="52"/>
      <c r="BH83" s="52"/>
      <c r="BI83" s="37"/>
      <c r="BJ83" s="37" t="str">
        <f t="shared" si="39"/>
        <v/>
      </c>
      <c r="BK83" s="36" t="str">
        <f t="shared" si="40"/>
        <v/>
      </c>
      <c r="BL83" s="36" t="str">
        <f t="shared" si="21"/>
        <v/>
      </c>
    </row>
    <row r="84" spans="1:64" x14ac:dyDescent="0.3">
      <c r="A84" s="36" t="str">
        <f>IF(TS!A90="","",TS!A90)</f>
        <v/>
      </c>
      <c r="B84" s="36" t="str">
        <f>IF(TS!B90="","",TS!B90)</f>
        <v/>
      </c>
      <c r="C84" s="36" t="str">
        <f>IF(TS!C90="","",TS!C90)</f>
        <v/>
      </c>
      <c r="D84" s="44" t="str">
        <f>IF(TS!G90="","",TS!G90)</f>
        <v/>
      </c>
      <c r="E84" s="36" t="str">
        <f>IF(TS!D90="","",TS!D90)</f>
        <v/>
      </c>
      <c r="F84" s="36" t="str">
        <f>IF(TS!F90="","",TS!F90)</f>
        <v/>
      </c>
      <c r="G84" s="48"/>
      <c r="H84" s="48"/>
      <c r="I84" s="42" t="str">
        <f t="shared" si="22"/>
        <v/>
      </c>
      <c r="J84" s="48"/>
      <c r="K84" s="48"/>
      <c r="L84" s="42" t="str">
        <f t="shared" si="23"/>
        <v/>
      </c>
      <c r="M84" s="49"/>
      <c r="N84" s="49"/>
      <c r="O84" s="42" t="str">
        <f t="shared" si="24"/>
        <v/>
      </c>
      <c r="P84" s="49"/>
      <c r="Q84" s="49"/>
      <c r="R84" s="42" t="str">
        <f t="shared" si="25"/>
        <v/>
      </c>
      <c r="S84" s="48"/>
      <c r="T84" s="48"/>
      <c r="U84" s="42" t="str">
        <f t="shared" si="26"/>
        <v/>
      </c>
      <c r="V84" s="48"/>
      <c r="W84" s="48"/>
      <c r="X84" s="42" t="str">
        <f t="shared" si="27"/>
        <v/>
      </c>
      <c r="Y84" s="42" t="str">
        <f t="shared" si="28"/>
        <v/>
      </c>
      <c r="Z84" s="48"/>
      <c r="AA84" s="48"/>
      <c r="AB84" s="42"/>
      <c r="AC84" s="48"/>
      <c r="AD84" s="48"/>
      <c r="AE84" s="48"/>
      <c r="AF84" s="48"/>
      <c r="AG84" s="53" t="str">
        <f t="shared" si="29"/>
        <v/>
      </c>
      <c r="AH84" s="48"/>
      <c r="AI84" s="48"/>
      <c r="AJ84" s="42" t="str">
        <f t="shared" si="30"/>
        <v/>
      </c>
      <c r="AK84" s="48"/>
      <c r="AL84" s="48"/>
      <c r="AM84" s="42" t="str">
        <f t="shared" si="31"/>
        <v/>
      </c>
      <c r="AN84" s="48"/>
      <c r="AO84" s="48"/>
      <c r="AP84" s="42" t="str">
        <f t="shared" si="32"/>
        <v/>
      </c>
      <c r="AQ84" s="48"/>
      <c r="AR84" s="48"/>
      <c r="AS84" s="42" t="str">
        <f t="shared" si="33"/>
        <v/>
      </c>
      <c r="AT84" s="48"/>
      <c r="AU84" s="48"/>
      <c r="AV84" s="42" t="str">
        <f t="shared" si="34"/>
        <v/>
      </c>
      <c r="AW84" s="48"/>
      <c r="AX84" s="48"/>
      <c r="AY84" s="42" t="str">
        <f t="shared" si="35"/>
        <v/>
      </c>
      <c r="AZ84" s="48"/>
      <c r="BA84" s="48"/>
      <c r="BB84" s="42" t="str">
        <f t="shared" si="36"/>
        <v/>
      </c>
      <c r="BC84" s="43" t="str">
        <f t="shared" si="37"/>
        <v/>
      </c>
      <c r="BD84" s="48"/>
      <c r="BE84" s="48"/>
      <c r="BF84" s="53" t="str">
        <f t="shared" si="38"/>
        <v/>
      </c>
      <c r="BG84" s="52"/>
      <c r="BH84" s="52"/>
      <c r="BI84" s="37"/>
      <c r="BJ84" s="37" t="str">
        <f t="shared" si="39"/>
        <v/>
      </c>
      <c r="BK84" s="36" t="str">
        <f t="shared" si="40"/>
        <v/>
      </c>
      <c r="BL84" s="36" t="str">
        <f t="shared" si="21"/>
        <v/>
      </c>
    </row>
    <row r="85" spans="1:64" x14ac:dyDescent="0.3">
      <c r="A85" s="36" t="str">
        <f>IF(TS!A91="","",TS!A91)</f>
        <v/>
      </c>
      <c r="B85" s="36" t="str">
        <f>IF(TS!B91="","",TS!B91)</f>
        <v/>
      </c>
      <c r="C85" s="36" t="str">
        <f>IF(TS!C91="","",TS!C91)</f>
        <v/>
      </c>
      <c r="D85" s="44" t="str">
        <f>IF(TS!G91="","",TS!G91)</f>
        <v/>
      </c>
      <c r="E85" s="36" t="str">
        <f>IF(TS!D91="","",TS!D91)</f>
        <v/>
      </c>
      <c r="F85" s="36" t="str">
        <f>IF(TS!F91="","",TS!F91)</f>
        <v/>
      </c>
      <c r="G85" s="48"/>
      <c r="H85" s="48"/>
      <c r="I85" s="42" t="str">
        <f t="shared" si="22"/>
        <v/>
      </c>
      <c r="J85" s="48"/>
      <c r="K85" s="48"/>
      <c r="L85" s="42" t="str">
        <f t="shared" si="23"/>
        <v/>
      </c>
      <c r="M85" s="49"/>
      <c r="N85" s="49"/>
      <c r="O85" s="42" t="str">
        <f t="shared" si="24"/>
        <v/>
      </c>
      <c r="P85" s="49"/>
      <c r="Q85" s="49"/>
      <c r="R85" s="42" t="str">
        <f t="shared" si="25"/>
        <v/>
      </c>
      <c r="S85" s="48"/>
      <c r="T85" s="48"/>
      <c r="U85" s="42" t="str">
        <f t="shared" si="26"/>
        <v/>
      </c>
      <c r="V85" s="48"/>
      <c r="W85" s="48"/>
      <c r="X85" s="42" t="str">
        <f t="shared" si="27"/>
        <v/>
      </c>
      <c r="Y85" s="42" t="str">
        <f t="shared" si="28"/>
        <v/>
      </c>
      <c r="Z85" s="48"/>
      <c r="AA85" s="48"/>
      <c r="AB85" s="42"/>
      <c r="AC85" s="48"/>
      <c r="AD85" s="48"/>
      <c r="AE85" s="48"/>
      <c r="AF85" s="48"/>
      <c r="AG85" s="53" t="str">
        <f t="shared" si="29"/>
        <v/>
      </c>
      <c r="AH85" s="48"/>
      <c r="AI85" s="48"/>
      <c r="AJ85" s="42" t="str">
        <f t="shared" si="30"/>
        <v/>
      </c>
      <c r="AK85" s="48"/>
      <c r="AL85" s="48"/>
      <c r="AM85" s="42" t="str">
        <f t="shared" si="31"/>
        <v/>
      </c>
      <c r="AN85" s="48"/>
      <c r="AO85" s="48"/>
      <c r="AP85" s="42" t="str">
        <f t="shared" si="32"/>
        <v/>
      </c>
      <c r="AQ85" s="48"/>
      <c r="AR85" s="48"/>
      <c r="AS85" s="42" t="str">
        <f t="shared" si="33"/>
        <v/>
      </c>
      <c r="AT85" s="48"/>
      <c r="AU85" s="48"/>
      <c r="AV85" s="42" t="str">
        <f t="shared" si="34"/>
        <v/>
      </c>
      <c r="AW85" s="48"/>
      <c r="AX85" s="48"/>
      <c r="AY85" s="42" t="str">
        <f t="shared" si="35"/>
        <v/>
      </c>
      <c r="AZ85" s="48"/>
      <c r="BA85" s="48"/>
      <c r="BB85" s="42" t="str">
        <f t="shared" si="36"/>
        <v/>
      </c>
      <c r="BC85" s="43" t="str">
        <f t="shared" si="37"/>
        <v/>
      </c>
      <c r="BD85" s="48"/>
      <c r="BE85" s="48"/>
      <c r="BF85" s="53" t="str">
        <f t="shared" si="38"/>
        <v/>
      </c>
      <c r="BG85" s="52"/>
      <c r="BH85" s="52"/>
      <c r="BI85" s="37"/>
      <c r="BJ85" s="37" t="str">
        <f t="shared" si="39"/>
        <v/>
      </c>
      <c r="BK85" s="36" t="str">
        <f t="shared" si="40"/>
        <v/>
      </c>
      <c r="BL85" s="36" t="str">
        <f t="shared" si="21"/>
        <v/>
      </c>
    </row>
    <row r="86" spans="1:64" x14ac:dyDescent="0.3">
      <c r="A86" s="36" t="str">
        <f>IF(TS!A92="","",TS!A92)</f>
        <v/>
      </c>
      <c r="B86" s="36" t="str">
        <f>IF(TS!B92="","",TS!B92)</f>
        <v/>
      </c>
      <c r="C86" s="36" t="str">
        <f>IF(TS!C92="","",TS!C92)</f>
        <v/>
      </c>
      <c r="D86" s="44" t="str">
        <f>IF(TS!G92="","",TS!G92)</f>
        <v/>
      </c>
      <c r="E86" s="36" t="str">
        <f>IF(TS!D92="","",TS!D92)</f>
        <v/>
      </c>
      <c r="F86" s="36" t="str">
        <f>IF(TS!F92="","",TS!F92)</f>
        <v/>
      </c>
      <c r="G86" s="48"/>
      <c r="H86" s="48"/>
      <c r="I86" s="42" t="str">
        <f t="shared" si="22"/>
        <v/>
      </c>
      <c r="J86" s="48"/>
      <c r="K86" s="48"/>
      <c r="L86" s="42" t="str">
        <f t="shared" si="23"/>
        <v/>
      </c>
      <c r="M86" s="49"/>
      <c r="N86" s="49"/>
      <c r="O86" s="42" t="str">
        <f t="shared" si="24"/>
        <v/>
      </c>
      <c r="P86" s="49"/>
      <c r="Q86" s="49"/>
      <c r="R86" s="42" t="str">
        <f t="shared" si="25"/>
        <v/>
      </c>
      <c r="S86" s="48"/>
      <c r="T86" s="48"/>
      <c r="U86" s="42" t="str">
        <f t="shared" si="26"/>
        <v/>
      </c>
      <c r="V86" s="48"/>
      <c r="W86" s="48"/>
      <c r="X86" s="42" t="str">
        <f t="shared" si="27"/>
        <v/>
      </c>
      <c r="Y86" s="42" t="str">
        <f t="shared" si="28"/>
        <v/>
      </c>
      <c r="Z86" s="48"/>
      <c r="AA86" s="48"/>
      <c r="AB86" s="42"/>
      <c r="AC86" s="48"/>
      <c r="AD86" s="48"/>
      <c r="AE86" s="48"/>
      <c r="AF86" s="48"/>
      <c r="AG86" s="53" t="str">
        <f t="shared" si="29"/>
        <v/>
      </c>
      <c r="AH86" s="48"/>
      <c r="AI86" s="48"/>
      <c r="AJ86" s="42" t="str">
        <f t="shared" si="30"/>
        <v/>
      </c>
      <c r="AK86" s="48"/>
      <c r="AL86" s="48"/>
      <c r="AM86" s="42" t="str">
        <f t="shared" si="31"/>
        <v/>
      </c>
      <c r="AN86" s="48"/>
      <c r="AO86" s="48"/>
      <c r="AP86" s="42" t="str">
        <f t="shared" si="32"/>
        <v/>
      </c>
      <c r="AQ86" s="48"/>
      <c r="AR86" s="48"/>
      <c r="AS86" s="42" t="str">
        <f t="shared" si="33"/>
        <v/>
      </c>
      <c r="AT86" s="48"/>
      <c r="AU86" s="48"/>
      <c r="AV86" s="42" t="str">
        <f t="shared" si="34"/>
        <v/>
      </c>
      <c r="AW86" s="48"/>
      <c r="AX86" s="48"/>
      <c r="AY86" s="42" t="str">
        <f t="shared" si="35"/>
        <v/>
      </c>
      <c r="AZ86" s="48"/>
      <c r="BA86" s="48"/>
      <c r="BB86" s="42" t="str">
        <f t="shared" si="36"/>
        <v/>
      </c>
      <c r="BC86" s="43" t="str">
        <f t="shared" si="37"/>
        <v/>
      </c>
      <c r="BD86" s="48"/>
      <c r="BE86" s="48"/>
      <c r="BF86" s="53" t="str">
        <f t="shared" si="38"/>
        <v/>
      </c>
      <c r="BG86" s="52"/>
      <c r="BH86" s="52"/>
      <c r="BI86" s="37"/>
      <c r="BJ86" s="37" t="str">
        <f t="shared" si="39"/>
        <v/>
      </c>
      <c r="BK86" s="36" t="str">
        <f t="shared" si="40"/>
        <v/>
      </c>
      <c r="BL86" s="36" t="str">
        <f t="shared" si="21"/>
        <v/>
      </c>
    </row>
    <row r="87" spans="1:64" x14ac:dyDescent="0.3">
      <c r="A87" s="36" t="str">
        <f>IF(TS!A93="","",TS!A93)</f>
        <v/>
      </c>
      <c r="B87" s="36" t="str">
        <f>IF(TS!B93="","",TS!B93)</f>
        <v/>
      </c>
      <c r="C87" s="36" t="str">
        <f>IF(TS!C93="","",TS!C93)</f>
        <v/>
      </c>
      <c r="D87" s="44" t="str">
        <f>IF(TS!G93="","",TS!G93)</f>
        <v/>
      </c>
      <c r="E87" s="36" t="str">
        <f>IF(TS!D93="","",TS!D93)</f>
        <v/>
      </c>
      <c r="F87" s="36" t="str">
        <f>IF(TS!F93="","",TS!F93)</f>
        <v/>
      </c>
      <c r="G87" s="48"/>
      <c r="H87" s="48"/>
      <c r="I87" s="42" t="str">
        <f t="shared" si="22"/>
        <v/>
      </c>
      <c r="J87" s="48"/>
      <c r="K87" s="48"/>
      <c r="L87" s="42" t="str">
        <f t="shared" si="23"/>
        <v/>
      </c>
      <c r="M87" s="49"/>
      <c r="N87" s="49"/>
      <c r="O87" s="42" t="str">
        <f t="shared" si="24"/>
        <v/>
      </c>
      <c r="P87" s="49"/>
      <c r="Q87" s="49"/>
      <c r="R87" s="42" t="str">
        <f t="shared" si="25"/>
        <v/>
      </c>
      <c r="S87" s="48"/>
      <c r="T87" s="48"/>
      <c r="U87" s="42" t="str">
        <f t="shared" si="26"/>
        <v/>
      </c>
      <c r="V87" s="48"/>
      <c r="W87" s="48"/>
      <c r="X87" s="42" t="str">
        <f t="shared" si="27"/>
        <v/>
      </c>
      <c r="Y87" s="42" t="str">
        <f t="shared" si="28"/>
        <v/>
      </c>
      <c r="Z87" s="48"/>
      <c r="AA87" s="48"/>
      <c r="AB87" s="42"/>
      <c r="AC87" s="48"/>
      <c r="AD87" s="48"/>
      <c r="AE87" s="48"/>
      <c r="AF87" s="48"/>
      <c r="AG87" s="53" t="str">
        <f t="shared" si="29"/>
        <v/>
      </c>
      <c r="AH87" s="48"/>
      <c r="AI87" s="48"/>
      <c r="AJ87" s="42" t="str">
        <f t="shared" si="30"/>
        <v/>
      </c>
      <c r="AK87" s="48"/>
      <c r="AL87" s="48"/>
      <c r="AM87" s="42" t="str">
        <f t="shared" si="31"/>
        <v/>
      </c>
      <c r="AN87" s="48"/>
      <c r="AO87" s="48"/>
      <c r="AP87" s="42" t="str">
        <f t="shared" si="32"/>
        <v/>
      </c>
      <c r="AQ87" s="48"/>
      <c r="AR87" s="48"/>
      <c r="AS87" s="42" t="str">
        <f t="shared" si="33"/>
        <v/>
      </c>
      <c r="AT87" s="48"/>
      <c r="AU87" s="48"/>
      <c r="AV87" s="42" t="str">
        <f t="shared" si="34"/>
        <v/>
      </c>
      <c r="AW87" s="48"/>
      <c r="AX87" s="48"/>
      <c r="AY87" s="42" t="str">
        <f t="shared" si="35"/>
        <v/>
      </c>
      <c r="AZ87" s="48"/>
      <c r="BA87" s="48"/>
      <c r="BB87" s="42" t="str">
        <f t="shared" si="36"/>
        <v/>
      </c>
      <c r="BC87" s="43" t="str">
        <f t="shared" si="37"/>
        <v/>
      </c>
      <c r="BD87" s="48"/>
      <c r="BE87" s="48"/>
      <c r="BF87" s="53" t="str">
        <f t="shared" si="38"/>
        <v/>
      </c>
      <c r="BG87" s="52"/>
      <c r="BH87" s="52"/>
      <c r="BI87" s="37"/>
      <c r="BJ87" s="37" t="str">
        <f t="shared" si="39"/>
        <v/>
      </c>
      <c r="BK87" s="36" t="str">
        <f t="shared" si="40"/>
        <v/>
      </c>
      <c r="BL87" s="36" t="str">
        <f t="shared" si="21"/>
        <v/>
      </c>
    </row>
    <row r="88" spans="1:64" x14ac:dyDescent="0.3">
      <c r="A88" s="36" t="str">
        <f>IF(TS!A94="","",TS!A94)</f>
        <v/>
      </c>
      <c r="B88" s="36" t="str">
        <f>IF(TS!B94="","",TS!B94)</f>
        <v/>
      </c>
      <c r="C88" s="36" t="str">
        <f>IF(TS!C94="","",TS!C94)</f>
        <v/>
      </c>
      <c r="D88" s="44" t="str">
        <f>IF(TS!G94="","",TS!G94)</f>
        <v/>
      </c>
      <c r="E88" s="36" t="str">
        <f>IF(TS!D94="","",TS!D94)</f>
        <v/>
      </c>
      <c r="F88" s="36" t="str">
        <f>IF(TS!F94="","",TS!F94)</f>
        <v/>
      </c>
      <c r="G88" s="48"/>
      <c r="H88" s="48"/>
      <c r="I88" s="42" t="str">
        <f t="shared" si="22"/>
        <v/>
      </c>
      <c r="J88" s="48"/>
      <c r="K88" s="48"/>
      <c r="L88" s="42" t="str">
        <f t="shared" si="23"/>
        <v/>
      </c>
      <c r="M88" s="49"/>
      <c r="N88" s="49"/>
      <c r="O88" s="42" t="str">
        <f t="shared" si="24"/>
        <v/>
      </c>
      <c r="P88" s="49"/>
      <c r="Q88" s="49"/>
      <c r="R88" s="42" t="str">
        <f t="shared" si="25"/>
        <v/>
      </c>
      <c r="S88" s="48"/>
      <c r="T88" s="48"/>
      <c r="U88" s="42" t="str">
        <f t="shared" si="26"/>
        <v/>
      </c>
      <c r="V88" s="48"/>
      <c r="W88" s="48"/>
      <c r="X88" s="42" t="str">
        <f t="shared" si="27"/>
        <v/>
      </c>
      <c r="Y88" s="42" t="str">
        <f t="shared" si="28"/>
        <v/>
      </c>
      <c r="Z88" s="48"/>
      <c r="AA88" s="48"/>
      <c r="AB88" s="42"/>
      <c r="AC88" s="48"/>
      <c r="AD88" s="48"/>
      <c r="AE88" s="48"/>
      <c r="AF88" s="48"/>
      <c r="AG88" s="53" t="str">
        <f t="shared" si="29"/>
        <v/>
      </c>
      <c r="AH88" s="48"/>
      <c r="AI88" s="48"/>
      <c r="AJ88" s="42" t="str">
        <f t="shared" si="30"/>
        <v/>
      </c>
      <c r="AK88" s="48"/>
      <c r="AL88" s="48"/>
      <c r="AM88" s="42" t="str">
        <f t="shared" si="31"/>
        <v/>
      </c>
      <c r="AN88" s="48"/>
      <c r="AO88" s="48"/>
      <c r="AP88" s="42" t="str">
        <f t="shared" si="32"/>
        <v/>
      </c>
      <c r="AQ88" s="48"/>
      <c r="AR88" s="48"/>
      <c r="AS88" s="42" t="str">
        <f t="shared" si="33"/>
        <v/>
      </c>
      <c r="AT88" s="48"/>
      <c r="AU88" s="48"/>
      <c r="AV88" s="42" t="str">
        <f t="shared" si="34"/>
        <v/>
      </c>
      <c r="AW88" s="48"/>
      <c r="AX88" s="48"/>
      <c r="AY88" s="42" t="str">
        <f t="shared" si="35"/>
        <v/>
      </c>
      <c r="AZ88" s="48"/>
      <c r="BA88" s="48"/>
      <c r="BB88" s="42" t="str">
        <f t="shared" si="36"/>
        <v/>
      </c>
      <c r="BC88" s="43" t="str">
        <f t="shared" si="37"/>
        <v/>
      </c>
      <c r="BD88" s="48"/>
      <c r="BE88" s="48"/>
      <c r="BF88" s="53" t="str">
        <f t="shared" si="38"/>
        <v/>
      </c>
      <c r="BG88" s="52"/>
      <c r="BH88" s="52"/>
      <c r="BI88" s="37"/>
      <c r="BJ88" s="37" t="str">
        <f t="shared" si="39"/>
        <v/>
      </c>
      <c r="BK88" s="36" t="str">
        <f t="shared" si="40"/>
        <v/>
      </c>
      <c r="BL88" s="36" t="str">
        <f t="shared" si="21"/>
        <v/>
      </c>
    </row>
    <row r="89" spans="1:64" x14ac:dyDescent="0.3">
      <c r="A89" s="36" t="str">
        <f>IF(TS!A95="","",TS!A95)</f>
        <v/>
      </c>
      <c r="B89" s="36" t="str">
        <f>IF(TS!B95="","",TS!B95)</f>
        <v/>
      </c>
      <c r="C89" s="36" t="str">
        <f>IF(TS!C95="","",TS!C95)</f>
        <v/>
      </c>
      <c r="D89" s="44" t="str">
        <f>IF(TS!G95="","",TS!G95)</f>
        <v/>
      </c>
      <c r="E89" s="36" t="str">
        <f>IF(TS!D95="","",TS!D95)</f>
        <v/>
      </c>
      <c r="F89" s="36" t="str">
        <f>IF(TS!F95="","",TS!F95)</f>
        <v/>
      </c>
      <c r="G89" s="48"/>
      <c r="H89" s="48"/>
      <c r="I89" s="42" t="str">
        <f t="shared" si="22"/>
        <v/>
      </c>
      <c r="J89" s="48"/>
      <c r="K89" s="48"/>
      <c r="L89" s="42" t="str">
        <f t="shared" si="23"/>
        <v/>
      </c>
      <c r="M89" s="49"/>
      <c r="N89" s="49"/>
      <c r="O89" s="42" t="str">
        <f t="shared" si="24"/>
        <v/>
      </c>
      <c r="P89" s="49"/>
      <c r="Q89" s="49"/>
      <c r="R89" s="42" t="str">
        <f t="shared" si="25"/>
        <v/>
      </c>
      <c r="S89" s="48"/>
      <c r="T89" s="48"/>
      <c r="U89" s="42" t="str">
        <f t="shared" si="26"/>
        <v/>
      </c>
      <c r="V89" s="48"/>
      <c r="W89" s="48"/>
      <c r="X89" s="42" t="str">
        <f t="shared" si="27"/>
        <v/>
      </c>
      <c r="Y89" s="42" t="str">
        <f t="shared" si="28"/>
        <v/>
      </c>
      <c r="Z89" s="48"/>
      <c r="AA89" s="48"/>
      <c r="AB89" s="42"/>
      <c r="AC89" s="48"/>
      <c r="AD89" s="48"/>
      <c r="AE89" s="48"/>
      <c r="AF89" s="48"/>
      <c r="AG89" s="53" t="str">
        <f t="shared" si="29"/>
        <v/>
      </c>
      <c r="AH89" s="48"/>
      <c r="AI89" s="48"/>
      <c r="AJ89" s="42" t="str">
        <f t="shared" si="30"/>
        <v/>
      </c>
      <c r="AK89" s="48"/>
      <c r="AL89" s="48"/>
      <c r="AM89" s="42" t="str">
        <f t="shared" si="31"/>
        <v/>
      </c>
      <c r="AN89" s="48"/>
      <c r="AO89" s="48"/>
      <c r="AP89" s="42" t="str">
        <f t="shared" si="32"/>
        <v/>
      </c>
      <c r="AQ89" s="48"/>
      <c r="AR89" s="48"/>
      <c r="AS89" s="42" t="str">
        <f t="shared" si="33"/>
        <v/>
      </c>
      <c r="AT89" s="48"/>
      <c r="AU89" s="48"/>
      <c r="AV89" s="42" t="str">
        <f t="shared" si="34"/>
        <v/>
      </c>
      <c r="AW89" s="48"/>
      <c r="AX89" s="48"/>
      <c r="AY89" s="42" t="str">
        <f t="shared" si="35"/>
        <v/>
      </c>
      <c r="AZ89" s="48"/>
      <c r="BA89" s="48"/>
      <c r="BB89" s="42" t="str">
        <f t="shared" si="36"/>
        <v/>
      </c>
      <c r="BC89" s="43" t="str">
        <f t="shared" si="37"/>
        <v/>
      </c>
      <c r="BD89" s="48"/>
      <c r="BE89" s="48"/>
      <c r="BF89" s="53" t="str">
        <f t="shared" si="38"/>
        <v/>
      </c>
      <c r="BG89" s="52"/>
      <c r="BH89" s="52"/>
      <c r="BI89" s="37"/>
      <c r="BJ89" s="37" t="str">
        <f t="shared" si="39"/>
        <v/>
      </c>
      <c r="BK89" s="36" t="str">
        <f t="shared" si="40"/>
        <v/>
      </c>
      <c r="BL89" s="36" t="str">
        <f t="shared" si="21"/>
        <v/>
      </c>
    </row>
    <row r="90" spans="1:64" x14ac:dyDescent="0.3">
      <c r="A90" s="36" t="str">
        <f>IF(TS!A96="","",TS!A96)</f>
        <v/>
      </c>
      <c r="B90" s="36" t="str">
        <f>IF(TS!B96="","",TS!B96)</f>
        <v/>
      </c>
      <c r="C90" s="36" t="str">
        <f>IF(TS!C96="","",TS!C96)</f>
        <v/>
      </c>
      <c r="D90" s="44" t="str">
        <f>IF(TS!G96="","",TS!G96)</f>
        <v/>
      </c>
      <c r="E90" s="36" t="str">
        <f>IF(TS!D96="","",TS!D96)</f>
        <v/>
      </c>
      <c r="F90" s="36" t="str">
        <f>IF(TS!F96="","",TS!F96)</f>
        <v/>
      </c>
      <c r="G90" s="48"/>
      <c r="H90" s="48"/>
      <c r="I90" s="42" t="str">
        <f t="shared" si="22"/>
        <v/>
      </c>
      <c r="J90" s="48"/>
      <c r="K90" s="48"/>
      <c r="L90" s="42" t="str">
        <f t="shared" si="23"/>
        <v/>
      </c>
      <c r="M90" s="49"/>
      <c r="N90" s="49"/>
      <c r="O90" s="42" t="str">
        <f t="shared" si="24"/>
        <v/>
      </c>
      <c r="P90" s="49"/>
      <c r="Q90" s="49"/>
      <c r="R90" s="42" t="str">
        <f t="shared" si="25"/>
        <v/>
      </c>
      <c r="S90" s="48"/>
      <c r="T90" s="48"/>
      <c r="U90" s="42" t="str">
        <f t="shared" si="26"/>
        <v/>
      </c>
      <c r="V90" s="48"/>
      <c r="W90" s="48"/>
      <c r="X90" s="42" t="str">
        <f t="shared" si="27"/>
        <v/>
      </c>
      <c r="Y90" s="42" t="str">
        <f t="shared" si="28"/>
        <v/>
      </c>
      <c r="Z90" s="48"/>
      <c r="AA90" s="48"/>
      <c r="AB90" s="42"/>
      <c r="AC90" s="48"/>
      <c r="AD90" s="48"/>
      <c r="AE90" s="48"/>
      <c r="AF90" s="48"/>
      <c r="AG90" s="53" t="str">
        <f t="shared" si="29"/>
        <v/>
      </c>
      <c r="AH90" s="48"/>
      <c r="AI90" s="48"/>
      <c r="AJ90" s="42" t="str">
        <f t="shared" si="30"/>
        <v/>
      </c>
      <c r="AK90" s="48"/>
      <c r="AL90" s="48"/>
      <c r="AM90" s="42" t="str">
        <f t="shared" si="31"/>
        <v/>
      </c>
      <c r="AN90" s="48"/>
      <c r="AO90" s="48"/>
      <c r="AP90" s="42" t="str">
        <f t="shared" si="32"/>
        <v/>
      </c>
      <c r="AQ90" s="48"/>
      <c r="AR90" s="48"/>
      <c r="AS90" s="42" t="str">
        <f t="shared" si="33"/>
        <v/>
      </c>
      <c r="AT90" s="48"/>
      <c r="AU90" s="48"/>
      <c r="AV90" s="42" t="str">
        <f t="shared" si="34"/>
        <v/>
      </c>
      <c r="AW90" s="48"/>
      <c r="AX90" s="48"/>
      <c r="AY90" s="42" t="str">
        <f t="shared" si="35"/>
        <v/>
      </c>
      <c r="AZ90" s="48"/>
      <c r="BA90" s="48"/>
      <c r="BB90" s="42" t="str">
        <f t="shared" si="36"/>
        <v/>
      </c>
      <c r="BC90" s="43" t="str">
        <f t="shared" si="37"/>
        <v/>
      </c>
      <c r="BD90" s="48"/>
      <c r="BE90" s="48"/>
      <c r="BF90" s="53" t="str">
        <f t="shared" si="38"/>
        <v/>
      </c>
      <c r="BG90" s="52"/>
      <c r="BH90" s="52"/>
      <c r="BI90" s="37"/>
      <c r="BJ90" s="37" t="str">
        <f t="shared" si="39"/>
        <v/>
      </c>
      <c r="BK90" s="36" t="str">
        <f t="shared" si="40"/>
        <v/>
      </c>
      <c r="BL90" s="36" t="str">
        <f t="shared" si="21"/>
        <v/>
      </c>
    </row>
    <row r="91" spans="1:64" x14ac:dyDescent="0.3">
      <c r="A91" s="36" t="str">
        <f>IF(TS!A97="","",TS!A97)</f>
        <v/>
      </c>
      <c r="B91" s="36" t="str">
        <f>IF(TS!B97="","",TS!B97)</f>
        <v/>
      </c>
      <c r="C91" s="36" t="str">
        <f>IF(TS!C97="","",TS!C97)</f>
        <v/>
      </c>
      <c r="D91" s="44" t="str">
        <f>IF(TS!G97="","",TS!G97)</f>
        <v/>
      </c>
      <c r="E91" s="36" t="str">
        <f>IF(TS!D97="","",TS!D97)</f>
        <v/>
      </c>
      <c r="F91" s="36" t="str">
        <f>IF(TS!F97="","",TS!F97)</f>
        <v/>
      </c>
      <c r="G91" s="48"/>
      <c r="H91" s="48"/>
      <c r="I91" s="42" t="str">
        <f t="shared" si="22"/>
        <v/>
      </c>
      <c r="J91" s="48"/>
      <c r="K91" s="48"/>
      <c r="L91" s="42" t="str">
        <f t="shared" si="23"/>
        <v/>
      </c>
      <c r="M91" s="49"/>
      <c r="N91" s="49"/>
      <c r="O91" s="42" t="str">
        <f t="shared" si="24"/>
        <v/>
      </c>
      <c r="P91" s="49"/>
      <c r="Q91" s="49"/>
      <c r="R91" s="42" t="str">
        <f t="shared" si="25"/>
        <v/>
      </c>
      <c r="S91" s="48"/>
      <c r="T91" s="48"/>
      <c r="U91" s="42" t="str">
        <f t="shared" si="26"/>
        <v/>
      </c>
      <c r="V91" s="48"/>
      <c r="W91" s="48"/>
      <c r="X91" s="42" t="str">
        <f t="shared" si="27"/>
        <v/>
      </c>
      <c r="Y91" s="42" t="str">
        <f t="shared" si="28"/>
        <v/>
      </c>
      <c r="Z91" s="48"/>
      <c r="AA91" s="48"/>
      <c r="AB91" s="42"/>
      <c r="AC91" s="48"/>
      <c r="AD91" s="48"/>
      <c r="AE91" s="48"/>
      <c r="AF91" s="48"/>
      <c r="AG91" s="53" t="str">
        <f t="shared" si="29"/>
        <v/>
      </c>
      <c r="AH91" s="48"/>
      <c r="AI91" s="48"/>
      <c r="AJ91" s="42" t="str">
        <f t="shared" si="30"/>
        <v/>
      </c>
      <c r="AK91" s="48"/>
      <c r="AL91" s="48"/>
      <c r="AM91" s="42" t="str">
        <f t="shared" si="31"/>
        <v/>
      </c>
      <c r="AN91" s="48"/>
      <c r="AO91" s="48"/>
      <c r="AP91" s="42" t="str">
        <f t="shared" si="32"/>
        <v/>
      </c>
      <c r="AQ91" s="48"/>
      <c r="AR91" s="48"/>
      <c r="AS91" s="42" t="str">
        <f t="shared" si="33"/>
        <v/>
      </c>
      <c r="AT91" s="48"/>
      <c r="AU91" s="48"/>
      <c r="AV91" s="42" t="str">
        <f t="shared" si="34"/>
        <v/>
      </c>
      <c r="AW91" s="48"/>
      <c r="AX91" s="48"/>
      <c r="AY91" s="42" t="str">
        <f t="shared" si="35"/>
        <v/>
      </c>
      <c r="AZ91" s="48"/>
      <c r="BA91" s="48"/>
      <c r="BB91" s="42" t="str">
        <f t="shared" si="36"/>
        <v/>
      </c>
      <c r="BC91" s="43" t="str">
        <f t="shared" si="37"/>
        <v/>
      </c>
      <c r="BD91" s="48"/>
      <c r="BE91" s="48"/>
      <c r="BF91" s="53" t="str">
        <f t="shared" si="38"/>
        <v/>
      </c>
      <c r="BG91" s="52"/>
      <c r="BH91" s="52"/>
      <c r="BI91" s="37"/>
      <c r="BJ91" s="37" t="str">
        <f t="shared" si="39"/>
        <v/>
      </c>
      <c r="BK91" s="36" t="str">
        <f t="shared" si="40"/>
        <v/>
      </c>
      <c r="BL91" s="36" t="str">
        <f t="shared" si="21"/>
        <v/>
      </c>
    </row>
    <row r="92" spans="1:64" x14ac:dyDescent="0.3">
      <c r="A92" s="36" t="str">
        <f>IF(TS!A98="","",TS!A98)</f>
        <v/>
      </c>
      <c r="B92" s="36" t="str">
        <f>IF(TS!B98="","",TS!B98)</f>
        <v/>
      </c>
      <c r="C92" s="36" t="str">
        <f>IF(TS!C98="","",TS!C98)</f>
        <v/>
      </c>
      <c r="D92" s="44" t="str">
        <f>IF(TS!G98="","",TS!G98)</f>
        <v/>
      </c>
      <c r="E92" s="36" t="str">
        <f>IF(TS!D98="","",TS!D98)</f>
        <v/>
      </c>
      <c r="F92" s="36" t="str">
        <f>IF(TS!F98="","",TS!F98)</f>
        <v/>
      </c>
      <c r="G92" s="48"/>
      <c r="H92" s="48"/>
      <c r="I92" s="42" t="str">
        <f t="shared" si="22"/>
        <v/>
      </c>
      <c r="J92" s="48"/>
      <c r="K92" s="48"/>
      <c r="L92" s="42" t="str">
        <f t="shared" si="23"/>
        <v/>
      </c>
      <c r="M92" s="49"/>
      <c r="N92" s="49"/>
      <c r="O92" s="42" t="str">
        <f t="shared" si="24"/>
        <v/>
      </c>
      <c r="P92" s="49"/>
      <c r="Q92" s="49"/>
      <c r="R92" s="42" t="str">
        <f t="shared" si="25"/>
        <v/>
      </c>
      <c r="S92" s="48"/>
      <c r="T92" s="48"/>
      <c r="U92" s="42" t="str">
        <f t="shared" si="26"/>
        <v/>
      </c>
      <c r="V92" s="48"/>
      <c r="W92" s="48"/>
      <c r="X92" s="42" t="str">
        <f t="shared" si="27"/>
        <v/>
      </c>
      <c r="Y92" s="42" t="str">
        <f t="shared" si="28"/>
        <v/>
      </c>
      <c r="Z92" s="48"/>
      <c r="AA92" s="48"/>
      <c r="AB92" s="42"/>
      <c r="AC92" s="48"/>
      <c r="AD92" s="48"/>
      <c r="AE92" s="48"/>
      <c r="AF92" s="48"/>
      <c r="AG92" s="53" t="str">
        <f t="shared" si="29"/>
        <v/>
      </c>
      <c r="AH92" s="48"/>
      <c r="AI92" s="48"/>
      <c r="AJ92" s="42" t="str">
        <f t="shared" si="30"/>
        <v/>
      </c>
      <c r="AK92" s="48"/>
      <c r="AL92" s="48"/>
      <c r="AM92" s="42" t="str">
        <f t="shared" si="31"/>
        <v/>
      </c>
      <c r="AN92" s="48"/>
      <c r="AO92" s="48"/>
      <c r="AP92" s="42" t="str">
        <f t="shared" si="32"/>
        <v/>
      </c>
      <c r="AQ92" s="48"/>
      <c r="AR92" s="48"/>
      <c r="AS92" s="42" t="str">
        <f t="shared" si="33"/>
        <v/>
      </c>
      <c r="AT92" s="48"/>
      <c r="AU92" s="48"/>
      <c r="AV92" s="42" t="str">
        <f t="shared" si="34"/>
        <v/>
      </c>
      <c r="AW92" s="48"/>
      <c r="AX92" s="48"/>
      <c r="AY92" s="42" t="str">
        <f t="shared" si="35"/>
        <v/>
      </c>
      <c r="AZ92" s="48"/>
      <c r="BA92" s="48"/>
      <c r="BB92" s="42" t="str">
        <f t="shared" si="36"/>
        <v/>
      </c>
      <c r="BC92" s="43" t="str">
        <f t="shared" si="37"/>
        <v/>
      </c>
      <c r="BD92" s="48"/>
      <c r="BE92" s="48"/>
      <c r="BF92" s="53" t="str">
        <f t="shared" si="38"/>
        <v/>
      </c>
      <c r="BG92" s="52"/>
      <c r="BH92" s="52"/>
      <c r="BI92" s="37"/>
      <c r="BJ92" s="37" t="str">
        <f t="shared" si="39"/>
        <v/>
      </c>
      <c r="BK92" s="36" t="str">
        <f t="shared" si="40"/>
        <v/>
      </c>
      <c r="BL92" s="36" t="str">
        <f t="shared" si="21"/>
        <v/>
      </c>
    </row>
    <row r="93" spans="1:64" x14ac:dyDescent="0.3">
      <c r="A93" s="36" t="str">
        <f>IF(TS!A99="","",TS!A99)</f>
        <v/>
      </c>
      <c r="B93" s="36" t="str">
        <f>IF(TS!B99="","",TS!B99)</f>
        <v/>
      </c>
      <c r="C93" s="36" t="str">
        <f>IF(TS!C99="","",TS!C99)</f>
        <v/>
      </c>
      <c r="D93" s="44" t="str">
        <f>IF(TS!G99="","",TS!G99)</f>
        <v/>
      </c>
      <c r="E93" s="36" t="str">
        <f>IF(TS!D99="","",TS!D99)</f>
        <v/>
      </c>
      <c r="F93" s="36" t="str">
        <f>IF(TS!F99="","",TS!F99)</f>
        <v/>
      </c>
      <c r="G93" s="48"/>
      <c r="H93" s="48"/>
      <c r="I93" s="42" t="str">
        <f t="shared" si="22"/>
        <v/>
      </c>
      <c r="J93" s="48"/>
      <c r="K93" s="48"/>
      <c r="L93" s="42" t="str">
        <f t="shared" si="23"/>
        <v/>
      </c>
      <c r="M93" s="49"/>
      <c r="N93" s="49"/>
      <c r="O93" s="42" t="str">
        <f t="shared" si="24"/>
        <v/>
      </c>
      <c r="P93" s="49"/>
      <c r="Q93" s="49"/>
      <c r="R93" s="42" t="str">
        <f t="shared" si="25"/>
        <v/>
      </c>
      <c r="S93" s="48"/>
      <c r="T93" s="48"/>
      <c r="U93" s="42" t="str">
        <f t="shared" si="26"/>
        <v/>
      </c>
      <c r="V93" s="48"/>
      <c r="W93" s="48"/>
      <c r="X93" s="42" t="str">
        <f t="shared" si="27"/>
        <v/>
      </c>
      <c r="Y93" s="42" t="str">
        <f t="shared" si="28"/>
        <v/>
      </c>
      <c r="Z93" s="48"/>
      <c r="AA93" s="48"/>
      <c r="AB93" s="42"/>
      <c r="AC93" s="48"/>
      <c r="AD93" s="48"/>
      <c r="AE93" s="48"/>
      <c r="AF93" s="48"/>
      <c r="AG93" s="53" t="str">
        <f t="shared" si="29"/>
        <v/>
      </c>
      <c r="AH93" s="48"/>
      <c r="AI93" s="48"/>
      <c r="AJ93" s="42" t="str">
        <f t="shared" si="30"/>
        <v/>
      </c>
      <c r="AK93" s="48"/>
      <c r="AL93" s="48"/>
      <c r="AM93" s="42" t="str">
        <f t="shared" si="31"/>
        <v/>
      </c>
      <c r="AN93" s="48"/>
      <c r="AO93" s="48"/>
      <c r="AP93" s="42" t="str">
        <f t="shared" si="32"/>
        <v/>
      </c>
      <c r="AQ93" s="48"/>
      <c r="AR93" s="48"/>
      <c r="AS93" s="42" t="str">
        <f t="shared" si="33"/>
        <v/>
      </c>
      <c r="AT93" s="48"/>
      <c r="AU93" s="48"/>
      <c r="AV93" s="42" t="str">
        <f t="shared" si="34"/>
        <v/>
      </c>
      <c r="AW93" s="48"/>
      <c r="AX93" s="48"/>
      <c r="AY93" s="42" t="str">
        <f t="shared" si="35"/>
        <v/>
      </c>
      <c r="AZ93" s="48"/>
      <c r="BA93" s="48"/>
      <c r="BB93" s="42" t="str">
        <f t="shared" si="36"/>
        <v/>
      </c>
      <c r="BC93" s="43" t="str">
        <f t="shared" si="37"/>
        <v/>
      </c>
      <c r="BD93" s="48"/>
      <c r="BE93" s="48"/>
      <c r="BF93" s="53" t="str">
        <f t="shared" si="38"/>
        <v/>
      </c>
      <c r="BG93" s="52"/>
      <c r="BH93" s="52"/>
      <c r="BI93" s="37"/>
      <c r="BJ93" s="37" t="str">
        <f t="shared" si="39"/>
        <v/>
      </c>
      <c r="BK93" s="36" t="str">
        <f t="shared" si="40"/>
        <v/>
      </c>
      <c r="BL93" s="36" t="str">
        <f t="shared" si="21"/>
        <v/>
      </c>
    </row>
    <row r="94" spans="1:64" x14ac:dyDescent="0.3">
      <c r="A94" s="36" t="str">
        <f>IF(TS!A100="","",TS!A100)</f>
        <v/>
      </c>
      <c r="B94" s="36" t="str">
        <f>IF(TS!B100="","",TS!B100)</f>
        <v/>
      </c>
      <c r="C94" s="36" t="str">
        <f>IF(TS!C100="","",TS!C100)</f>
        <v/>
      </c>
      <c r="D94" s="44" t="str">
        <f>IF(TS!G100="","",TS!G100)</f>
        <v/>
      </c>
      <c r="E94" s="36" t="str">
        <f>IF(TS!D100="","",TS!D100)</f>
        <v/>
      </c>
      <c r="F94" s="36" t="str">
        <f>IF(TS!F100="","",TS!F100)</f>
        <v/>
      </c>
      <c r="G94" s="48"/>
      <c r="H94" s="48"/>
      <c r="I94" s="42" t="str">
        <f t="shared" si="22"/>
        <v/>
      </c>
      <c r="J94" s="48"/>
      <c r="K94" s="48"/>
      <c r="L94" s="42" t="str">
        <f t="shared" si="23"/>
        <v/>
      </c>
      <c r="M94" s="49"/>
      <c r="N94" s="49"/>
      <c r="O94" s="42" t="str">
        <f t="shared" si="24"/>
        <v/>
      </c>
      <c r="P94" s="49"/>
      <c r="Q94" s="49"/>
      <c r="R94" s="42" t="str">
        <f t="shared" si="25"/>
        <v/>
      </c>
      <c r="S94" s="48"/>
      <c r="T94" s="48"/>
      <c r="U94" s="42" t="str">
        <f t="shared" si="26"/>
        <v/>
      </c>
      <c r="V94" s="48"/>
      <c r="W94" s="48"/>
      <c r="X94" s="42" t="str">
        <f t="shared" si="27"/>
        <v/>
      </c>
      <c r="Y94" s="42" t="str">
        <f t="shared" si="28"/>
        <v/>
      </c>
      <c r="Z94" s="48"/>
      <c r="AA94" s="48"/>
      <c r="AB94" s="42"/>
      <c r="AC94" s="48"/>
      <c r="AD94" s="48"/>
      <c r="AE94" s="48"/>
      <c r="AF94" s="48"/>
      <c r="AG94" s="53" t="str">
        <f t="shared" si="29"/>
        <v/>
      </c>
      <c r="AH94" s="48"/>
      <c r="AI94" s="48"/>
      <c r="AJ94" s="42" t="str">
        <f t="shared" si="30"/>
        <v/>
      </c>
      <c r="AK94" s="48"/>
      <c r="AL94" s="48"/>
      <c r="AM94" s="42" t="str">
        <f t="shared" si="31"/>
        <v/>
      </c>
      <c r="AN94" s="48"/>
      <c r="AO94" s="48"/>
      <c r="AP94" s="42" t="str">
        <f t="shared" si="32"/>
        <v/>
      </c>
      <c r="AQ94" s="48"/>
      <c r="AR94" s="48"/>
      <c r="AS94" s="42" t="str">
        <f t="shared" si="33"/>
        <v/>
      </c>
      <c r="AT94" s="48"/>
      <c r="AU94" s="48"/>
      <c r="AV94" s="42" t="str">
        <f t="shared" si="34"/>
        <v/>
      </c>
      <c r="AW94" s="48"/>
      <c r="AX94" s="48"/>
      <c r="AY94" s="42" t="str">
        <f t="shared" si="35"/>
        <v/>
      </c>
      <c r="AZ94" s="48"/>
      <c r="BA94" s="48"/>
      <c r="BB94" s="42" t="str">
        <f t="shared" si="36"/>
        <v/>
      </c>
      <c r="BC94" s="43" t="str">
        <f t="shared" si="37"/>
        <v/>
      </c>
      <c r="BD94" s="48"/>
      <c r="BE94" s="48"/>
      <c r="BF94" s="53" t="str">
        <f t="shared" si="38"/>
        <v/>
      </c>
      <c r="BG94" s="52"/>
      <c r="BH94" s="52"/>
      <c r="BI94" s="37"/>
      <c r="BJ94" s="37" t="str">
        <f t="shared" si="39"/>
        <v/>
      </c>
      <c r="BK94" s="36" t="str">
        <f t="shared" si="40"/>
        <v/>
      </c>
      <c r="BL94" s="36" t="str">
        <f t="shared" si="21"/>
        <v/>
      </c>
    </row>
    <row r="95" spans="1:64" x14ac:dyDescent="0.3">
      <c r="A95" s="36" t="str">
        <f>IF(TS!A101="","",TS!A101)</f>
        <v/>
      </c>
      <c r="B95" s="36" t="str">
        <f>IF(TS!B101="","",TS!B101)</f>
        <v/>
      </c>
      <c r="C95" s="36" t="str">
        <f>IF(TS!C101="","",TS!C101)</f>
        <v/>
      </c>
      <c r="D95" s="44" t="str">
        <f>IF(TS!G101="","",TS!G101)</f>
        <v/>
      </c>
      <c r="E95" s="36" t="str">
        <f>IF(TS!D101="","",TS!D101)</f>
        <v/>
      </c>
      <c r="F95" s="36" t="str">
        <f>IF(TS!F101="","",TS!F101)</f>
        <v/>
      </c>
      <c r="G95" s="48"/>
      <c r="H95" s="48"/>
      <c r="I95" s="42" t="str">
        <f t="shared" si="22"/>
        <v/>
      </c>
      <c r="J95" s="48"/>
      <c r="K95" s="48"/>
      <c r="L95" s="42" t="str">
        <f t="shared" si="23"/>
        <v/>
      </c>
      <c r="M95" s="49"/>
      <c r="N95" s="49"/>
      <c r="O95" s="42" t="str">
        <f t="shared" si="24"/>
        <v/>
      </c>
      <c r="P95" s="49"/>
      <c r="Q95" s="49"/>
      <c r="R95" s="42" t="str">
        <f t="shared" si="25"/>
        <v/>
      </c>
      <c r="S95" s="48"/>
      <c r="T95" s="48"/>
      <c r="U95" s="42" t="str">
        <f t="shared" si="26"/>
        <v/>
      </c>
      <c r="V95" s="48"/>
      <c r="W95" s="48"/>
      <c r="X95" s="42" t="str">
        <f t="shared" si="27"/>
        <v/>
      </c>
      <c r="Y95" s="42" t="str">
        <f t="shared" si="28"/>
        <v/>
      </c>
      <c r="Z95" s="48"/>
      <c r="AA95" s="48"/>
      <c r="AB95" s="42"/>
      <c r="AC95" s="48"/>
      <c r="AD95" s="48"/>
      <c r="AE95" s="48"/>
      <c r="AF95" s="48"/>
      <c r="AG95" s="53" t="str">
        <f t="shared" si="29"/>
        <v/>
      </c>
      <c r="AH95" s="48"/>
      <c r="AI95" s="48"/>
      <c r="AJ95" s="42"/>
      <c r="AK95" s="48"/>
      <c r="AL95" s="48"/>
      <c r="AM95" s="42" t="str">
        <f t="shared" si="31"/>
        <v/>
      </c>
      <c r="AN95" s="48"/>
      <c r="AO95" s="48"/>
      <c r="AP95" s="42" t="str">
        <f t="shared" si="32"/>
        <v/>
      </c>
      <c r="AQ95" s="48"/>
      <c r="AR95" s="48"/>
      <c r="AS95" s="42" t="str">
        <f t="shared" si="33"/>
        <v/>
      </c>
      <c r="AT95" s="48"/>
      <c r="AU95" s="48"/>
      <c r="AV95" s="42" t="str">
        <f t="shared" si="34"/>
        <v/>
      </c>
      <c r="AW95" s="48"/>
      <c r="AX95" s="48"/>
      <c r="AY95" s="42" t="str">
        <f t="shared" si="35"/>
        <v/>
      </c>
      <c r="AZ95" s="48"/>
      <c r="BA95" s="48"/>
      <c r="BB95" s="42" t="str">
        <f t="shared" si="36"/>
        <v/>
      </c>
      <c r="BC95" s="43" t="str">
        <f t="shared" si="37"/>
        <v/>
      </c>
      <c r="BD95" s="48"/>
      <c r="BE95" s="48"/>
      <c r="BF95" s="53" t="str">
        <f t="shared" si="38"/>
        <v/>
      </c>
      <c r="BG95" s="52"/>
      <c r="BH95" s="52"/>
      <c r="BI95" s="37"/>
      <c r="BJ95" s="37" t="str">
        <f t="shared" si="39"/>
        <v/>
      </c>
      <c r="BK95" s="36" t="str">
        <f t="shared" si="40"/>
        <v/>
      </c>
      <c r="BL95" s="36" t="str">
        <f t="shared" si="21"/>
        <v/>
      </c>
    </row>
    <row r="96" spans="1:64" x14ac:dyDescent="0.3">
      <c r="A96" s="36" t="str">
        <f>IF(TS!A102="","",TS!A102)</f>
        <v/>
      </c>
      <c r="B96" s="36" t="str">
        <f>IF(TS!B102="","",TS!B102)</f>
        <v/>
      </c>
      <c r="C96" s="36" t="str">
        <f>IF(TS!C102="","",TS!C102)</f>
        <v/>
      </c>
      <c r="D96" s="44" t="str">
        <f>IF(TS!G102="","",TS!G102)</f>
        <v/>
      </c>
      <c r="E96" s="36" t="str">
        <f>IF(TS!D102="","",TS!D102)</f>
        <v/>
      </c>
      <c r="F96" s="36" t="str">
        <f>IF(TS!F102="","",TS!F102)</f>
        <v/>
      </c>
      <c r="G96" s="48"/>
      <c r="H96" s="48"/>
      <c r="I96" s="42" t="str">
        <f t="shared" si="22"/>
        <v/>
      </c>
      <c r="J96" s="48"/>
      <c r="K96" s="48"/>
      <c r="L96" s="42" t="str">
        <f t="shared" si="23"/>
        <v/>
      </c>
      <c r="M96" s="49"/>
      <c r="N96" s="49"/>
      <c r="O96" s="42" t="str">
        <f t="shared" si="24"/>
        <v/>
      </c>
      <c r="P96" s="49"/>
      <c r="Q96" s="49"/>
      <c r="R96" s="42" t="str">
        <f t="shared" si="25"/>
        <v/>
      </c>
      <c r="S96" s="48"/>
      <c r="T96" s="48"/>
      <c r="U96" s="42" t="str">
        <f t="shared" si="26"/>
        <v/>
      </c>
      <c r="V96" s="48"/>
      <c r="W96" s="48"/>
      <c r="X96" s="42" t="str">
        <f t="shared" si="27"/>
        <v/>
      </c>
      <c r="Y96" s="42" t="str">
        <f t="shared" si="28"/>
        <v/>
      </c>
      <c r="Z96" s="48"/>
      <c r="AA96" s="48"/>
      <c r="AB96" s="42"/>
      <c r="AC96" s="48"/>
      <c r="AD96" s="48"/>
      <c r="AE96" s="48"/>
      <c r="AF96" s="48"/>
      <c r="AG96" s="53" t="str">
        <f t="shared" si="29"/>
        <v/>
      </c>
      <c r="AH96" s="48"/>
      <c r="AI96" s="48"/>
      <c r="AJ96" s="42"/>
      <c r="AK96" s="48"/>
      <c r="AL96" s="48"/>
      <c r="AM96" s="42" t="str">
        <f t="shared" si="31"/>
        <v/>
      </c>
      <c r="AN96" s="48"/>
      <c r="AO96" s="48"/>
      <c r="AP96" s="42" t="str">
        <f t="shared" si="32"/>
        <v/>
      </c>
      <c r="AQ96" s="48"/>
      <c r="AR96" s="48"/>
      <c r="AS96" s="42" t="str">
        <f t="shared" si="33"/>
        <v/>
      </c>
      <c r="AT96" s="48"/>
      <c r="AU96" s="48"/>
      <c r="AV96" s="42" t="str">
        <f t="shared" si="34"/>
        <v/>
      </c>
      <c r="AW96" s="48"/>
      <c r="AX96" s="48"/>
      <c r="AY96" s="42" t="str">
        <f t="shared" si="35"/>
        <v/>
      </c>
      <c r="AZ96" s="48"/>
      <c r="BA96" s="48"/>
      <c r="BB96" s="42" t="str">
        <f t="shared" si="36"/>
        <v/>
      </c>
      <c r="BC96" s="43" t="str">
        <f t="shared" si="37"/>
        <v/>
      </c>
      <c r="BD96" s="48"/>
      <c r="BE96" s="48"/>
      <c r="BF96" s="53" t="str">
        <f t="shared" si="38"/>
        <v/>
      </c>
      <c r="BG96" s="52"/>
      <c r="BH96" s="52"/>
      <c r="BI96" s="37"/>
      <c r="BJ96" s="37" t="str">
        <f t="shared" si="39"/>
        <v/>
      </c>
      <c r="BK96" s="36" t="str">
        <f t="shared" si="40"/>
        <v/>
      </c>
      <c r="BL96" s="36" t="str">
        <f t="shared" si="21"/>
        <v/>
      </c>
    </row>
    <row r="97" spans="1:64" x14ac:dyDescent="0.3">
      <c r="A97" s="36" t="str">
        <f>IF(TS!A103="","",TS!A103)</f>
        <v/>
      </c>
      <c r="B97" s="36" t="str">
        <f>IF(TS!B103="","",TS!B103)</f>
        <v/>
      </c>
      <c r="C97" s="36" t="str">
        <f>IF(TS!C103="","",TS!C103)</f>
        <v/>
      </c>
      <c r="D97" s="44" t="str">
        <f>IF(TS!G103="","",TS!G103)</f>
        <v/>
      </c>
      <c r="E97" s="36" t="str">
        <f>IF(TS!D103="","",TS!D103)</f>
        <v/>
      </c>
      <c r="F97" s="36" t="str">
        <f>IF(TS!F103="","",TS!F103)</f>
        <v/>
      </c>
      <c r="G97" s="48"/>
      <c r="H97" s="48"/>
      <c r="I97" s="42" t="str">
        <f t="shared" si="22"/>
        <v/>
      </c>
      <c r="J97" s="48"/>
      <c r="K97" s="48"/>
      <c r="L97" s="42" t="str">
        <f t="shared" si="23"/>
        <v/>
      </c>
      <c r="M97" s="49"/>
      <c r="N97" s="49"/>
      <c r="O97" s="42" t="str">
        <f t="shared" si="24"/>
        <v/>
      </c>
      <c r="P97" s="49"/>
      <c r="Q97" s="49"/>
      <c r="R97" s="42" t="str">
        <f t="shared" si="25"/>
        <v/>
      </c>
      <c r="S97" s="48"/>
      <c r="T97" s="48"/>
      <c r="U97" s="42" t="str">
        <f t="shared" si="26"/>
        <v/>
      </c>
      <c r="V97" s="48"/>
      <c r="W97" s="48"/>
      <c r="X97" s="42" t="str">
        <f t="shared" si="27"/>
        <v/>
      </c>
      <c r="Y97" s="42" t="str">
        <f t="shared" si="28"/>
        <v/>
      </c>
      <c r="Z97" s="48"/>
      <c r="AA97" s="48"/>
      <c r="AB97" s="42"/>
      <c r="AC97" s="48"/>
      <c r="AD97" s="48"/>
      <c r="AE97" s="48"/>
      <c r="AF97" s="48"/>
      <c r="AG97" s="53" t="str">
        <f t="shared" si="29"/>
        <v/>
      </c>
      <c r="AH97" s="48"/>
      <c r="AI97" s="48"/>
      <c r="AJ97" s="42"/>
      <c r="AK97" s="48"/>
      <c r="AL97" s="48"/>
      <c r="AM97" s="42" t="str">
        <f t="shared" si="31"/>
        <v/>
      </c>
      <c r="AN97" s="48"/>
      <c r="AO97" s="48"/>
      <c r="AP97" s="42" t="str">
        <f t="shared" si="32"/>
        <v/>
      </c>
      <c r="AQ97" s="48"/>
      <c r="AR97" s="48"/>
      <c r="AS97" s="42" t="str">
        <f t="shared" si="33"/>
        <v/>
      </c>
      <c r="AT97" s="48"/>
      <c r="AU97" s="48"/>
      <c r="AV97" s="42" t="str">
        <f t="shared" si="34"/>
        <v/>
      </c>
      <c r="AW97" s="48"/>
      <c r="AX97" s="48"/>
      <c r="AY97" s="42" t="str">
        <f t="shared" si="35"/>
        <v/>
      </c>
      <c r="AZ97" s="48"/>
      <c r="BA97" s="48"/>
      <c r="BB97" s="42" t="str">
        <f t="shared" si="36"/>
        <v/>
      </c>
      <c r="BC97" s="43" t="str">
        <f t="shared" si="37"/>
        <v/>
      </c>
      <c r="BD97" s="48"/>
      <c r="BE97" s="48"/>
      <c r="BF97" s="53" t="str">
        <f t="shared" si="38"/>
        <v/>
      </c>
      <c r="BG97" s="52"/>
      <c r="BH97" s="52"/>
      <c r="BI97" s="37"/>
      <c r="BJ97" s="37" t="str">
        <f t="shared" si="39"/>
        <v/>
      </c>
      <c r="BK97" s="36" t="str">
        <f t="shared" si="40"/>
        <v/>
      </c>
      <c r="BL97" s="36" t="str">
        <f t="shared" si="21"/>
        <v/>
      </c>
    </row>
    <row r="98" spans="1:64" x14ac:dyDescent="0.3">
      <c r="A98" s="36" t="str">
        <f>IF(TS!A104="","",TS!A104)</f>
        <v/>
      </c>
      <c r="B98" s="36" t="str">
        <f>IF(TS!B104="","",TS!B104)</f>
        <v/>
      </c>
      <c r="C98" s="36" t="str">
        <f>IF(TS!C104="","",TS!C104)</f>
        <v/>
      </c>
      <c r="D98" s="44" t="str">
        <f>IF(TS!G104="","",TS!G104)</f>
        <v/>
      </c>
      <c r="E98" s="36" t="str">
        <f>IF(TS!D104="","",TS!D104)</f>
        <v/>
      </c>
      <c r="F98" s="36" t="str">
        <f>IF(TS!F104="","",TS!F104)</f>
        <v/>
      </c>
      <c r="G98" s="48"/>
      <c r="H98" s="48"/>
      <c r="I98" s="42" t="str">
        <f t="shared" si="22"/>
        <v/>
      </c>
      <c r="J98" s="48"/>
      <c r="K98" s="48"/>
      <c r="L98" s="42" t="str">
        <f t="shared" si="23"/>
        <v/>
      </c>
      <c r="M98" s="49"/>
      <c r="N98" s="49"/>
      <c r="O98" s="42" t="str">
        <f t="shared" si="24"/>
        <v/>
      </c>
      <c r="P98" s="49"/>
      <c r="Q98" s="49"/>
      <c r="R98" s="42" t="str">
        <f t="shared" si="25"/>
        <v/>
      </c>
      <c r="S98" s="48"/>
      <c r="T98" s="48"/>
      <c r="U98" s="42" t="str">
        <f t="shared" si="26"/>
        <v/>
      </c>
      <c r="V98" s="48"/>
      <c r="W98" s="48"/>
      <c r="X98" s="42" t="str">
        <f t="shared" si="27"/>
        <v/>
      </c>
      <c r="Y98" s="42" t="str">
        <f t="shared" si="28"/>
        <v/>
      </c>
      <c r="Z98" s="48"/>
      <c r="AA98" s="48"/>
      <c r="AB98" s="42"/>
      <c r="AC98" s="48"/>
      <c r="AD98" s="48"/>
      <c r="AE98" s="48"/>
      <c r="AF98" s="48"/>
      <c r="AG98" s="53" t="str">
        <f t="shared" si="29"/>
        <v/>
      </c>
      <c r="AH98" s="48"/>
      <c r="AI98" s="48"/>
      <c r="AJ98" s="42"/>
      <c r="AK98" s="48"/>
      <c r="AL98" s="48"/>
      <c r="AM98" s="42" t="str">
        <f t="shared" si="31"/>
        <v/>
      </c>
      <c r="AN98" s="48"/>
      <c r="AO98" s="48"/>
      <c r="AP98" s="42" t="str">
        <f t="shared" si="32"/>
        <v/>
      </c>
      <c r="AQ98" s="48"/>
      <c r="AR98" s="48"/>
      <c r="AS98" s="42" t="str">
        <f t="shared" si="33"/>
        <v/>
      </c>
      <c r="AT98" s="48"/>
      <c r="AU98" s="48"/>
      <c r="AV98" s="42" t="str">
        <f t="shared" si="34"/>
        <v/>
      </c>
      <c r="AW98" s="48"/>
      <c r="AX98" s="48"/>
      <c r="AY98" s="42" t="str">
        <f t="shared" si="35"/>
        <v/>
      </c>
      <c r="AZ98" s="48"/>
      <c r="BA98" s="48"/>
      <c r="BB98" s="42" t="str">
        <f t="shared" si="36"/>
        <v/>
      </c>
      <c r="BC98" s="43" t="str">
        <f t="shared" si="37"/>
        <v/>
      </c>
      <c r="BD98" s="48"/>
      <c r="BE98" s="48"/>
      <c r="BF98" s="53" t="str">
        <f t="shared" si="38"/>
        <v/>
      </c>
      <c r="BG98" s="52"/>
      <c r="BH98" s="52"/>
      <c r="BI98" s="37"/>
      <c r="BJ98" s="37" t="str">
        <f t="shared" si="39"/>
        <v/>
      </c>
      <c r="BK98" s="36" t="str">
        <f t="shared" si="40"/>
        <v/>
      </c>
      <c r="BL98" s="36" t="str">
        <f t="shared" si="21"/>
        <v/>
      </c>
    </row>
    <row r="99" spans="1:64" x14ac:dyDescent="0.3">
      <c r="A99" s="36" t="str">
        <f>IF(TS!A105="","",TS!A105)</f>
        <v/>
      </c>
      <c r="B99" s="36" t="str">
        <f>IF(TS!B105="","",TS!B105)</f>
        <v/>
      </c>
      <c r="C99" s="36" t="str">
        <f>IF(TS!C105="","",TS!C105)</f>
        <v/>
      </c>
      <c r="D99" s="44" t="str">
        <f>IF(TS!G105="","",TS!G105)</f>
        <v/>
      </c>
      <c r="E99" s="36" t="str">
        <f>IF(TS!D105="","",TS!D105)</f>
        <v/>
      </c>
      <c r="F99" s="36" t="str">
        <f>IF(TS!F105="","",TS!F105)</f>
        <v/>
      </c>
      <c r="G99" s="48"/>
      <c r="H99" s="48"/>
      <c r="I99" s="42" t="str">
        <f t="shared" si="22"/>
        <v/>
      </c>
      <c r="J99" s="48"/>
      <c r="K99" s="48"/>
      <c r="L99" s="42" t="str">
        <f t="shared" si="23"/>
        <v/>
      </c>
      <c r="M99" s="49"/>
      <c r="N99" s="49"/>
      <c r="O99" s="42" t="str">
        <f t="shared" si="24"/>
        <v/>
      </c>
      <c r="P99" s="49"/>
      <c r="Q99" s="49"/>
      <c r="R99" s="42" t="str">
        <f t="shared" si="25"/>
        <v/>
      </c>
      <c r="S99" s="48"/>
      <c r="T99" s="48"/>
      <c r="U99" s="42" t="str">
        <f t="shared" si="26"/>
        <v/>
      </c>
      <c r="V99" s="48"/>
      <c r="W99" s="48"/>
      <c r="X99" s="42" t="str">
        <f t="shared" si="27"/>
        <v/>
      </c>
      <c r="Y99" s="42" t="str">
        <f t="shared" si="28"/>
        <v/>
      </c>
      <c r="Z99" s="48"/>
      <c r="AA99" s="48"/>
      <c r="AB99" s="42"/>
      <c r="AC99" s="48"/>
      <c r="AD99" s="48"/>
      <c r="AE99" s="48"/>
      <c r="AF99" s="48"/>
      <c r="AG99" s="53" t="str">
        <f t="shared" si="29"/>
        <v/>
      </c>
      <c r="AH99" s="48"/>
      <c r="AI99" s="48"/>
      <c r="AJ99" s="42"/>
      <c r="AK99" s="48"/>
      <c r="AL99" s="48"/>
      <c r="AM99" s="42" t="str">
        <f t="shared" si="31"/>
        <v/>
      </c>
      <c r="AN99" s="48"/>
      <c r="AO99" s="48"/>
      <c r="AP99" s="42" t="str">
        <f t="shared" si="32"/>
        <v/>
      </c>
      <c r="AQ99" s="48"/>
      <c r="AR99" s="48"/>
      <c r="AS99" s="42" t="str">
        <f t="shared" si="33"/>
        <v/>
      </c>
      <c r="AT99" s="48"/>
      <c r="AU99" s="48"/>
      <c r="AV99" s="42" t="str">
        <f t="shared" si="34"/>
        <v/>
      </c>
      <c r="AW99" s="48"/>
      <c r="AX99" s="48"/>
      <c r="AY99" s="42" t="str">
        <f t="shared" si="35"/>
        <v/>
      </c>
      <c r="AZ99" s="48"/>
      <c r="BA99" s="48"/>
      <c r="BB99" s="42" t="str">
        <f t="shared" si="36"/>
        <v/>
      </c>
      <c r="BC99" s="43" t="str">
        <f t="shared" si="37"/>
        <v/>
      </c>
      <c r="BD99" s="48"/>
      <c r="BE99" s="48"/>
      <c r="BF99" s="53" t="str">
        <f t="shared" si="38"/>
        <v/>
      </c>
      <c r="BG99" s="52"/>
      <c r="BH99" s="52"/>
      <c r="BI99" s="37"/>
      <c r="BJ99" s="37" t="str">
        <f t="shared" si="39"/>
        <v/>
      </c>
      <c r="BK99" s="36" t="str">
        <f t="shared" si="40"/>
        <v/>
      </c>
      <c r="BL99" s="36" t="str">
        <f t="shared" si="21"/>
        <v/>
      </c>
    </row>
    <row r="100" spans="1:64" x14ac:dyDescent="0.3">
      <c r="A100" s="36" t="str">
        <f>IF(TS!A106="","",TS!A106)</f>
        <v/>
      </c>
      <c r="B100" s="36" t="str">
        <f>IF(TS!B106="","",TS!B106)</f>
        <v/>
      </c>
      <c r="C100" s="36" t="str">
        <f>IF(TS!C106="","",TS!C106)</f>
        <v/>
      </c>
      <c r="D100" s="44" t="str">
        <f>IF(TS!G106="","",TS!G106)</f>
        <v/>
      </c>
      <c r="E100" s="36" t="str">
        <f>IF(TS!D106="","",TS!D106)</f>
        <v/>
      </c>
      <c r="F100" s="36" t="str">
        <f>IF(TS!F106="","",TS!F106)</f>
        <v/>
      </c>
      <c r="G100" s="48"/>
      <c r="H100" s="48"/>
      <c r="I100" s="42" t="str">
        <f t="shared" si="22"/>
        <v/>
      </c>
      <c r="J100" s="48"/>
      <c r="K100" s="48"/>
      <c r="L100" s="42" t="str">
        <f t="shared" si="23"/>
        <v/>
      </c>
      <c r="M100" s="49"/>
      <c r="N100" s="49"/>
      <c r="O100" s="42" t="str">
        <f t="shared" si="24"/>
        <v/>
      </c>
      <c r="P100" s="49"/>
      <c r="Q100" s="49"/>
      <c r="R100" s="42" t="str">
        <f t="shared" si="25"/>
        <v/>
      </c>
      <c r="S100" s="48"/>
      <c r="T100" s="48"/>
      <c r="U100" s="42" t="str">
        <f t="shared" si="26"/>
        <v/>
      </c>
      <c r="V100" s="48"/>
      <c r="W100" s="48"/>
      <c r="X100" s="42" t="str">
        <f t="shared" si="27"/>
        <v/>
      </c>
      <c r="Y100" s="42" t="str">
        <f t="shared" si="28"/>
        <v/>
      </c>
      <c r="Z100" s="48"/>
      <c r="AA100" s="48"/>
      <c r="AB100" s="42"/>
      <c r="AC100" s="48"/>
      <c r="AD100" s="48"/>
      <c r="AE100" s="48"/>
      <c r="AF100" s="48"/>
      <c r="AG100" s="53" t="str">
        <f t="shared" si="29"/>
        <v/>
      </c>
      <c r="AH100" s="48"/>
      <c r="AI100" s="48"/>
      <c r="AJ100" s="42"/>
      <c r="AK100" s="48"/>
      <c r="AL100" s="48"/>
      <c r="AM100" s="42" t="str">
        <f t="shared" si="31"/>
        <v/>
      </c>
      <c r="AN100" s="48"/>
      <c r="AO100" s="48"/>
      <c r="AP100" s="42" t="str">
        <f t="shared" si="32"/>
        <v/>
      </c>
      <c r="AQ100" s="48"/>
      <c r="AR100" s="48"/>
      <c r="AS100" s="42" t="str">
        <f t="shared" si="33"/>
        <v/>
      </c>
      <c r="AT100" s="48"/>
      <c r="AU100" s="48"/>
      <c r="AV100" s="42" t="str">
        <f t="shared" si="34"/>
        <v/>
      </c>
      <c r="AW100" s="48"/>
      <c r="AX100" s="48"/>
      <c r="AY100" s="42" t="str">
        <f t="shared" si="35"/>
        <v/>
      </c>
      <c r="AZ100" s="48"/>
      <c r="BA100" s="48"/>
      <c r="BB100" s="42" t="str">
        <f t="shared" si="36"/>
        <v/>
      </c>
      <c r="BC100" s="43" t="str">
        <f t="shared" si="37"/>
        <v/>
      </c>
      <c r="BD100" s="48"/>
      <c r="BE100" s="48"/>
      <c r="BF100" s="53" t="str">
        <f t="shared" si="38"/>
        <v/>
      </c>
      <c r="BG100" s="52"/>
      <c r="BH100" s="52"/>
      <c r="BI100" s="37"/>
      <c r="BJ100" s="37" t="str">
        <f t="shared" si="39"/>
        <v/>
      </c>
      <c r="BK100" s="36" t="str">
        <f t="shared" si="40"/>
        <v/>
      </c>
      <c r="BL100" s="36" t="str">
        <f t="shared" si="21"/>
        <v/>
      </c>
    </row>
    <row r="101" spans="1:64" x14ac:dyDescent="0.3">
      <c r="C101" s="36" t="str">
        <f>IF(TS!C107="","",TS!C107)</f>
        <v/>
      </c>
      <c r="J101" s="35"/>
      <c r="K101" s="35"/>
      <c r="Y101" s="42" t="str">
        <f t="shared" si="28"/>
        <v/>
      </c>
      <c r="AN101" s="35"/>
      <c r="AO101" s="35"/>
      <c r="AV101" s="42" t="str">
        <f t="shared" si="34"/>
        <v/>
      </c>
      <c r="AW101" s="35"/>
      <c r="AX101" s="35"/>
      <c r="AY101" s="42" t="str">
        <f t="shared" si="35"/>
        <v/>
      </c>
    </row>
  </sheetData>
  <mergeCells count="57">
    <mergeCell ref="C5:F5"/>
    <mergeCell ref="AL5:AN5"/>
    <mergeCell ref="AO5:AQ5"/>
    <mergeCell ref="AL1:AN1"/>
    <mergeCell ref="AO1:AQ1"/>
    <mergeCell ref="AL2:AN2"/>
    <mergeCell ref="AO2:AQ2"/>
    <mergeCell ref="C3:F3"/>
    <mergeCell ref="AL3:AN3"/>
    <mergeCell ref="AO3:AQ3"/>
    <mergeCell ref="C1:F2"/>
    <mergeCell ref="C4:F4"/>
    <mergeCell ref="I4:AI5"/>
    <mergeCell ref="AL4:AN4"/>
    <mergeCell ref="AO4:AQ4"/>
    <mergeCell ref="Z7:AA8"/>
    <mergeCell ref="AK7:AL8"/>
    <mergeCell ref="C6:F6"/>
    <mergeCell ref="G7:X7"/>
    <mergeCell ref="Y7:Y8"/>
    <mergeCell ref="AB7:AB8"/>
    <mergeCell ref="F8:F9"/>
    <mergeCell ref="G8:I8"/>
    <mergeCell ref="J8:L8"/>
    <mergeCell ref="S8:U8"/>
    <mergeCell ref="M8:O8"/>
    <mergeCell ref="P8:R8"/>
    <mergeCell ref="V8:X8"/>
    <mergeCell ref="BF7:BF8"/>
    <mergeCell ref="BG7:BG9"/>
    <mergeCell ref="AS8:AS9"/>
    <mergeCell ref="AT8:AU8"/>
    <mergeCell ref="AW8:AX8"/>
    <mergeCell ref="AY8:AY9"/>
    <mergeCell ref="AZ8:BA8"/>
    <mergeCell ref="BC7:BC8"/>
    <mergeCell ref="BD7:BE8"/>
    <mergeCell ref="AV8:AV9"/>
    <mergeCell ref="A8:A9"/>
    <mergeCell ref="B8:B9"/>
    <mergeCell ref="C8:C9"/>
    <mergeCell ref="D8:D9"/>
    <mergeCell ref="E8:E9"/>
    <mergeCell ref="BH7:BH9"/>
    <mergeCell ref="BI7:BI9"/>
    <mergeCell ref="BJ7:BJ9"/>
    <mergeCell ref="BK7:BK9"/>
    <mergeCell ref="BL7:BL9"/>
    <mergeCell ref="AQ8:AR8"/>
    <mergeCell ref="AP7:AP8"/>
    <mergeCell ref="AQ7:BB7"/>
    <mergeCell ref="AC7:AF7"/>
    <mergeCell ref="AG7:AG8"/>
    <mergeCell ref="AJ7:AJ8"/>
    <mergeCell ref="AM7:AM8"/>
    <mergeCell ref="AN7:AO8"/>
    <mergeCell ref="AH7:AI8"/>
  </mergeCells>
  <conditionalFormatting sqref="H11:H59 V39:W59 S39:T59 J39:K59 Z10:AA59 AC39:AF59 AK39:AL59 AH39:AI59 AN39:AO59 BD39:BE59 J13:J38 AC10:AC38 AH10:AH38 AK10:AK38">
    <cfRule type="expression" dxfId="27" priority="28">
      <formula>AND(   $B10&lt;&gt; "",  H$18 &lt;&gt; "")</formula>
    </cfRule>
  </conditionalFormatting>
  <conditionalFormatting sqref="J11:J12">
    <cfRule type="expression" dxfId="26" priority="27">
      <formula>AND(   $B11&lt;&gt; "",  J$18 &lt;&gt; "")</formula>
    </cfRule>
  </conditionalFormatting>
  <conditionalFormatting sqref="G11:G59">
    <cfRule type="expression" dxfId="25" priority="26">
      <formula>AND(   $B11&lt;&gt; "",  G$18 &lt;&gt; "")</formula>
    </cfRule>
  </conditionalFormatting>
  <conditionalFormatting sqref="H10">
    <cfRule type="expression" dxfId="24" priority="25">
      <formula>AND(   $B10&lt;&gt; "",  H$18 &lt;&gt; "")</formula>
    </cfRule>
  </conditionalFormatting>
  <conditionalFormatting sqref="J10">
    <cfRule type="expression" dxfId="23" priority="24">
      <formula>AND(   $B10&lt;&gt; "",  J$18 &lt;&gt; "")</formula>
    </cfRule>
  </conditionalFormatting>
  <conditionalFormatting sqref="G10">
    <cfRule type="expression" dxfId="22" priority="23">
      <formula>AND(   $B10&lt;&gt; "",  G$18 &lt;&gt; "")</formula>
    </cfRule>
  </conditionalFormatting>
  <conditionalFormatting sqref="V10:V38">
    <cfRule type="expression" dxfId="21" priority="22">
      <formula>AND(   $B10&lt;&gt; "",  V$17 &lt;&gt; "")</formula>
    </cfRule>
  </conditionalFormatting>
  <conditionalFormatting sqref="S10:S38">
    <cfRule type="expression" dxfId="20" priority="21">
      <formula>AND(   $B10&lt;&gt; "",  S$17 &lt;&gt; "")</formula>
    </cfRule>
  </conditionalFormatting>
  <conditionalFormatting sqref="AN10:AN38">
    <cfRule type="expression" dxfId="19" priority="20">
      <formula>AND(   $B10&lt;&gt; "",  AN$17 &lt;&gt; "")</formula>
    </cfRule>
  </conditionalFormatting>
  <conditionalFormatting sqref="AQ10:AQ38">
    <cfRule type="expression" dxfId="18" priority="19">
      <formula>AND(   $B10&lt;&gt; "",  AQ$17 &lt;&gt; "")</formula>
    </cfRule>
  </conditionalFormatting>
  <conditionalFormatting sqref="AT10:AT38">
    <cfRule type="expression" dxfId="17" priority="18">
      <formula>AND(   $B10&lt;&gt; "",  AT$17 &lt;&gt; "")</formula>
    </cfRule>
  </conditionalFormatting>
  <conditionalFormatting sqref="AW10:AW38">
    <cfRule type="expression" dxfId="16" priority="17">
      <formula>AND(   $B10&lt;&gt; "",  AW$17 &lt;&gt; "")</formula>
    </cfRule>
  </conditionalFormatting>
  <conditionalFormatting sqref="BD10:BD38">
    <cfRule type="expression" dxfId="15" priority="16">
      <formula>AND(   $B10&lt;&gt; "",  BD$17 &lt;&gt; "")</formula>
    </cfRule>
  </conditionalFormatting>
  <conditionalFormatting sqref="K10:K38">
    <cfRule type="expression" dxfId="14" priority="15">
      <formula>AND(   $B10&lt;&gt; "",  K$17 &lt;&gt; "")</formula>
    </cfRule>
  </conditionalFormatting>
  <conditionalFormatting sqref="N10:N38">
    <cfRule type="expression" dxfId="13" priority="14">
      <formula>AND(   $B10&lt;&gt; "",  N$17 &lt;&gt; "")</formula>
    </cfRule>
  </conditionalFormatting>
  <conditionalFormatting sqref="Q10:Q38">
    <cfRule type="expression" dxfId="12" priority="13">
      <formula>AND(   $B10&lt;&gt; "",  Q$17 &lt;&gt; "")</formula>
    </cfRule>
  </conditionalFormatting>
  <conditionalFormatting sqref="W10:W38">
    <cfRule type="expression" dxfId="11" priority="12">
      <formula>AND(   $B10&lt;&gt; "",  W$17 &lt;&gt; "")</formula>
    </cfRule>
  </conditionalFormatting>
  <conditionalFormatting sqref="T10:T38">
    <cfRule type="expression" dxfId="10" priority="11">
      <formula>AND(   $B10&lt;&gt; "",  T$17 &lt;&gt; "")</formula>
    </cfRule>
  </conditionalFormatting>
  <conditionalFormatting sqref="AD10:AD38">
    <cfRule type="expression" dxfId="9" priority="10">
      <formula>AND(   $B10&lt;&gt; "",  AD$17 &lt;&gt; "")</formula>
    </cfRule>
  </conditionalFormatting>
  <conditionalFormatting sqref="AE10:AE38">
    <cfRule type="expression" dxfId="8" priority="9">
      <formula>AND(   $B10&lt;&gt; "",  AE$17 &lt;&gt; "")</formula>
    </cfRule>
  </conditionalFormatting>
  <conditionalFormatting sqref="AF10:AF38">
    <cfRule type="expression" dxfId="7" priority="8">
      <formula>AND(   $B10&lt;&gt; "",  AF$17 &lt;&gt; "")</formula>
    </cfRule>
  </conditionalFormatting>
  <conditionalFormatting sqref="AI10:AI38">
    <cfRule type="expression" dxfId="6" priority="7">
      <formula>AND(   $B10&lt;&gt; "",  AI$17 &lt;&gt; "")</formula>
    </cfRule>
  </conditionalFormatting>
  <conditionalFormatting sqref="AL10:AL38">
    <cfRule type="expression" dxfId="5" priority="6">
      <formula>AND(   $B10&lt;&gt; "",  AL$17 &lt;&gt; "")</formula>
    </cfRule>
  </conditionalFormatting>
  <conditionalFormatting sqref="AO10:AO38">
    <cfRule type="expression" dxfId="4" priority="5">
      <formula>AND(   $B10&lt;&gt; "",  AO$17 &lt;&gt; "")</formula>
    </cfRule>
  </conditionalFormatting>
  <conditionalFormatting sqref="AR10:AR38">
    <cfRule type="expression" dxfId="3" priority="4">
      <formula>AND(   $B10&lt;&gt; "",  AR$17 &lt;&gt; "")</formula>
    </cfRule>
  </conditionalFormatting>
  <conditionalFormatting sqref="AU10:AU38">
    <cfRule type="expression" dxfId="2" priority="3">
      <formula>AND(   $B10&lt;&gt; "",  AU$17 &lt;&gt; "")</formula>
    </cfRule>
  </conditionalFormatting>
  <conditionalFormatting sqref="AX10:AX38">
    <cfRule type="expression" dxfId="1" priority="2">
      <formula>AND(   $B10&lt;&gt; "",  AX$17 &lt;&gt; "")</formula>
    </cfRule>
  </conditionalFormatting>
  <conditionalFormatting sqref="BA10:BA38">
    <cfRule type="expression" dxfId="0" priority="1">
      <formula>AND(   $B10&lt;&gt; "",  BA$17 &lt;&gt; "")</formula>
    </cfRule>
  </conditionalFormatting>
  <dataValidations count="2">
    <dataValidation type="decimal" operator="lessThanOrEqual" allowBlank="1" showInputMessage="1" showErrorMessage="1" errorTitle="gazellenet" error="note non valide" sqref="S39:T59 AC10:AC59 AD39:AD59 AF39:AF59 AI39:AI59 G10:H59 K39:K59 V39:W59 AL39:AL59 AN39:AO59 J10:J59 AH10:AH59 AK10:AK59 BD39:BE59">
      <formula1>10</formula1>
    </dataValidation>
    <dataValidation type="decimal" allowBlank="1" showInputMessage="1" showErrorMessage="1" sqref="V10:W38 S10:T38 BD10:BD38 K10:K38 N10:N38 Q10:Q38 AD10:AF38 AO10:AO38 AR10:AR38 AU10:AU38 AX10:AX38 BA10:BA38">
      <formula1>0</formula1>
      <formula2>10</formula2>
    </dataValidation>
  </dataValidations>
  <pageMargins left="0.78740157499999996" right="0.78740157499999996" top="0.984251969" bottom="0.984251969" header="0.4921259845" footer="0.4921259845"/>
  <pageSetup paperSize="9" scale="69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  <pageSetUpPr fitToPage="1"/>
  </sheetPr>
  <dimension ref="A1:O49"/>
  <sheetViews>
    <sheetView showGridLines="0" rightToLeft="1" tabSelected="1" view="pageBreakPreview" zoomScale="65" zoomScaleSheetLayoutView="65" workbookViewId="0">
      <selection activeCell="U19" sqref="U19"/>
    </sheetView>
  </sheetViews>
  <sheetFormatPr baseColWidth="10" defaultColWidth="6.44140625" defaultRowHeight="17.399999999999999" x14ac:dyDescent="0.3"/>
  <cols>
    <col min="1" max="3" width="4.44140625" style="56" customWidth="1"/>
    <col min="4" max="6" width="6.44140625" style="56"/>
    <col min="7" max="10" width="5.109375" style="56" customWidth="1"/>
    <col min="11" max="11" width="3.6640625" style="56" customWidth="1"/>
    <col min="12" max="12" width="10.88671875" style="56" customWidth="1"/>
    <col min="13" max="14" width="11.5546875" style="56" customWidth="1"/>
    <col min="15" max="16384" width="6.44140625" style="56"/>
  </cols>
  <sheetData>
    <row r="1" spans="1:15" ht="12" customHeight="1" x14ac:dyDescent="0.25">
      <c r="A1" s="135"/>
      <c r="B1" s="136"/>
      <c r="C1" s="136"/>
      <c r="D1" s="136"/>
      <c r="E1" s="136"/>
      <c r="F1" s="137"/>
      <c r="G1" s="54"/>
      <c r="H1" s="54"/>
      <c r="I1" s="54"/>
      <c r="J1" s="55"/>
      <c r="K1" s="133" t="s">
        <v>142</v>
      </c>
      <c r="L1" s="133"/>
      <c r="M1" s="133"/>
      <c r="N1" s="134" t="str">
        <f>IF(TS!M1="","",TS!M1)</f>
        <v>2020-2019</v>
      </c>
      <c r="O1" s="134"/>
    </row>
    <row r="2" spans="1:15" x14ac:dyDescent="0.25">
      <c r="A2" s="138"/>
      <c r="B2" s="139"/>
      <c r="C2" s="139"/>
      <c r="D2" s="139"/>
      <c r="E2" s="139"/>
      <c r="F2" s="140"/>
      <c r="G2" s="54"/>
      <c r="H2" s="54"/>
      <c r="I2" s="54"/>
      <c r="J2" s="55"/>
      <c r="K2" s="133" t="s">
        <v>19</v>
      </c>
      <c r="L2" s="133"/>
      <c r="M2" s="133"/>
      <c r="N2" s="134" t="str">
        <f>IF(N7="","",VLOOKUP(N5,base1,3,0))</f>
        <v>ياسين النسب1</v>
      </c>
      <c r="O2" s="134"/>
    </row>
    <row r="3" spans="1:15" x14ac:dyDescent="0.25">
      <c r="A3" s="132" t="str">
        <f>IF(TS!A5="","",TS!A5)</f>
        <v>الأكاديمية الجهوية للتربية والتكوين</v>
      </c>
      <c r="B3" s="132"/>
      <c r="C3" s="132"/>
      <c r="D3" s="132"/>
      <c r="E3" s="132"/>
      <c r="F3" s="132"/>
      <c r="G3" s="54"/>
      <c r="H3" s="54"/>
      <c r="I3" s="54"/>
      <c r="J3" s="55"/>
      <c r="K3" s="133" t="s">
        <v>143</v>
      </c>
      <c r="L3" s="133"/>
      <c r="M3" s="133"/>
      <c r="N3" s="134" t="str">
        <f>IF(N7="","",VLOOKUP(N5,base1,2,0))</f>
        <v>AZ22334455</v>
      </c>
      <c r="O3" s="134"/>
    </row>
    <row r="4" spans="1:15" x14ac:dyDescent="0.25">
      <c r="A4" s="132" t="str">
        <f>IF(TS!A6="","",TS!A6)</f>
        <v>جهة: الدارالبيضاء-سطات</v>
      </c>
      <c r="B4" s="132"/>
      <c r="C4" s="132"/>
      <c r="D4" s="132"/>
      <c r="E4" s="132"/>
      <c r="F4" s="132"/>
      <c r="G4" s="54"/>
      <c r="H4" s="54"/>
      <c r="I4" s="54"/>
      <c r="J4" s="55"/>
      <c r="K4" s="133" t="s">
        <v>144</v>
      </c>
      <c r="L4" s="133"/>
      <c r="M4" s="133"/>
      <c r="N4" s="134">
        <f>IF(N7="","",VLOOKUP(N5,base1,6,0))</f>
        <v>1400</v>
      </c>
      <c r="O4" s="134"/>
    </row>
    <row r="5" spans="1:15" x14ac:dyDescent="0.25">
      <c r="A5" s="132" t="str">
        <f>IF(TS!A7="","",TS!A7)</f>
        <v>مديرية :المحمدية</v>
      </c>
      <c r="B5" s="132"/>
      <c r="C5" s="132"/>
      <c r="D5" s="132"/>
      <c r="E5" s="132"/>
      <c r="F5" s="132"/>
      <c r="G5" s="54"/>
      <c r="H5" s="54"/>
      <c r="I5" s="54"/>
      <c r="J5" s="55"/>
      <c r="K5" s="145" t="s">
        <v>145</v>
      </c>
      <c r="L5" s="145"/>
      <c r="M5" s="145"/>
      <c r="N5" s="134">
        <v>1</v>
      </c>
      <c r="O5" s="134"/>
    </row>
    <row r="6" spans="1:15" x14ac:dyDescent="0.25">
      <c r="A6" s="132" t="str">
        <f>IF(TS!A8="","",TS!A8)</f>
        <v>مؤسسة :النجاح</v>
      </c>
      <c r="B6" s="132"/>
      <c r="C6" s="132"/>
      <c r="D6" s="132"/>
      <c r="E6" s="132"/>
      <c r="F6" s="132"/>
      <c r="G6" s="54"/>
      <c r="H6" s="54"/>
      <c r="I6" s="54"/>
      <c r="J6" s="55"/>
      <c r="K6" s="133" t="s">
        <v>4</v>
      </c>
      <c r="L6" s="133"/>
      <c r="M6" s="133"/>
      <c r="N6" s="134" t="str">
        <f>IF(TS!M3="","",TS!M3)</f>
        <v>الأول</v>
      </c>
      <c r="O6" s="134"/>
    </row>
    <row r="7" spans="1:15" ht="18" x14ac:dyDescent="0.35">
      <c r="A7" s="55"/>
      <c r="B7" s="55"/>
      <c r="C7" s="55"/>
      <c r="D7" s="57"/>
      <c r="E7" s="55"/>
      <c r="F7" s="54"/>
      <c r="G7" s="54"/>
      <c r="H7" s="54"/>
      <c r="I7" s="54"/>
      <c r="J7" s="55"/>
      <c r="K7" s="133" t="s">
        <v>9</v>
      </c>
      <c r="L7" s="133"/>
      <c r="M7" s="133"/>
      <c r="N7" s="134">
        <f>IF(TS!O12=0,"",TS!O12)</f>
        <v>29</v>
      </c>
      <c r="O7" s="134"/>
    </row>
    <row r="8" spans="1:15" s="7" customFormat="1" ht="10.5" customHeight="1" x14ac:dyDescent="0.2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</row>
    <row r="9" spans="1:15" ht="18.75" customHeight="1" x14ac:dyDescent="0.35">
      <c r="A9" s="58"/>
      <c r="B9" s="141" t="s">
        <v>146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55"/>
    </row>
    <row r="10" spans="1:15" ht="9.6" customHeight="1" x14ac:dyDescent="0.35">
      <c r="A10" s="58"/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55"/>
    </row>
    <row r="11" spans="1:15" s="7" customFormat="1" ht="10.5" customHeight="1" x14ac:dyDescent="0.25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</row>
    <row r="12" spans="1:15" ht="18" x14ac:dyDescent="0.35">
      <c r="A12" s="58"/>
      <c r="B12" s="55"/>
      <c r="C12" s="142" t="s">
        <v>147</v>
      </c>
      <c r="D12" s="143"/>
      <c r="E12" s="143"/>
      <c r="F12" s="143"/>
      <c r="G12" s="143"/>
      <c r="H12" s="144"/>
      <c r="I12" s="133" t="str">
        <f>IF(TS!M4="","",TS!M4)</f>
        <v>المركزية</v>
      </c>
      <c r="J12" s="133"/>
      <c r="K12" s="133"/>
      <c r="L12" s="133"/>
      <c r="M12" s="133"/>
      <c r="N12" s="55"/>
      <c r="O12" s="55"/>
    </row>
    <row r="13" spans="1:15" s="60" customFormat="1" x14ac:dyDescent="0.3">
      <c r="A13" s="59"/>
      <c r="B13" s="59"/>
      <c r="C13" s="142" t="s">
        <v>148</v>
      </c>
      <c r="D13" s="143"/>
      <c r="E13" s="143"/>
      <c r="F13" s="143"/>
      <c r="G13" s="143"/>
      <c r="H13" s="144"/>
      <c r="I13" s="133" t="str">
        <f>IF(N7="","",VLOOKUP(N5,base1,3,0))</f>
        <v>ياسين النسب1</v>
      </c>
      <c r="J13" s="133"/>
      <c r="K13" s="133"/>
      <c r="L13" s="133"/>
      <c r="M13" s="133"/>
      <c r="N13" s="59"/>
      <c r="O13" s="59"/>
    </row>
    <row r="14" spans="1:15" s="7" customFormat="1" ht="10.5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</row>
    <row r="15" spans="1:15" s="60" customFormat="1" ht="29.25" customHeight="1" x14ac:dyDescent="0.3">
      <c r="A15" s="61"/>
      <c r="B15" s="141" t="s">
        <v>149</v>
      </c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59"/>
    </row>
    <row r="16" spans="1:15" s="60" customFormat="1" x14ac:dyDescent="0.25">
      <c r="A16" s="61"/>
      <c r="B16" s="62"/>
      <c r="C16" s="62"/>
      <c r="D16" s="62"/>
      <c r="E16" s="62"/>
      <c r="F16" s="63"/>
      <c r="G16" s="62"/>
      <c r="H16" s="54"/>
      <c r="I16" s="54"/>
      <c r="J16" s="59"/>
      <c r="K16" s="59"/>
      <c r="L16" s="59"/>
      <c r="M16" s="59"/>
      <c r="N16" s="59"/>
      <c r="O16" s="59"/>
    </row>
    <row r="17" spans="1:15" x14ac:dyDescent="0.3">
      <c r="A17" s="148" t="s">
        <v>150</v>
      </c>
      <c r="B17" s="148"/>
      <c r="C17" s="148"/>
      <c r="D17" s="148" t="s">
        <v>151</v>
      </c>
      <c r="E17" s="148"/>
      <c r="F17" s="148"/>
      <c r="G17" s="149" t="s">
        <v>152</v>
      </c>
      <c r="H17" s="150"/>
      <c r="I17" s="150"/>
      <c r="J17" s="150"/>
      <c r="K17" s="150"/>
      <c r="L17" s="151"/>
      <c r="M17" s="148" t="s">
        <v>26</v>
      </c>
      <c r="N17" s="148"/>
      <c r="O17" s="148"/>
    </row>
    <row r="18" spans="1:15" x14ac:dyDescent="0.3">
      <c r="A18" s="148"/>
      <c r="B18" s="148"/>
      <c r="C18" s="148"/>
      <c r="D18" s="148"/>
      <c r="E18" s="148"/>
      <c r="F18" s="148"/>
      <c r="G18" s="152" t="s">
        <v>153</v>
      </c>
      <c r="H18" s="152"/>
      <c r="I18" s="152" t="s">
        <v>154</v>
      </c>
      <c r="J18" s="152"/>
      <c r="K18" s="64"/>
      <c r="L18" s="65" t="s">
        <v>155</v>
      </c>
      <c r="M18" s="148"/>
      <c r="N18" s="148"/>
      <c r="O18" s="148"/>
    </row>
    <row r="19" spans="1:15" ht="18.75" customHeight="1" x14ac:dyDescent="0.3">
      <c r="A19" s="157" t="s">
        <v>35</v>
      </c>
      <c r="B19" s="157"/>
      <c r="C19" s="157"/>
      <c r="D19" s="147" t="s">
        <v>156</v>
      </c>
      <c r="E19" s="147"/>
      <c r="F19" s="147"/>
      <c r="G19" s="134">
        <f>IF(N7="","",VLOOKUP(N5,base1,7,0))</f>
        <v>6</v>
      </c>
      <c r="H19" s="134"/>
      <c r="I19" s="134">
        <f>IF(N7="","",VLOOKUP(N5,base1,8,0))</f>
        <v>6</v>
      </c>
      <c r="J19" s="134"/>
      <c r="K19" s="66"/>
      <c r="L19" s="67">
        <f>IF(N7="","",VLOOKUP(N5,base1,9,0))</f>
        <v>6</v>
      </c>
      <c r="M19" s="146" t="str">
        <f>IF(L25="","",IF(L25&gt;=9,"عمل ممتاز",IF(L25&gt;=8,"نتائج حسنة",IF(L25&gt;=7,"عمل مستحسن",IF(L25&gt;=6,"نتائج لابأس بها",IF(L25&gt;=5,"عمل متوسط",IF(L25&gt;=4,"عمل دون متوسط","عليك بالاجتهاد أكثر")))))))</f>
        <v>عمل متوسط</v>
      </c>
      <c r="N19" s="146"/>
      <c r="O19" s="146"/>
    </row>
    <row r="20" spans="1:15" ht="18.75" customHeight="1" x14ac:dyDescent="0.3">
      <c r="A20" s="157"/>
      <c r="B20" s="157"/>
      <c r="C20" s="157"/>
      <c r="D20" s="147" t="s">
        <v>54</v>
      </c>
      <c r="E20" s="147"/>
      <c r="F20" s="147"/>
      <c r="G20" s="134">
        <f>IF(N7="","",VLOOKUP(N5,base1,10,0))</f>
        <v>4</v>
      </c>
      <c r="H20" s="134"/>
      <c r="I20" s="134">
        <f>IF(N7="","",VLOOKUP(N5,base1,11,0))</f>
        <v>5</v>
      </c>
      <c r="J20" s="134"/>
      <c r="K20" s="66"/>
      <c r="L20" s="67">
        <f>IF(N7="","",VLOOKUP(N5,base1,12,0))</f>
        <v>4.5</v>
      </c>
      <c r="M20" s="146"/>
      <c r="N20" s="146"/>
      <c r="O20" s="146"/>
    </row>
    <row r="21" spans="1:15" x14ac:dyDescent="0.3">
      <c r="A21" s="157"/>
      <c r="B21" s="157"/>
      <c r="C21" s="157"/>
      <c r="D21" s="147" t="s">
        <v>55</v>
      </c>
      <c r="E21" s="147"/>
      <c r="F21" s="147"/>
      <c r="G21" s="134">
        <f>IF(N7="","",VLOOKUP(N5,base1,13,0))</f>
        <v>3</v>
      </c>
      <c r="H21" s="134"/>
      <c r="I21" s="134">
        <f>IF(N7="","",VLOOKUP(N5,base1,14,0))</f>
        <v>8</v>
      </c>
      <c r="J21" s="134"/>
      <c r="K21" s="66"/>
      <c r="L21" s="67">
        <f>IF(N7="","",VLOOKUP(N5,base1,15,0))</f>
        <v>5.5</v>
      </c>
      <c r="M21" s="146"/>
      <c r="N21" s="146"/>
      <c r="O21" s="146"/>
    </row>
    <row r="22" spans="1:15" ht="18.75" customHeight="1" x14ac:dyDescent="0.3">
      <c r="A22" s="157"/>
      <c r="B22" s="157"/>
      <c r="C22" s="157"/>
      <c r="D22" s="147" t="s">
        <v>56</v>
      </c>
      <c r="E22" s="147"/>
      <c r="F22" s="147"/>
      <c r="G22" s="134">
        <f>IF(N7="","",VLOOKUP(N5,base1,16,0))</f>
        <v>6</v>
      </c>
      <c r="H22" s="134"/>
      <c r="I22" s="134">
        <f>IF(N7="","",VLOOKUP(N5,base1,17,0))</f>
        <v>6.5</v>
      </c>
      <c r="J22" s="134"/>
      <c r="K22" s="66"/>
      <c r="L22" s="67">
        <f>IF(N7="","",VLOOKUP(N5,base1,18,0))</f>
        <v>6.25</v>
      </c>
      <c r="M22" s="146"/>
      <c r="N22" s="146"/>
      <c r="O22" s="146"/>
    </row>
    <row r="23" spans="1:15" ht="18.75" customHeight="1" x14ac:dyDescent="0.3">
      <c r="A23" s="157"/>
      <c r="B23" s="157"/>
      <c r="C23" s="157"/>
      <c r="D23" s="147" t="s">
        <v>68</v>
      </c>
      <c r="E23" s="147"/>
      <c r="F23" s="147"/>
      <c r="G23" s="134">
        <f>IF(N7="","",VLOOKUP(N5,base1,19,0))</f>
        <v>4</v>
      </c>
      <c r="H23" s="134"/>
      <c r="I23" s="134">
        <f>IF(N7="","",VLOOKUP(N5,base1,20,0))</f>
        <v>5.5</v>
      </c>
      <c r="J23" s="134"/>
      <c r="K23" s="66"/>
      <c r="L23" s="67">
        <f>IF(N7="","",VLOOKUP(N5,base1,21,0))</f>
        <v>4.75</v>
      </c>
      <c r="M23" s="146"/>
      <c r="N23" s="146"/>
      <c r="O23" s="146"/>
    </row>
    <row r="24" spans="1:15" x14ac:dyDescent="0.3">
      <c r="A24" s="157"/>
      <c r="B24" s="157"/>
      <c r="C24" s="157"/>
      <c r="D24" s="153" t="s">
        <v>69</v>
      </c>
      <c r="E24" s="154"/>
      <c r="F24" s="155"/>
      <c r="G24" s="134">
        <f>IF(N7="","",VLOOKUP(N5,base1,22,0))</f>
        <v>6.75</v>
      </c>
      <c r="H24" s="134"/>
      <c r="I24" s="134">
        <f>IF(N7="","",VLOOKUP(N5,base1,23,0))</f>
        <v>7</v>
      </c>
      <c r="J24" s="134"/>
      <c r="K24" s="66"/>
      <c r="L24" s="67">
        <f>IF(N7="","",VLOOKUP(N5,base1,24,0))</f>
        <v>6.875</v>
      </c>
      <c r="M24" s="146"/>
      <c r="N24" s="146"/>
      <c r="O24" s="146"/>
    </row>
    <row r="25" spans="1:15" ht="18.75" customHeight="1" x14ac:dyDescent="0.3">
      <c r="A25" s="157"/>
      <c r="B25" s="157"/>
      <c r="C25" s="157"/>
      <c r="D25" s="156" t="s">
        <v>157</v>
      </c>
      <c r="E25" s="156"/>
      <c r="F25" s="156"/>
      <c r="G25" s="68"/>
      <c r="H25" s="69"/>
      <c r="I25" s="70"/>
      <c r="J25" s="69"/>
      <c r="K25" s="69"/>
      <c r="L25" s="71">
        <f>IF(N7="","",VLOOKUP(N5,base1,25,0))</f>
        <v>5.645833333333333</v>
      </c>
      <c r="M25" s="146"/>
      <c r="N25" s="146"/>
      <c r="O25" s="146"/>
    </row>
    <row r="26" spans="1:15" ht="18.75" customHeight="1" x14ac:dyDescent="0.3">
      <c r="A26" s="170" t="s">
        <v>158</v>
      </c>
      <c r="B26" s="170"/>
      <c r="C26" s="170"/>
      <c r="D26" s="147" t="s">
        <v>37</v>
      </c>
      <c r="E26" s="147"/>
      <c r="F26" s="147"/>
      <c r="G26" s="134" t="str">
        <f>IF(TS!$P$3=0,"",VLOOKUP(N5,base1,26,0))</f>
        <v/>
      </c>
      <c r="H26" s="134"/>
      <c r="I26" s="134" t="str">
        <f>IF(TS!$P$3=0,"",VLOOKUP(N5,base1,27,0))</f>
        <v/>
      </c>
      <c r="J26" s="134"/>
      <c r="K26" s="72"/>
      <c r="L26" s="166" t="str">
        <f>IF(TS!$P$3=0,"",VLOOKUP(N5,base1,28,0))</f>
        <v/>
      </c>
      <c r="M26" s="146" t="str">
        <f>IF(L27="","الأمازيغية غير معممة",IF(L27&gt;=9,"عمل ممتاز",IF(L27&gt;=8,"نتائج حسنة",IF(L27&gt;=7,"عمل مستحسن",IF(L27&gt;=6,"نتائج لابأس بها",IF(L27&gt;=5,"عمل متوسط",IF(L27&gt;=4,"عمل دون متوسط","عليك بالاجتهاد أكثر")))))))</f>
        <v>الأمازيغية غير معممة</v>
      </c>
      <c r="N26" s="146"/>
      <c r="O26" s="146"/>
    </row>
    <row r="27" spans="1:15" ht="18.75" customHeight="1" x14ac:dyDescent="0.3">
      <c r="A27" s="168" t="s">
        <v>37</v>
      </c>
      <c r="B27" s="168"/>
      <c r="C27" s="168"/>
      <c r="D27" s="156" t="s">
        <v>157</v>
      </c>
      <c r="E27" s="156"/>
      <c r="F27" s="156"/>
      <c r="G27" s="68"/>
      <c r="H27" s="69"/>
      <c r="I27" s="70"/>
      <c r="J27" s="69"/>
      <c r="K27" s="69"/>
      <c r="L27" s="167"/>
      <c r="M27" s="146"/>
      <c r="N27" s="146"/>
      <c r="O27" s="146"/>
    </row>
    <row r="28" spans="1:15" ht="18.75" customHeight="1" x14ac:dyDescent="0.3">
      <c r="A28" s="169" t="s">
        <v>159</v>
      </c>
      <c r="B28" s="169"/>
      <c r="C28" s="169"/>
      <c r="D28" s="147" t="s">
        <v>160</v>
      </c>
      <c r="E28" s="147"/>
      <c r="F28" s="147"/>
      <c r="G28" s="160">
        <f>IF(N7="","",VLOOKUP(N5,base1,29,0))</f>
        <v>5</v>
      </c>
      <c r="H28" s="161"/>
      <c r="I28" s="161"/>
      <c r="J28" s="162"/>
      <c r="K28" s="73"/>
      <c r="L28" s="67">
        <f>IF(N7="","",VLOOKUP(N5,base1,29,0))</f>
        <v>5</v>
      </c>
      <c r="M28" s="146" t="str">
        <f>IF(L32="","",IF(L32&gt;=9,"عمل ممتاز",IF(L32&gt;=8,"نتائج حسنة",IF(L32&gt;=7,"عمل مستحسن",IF(L32&gt;=6,"نتائج لابأس بها",IF(L32&gt;=5,"عمل متوسط",IF(L32&gt;=4,"عمل دون متوسط","عليك بالاجتهاد أكثر")))))))</f>
        <v>عمل دون متوسط</v>
      </c>
      <c r="N28" s="146"/>
      <c r="O28" s="146"/>
    </row>
    <row r="29" spans="1:15" ht="18.75" customHeight="1" x14ac:dyDescent="0.3">
      <c r="A29" s="158"/>
      <c r="B29" s="158"/>
      <c r="C29" s="158"/>
      <c r="D29" s="147" t="s">
        <v>161</v>
      </c>
      <c r="E29" s="147"/>
      <c r="F29" s="147"/>
      <c r="G29" s="160">
        <f>IF(N7="","",VLOOKUP(N5,base1,30,0))</f>
        <v>4</v>
      </c>
      <c r="H29" s="161"/>
      <c r="I29" s="161"/>
      <c r="J29" s="162"/>
      <c r="K29" s="66"/>
      <c r="L29" s="67">
        <f>IF(N7="","",VLOOKUP(N5,base1,30,0))</f>
        <v>4</v>
      </c>
      <c r="M29" s="146"/>
      <c r="N29" s="146"/>
      <c r="O29" s="146"/>
    </row>
    <row r="30" spans="1:15" ht="18.75" customHeight="1" x14ac:dyDescent="0.3">
      <c r="A30" s="158" t="s">
        <v>162</v>
      </c>
      <c r="B30" s="158"/>
      <c r="C30" s="158"/>
      <c r="D30" s="147" t="s">
        <v>163</v>
      </c>
      <c r="E30" s="147"/>
      <c r="F30" s="147"/>
      <c r="G30" s="160">
        <f>IF(N7="","",VLOOKUP(N5,base1,31,0))</f>
        <v>5</v>
      </c>
      <c r="H30" s="161"/>
      <c r="I30" s="161"/>
      <c r="J30" s="162"/>
      <c r="K30" s="74"/>
      <c r="L30" s="67">
        <f>IF(N7="","",VLOOKUP(N5,base1,31,0))</f>
        <v>5</v>
      </c>
      <c r="M30" s="146"/>
      <c r="N30" s="146"/>
      <c r="O30" s="146"/>
    </row>
    <row r="31" spans="1:15" ht="18.75" customHeight="1" x14ac:dyDescent="0.3">
      <c r="A31" s="158"/>
      <c r="B31" s="158"/>
      <c r="C31" s="158"/>
      <c r="D31" s="163" t="s">
        <v>60</v>
      </c>
      <c r="E31" s="164"/>
      <c r="F31" s="165"/>
      <c r="G31" s="160">
        <f>IF(N7="","",VLOOKUP(N5,base1,32,0))</f>
        <v>4</v>
      </c>
      <c r="H31" s="161"/>
      <c r="I31" s="161"/>
      <c r="J31" s="162"/>
      <c r="K31" s="75"/>
      <c r="L31" s="67">
        <f>IF(N7="","",VLOOKUP(N5,base1,32,0))</f>
        <v>4</v>
      </c>
      <c r="M31" s="146"/>
      <c r="N31" s="146"/>
      <c r="O31" s="146"/>
    </row>
    <row r="32" spans="1:15" ht="18.75" customHeight="1" x14ac:dyDescent="0.3">
      <c r="A32" s="159"/>
      <c r="B32" s="159"/>
      <c r="C32" s="159"/>
      <c r="D32" s="156" t="s">
        <v>157</v>
      </c>
      <c r="E32" s="156"/>
      <c r="F32" s="156"/>
      <c r="G32" s="68"/>
      <c r="H32" s="69"/>
      <c r="I32" s="70"/>
      <c r="J32" s="69"/>
      <c r="K32" s="69"/>
      <c r="L32" s="71">
        <f>IF(N7="","",VLOOKUP(N5,base1,33,0))</f>
        <v>4.5</v>
      </c>
      <c r="M32" s="146"/>
      <c r="N32" s="146"/>
      <c r="O32" s="146"/>
    </row>
    <row r="33" spans="1:15" ht="18.75" customHeight="1" x14ac:dyDescent="0.3">
      <c r="A33" s="170" t="s">
        <v>164</v>
      </c>
      <c r="B33" s="170"/>
      <c r="C33" s="170"/>
      <c r="D33" s="147" t="s">
        <v>39</v>
      </c>
      <c r="E33" s="147"/>
      <c r="F33" s="147"/>
      <c r="G33" s="134">
        <f>IF(N7="","",VLOOKUP(N5,base1,34,0))</f>
        <v>6.5</v>
      </c>
      <c r="H33" s="134"/>
      <c r="I33" s="134">
        <f>IF(N7="","",VLOOKUP(N5,base1,35,0))</f>
        <v>4</v>
      </c>
      <c r="J33" s="134"/>
      <c r="K33" s="76"/>
      <c r="L33" s="171">
        <f>IF(N7="","",VLOOKUP(N5,base1,36,0))</f>
        <v>5.25</v>
      </c>
      <c r="M33" s="146" t="str">
        <f>IF(L33="","",IF(L33&gt;=9,"عمل ممتاز",IF(L33&gt;=8,"نتائج حسنة",IF(L33&gt;=7,"عمل مستحسن",IF(L33&gt;=6,"نتائج لابأس بها",IF(L33&gt;=5,"عمل متوسط",IF(L33&gt;=4,"عمل دون متوسط","عليك بالاجتهاد أكثر")))))))</f>
        <v>عمل متوسط</v>
      </c>
      <c r="N33" s="146"/>
      <c r="O33" s="146"/>
    </row>
    <row r="34" spans="1:15" ht="18.75" customHeight="1" x14ac:dyDescent="0.3">
      <c r="A34" s="168" t="s">
        <v>165</v>
      </c>
      <c r="B34" s="168"/>
      <c r="C34" s="168"/>
      <c r="D34" s="156" t="s">
        <v>157</v>
      </c>
      <c r="E34" s="156"/>
      <c r="F34" s="156"/>
      <c r="G34" s="68"/>
      <c r="H34" s="69"/>
      <c r="I34" s="70"/>
      <c r="J34" s="69"/>
      <c r="K34" s="69"/>
      <c r="L34" s="172"/>
      <c r="M34" s="146"/>
      <c r="N34" s="146"/>
      <c r="O34" s="146"/>
    </row>
    <row r="35" spans="1:15" ht="18.75" customHeight="1" x14ac:dyDescent="0.3">
      <c r="A35" s="169" t="s">
        <v>166</v>
      </c>
      <c r="B35" s="169"/>
      <c r="C35" s="169"/>
      <c r="D35" s="147" t="s">
        <v>40</v>
      </c>
      <c r="E35" s="147"/>
      <c r="F35" s="147"/>
      <c r="G35" s="134">
        <f>IF(N7="","",VLOOKUP(N5,base1,37,0))</f>
        <v>5</v>
      </c>
      <c r="H35" s="134"/>
      <c r="I35" s="134">
        <f>IF(N7="","",VLOOKUP(N5,base1,38,0))</f>
        <v>7</v>
      </c>
      <c r="J35" s="134"/>
      <c r="K35" s="72"/>
      <c r="L35" s="171">
        <f>IF(N7="","",VLOOKUP(N5,base1,39,0))</f>
        <v>6</v>
      </c>
      <c r="M35" s="146" t="str">
        <f>IF(L35="","",IF(L35&gt;=9,"عمل ممتاز",IF(L35&gt;=8,"نتائج حسنة",IF(L35&gt;=7,"عمل مستحسن",IF(L35&gt;=6,"نتائج لابأس بها",IF(L35&gt;=5,"عمل متوسط",IF(L35&gt;=4,"عمل دون متوسط","عليك بالاجتهاد أكثر")))))))</f>
        <v>نتائج لابأس بها</v>
      </c>
      <c r="N35" s="146"/>
      <c r="O35" s="146"/>
    </row>
    <row r="36" spans="1:15" ht="18.75" customHeight="1" x14ac:dyDescent="0.3">
      <c r="A36" s="159" t="s">
        <v>167</v>
      </c>
      <c r="B36" s="159"/>
      <c r="C36" s="159"/>
      <c r="D36" s="156" t="s">
        <v>157</v>
      </c>
      <c r="E36" s="156"/>
      <c r="F36" s="156"/>
      <c r="G36" s="68"/>
      <c r="H36" s="69"/>
      <c r="I36" s="70"/>
      <c r="J36" s="69"/>
      <c r="K36" s="69"/>
      <c r="L36" s="172"/>
      <c r="M36" s="146"/>
      <c r="N36" s="146"/>
      <c r="O36" s="146"/>
    </row>
    <row r="37" spans="1:15" ht="18.75" customHeight="1" x14ac:dyDescent="0.3">
      <c r="A37" s="173" t="s">
        <v>41</v>
      </c>
      <c r="B37" s="174"/>
      <c r="C37" s="175"/>
      <c r="D37" s="147" t="s">
        <v>41</v>
      </c>
      <c r="E37" s="147"/>
      <c r="F37" s="147"/>
      <c r="G37" s="134">
        <f>IF(N7="","",VLOOKUP(N5,base1,40,0))</f>
        <v>3</v>
      </c>
      <c r="H37" s="134"/>
      <c r="I37" s="134">
        <f>IF(N7="","",VLOOKUP(N5,base1,41,0))</f>
        <v>3</v>
      </c>
      <c r="J37" s="134"/>
      <c r="K37" s="72"/>
      <c r="L37" s="171">
        <f>IF(N7="","",VLOOKUP(N5,base1,42,0))</f>
        <v>3</v>
      </c>
      <c r="M37" s="146" t="str">
        <f>IF(L37="","",IF(L37&gt;=9,"عمل ممتاز",IF(L37&gt;=8,"نتائج حسنة",IF(L37&gt;=7,"عمل مستحسن",IF(L37&gt;=6,"نتائج لابأس بها",IF(L37&gt;=5,"عمل متوسط",IF(L37&gt;=4,"عمل دون متوسط","عليك بالاجتهاد أكثر")))))))</f>
        <v>عليك بالاجتهاد أكثر</v>
      </c>
      <c r="N37" s="146"/>
      <c r="O37" s="146"/>
    </row>
    <row r="38" spans="1:15" ht="18.75" customHeight="1" x14ac:dyDescent="0.3">
      <c r="A38" s="176"/>
      <c r="B38" s="177"/>
      <c r="C38" s="178"/>
      <c r="D38" s="156" t="s">
        <v>157</v>
      </c>
      <c r="E38" s="156"/>
      <c r="F38" s="156"/>
      <c r="G38" s="68"/>
      <c r="H38" s="69"/>
      <c r="I38" s="70"/>
      <c r="J38" s="69"/>
      <c r="K38" s="69"/>
      <c r="L38" s="172"/>
      <c r="M38" s="146"/>
      <c r="N38" s="146"/>
      <c r="O38" s="146"/>
    </row>
    <row r="39" spans="1:15" ht="18.75" customHeight="1" x14ac:dyDescent="0.3">
      <c r="A39" s="179" t="s">
        <v>42</v>
      </c>
      <c r="B39" s="180"/>
      <c r="C39" s="181"/>
      <c r="D39" s="147" t="s">
        <v>71</v>
      </c>
      <c r="E39" s="147"/>
      <c r="F39" s="147"/>
      <c r="G39" s="134">
        <f>IF(N7="","",VLOOKUP(N5,base1,43,0))</f>
        <v>4</v>
      </c>
      <c r="H39" s="134"/>
      <c r="I39" s="134">
        <f>IF(N7="","",VLOOKUP(N5,base1,44,0))</f>
        <v>3</v>
      </c>
      <c r="J39" s="134"/>
      <c r="K39" s="72"/>
      <c r="L39" s="77">
        <f>IF(N7="","",VLOOKUP(N5,base1,45,0))</f>
        <v>3.5</v>
      </c>
      <c r="M39" s="191"/>
      <c r="N39" s="192"/>
      <c r="O39" s="193"/>
    </row>
    <row r="40" spans="1:15" ht="18.75" customHeight="1" x14ac:dyDescent="0.3">
      <c r="A40" s="182"/>
      <c r="B40" s="183"/>
      <c r="C40" s="184"/>
      <c r="D40" s="147" t="s">
        <v>70</v>
      </c>
      <c r="E40" s="147"/>
      <c r="F40" s="147"/>
      <c r="G40" s="134">
        <f>IF(N7="","",VLOOKUP(N5,base1,46,0))</f>
        <v>7.5</v>
      </c>
      <c r="H40" s="134"/>
      <c r="I40" s="134">
        <f>IF(N7="","",VLOOKUP(N5,base1,47,0))</f>
        <v>6</v>
      </c>
      <c r="J40" s="134"/>
      <c r="K40" s="72"/>
      <c r="L40" s="77">
        <f>IF(N7="","",VLOOKUP(N5,base1,48,0))</f>
        <v>6.75</v>
      </c>
      <c r="M40" s="194"/>
      <c r="N40" s="195"/>
      <c r="O40" s="196"/>
    </row>
    <row r="41" spans="1:15" ht="18.75" customHeight="1" x14ac:dyDescent="0.3">
      <c r="A41" s="182"/>
      <c r="B41" s="183"/>
      <c r="C41" s="184"/>
      <c r="D41" s="147" t="s">
        <v>168</v>
      </c>
      <c r="E41" s="147"/>
      <c r="F41" s="147"/>
      <c r="G41" s="134">
        <f>IF(N7="","",VLOOKUP(N5,base1,49,0))</f>
        <v>3</v>
      </c>
      <c r="H41" s="134"/>
      <c r="I41" s="134">
        <f>IF(N7="","",VLOOKUP(N5,base1,50,0))</f>
        <v>4</v>
      </c>
      <c r="J41" s="134"/>
      <c r="K41" s="72"/>
      <c r="L41" s="77">
        <f>IF(N7="","",VLOOKUP(N5,base1,51,0))</f>
        <v>3.5</v>
      </c>
      <c r="M41" s="194"/>
      <c r="N41" s="195"/>
      <c r="O41" s="196"/>
    </row>
    <row r="42" spans="1:15" ht="18.75" customHeight="1" x14ac:dyDescent="0.3">
      <c r="A42" s="182"/>
      <c r="B42" s="183"/>
      <c r="C42" s="184"/>
      <c r="D42" s="147" t="s">
        <v>73</v>
      </c>
      <c r="E42" s="147"/>
      <c r="F42" s="147"/>
      <c r="G42" s="134">
        <f>IF(N7="","",VLOOKUP(N5,base1,52,0))</f>
        <v>1</v>
      </c>
      <c r="H42" s="134"/>
      <c r="I42" s="134">
        <f>IF(N7="","",VLOOKUP(N5,base1,53,0))</f>
        <v>1</v>
      </c>
      <c r="J42" s="134"/>
      <c r="K42" s="78"/>
      <c r="L42" s="77">
        <f>IF(N7="","",VLOOKUP(N5,base1,54,0))</f>
        <v>1</v>
      </c>
      <c r="M42" s="194"/>
      <c r="N42" s="195"/>
      <c r="O42" s="196"/>
    </row>
    <row r="43" spans="1:15" ht="18.75" customHeight="1" x14ac:dyDescent="0.3">
      <c r="A43" s="185"/>
      <c r="B43" s="186"/>
      <c r="C43" s="187"/>
      <c r="D43" s="156" t="s">
        <v>157</v>
      </c>
      <c r="E43" s="156"/>
      <c r="F43" s="156"/>
      <c r="G43" s="68"/>
      <c r="H43" s="69"/>
      <c r="I43" s="70"/>
      <c r="J43" s="69"/>
      <c r="K43" s="69"/>
      <c r="L43" s="79">
        <f>IF(N7="","",VLOOKUP(N5,base1,55,0))</f>
        <v>3.6875</v>
      </c>
      <c r="M43" s="197"/>
      <c r="N43" s="198"/>
      <c r="O43" s="199"/>
    </row>
    <row r="44" spans="1:15" ht="18.75" customHeight="1" x14ac:dyDescent="0.3">
      <c r="A44" s="173" t="s">
        <v>166</v>
      </c>
      <c r="B44" s="174"/>
      <c r="C44" s="175"/>
      <c r="D44" s="147" t="s">
        <v>44</v>
      </c>
      <c r="E44" s="147"/>
      <c r="F44" s="147"/>
      <c r="G44" s="134">
        <f>IF(N7="","",VLOOKUP(N5,base1,56,0))</f>
        <v>7</v>
      </c>
      <c r="H44" s="134"/>
      <c r="I44" s="134">
        <f>IF(N7="","",VLOOKUP(N5,base1,57,0))</f>
        <v>8</v>
      </c>
      <c r="J44" s="134"/>
      <c r="K44" s="78"/>
      <c r="L44" s="171">
        <f>IF(N7="","",VLOOKUP(N5,base1,58,0))</f>
        <v>7.5</v>
      </c>
      <c r="M44" s="146" t="str">
        <f>IF(L44="","",IF(L44&gt;=9,"عمل ممتاز",IF(L44&gt;=8,"نتائج حسنة",IF(L44&gt;=7,"عمل مستحسن",IF(L44&gt;=6,"نتائج لابأس بها",IF(L44&gt;=5,"عمل متوسط",IF(L44&gt;=4,"عمل دون متوسط","عليك بالاجتهاد أكثر")))))))</f>
        <v>عمل مستحسن</v>
      </c>
      <c r="N44" s="146"/>
      <c r="O44" s="146"/>
    </row>
    <row r="45" spans="1:15" ht="18.75" customHeight="1" x14ac:dyDescent="0.3">
      <c r="A45" s="176" t="s">
        <v>169</v>
      </c>
      <c r="B45" s="177"/>
      <c r="C45" s="178"/>
      <c r="D45" s="156" t="s">
        <v>157</v>
      </c>
      <c r="E45" s="156"/>
      <c r="F45" s="156"/>
      <c r="G45" s="68"/>
      <c r="H45" s="69"/>
      <c r="I45" s="70"/>
      <c r="J45" s="69"/>
      <c r="K45" s="69"/>
      <c r="L45" s="172"/>
      <c r="M45" s="146"/>
      <c r="N45" s="146"/>
      <c r="O45" s="146"/>
    </row>
    <row r="46" spans="1:15" s="7" customFormat="1" ht="10.5" customHeight="1" x14ac:dyDescent="0.3">
      <c r="A46"/>
      <c r="B46"/>
      <c r="C46"/>
      <c r="D46"/>
      <c r="E46"/>
      <c r="F46"/>
      <c r="G46" s="54"/>
      <c r="H46" s="54"/>
      <c r="I46" s="54"/>
      <c r="J46" s="54"/>
      <c r="K46" s="54"/>
      <c r="L46" s="54"/>
      <c r="M46" s="54"/>
      <c r="N46" s="54"/>
      <c r="O46" s="54"/>
    </row>
    <row r="47" spans="1:15" x14ac:dyDescent="0.3">
      <c r="A47" s="201" t="s">
        <v>170</v>
      </c>
      <c r="B47" s="201"/>
      <c r="C47" s="201"/>
      <c r="D47" s="201"/>
      <c r="E47" s="189">
        <f>IF(N7="","",VLOOKUP(N5,base1,61,0))</f>
        <v>35.583333333333336</v>
      </c>
      <c r="F47" s="189"/>
      <c r="G47" s="55"/>
      <c r="H47" s="190" t="s">
        <v>50</v>
      </c>
      <c r="I47" s="190"/>
      <c r="J47" s="190"/>
      <c r="K47" s="55"/>
      <c r="L47" s="202" t="s">
        <v>171</v>
      </c>
      <c r="M47" s="202"/>
      <c r="N47" s="202"/>
      <c r="O47" s="202"/>
    </row>
    <row r="48" spans="1:15" x14ac:dyDescent="0.3">
      <c r="A48" s="188" t="s">
        <v>172</v>
      </c>
      <c r="B48" s="188"/>
      <c r="C48" s="188"/>
      <c r="D48" s="188"/>
      <c r="E48" s="189">
        <f>IF(N7="","",VLOOKUP(N5,base1,62,0))</f>
        <v>5.0833333333333339</v>
      </c>
      <c r="F48" s="189"/>
      <c r="G48" s="55"/>
      <c r="H48" s="190" t="str">
        <f>IF(N7="","",VLOOKUP(N5,base1,64,0))</f>
        <v>متوسط</v>
      </c>
      <c r="I48" s="190"/>
      <c r="J48" s="190"/>
      <c r="K48" s="55"/>
      <c r="L48" s="146"/>
      <c r="M48" s="146"/>
      <c r="N48" s="146"/>
      <c r="O48" s="146"/>
    </row>
    <row r="49" spans="1:15" x14ac:dyDescent="0.3">
      <c r="A49" s="200" t="s">
        <v>49</v>
      </c>
      <c r="B49" s="200"/>
      <c r="C49" s="200"/>
      <c r="D49" s="200"/>
      <c r="E49" s="189">
        <f>IF(N7="","",VLOOKUP(N5,base1,63,0))</f>
        <v>23</v>
      </c>
      <c r="F49" s="189"/>
      <c r="G49" s="55"/>
      <c r="H49" s="190"/>
      <c r="I49" s="190"/>
      <c r="J49" s="190"/>
      <c r="K49" s="55"/>
      <c r="L49" s="146"/>
      <c r="M49" s="146"/>
      <c r="N49" s="146"/>
      <c r="O49" s="146"/>
    </row>
  </sheetData>
  <mergeCells count="128">
    <mergeCell ref="A48:D48"/>
    <mergeCell ref="E48:F48"/>
    <mergeCell ref="H48:J49"/>
    <mergeCell ref="M39:O43"/>
    <mergeCell ref="D40:F40"/>
    <mergeCell ref="G40:H40"/>
    <mergeCell ref="I40:J40"/>
    <mergeCell ref="D41:F41"/>
    <mergeCell ref="G41:H41"/>
    <mergeCell ref="D43:F43"/>
    <mergeCell ref="L48:O49"/>
    <mergeCell ref="A49:D49"/>
    <mergeCell ref="E49:F49"/>
    <mergeCell ref="L44:L45"/>
    <mergeCell ref="M44:O45"/>
    <mergeCell ref="A45:C45"/>
    <mergeCell ref="D45:F45"/>
    <mergeCell ref="A47:D47"/>
    <mergeCell ref="E47:F47"/>
    <mergeCell ref="H47:J47"/>
    <mergeCell ref="L47:O47"/>
    <mergeCell ref="A44:C44"/>
    <mergeCell ref="D44:F44"/>
    <mergeCell ref="G44:H44"/>
    <mergeCell ref="A37:C38"/>
    <mergeCell ref="D37:F37"/>
    <mergeCell ref="G37:H37"/>
    <mergeCell ref="I37:J37"/>
    <mergeCell ref="L37:L38"/>
    <mergeCell ref="M37:O38"/>
    <mergeCell ref="D38:F38"/>
    <mergeCell ref="I41:J41"/>
    <mergeCell ref="D42:F42"/>
    <mergeCell ref="G42:H42"/>
    <mergeCell ref="I42:J42"/>
    <mergeCell ref="A39:C43"/>
    <mergeCell ref="D39:F39"/>
    <mergeCell ref="G39:H39"/>
    <mergeCell ref="I39:J39"/>
    <mergeCell ref="I44:J44"/>
    <mergeCell ref="A35:C35"/>
    <mergeCell ref="D35:F35"/>
    <mergeCell ref="G35:H35"/>
    <mergeCell ref="I35:J35"/>
    <mergeCell ref="L35:L36"/>
    <mergeCell ref="M35:O36"/>
    <mergeCell ref="A36:C36"/>
    <mergeCell ref="D36:F36"/>
    <mergeCell ref="A33:C33"/>
    <mergeCell ref="D33:F33"/>
    <mergeCell ref="G33:H33"/>
    <mergeCell ref="I33:J33"/>
    <mergeCell ref="L33:L34"/>
    <mergeCell ref="M33:O34"/>
    <mergeCell ref="A34:C34"/>
    <mergeCell ref="D34:F34"/>
    <mergeCell ref="L26:L27"/>
    <mergeCell ref="M26:O27"/>
    <mergeCell ref="A27:C27"/>
    <mergeCell ref="D27:F27"/>
    <mergeCell ref="A28:C29"/>
    <mergeCell ref="D28:F28"/>
    <mergeCell ref="G28:J28"/>
    <mergeCell ref="M28:O32"/>
    <mergeCell ref="D29:F29"/>
    <mergeCell ref="G29:J29"/>
    <mergeCell ref="A26:C26"/>
    <mergeCell ref="D26:F26"/>
    <mergeCell ref="G26:H26"/>
    <mergeCell ref="I26:J26"/>
    <mergeCell ref="A19:C25"/>
    <mergeCell ref="D19:F19"/>
    <mergeCell ref="G19:H19"/>
    <mergeCell ref="I19:J19"/>
    <mergeCell ref="A30:C32"/>
    <mergeCell ref="D30:F30"/>
    <mergeCell ref="G30:J30"/>
    <mergeCell ref="D31:F31"/>
    <mergeCell ref="G31:J31"/>
    <mergeCell ref="D32:F32"/>
    <mergeCell ref="M19:O25"/>
    <mergeCell ref="D20:F20"/>
    <mergeCell ref="G20:H20"/>
    <mergeCell ref="I20:J20"/>
    <mergeCell ref="D21:F21"/>
    <mergeCell ref="G21:H21"/>
    <mergeCell ref="B15:N15"/>
    <mergeCell ref="A17:C18"/>
    <mergeCell ref="D17:F18"/>
    <mergeCell ref="G17:L17"/>
    <mergeCell ref="M17:O18"/>
    <mergeCell ref="G18:H18"/>
    <mergeCell ref="I18:J18"/>
    <mergeCell ref="D24:F24"/>
    <mergeCell ref="G24:H24"/>
    <mergeCell ref="I24:J24"/>
    <mergeCell ref="D25:F25"/>
    <mergeCell ref="I21:J21"/>
    <mergeCell ref="D22:F22"/>
    <mergeCell ref="G22:H22"/>
    <mergeCell ref="I22:J22"/>
    <mergeCell ref="D23:F23"/>
    <mergeCell ref="G23:H23"/>
    <mergeCell ref="I23:J23"/>
    <mergeCell ref="K7:M7"/>
    <mergeCell ref="N7:O7"/>
    <mergeCell ref="B9:N10"/>
    <mergeCell ref="C12:H12"/>
    <mergeCell ref="I12:M12"/>
    <mergeCell ref="C13:H13"/>
    <mergeCell ref="I13:M13"/>
    <mergeCell ref="A5:F5"/>
    <mergeCell ref="K5:M5"/>
    <mergeCell ref="N5:O5"/>
    <mergeCell ref="A6:F6"/>
    <mergeCell ref="K6:M6"/>
    <mergeCell ref="N6:O6"/>
    <mergeCell ref="A3:F3"/>
    <mergeCell ref="K3:M3"/>
    <mergeCell ref="N3:O3"/>
    <mergeCell ref="A4:F4"/>
    <mergeCell ref="K4:M4"/>
    <mergeCell ref="N4:O4"/>
    <mergeCell ref="K1:M1"/>
    <mergeCell ref="N1:O1"/>
    <mergeCell ref="K2:M2"/>
    <mergeCell ref="N2:O2"/>
    <mergeCell ref="A1:F2"/>
  </mergeCells>
  <printOptions horizontalCentered="1" verticalCentered="1"/>
  <pageMargins left="0" right="0" top="0" bottom="0" header="0" footer="0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إهداء</vt:lpstr>
      <vt:lpstr>TS</vt:lpstr>
      <vt:lpstr>T1</vt:lpstr>
      <vt:lpstr>B1</vt:lpstr>
      <vt:lpstr>base1</vt:lpstr>
      <vt:lpstr>'B1'!Zone_d_impression</vt:lpstr>
      <vt:lpstr>Zone_d_impression</vt:lpstr>
      <vt:lpstr>Zoom</vt:lpstr>
      <vt:lpstr>الرتبة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2020-03-08T14:31:35Z</cp:lastPrinted>
  <dcterms:created xsi:type="dcterms:W3CDTF">2020-02-25T09:13:12Z</dcterms:created>
  <dcterms:modified xsi:type="dcterms:W3CDTF">2020-03-08T14:54:30Z</dcterms:modified>
</cp:coreProperties>
</file>