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dorai\Desktop\"/>
    </mc:Choice>
  </mc:AlternateContent>
  <xr:revisionPtr revIDLastSave="0" documentId="13_ncr:1_{FEAACB2B-56FA-4138-98A4-1E0E1ECBC957}" xr6:coauthVersionLast="46" xr6:coauthVersionMax="46" xr10:uidLastSave="{00000000-0000-0000-0000-000000000000}"/>
  <bookViews>
    <workbookView xWindow="-120" yWindow="-120" windowWidth="29040" windowHeight="15840" xr2:uid="{A2D21808-FA88-4FDF-BC7B-5034B144B012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2" l="1"/>
  <c r="P5" i="2"/>
  <c r="Q5" i="2" s="1"/>
  <c r="L5" i="2"/>
  <c r="K5" i="2"/>
  <c r="H5" i="2"/>
  <c r="AD34" i="1"/>
  <c r="AC34" i="1"/>
  <c r="AB34" i="1"/>
  <c r="AA34" i="1"/>
  <c r="Z34" i="1"/>
  <c r="Y34" i="1"/>
  <c r="X34" i="1"/>
  <c r="W34" i="1"/>
  <c r="V34" i="1"/>
  <c r="U34" i="1"/>
  <c r="T34" i="1"/>
  <c r="S34" i="1"/>
  <c r="R34" i="1"/>
  <c r="Q34" i="1"/>
  <c r="P34" i="1"/>
  <c r="O34" i="1"/>
  <c r="N34" i="1"/>
  <c r="M34" i="1"/>
  <c r="L34" i="1"/>
  <c r="K34" i="1"/>
  <c r="J34" i="1"/>
  <c r="I34" i="1"/>
  <c r="H34" i="1"/>
  <c r="G34" i="1"/>
  <c r="F34" i="1"/>
  <c r="E34" i="1"/>
  <c r="D33" i="1"/>
  <c r="C33" i="1"/>
  <c r="D32" i="1"/>
  <c r="C32" i="1"/>
  <c r="D31" i="1"/>
  <c r="C31" i="1"/>
  <c r="D28" i="1"/>
  <c r="D27" i="1"/>
  <c r="D26" i="1"/>
  <c r="C26" i="1"/>
  <c r="D25" i="1"/>
  <c r="C25" i="1"/>
  <c r="D24" i="1"/>
  <c r="D21" i="1"/>
  <c r="D20" i="1"/>
  <c r="D19" i="1"/>
  <c r="D18" i="1"/>
  <c r="C18" i="1"/>
  <c r="D17" i="1"/>
  <c r="C17" i="1"/>
  <c r="D14" i="1"/>
  <c r="D13" i="1"/>
  <c r="C13" i="1"/>
  <c r="D12" i="1"/>
  <c r="C12" i="1"/>
  <c r="D11" i="1"/>
  <c r="C11" i="1"/>
  <c r="D10" i="1"/>
  <c r="C10" i="1"/>
  <c r="C7" i="1"/>
  <c r="D6" i="1"/>
  <c r="D5" i="1"/>
  <c r="C5" i="1"/>
  <c r="D4" i="1"/>
  <c r="B4" i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D3" i="1"/>
  <c r="D34" i="1" s="1"/>
  <c r="C3" i="1"/>
  <c r="C34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Mickael DORAI</author>
  </authors>
  <commentList>
    <comment ref="B3" authorId="0" shapeId="0" xr:uid="{CE96825C-7F94-432A-8336-E2B1FEFB4F57}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200t à gauche</t>
        </r>
      </text>
    </comment>
    <comment ref="B5" authorId="0" shapeId="0" xr:uid="{A63C6F8B-2A01-46B9-9AFA-19C55CEF00EE}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30T SUR SITE</t>
        </r>
      </text>
    </comment>
    <comment ref="B25" authorId="0" shapeId="0" xr:uid="{D4BE128D-BF94-4CD6-BBCA-BB5CF835CE59}">
      <text>
        <r>
          <rPr>
            <b/>
            <sz val="9"/>
            <color indexed="81"/>
            <rFont val="Tahoma"/>
            <family val="2"/>
          </rPr>
          <t>Mickael DORAI:</t>
        </r>
        <r>
          <rPr>
            <sz val="9"/>
            <color indexed="81"/>
            <rFont val="Tahoma"/>
            <family val="2"/>
          </rPr>
          <t xml:space="preserve">
223T EN STOVK LE MERCREDI MATIN ET 87T DE FDV</t>
        </r>
      </text>
    </comment>
  </commentList>
</comments>
</file>

<file path=xl/sharedStrings.xml><?xml version="1.0" encoding="utf-8"?>
<sst xmlns="http://schemas.openxmlformats.org/spreadsheetml/2006/main" count="37" uniqueCount="32">
  <si>
    <t>DATE</t>
  </si>
  <si>
    <t>JOUR</t>
  </si>
  <si>
    <t>Chutes/
OFF
CUTS</t>
  </si>
  <si>
    <t>Fin de vie/Old
Windows</t>
  </si>
  <si>
    <t>RACKS DE BARRES et PURGES</t>
  </si>
  <si>
    <t xml:space="preserve"> Balles </t>
  </si>
  <si>
    <t>Mélange/
Mix</t>
  </si>
  <si>
    <t>Seti/Sticsa</t>
  </si>
  <si>
    <t>77 VUK</t>
  </si>
  <si>
    <t>lundi</t>
  </si>
  <si>
    <t>TOTAL</t>
  </si>
  <si>
    <t>Material Input Plant [to/d]</t>
  </si>
  <si>
    <t>Material Input Plant MTD</t>
  </si>
  <si>
    <t>MTD</t>
  </si>
  <si>
    <t>Target</t>
  </si>
  <si>
    <t>∆ to</t>
  </si>
  <si>
    <t>Operating Hours</t>
  </si>
  <si>
    <t>Throughput</t>
  </si>
  <si>
    <t>Daily Tonnage</t>
  </si>
  <si>
    <t>Output MTD</t>
  </si>
  <si>
    <t>Target Processed Quantity per Month</t>
  </si>
  <si>
    <t>Estimated Quantity per Month</t>
  </si>
  <si>
    <t>Recycling</t>
  </si>
  <si>
    <t>Stage 1</t>
  </si>
  <si>
    <t>Total</t>
  </si>
  <si>
    <t>Input</t>
  </si>
  <si>
    <t>per Day</t>
  </si>
  <si>
    <t>per Month</t>
  </si>
  <si>
    <t>Hammer Mill</t>
  </si>
  <si>
    <t>Daily Production</t>
  </si>
  <si>
    <t>Déchiqueté</t>
  </si>
  <si>
    <t>Déchiqueté+L11:Z14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</si>
</sst>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$-40C]d\-mmm\-yy;@"/>
    <numFmt numFmtId="165" formatCode="0\ &quot;.day from 31&quot;"/>
    <numFmt numFmtId="166" formatCode="0\ &quot;t&quot;"/>
    <numFmt numFmtId="167" formatCode="#,##0\ &quot;t&quot;"/>
    <numFmt numFmtId="168" formatCode="0.0\ &quot;h&quot;"/>
    <numFmt numFmtId="169" formatCode="0.0\ &quot;t/h&quot;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theme="0" tint="-0.14999847407452621"/>
      <name val="Arial"/>
      <family val="2"/>
    </font>
    <font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2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2"/>
      <color indexed="8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04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3" fontId="3" fillId="3" borderId="1" xfId="0" applyNumberFormat="1" applyFont="1" applyFill="1" applyBorder="1" applyAlignment="1">
      <alignment horizontal="center" vertical="center" wrapText="1"/>
    </xf>
    <xf numFmtId="3" fontId="3" fillId="3" borderId="3" xfId="0" applyNumberFormat="1" applyFont="1" applyFill="1" applyBorder="1" applyAlignment="1">
      <alignment horizontal="center" vertical="center" wrapText="1"/>
    </xf>
    <xf numFmtId="3" fontId="3" fillId="3" borderId="4" xfId="0" applyNumberFormat="1" applyFont="1" applyFill="1" applyBorder="1" applyAlignment="1">
      <alignment horizontal="center" vertical="center" wrapText="1"/>
    </xf>
    <xf numFmtId="3" fontId="3" fillId="3" borderId="5" xfId="0" applyNumberFormat="1" applyFont="1" applyFill="1" applyBorder="1" applyAlignment="1">
      <alignment horizontal="center" vertical="center" wrapText="1"/>
    </xf>
    <xf numFmtId="3" fontId="3" fillId="3" borderId="6" xfId="0" applyNumberFormat="1" applyFont="1" applyFill="1" applyBorder="1" applyAlignment="1">
      <alignment horizontal="center" vertical="center" wrapText="1"/>
    </xf>
    <xf numFmtId="3" fontId="3" fillId="3" borderId="7" xfId="0" applyNumberFormat="1" applyFont="1" applyFill="1" applyBorder="1" applyAlignment="1">
      <alignment horizontal="center" vertical="center" wrapText="1"/>
    </xf>
    <xf numFmtId="3" fontId="3" fillId="3" borderId="8" xfId="0" applyNumberFormat="1" applyFont="1" applyFill="1" applyBorder="1" applyAlignment="1">
      <alignment horizontal="center" vertical="center" wrapText="1"/>
    </xf>
    <xf numFmtId="3" fontId="3" fillId="3" borderId="9" xfId="0" applyNumberFormat="1" applyFont="1" applyFill="1" applyBorder="1" applyAlignment="1">
      <alignment horizontal="center" vertical="center" wrapText="1"/>
    </xf>
    <xf numFmtId="3" fontId="2" fillId="0" borderId="8" xfId="0" applyNumberFormat="1" applyFont="1" applyBorder="1" applyAlignment="1">
      <alignment horizontal="center" vertical="center" wrapText="1"/>
    </xf>
    <xf numFmtId="3" fontId="2" fillId="0" borderId="10" xfId="0" applyNumberFormat="1" applyFont="1" applyBorder="1" applyAlignment="1">
      <alignment horizontal="center" vertical="center" wrapText="1"/>
    </xf>
    <xf numFmtId="3" fontId="2" fillId="0" borderId="6" xfId="0" applyNumberFormat="1" applyFont="1" applyBorder="1" applyAlignment="1">
      <alignment horizontal="center" vertical="center" wrapText="1"/>
    </xf>
    <xf numFmtId="3" fontId="3" fillId="3" borderId="10" xfId="0" applyNumberFormat="1" applyFont="1" applyFill="1" applyBorder="1" applyAlignment="1">
      <alignment horizontal="center" vertical="center" wrapText="1"/>
    </xf>
    <xf numFmtId="0" fontId="3" fillId="3" borderId="10" xfId="0" applyFont="1" applyFill="1" applyBorder="1" applyAlignment="1">
      <alignment horizontal="center" vertical="center" wrapText="1"/>
    </xf>
    <xf numFmtId="164" fontId="2" fillId="4" borderId="8" xfId="0" applyNumberFormat="1" applyFont="1" applyFill="1" applyBorder="1" applyAlignment="1">
      <alignment horizontal="center"/>
    </xf>
    <xf numFmtId="164" fontId="2" fillId="4" borderId="6" xfId="0" applyNumberFormat="1" applyFont="1" applyFill="1" applyBorder="1" applyAlignment="1">
      <alignment horizontal="center"/>
    </xf>
    <xf numFmtId="3" fontId="2" fillId="4" borderId="8" xfId="0" applyNumberFormat="1" applyFont="1" applyFill="1" applyBorder="1"/>
    <xf numFmtId="3" fontId="2" fillId="4" borderId="10" xfId="0" applyNumberFormat="1" applyFont="1" applyFill="1" applyBorder="1"/>
    <xf numFmtId="3" fontId="2" fillId="4" borderId="7" xfId="0" applyNumberFormat="1" applyFont="1" applyFill="1" applyBorder="1"/>
    <xf numFmtId="3" fontId="2" fillId="4" borderId="5" xfId="0" applyNumberFormat="1" applyFont="1" applyFill="1" applyBorder="1" applyAlignment="1">
      <alignment horizontal="center"/>
    </xf>
    <xf numFmtId="3" fontId="2" fillId="4" borderId="6" xfId="0" applyNumberFormat="1" applyFont="1" applyFill="1" applyBorder="1" applyAlignment="1">
      <alignment horizontal="center"/>
    </xf>
    <xf numFmtId="3" fontId="2" fillId="4" borderId="7" xfId="0" applyNumberFormat="1" applyFont="1" applyFill="1" applyBorder="1" applyAlignment="1">
      <alignment horizontal="center"/>
    </xf>
    <xf numFmtId="3" fontId="2" fillId="4" borderId="8" xfId="0" applyNumberFormat="1" applyFont="1" applyFill="1" applyBorder="1" applyAlignment="1">
      <alignment horizontal="center"/>
    </xf>
    <xf numFmtId="3" fontId="2" fillId="4" borderId="9" xfId="0" applyNumberFormat="1" applyFont="1" applyFill="1" applyBorder="1" applyAlignment="1">
      <alignment horizontal="center"/>
    </xf>
    <xf numFmtId="0" fontId="2" fillId="4" borderId="11" xfId="0" applyFont="1" applyFill="1" applyBorder="1"/>
    <xf numFmtId="0" fontId="2" fillId="4" borderId="10" xfId="0" applyFont="1" applyFill="1" applyBorder="1"/>
    <xf numFmtId="0" fontId="2" fillId="4" borderId="6" xfId="0" applyFont="1" applyFill="1" applyBorder="1"/>
    <xf numFmtId="0" fontId="2" fillId="4" borderId="8" xfId="0" applyFont="1" applyFill="1" applyBorder="1"/>
    <xf numFmtId="164" fontId="2" fillId="0" borderId="8" xfId="0" applyNumberFormat="1" applyFont="1" applyBorder="1" applyAlignment="1" applyProtection="1">
      <alignment horizontal="center"/>
      <protection locked="0"/>
    </xf>
    <xf numFmtId="164" fontId="2" fillId="0" borderId="6" xfId="0" applyNumberFormat="1" applyFont="1" applyBorder="1" applyAlignment="1" applyProtection="1">
      <alignment horizontal="center"/>
      <protection locked="0"/>
    </xf>
    <xf numFmtId="1" fontId="2" fillId="5" borderId="8" xfId="0" applyNumberFormat="1" applyFont="1" applyFill="1" applyBorder="1" applyAlignment="1" applyProtection="1">
      <alignment horizontal="center"/>
      <protection locked="0"/>
    </xf>
    <xf numFmtId="1" fontId="2" fillId="5" borderId="10" xfId="0" applyNumberFormat="1" applyFont="1" applyFill="1" applyBorder="1" applyAlignment="1" applyProtection="1">
      <alignment horizontal="center"/>
      <protection locked="0"/>
    </xf>
    <xf numFmtId="1" fontId="2" fillId="5" borderId="7" xfId="0" applyNumberFormat="1" applyFont="1" applyFill="1" applyBorder="1" applyAlignment="1" applyProtection="1">
      <alignment horizontal="center"/>
      <protection locked="0"/>
    </xf>
    <xf numFmtId="1" fontId="2" fillId="5" borderId="5" xfId="0" applyNumberFormat="1" applyFont="1" applyFill="1" applyBorder="1" applyAlignment="1" applyProtection="1">
      <alignment horizontal="center"/>
      <protection locked="0"/>
    </xf>
    <xf numFmtId="1" fontId="2" fillId="5" borderId="6" xfId="0" applyNumberFormat="1" applyFont="1" applyFill="1" applyBorder="1" applyAlignment="1" applyProtection="1">
      <alignment horizontal="center"/>
      <protection locked="0"/>
    </xf>
    <xf numFmtId="1" fontId="2" fillId="5" borderId="9" xfId="0" applyNumberFormat="1" applyFont="1" applyFill="1" applyBorder="1" applyAlignment="1" applyProtection="1">
      <alignment horizontal="center"/>
      <protection locked="0"/>
    </xf>
    <xf numFmtId="1" fontId="2" fillId="5" borderId="11" xfId="0" applyNumberFormat="1" applyFont="1" applyFill="1" applyBorder="1" applyAlignment="1" applyProtection="1">
      <alignment horizontal="center"/>
      <protection locked="0"/>
    </xf>
    <xf numFmtId="1" fontId="2" fillId="0" borderId="10" xfId="0" applyNumberFormat="1" applyFont="1" applyBorder="1" applyAlignment="1" applyProtection="1">
      <alignment horizontal="center"/>
      <protection locked="0"/>
    </xf>
    <xf numFmtId="1" fontId="2" fillId="0" borderId="6" xfId="0" applyNumberFormat="1" applyFont="1" applyBorder="1" applyAlignment="1" applyProtection="1">
      <alignment horizontal="center"/>
      <protection locked="0"/>
    </xf>
    <xf numFmtId="3" fontId="2" fillId="0" borderId="8" xfId="0" applyNumberFormat="1" applyFont="1" applyBorder="1" applyAlignment="1" applyProtection="1">
      <alignment horizontal="center"/>
      <protection locked="0"/>
    </xf>
    <xf numFmtId="3" fontId="2" fillId="5" borderId="10" xfId="0" applyNumberFormat="1" applyFont="1" applyFill="1" applyBorder="1" applyAlignment="1" applyProtection="1">
      <alignment horizontal="center"/>
      <protection locked="0"/>
    </xf>
    <xf numFmtId="3" fontId="2" fillId="0" borderId="10" xfId="0" applyNumberFormat="1" applyFont="1" applyBorder="1" applyAlignment="1" applyProtection="1">
      <alignment horizontal="center"/>
      <protection locked="0"/>
    </xf>
    <xf numFmtId="0" fontId="2" fillId="0" borderId="10" xfId="0" applyFont="1" applyBorder="1" applyAlignment="1" applyProtection="1">
      <alignment horizontal="center"/>
      <protection locked="0"/>
    </xf>
    <xf numFmtId="1" fontId="2" fillId="5" borderId="12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164" fontId="2" fillId="6" borderId="8" xfId="0" applyNumberFormat="1" applyFont="1" applyFill="1" applyBorder="1" applyAlignment="1" applyProtection="1">
      <alignment horizontal="center"/>
      <protection locked="0"/>
    </xf>
    <xf numFmtId="164" fontId="2" fillId="6" borderId="6" xfId="0" applyNumberFormat="1" applyFont="1" applyFill="1" applyBorder="1" applyAlignment="1" applyProtection="1">
      <alignment horizontal="center"/>
      <protection locked="0"/>
    </xf>
    <xf numFmtId="164" fontId="2" fillId="5" borderId="8" xfId="0" applyNumberFormat="1" applyFont="1" applyFill="1" applyBorder="1" applyAlignment="1" applyProtection="1">
      <alignment horizontal="center"/>
      <protection locked="0"/>
    </xf>
    <xf numFmtId="164" fontId="2" fillId="5" borderId="6" xfId="0" applyNumberFormat="1" applyFont="1" applyFill="1" applyBorder="1" applyAlignment="1" applyProtection="1">
      <alignment horizontal="center"/>
      <protection locked="0"/>
    </xf>
    <xf numFmtId="1" fontId="2" fillId="0" borderId="8" xfId="0" applyNumberFormat="1" applyFont="1" applyBorder="1" applyAlignment="1" applyProtection="1">
      <alignment horizontal="center"/>
      <protection locked="0"/>
    </xf>
    <xf numFmtId="0" fontId="2" fillId="5" borderId="10" xfId="0" applyFont="1" applyFill="1" applyBorder="1" applyAlignment="1" applyProtection="1">
      <alignment horizontal="center"/>
      <protection locked="0"/>
    </xf>
    <xf numFmtId="3" fontId="2" fillId="0" borderId="9" xfId="0" applyNumberFormat="1" applyFont="1" applyBorder="1" applyAlignment="1" applyProtection="1">
      <alignment horizontal="center"/>
      <protection locked="0"/>
    </xf>
    <xf numFmtId="1" fontId="2" fillId="5" borderId="13" xfId="0" applyNumberFormat="1" applyFont="1" applyFill="1" applyBorder="1" applyAlignment="1" applyProtection="1">
      <alignment horizontal="center"/>
      <protection locked="0"/>
    </xf>
    <xf numFmtId="3" fontId="2" fillId="5" borderId="8" xfId="0" applyNumberFormat="1" applyFont="1" applyFill="1" applyBorder="1" applyAlignment="1" applyProtection="1">
      <alignment horizontal="center"/>
      <protection locked="0"/>
    </xf>
    <xf numFmtId="164" fontId="2" fillId="7" borderId="6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Alignment="1">
      <alignment horizontal="center"/>
    </xf>
    <xf numFmtId="3" fontId="2" fillId="5" borderId="5" xfId="0" applyNumberFormat="1" applyFont="1" applyFill="1" applyBorder="1" applyAlignment="1" applyProtection="1">
      <alignment horizontal="center"/>
      <protection locked="0"/>
    </xf>
    <xf numFmtId="3" fontId="2" fillId="5" borderId="6" xfId="0" applyNumberFormat="1" applyFont="1" applyFill="1" applyBorder="1" applyAlignment="1" applyProtection="1">
      <alignment horizontal="center"/>
      <protection locked="0"/>
    </xf>
    <xf numFmtId="3" fontId="2" fillId="5" borderId="7" xfId="0" applyNumberFormat="1" applyFont="1" applyFill="1" applyBorder="1" applyAlignment="1" applyProtection="1">
      <alignment horizontal="center"/>
      <protection locked="0"/>
    </xf>
    <xf numFmtId="3" fontId="2" fillId="5" borderId="9" xfId="0" applyNumberFormat="1" applyFont="1" applyFill="1" applyBorder="1" applyAlignment="1" applyProtection="1">
      <alignment horizontal="center"/>
      <protection locked="0"/>
    </xf>
    <xf numFmtId="3" fontId="2" fillId="0" borderId="6" xfId="0" applyNumberFormat="1" applyFont="1" applyBorder="1" applyAlignment="1" applyProtection="1">
      <alignment horizontal="center"/>
      <protection locked="0"/>
    </xf>
    <xf numFmtId="0" fontId="2" fillId="0" borderId="0" xfId="0" applyFont="1" applyAlignment="1">
      <alignment horizontal="center" vertical="center"/>
    </xf>
    <xf numFmtId="1" fontId="2" fillId="0" borderId="7" xfId="0" applyNumberFormat="1" applyFont="1" applyBorder="1" applyAlignment="1" applyProtection="1">
      <alignment horizontal="center"/>
      <protection locked="0"/>
    </xf>
    <xf numFmtId="3" fontId="2" fillId="0" borderId="5" xfId="0" applyNumberFormat="1" applyFont="1" applyBorder="1" applyAlignment="1" applyProtection="1">
      <alignment horizontal="center"/>
      <protection locked="0"/>
    </xf>
    <xf numFmtId="3" fontId="2" fillId="0" borderId="7" xfId="0" applyNumberFormat="1" applyFont="1" applyBorder="1" applyAlignment="1" applyProtection="1">
      <alignment horizontal="center"/>
      <protection locked="0"/>
    </xf>
    <xf numFmtId="0" fontId="2" fillId="8" borderId="14" xfId="0" applyFont="1" applyFill="1" applyBorder="1" applyAlignment="1">
      <alignment horizontal="center"/>
    </xf>
    <xf numFmtId="0" fontId="2" fillId="4" borderId="15" xfId="0" applyFont="1" applyFill="1" applyBorder="1" applyAlignment="1">
      <alignment horizontal="center"/>
    </xf>
    <xf numFmtId="3" fontId="2" fillId="8" borderId="14" xfId="0" applyNumberFormat="1" applyFont="1" applyFill="1" applyBorder="1" applyAlignment="1" applyProtection="1">
      <alignment horizontal="center" vertical="center"/>
      <protection locked="0"/>
    </xf>
    <xf numFmtId="3" fontId="2" fillId="8" borderId="16" xfId="0" applyNumberFormat="1" applyFont="1" applyFill="1" applyBorder="1" applyAlignment="1" applyProtection="1">
      <alignment horizontal="center" vertical="center"/>
      <protection locked="0"/>
    </xf>
    <xf numFmtId="3" fontId="2" fillId="8" borderId="17" xfId="0" applyNumberFormat="1" applyFont="1" applyFill="1" applyBorder="1" applyAlignment="1" applyProtection="1">
      <alignment horizontal="center" vertical="center"/>
      <protection locked="0"/>
    </xf>
    <xf numFmtId="3" fontId="2" fillId="8" borderId="18" xfId="0" applyNumberFormat="1" applyFont="1" applyFill="1" applyBorder="1" applyAlignment="1" applyProtection="1">
      <alignment horizontal="center" vertical="center"/>
      <protection locked="0"/>
    </xf>
    <xf numFmtId="3" fontId="2" fillId="8" borderId="15" xfId="0" applyNumberFormat="1" applyFont="1" applyFill="1" applyBorder="1" applyAlignment="1" applyProtection="1">
      <alignment horizontal="center" vertical="center"/>
      <protection locked="0"/>
    </xf>
    <xf numFmtId="0" fontId="7" fillId="7" borderId="19" xfId="0" applyFont="1" applyFill="1" applyBorder="1" applyAlignment="1">
      <alignment horizontal="center" vertical="center"/>
    </xf>
    <xf numFmtId="0" fontId="7" fillId="7" borderId="20" xfId="0" applyFont="1" applyFill="1" applyBorder="1" applyAlignment="1">
      <alignment horizontal="center" vertical="center"/>
    </xf>
    <xf numFmtId="0" fontId="7" fillId="7" borderId="21" xfId="0" applyFont="1" applyFill="1" applyBorder="1" applyAlignment="1">
      <alignment horizontal="center" vertical="center"/>
    </xf>
    <xf numFmtId="0" fontId="1" fillId="0" borderId="2" xfId="1" applyBorder="1" applyAlignment="1">
      <alignment horizontal="center" vertical="center"/>
    </xf>
    <xf numFmtId="0" fontId="1" fillId="0" borderId="22" xfId="1" applyBorder="1" applyAlignment="1">
      <alignment horizontal="center" vertical="center"/>
    </xf>
    <xf numFmtId="0" fontId="1" fillId="0" borderId="23" xfId="1" applyBorder="1" applyAlignment="1">
      <alignment horizontal="center" vertical="center"/>
    </xf>
    <xf numFmtId="0" fontId="8" fillId="0" borderId="4" xfId="1" applyFont="1" applyBorder="1" applyAlignment="1">
      <alignment horizontal="center" vertical="center"/>
    </xf>
    <xf numFmtId="0" fontId="1" fillId="0" borderId="23" xfId="1" applyBorder="1" applyAlignment="1">
      <alignment horizontal="center" vertical="center"/>
    </xf>
    <xf numFmtId="0" fontId="1" fillId="0" borderId="3" xfId="1" applyBorder="1" applyAlignment="1">
      <alignment horizontal="center" vertical="center" wrapText="1"/>
    </xf>
    <xf numFmtId="165" fontId="9" fillId="5" borderId="24" xfId="0" applyNumberFormat="1" applyFont="1" applyFill="1" applyBorder="1" applyAlignment="1">
      <alignment horizontal="center" vertical="center"/>
    </xf>
    <xf numFmtId="0" fontId="1" fillId="0" borderId="16" xfId="1" applyBorder="1" applyAlignment="1">
      <alignment horizontal="center" vertical="center"/>
    </xf>
    <xf numFmtId="0" fontId="1" fillId="0" borderId="25" xfId="1" applyBorder="1" applyAlignment="1">
      <alignment horizontal="center" vertical="center"/>
    </xf>
    <xf numFmtId="0" fontId="8" fillId="0" borderId="17" xfId="1" applyFont="1" applyBorder="1" applyAlignment="1">
      <alignment horizontal="center" vertical="center"/>
    </xf>
    <xf numFmtId="0" fontId="1" fillId="0" borderId="25" xfId="1" applyBorder="1" applyAlignment="1">
      <alignment horizontal="center" vertical="center"/>
    </xf>
    <xf numFmtId="0" fontId="1" fillId="0" borderId="16" xfId="1" applyBorder="1" applyAlignment="1">
      <alignment horizontal="center" vertical="center" wrapText="1"/>
    </xf>
    <xf numFmtId="165" fontId="9" fillId="5" borderId="26" xfId="0" applyNumberFormat="1" applyFont="1" applyFill="1" applyBorder="1" applyAlignment="1">
      <alignment horizontal="center" vertical="center"/>
    </xf>
    <xf numFmtId="0" fontId="1" fillId="0" borderId="27" xfId="1" applyBorder="1" applyAlignment="1">
      <alignment horizontal="center" vertical="center"/>
    </xf>
    <xf numFmtId="0" fontId="8" fillId="0" borderId="28" xfId="1" applyFont="1" applyBorder="1" applyAlignment="1">
      <alignment horizontal="center" vertical="center"/>
    </xf>
    <xf numFmtId="0" fontId="1" fillId="0" borderId="27" xfId="1" applyBorder="1" applyAlignment="1">
      <alignment horizontal="center" vertical="center" wrapText="1"/>
    </xf>
    <xf numFmtId="0" fontId="1" fillId="0" borderId="13" xfId="1" applyBorder="1"/>
    <xf numFmtId="166" fontId="1" fillId="5" borderId="29" xfId="1" applyNumberFormat="1" applyFill="1" applyBorder="1"/>
    <xf numFmtId="167" fontId="1" fillId="5" borderId="29" xfId="1" applyNumberFormat="1" applyFill="1" applyBorder="1"/>
    <xf numFmtId="167" fontId="10" fillId="5" borderId="30" xfId="1" applyNumberFormat="1" applyFont="1" applyFill="1" applyBorder="1"/>
    <xf numFmtId="168" fontId="1" fillId="5" borderId="29" xfId="1" applyNumberFormat="1" applyFill="1" applyBorder="1"/>
    <xf numFmtId="169" fontId="1" fillId="5" borderId="29" xfId="1" applyNumberFormat="1" applyFill="1" applyBorder="1"/>
    <xf numFmtId="167" fontId="1" fillId="0" borderId="29" xfId="1" applyNumberFormat="1" applyBorder="1"/>
    <xf numFmtId="166" fontId="11" fillId="0" borderId="30" xfId="1" applyNumberFormat="1" applyFont="1" applyBorder="1"/>
    <xf numFmtId="14" fontId="12" fillId="9" borderId="1" xfId="0" applyNumberFormat="1" applyFont="1" applyFill="1" applyBorder="1" applyAlignment="1">
      <alignment horizontal="center" vertical="center"/>
    </xf>
    <xf numFmtId="166" fontId="1" fillId="7" borderId="29" xfId="1" applyNumberFormat="1" applyFill="1" applyBorder="1"/>
    <xf numFmtId="1" fontId="3" fillId="5" borderId="9" xfId="0" applyNumberFormat="1" applyFont="1" applyFill="1" applyBorder="1" applyAlignment="1" applyProtection="1">
      <alignment horizontal="center"/>
      <protection locked="0"/>
    </xf>
  </cellXfs>
  <cellStyles count="2">
    <cellStyle name="Normal" xfId="0" builtinId="0"/>
    <cellStyle name="Standard 3" xfId="1" xr:uid="{D2196BEC-F6D8-4AC3-BACD-E3AFB596C888}"/>
  </cellStyles>
  <dxfs count="5">
    <dxf>
      <font>
        <color rgb="FF009900"/>
      </font>
    </dxf>
    <dxf>
      <font>
        <color rgb="FFFF0000"/>
      </font>
    </dxf>
    <dxf>
      <font>
        <color rgb="FF009900"/>
      </font>
    </dxf>
    <dxf>
      <font>
        <color rgb="FFFF0000"/>
      </font>
    </dxf>
    <dxf>
      <fill>
        <patternFill>
          <bgColor indexed="4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B49096-C68F-4CEE-A3B0-FB0CCCD46CEC}">
  <dimension ref="A1:AD34"/>
  <sheetViews>
    <sheetView tabSelected="1" workbookViewId="0">
      <selection activeCell="D34" sqref="D34"/>
    </sheetView>
  </sheetViews>
  <sheetFormatPr baseColWidth="10" defaultRowHeight="15" x14ac:dyDescent="0.25"/>
  <sheetData>
    <row r="1" spans="1:30" ht="38.25" x14ac:dyDescent="0.25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  <c r="F1" s="4" t="s">
        <v>5</v>
      </c>
      <c r="G1" s="5" t="s">
        <v>6</v>
      </c>
      <c r="H1" s="6"/>
      <c r="I1" s="7"/>
      <c r="J1" s="8"/>
      <c r="K1" s="9" t="s">
        <v>30</v>
      </c>
      <c r="L1" s="8"/>
      <c r="M1" s="10"/>
      <c r="N1" s="7"/>
      <c r="O1" s="11"/>
      <c r="P1" s="12"/>
      <c r="Q1" s="12"/>
      <c r="R1" s="12"/>
      <c r="S1" s="12"/>
      <c r="T1" s="12"/>
      <c r="U1" s="12"/>
      <c r="V1" s="12"/>
      <c r="W1" s="12"/>
      <c r="X1" s="12"/>
      <c r="Y1" s="13"/>
      <c r="Z1" s="9"/>
      <c r="AA1" s="14" t="s">
        <v>7</v>
      </c>
      <c r="AB1" s="15"/>
      <c r="AC1" s="15" t="s">
        <v>8</v>
      </c>
      <c r="AD1" s="15"/>
    </row>
    <row r="2" spans="1:30" x14ac:dyDescent="0.25">
      <c r="A2" s="16"/>
      <c r="B2" s="17"/>
      <c r="C2" s="18"/>
      <c r="D2" s="19"/>
      <c r="E2" s="19"/>
      <c r="F2" s="19"/>
      <c r="G2" s="20"/>
      <c r="H2" s="21"/>
      <c r="I2" s="22"/>
      <c r="J2" s="23"/>
      <c r="K2" s="24"/>
      <c r="L2" s="23"/>
      <c r="M2" s="25"/>
      <c r="N2" s="22"/>
      <c r="O2" s="26"/>
      <c r="P2" s="27"/>
      <c r="Q2" s="27"/>
      <c r="R2" s="27"/>
      <c r="S2" s="27"/>
      <c r="T2" s="27"/>
      <c r="U2" s="27"/>
      <c r="V2" s="27"/>
      <c r="W2" s="27"/>
      <c r="X2" s="27"/>
      <c r="Y2" s="28"/>
      <c r="Z2" s="29"/>
      <c r="AA2" s="27"/>
      <c r="AB2" s="27"/>
      <c r="AC2" s="27"/>
      <c r="AD2" s="27"/>
    </row>
    <row r="3" spans="1:30" x14ac:dyDescent="0.25">
      <c r="A3" s="30">
        <v>44256</v>
      </c>
      <c r="B3" s="31" t="s">
        <v>9</v>
      </c>
      <c r="C3" s="32">
        <f>7520+7080</f>
        <v>14600</v>
      </c>
      <c r="D3" s="33">
        <f>9160</f>
        <v>9160</v>
      </c>
      <c r="E3" s="33"/>
      <c r="F3" s="33">
        <v>16760</v>
      </c>
      <c r="G3" s="34"/>
      <c r="H3" s="35"/>
      <c r="I3" s="36"/>
      <c r="J3" s="34"/>
      <c r="K3" s="32"/>
      <c r="L3" s="34"/>
      <c r="M3" s="37"/>
      <c r="N3" s="36"/>
      <c r="O3" s="38"/>
      <c r="P3" s="33"/>
      <c r="Q3" s="33"/>
      <c r="R3" s="33"/>
      <c r="S3" s="33"/>
      <c r="T3" s="33"/>
      <c r="U3" s="33"/>
      <c r="V3" s="33"/>
      <c r="W3" s="33"/>
      <c r="X3" s="39"/>
      <c r="Y3" s="40"/>
      <c r="Z3" s="41"/>
      <c r="AA3" s="42"/>
      <c r="AB3" s="43"/>
      <c r="AC3" s="44"/>
      <c r="AD3" s="43"/>
    </row>
    <row r="4" spans="1:30" x14ac:dyDescent="0.25">
      <c r="A4" s="30">
        <f>A3+1</f>
        <v>44257</v>
      </c>
      <c r="B4" s="31" t="str">
        <f>IF(B3="Lundi","mardi",(IF(B3="mardi","mercredi",(IF(B3="mercredi","jeudi",(IF(B3="jeudi","vendredi",(IF(B3="vendredi","samedi",(IF(B3="samedi","dimanche",(IF(B3="dimanche","lundi","")))))))))))))</f>
        <v>mardi</v>
      </c>
      <c r="C4" s="45">
        <v>1740</v>
      </c>
      <c r="D4" s="33">
        <f>13020+8720+9200+10400+3520</f>
        <v>44860</v>
      </c>
      <c r="E4" s="33"/>
      <c r="F4" s="33"/>
      <c r="G4" s="34"/>
      <c r="H4" s="35"/>
      <c r="I4" s="36"/>
      <c r="J4" s="34"/>
      <c r="K4" s="32">
        <v>21100</v>
      </c>
      <c r="L4" s="34"/>
      <c r="M4" s="37"/>
      <c r="N4" s="36"/>
      <c r="O4" s="38"/>
      <c r="P4" s="33"/>
      <c r="Q4" s="33"/>
      <c r="R4" s="33"/>
      <c r="S4" s="33"/>
      <c r="T4" s="33"/>
      <c r="U4" s="33"/>
      <c r="V4" s="33"/>
      <c r="W4" s="33"/>
      <c r="X4" s="39"/>
      <c r="Y4" s="40"/>
      <c r="Z4" s="41"/>
      <c r="AA4" s="43"/>
      <c r="AB4" s="43"/>
      <c r="AC4" s="44"/>
      <c r="AD4" s="43"/>
    </row>
    <row r="5" spans="1:30" x14ac:dyDescent="0.25">
      <c r="A5" s="30">
        <f t="shared" ref="A5:A33" si="0">A4+1</f>
        <v>44258</v>
      </c>
      <c r="B5" s="31" t="str">
        <f t="shared" ref="B5:B33" si="1">IF(B4="Lundi","mardi",(IF(B4="mardi","mercredi",(IF(B4="mercredi","jeudi",(IF(B4="jeudi","vendredi",(IF(B4="vendredi","samedi",(IF(B4="samedi","dimanche",(IF(B4="dimanche","lundi","")))))))))))))</f>
        <v>mercredi</v>
      </c>
      <c r="C5" s="32">
        <f>12520+8640+1600+1900+4370+3510</f>
        <v>32540</v>
      </c>
      <c r="D5" s="33">
        <f>9480+11000+10500+4900+7330</f>
        <v>43210</v>
      </c>
      <c r="E5" s="33"/>
      <c r="F5" s="33"/>
      <c r="G5" s="34"/>
      <c r="H5" s="35"/>
      <c r="I5" s="36"/>
      <c r="J5" s="34"/>
      <c r="K5" s="32"/>
      <c r="L5" s="34"/>
      <c r="M5" s="37"/>
      <c r="N5" s="36"/>
      <c r="O5" s="38"/>
      <c r="P5" s="33"/>
      <c r="Q5" s="33"/>
      <c r="R5" s="33"/>
      <c r="S5" s="33"/>
      <c r="T5" s="33"/>
      <c r="U5" s="33"/>
      <c r="V5" s="33"/>
      <c r="W5" s="33"/>
      <c r="X5" s="39"/>
      <c r="Y5" s="40"/>
      <c r="Z5" s="41"/>
      <c r="AA5" s="42"/>
      <c r="AB5" s="43"/>
      <c r="AC5" s="44"/>
      <c r="AD5" s="43"/>
    </row>
    <row r="6" spans="1:30" x14ac:dyDescent="0.25">
      <c r="A6" s="30">
        <f t="shared" si="0"/>
        <v>44259</v>
      </c>
      <c r="B6" s="31" t="str">
        <f t="shared" si="1"/>
        <v>jeudi</v>
      </c>
      <c r="C6" s="32">
        <v>8170</v>
      </c>
      <c r="D6" s="33">
        <f>12300+7520+9800+11060+9260+7500</f>
        <v>57440</v>
      </c>
      <c r="E6" s="33"/>
      <c r="F6" s="33"/>
      <c r="G6" s="34"/>
      <c r="H6" s="35"/>
      <c r="I6" s="36"/>
      <c r="J6" s="34"/>
      <c r="K6" s="32"/>
      <c r="L6" s="34"/>
      <c r="M6" s="37"/>
      <c r="N6" s="36"/>
      <c r="O6" s="32"/>
      <c r="P6" s="33"/>
      <c r="Q6" s="33"/>
      <c r="R6" s="33"/>
      <c r="S6" s="33"/>
      <c r="T6" s="33"/>
      <c r="U6" s="33"/>
      <c r="V6" s="36"/>
      <c r="W6" s="33"/>
      <c r="X6" s="33"/>
      <c r="Y6" s="40"/>
      <c r="Z6" s="41"/>
      <c r="AA6" s="42">
        <v>23480</v>
      </c>
      <c r="AB6" s="43"/>
      <c r="AC6" s="44"/>
      <c r="AD6" s="46"/>
    </row>
    <row r="7" spans="1:30" x14ac:dyDescent="0.25">
      <c r="A7" s="47">
        <f t="shared" si="0"/>
        <v>44260</v>
      </c>
      <c r="B7" s="48" t="str">
        <f t="shared" si="1"/>
        <v>vendredi</v>
      </c>
      <c r="C7" s="32">
        <f>16240+9640</f>
        <v>25880</v>
      </c>
      <c r="D7" s="33">
        <v>9840</v>
      </c>
      <c r="E7" s="33"/>
      <c r="F7" s="33"/>
      <c r="G7" s="34"/>
      <c r="H7" s="35"/>
      <c r="I7" s="36"/>
      <c r="J7" s="34"/>
      <c r="K7" s="32"/>
      <c r="L7" s="34"/>
      <c r="M7" s="37"/>
      <c r="N7" s="36"/>
      <c r="O7" s="32"/>
      <c r="P7" s="33"/>
      <c r="Q7" s="33"/>
      <c r="R7" s="33"/>
      <c r="S7" s="33"/>
      <c r="T7" s="33"/>
      <c r="U7" s="33"/>
      <c r="V7" s="36"/>
      <c r="W7" s="33"/>
      <c r="X7" s="33"/>
      <c r="Y7" s="40"/>
      <c r="Z7" s="41"/>
      <c r="AA7" s="42"/>
      <c r="AB7" s="43"/>
      <c r="AC7" s="44"/>
      <c r="AD7" s="43"/>
    </row>
    <row r="8" spans="1:30" x14ac:dyDescent="0.25">
      <c r="A8" s="49">
        <f t="shared" si="0"/>
        <v>44261</v>
      </c>
      <c r="B8" s="50" t="str">
        <f t="shared" si="1"/>
        <v>samedi</v>
      </c>
      <c r="C8" s="51"/>
      <c r="D8" s="39"/>
      <c r="E8" s="33"/>
      <c r="F8" s="33"/>
      <c r="G8" s="34"/>
      <c r="H8" s="35"/>
      <c r="I8" s="36"/>
      <c r="J8" s="34"/>
      <c r="K8" s="32"/>
      <c r="L8" s="34"/>
      <c r="M8" s="37"/>
      <c r="N8" s="36"/>
      <c r="O8" s="32"/>
      <c r="P8" s="33"/>
      <c r="Q8" s="33"/>
      <c r="R8" s="33"/>
      <c r="S8" s="33"/>
      <c r="T8" s="33"/>
      <c r="U8" s="33"/>
      <c r="V8" s="33"/>
      <c r="W8" s="33"/>
      <c r="X8" s="39"/>
      <c r="Y8" s="40"/>
      <c r="Z8" s="41"/>
      <c r="AA8" s="42"/>
      <c r="AB8" s="43"/>
      <c r="AC8" s="44"/>
      <c r="AD8" s="43"/>
    </row>
    <row r="9" spans="1:30" x14ac:dyDescent="0.25">
      <c r="A9" s="30">
        <f t="shared" si="0"/>
        <v>44262</v>
      </c>
      <c r="B9" s="48" t="str">
        <f t="shared" si="1"/>
        <v>dimanche</v>
      </c>
      <c r="C9" s="51"/>
      <c r="D9" s="33"/>
      <c r="E9" s="33"/>
      <c r="F9" s="33"/>
      <c r="G9" s="34"/>
      <c r="H9" s="35"/>
      <c r="I9" s="36"/>
      <c r="J9" s="34"/>
      <c r="K9" s="32"/>
      <c r="L9" s="34"/>
      <c r="M9" s="37"/>
      <c r="N9" s="36"/>
      <c r="O9" s="32"/>
      <c r="P9" s="33"/>
      <c r="Q9" s="33"/>
      <c r="R9" s="33"/>
      <c r="S9" s="33"/>
      <c r="T9" s="33"/>
      <c r="U9" s="33"/>
      <c r="V9" s="33"/>
      <c r="W9" s="33"/>
      <c r="X9" s="39"/>
      <c r="Y9" s="40"/>
      <c r="Z9" s="41"/>
      <c r="AA9" s="52"/>
      <c r="AB9" s="53"/>
      <c r="AC9" s="43"/>
      <c r="AD9" s="43"/>
    </row>
    <row r="10" spans="1:30" x14ac:dyDescent="0.25">
      <c r="A10" s="30">
        <f t="shared" si="0"/>
        <v>44263</v>
      </c>
      <c r="B10" s="48" t="str">
        <f t="shared" si="1"/>
        <v>lundi</v>
      </c>
      <c r="C10" s="51">
        <f>8355+4720</f>
        <v>13075</v>
      </c>
      <c r="D10" s="39">
        <f>6460+7980+6460+13860</f>
        <v>34760</v>
      </c>
      <c r="E10" s="33">
        <v>1965</v>
      </c>
      <c r="F10" s="33"/>
      <c r="G10" s="34"/>
      <c r="H10" s="35"/>
      <c r="I10" s="36"/>
      <c r="J10" s="34"/>
      <c r="K10" s="32"/>
      <c r="L10" s="34"/>
      <c r="M10" s="37"/>
      <c r="N10" s="36"/>
      <c r="O10" s="32"/>
      <c r="P10" s="33"/>
      <c r="Q10" s="33"/>
      <c r="R10" s="33"/>
      <c r="S10" s="33"/>
      <c r="T10" s="33"/>
      <c r="U10" s="33"/>
      <c r="V10" s="33"/>
      <c r="W10" s="33"/>
      <c r="X10" s="39"/>
      <c r="Y10" s="40"/>
      <c r="Z10" s="41"/>
      <c r="AA10" s="42"/>
      <c r="AB10" s="43"/>
      <c r="AC10" s="43"/>
      <c r="AD10" s="43"/>
    </row>
    <row r="11" spans="1:30" x14ac:dyDescent="0.25">
      <c r="A11" s="30">
        <f t="shared" si="0"/>
        <v>44264</v>
      </c>
      <c r="B11" s="48" t="str">
        <f t="shared" si="1"/>
        <v>mardi</v>
      </c>
      <c r="C11" s="51">
        <f>4060+9210+7590+5220</f>
        <v>26080</v>
      </c>
      <c r="D11" s="39">
        <f>8640+13160+7920+2400+8440</f>
        <v>40560</v>
      </c>
      <c r="E11" s="33"/>
      <c r="F11" s="33"/>
      <c r="G11" s="34"/>
      <c r="H11" s="35"/>
      <c r="I11" s="36"/>
      <c r="J11" s="34"/>
      <c r="K11" s="32"/>
      <c r="L11" s="34"/>
      <c r="M11" s="37"/>
      <c r="N11" s="36"/>
      <c r="O11" s="54"/>
      <c r="P11" s="33"/>
      <c r="Q11" s="33"/>
      <c r="R11" s="33"/>
      <c r="S11" s="33"/>
      <c r="T11" s="33"/>
      <c r="U11" s="33"/>
      <c r="V11" s="33"/>
      <c r="W11" s="33"/>
      <c r="X11" s="39"/>
      <c r="Y11" s="40"/>
      <c r="Z11" s="41"/>
      <c r="AA11" s="42"/>
      <c r="AB11" s="43"/>
      <c r="AC11" s="44"/>
      <c r="AD11" s="43"/>
    </row>
    <row r="12" spans="1:30" x14ac:dyDescent="0.25">
      <c r="A12" s="30">
        <f t="shared" si="0"/>
        <v>44265</v>
      </c>
      <c r="B12" s="48" t="str">
        <f t="shared" si="1"/>
        <v>mercredi</v>
      </c>
      <c r="C12" s="51">
        <f>3720+11860+7815+1115+10620+9200</f>
        <v>44330</v>
      </c>
      <c r="D12" s="39">
        <f>8000+12400+9880+12320+7140+8640+260</f>
        <v>58640</v>
      </c>
      <c r="E12" s="33"/>
      <c r="F12" s="33"/>
      <c r="G12" s="34"/>
      <c r="H12" s="35"/>
      <c r="I12" s="36"/>
      <c r="J12" s="34"/>
      <c r="K12" s="32"/>
      <c r="L12" s="34"/>
      <c r="M12" s="103" t="s">
        <v>31</v>
      </c>
      <c r="N12" s="36"/>
      <c r="O12" s="32"/>
      <c r="P12" s="37"/>
      <c r="Q12" s="33"/>
      <c r="R12" s="33"/>
      <c r="S12" s="33"/>
      <c r="T12" s="33"/>
      <c r="U12" s="33"/>
      <c r="V12" s="33"/>
      <c r="W12" s="33"/>
      <c r="X12" s="39"/>
      <c r="Y12" s="40"/>
      <c r="Z12" s="41"/>
      <c r="AA12" s="33"/>
      <c r="AB12" s="43"/>
      <c r="AC12" s="44"/>
      <c r="AD12" s="43"/>
    </row>
    <row r="13" spans="1:30" x14ac:dyDescent="0.25">
      <c r="A13" s="30">
        <f t="shared" si="0"/>
        <v>44266</v>
      </c>
      <c r="B13" s="48" t="str">
        <f t="shared" si="1"/>
        <v>jeudi</v>
      </c>
      <c r="C13" s="32">
        <f>3200+9470</f>
        <v>12670</v>
      </c>
      <c r="D13" s="33">
        <f>4960+9180+17580+9160+8500+10920+13480+11960</f>
        <v>85740</v>
      </c>
      <c r="E13" s="33">
        <v>2470</v>
      </c>
      <c r="F13" s="33"/>
      <c r="G13" s="34"/>
      <c r="H13" s="35"/>
      <c r="I13" s="36"/>
      <c r="J13" s="34"/>
      <c r="K13" s="32"/>
      <c r="L13" s="34"/>
      <c r="M13" s="37"/>
      <c r="N13" s="36"/>
      <c r="O13" s="32"/>
      <c r="P13" s="33"/>
      <c r="Q13" s="33"/>
      <c r="R13" s="33"/>
      <c r="S13" s="33"/>
      <c r="T13" s="33"/>
      <c r="U13" s="33"/>
      <c r="V13" s="33"/>
      <c r="W13" s="33"/>
      <c r="X13" s="39"/>
      <c r="Y13" s="36"/>
      <c r="Z13" s="55"/>
      <c r="AA13" s="52"/>
      <c r="AB13" s="42"/>
      <c r="AC13" s="52"/>
      <c r="AD13" s="42"/>
    </row>
    <row r="14" spans="1:30" x14ac:dyDescent="0.25">
      <c r="A14" s="30">
        <f t="shared" si="0"/>
        <v>44267</v>
      </c>
      <c r="B14" s="48" t="str">
        <f t="shared" si="1"/>
        <v>vendredi</v>
      </c>
      <c r="C14" s="51"/>
      <c r="D14" s="39">
        <f>200+10260</f>
        <v>10460</v>
      </c>
      <c r="E14" s="33"/>
      <c r="F14" s="33"/>
      <c r="G14" s="34"/>
      <c r="H14" s="35"/>
      <c r="I14" s="36"/>
      <c r="J14" s="34"/>
      <c r="K14" s="32">
        <v>9380</v>
      </c>
      <c r="L14" s="34"/>
      <c r="M14" s="37"/>
      <c r="N14" s="36"/>
      <c r="O14" s="32"/>
      <c r="P14" s="33"/>
      <c r="Q14" s="33"/>
      <c r="R14" s="33"/>
      <c r="S14" s="33"/>
      <c r="T14" s="33"/>
      <c r="U14" s="33"/>
      <c r="V14" s="33"/>
      <c r="W14" s="33"/>
      <c r="X14" s="39"/>
      <c r="Y14" s="40"/>
      <c r="Z14" s="41"/>
      <c r="AA14" s="42"/>
      <c r="AB14" s="42"/>
      <c r="AC14" s="44"/>
      <c r="AD14" s="43"/>
    </row>
    <row r="15" spans="1:30" x14ac:dyDescent="0.25">
      <c r="A15" s="30">
        <f t="shared" si="0"/>
        <v>44268</v>
      </c>
      <c r="B15" s="48" t="str">
        <f t="shared" si="1"/>
        <v>samedi</v>
      </c>
      <c r="C15" s="51"/>
      <c r="D15" s="39"/>
      <c r="E15" s="33"/>
      <c r="F15" s="33"/>
      <c r="G15" s="34"/>
      <c r="H15" s="35"/>
      <c r="I15" s="36"/>
      <c r="J15" s="34"/>
      <c r="K15" s="32"/>
      <c r="L15" s="34"/>
      <c r="M15" s="37"/>
      <c r="N15" s="36"/>
      <c r="O15" s="32"/>
      <c r="P15" s="33"/>
      <c r="Q15" s="33"/>
      <c r="R15" s="33"/>
      <c r="S15" s="33"/>
      <c r="T15" s="33"/>
      <c r="U15" s="33"/>
      <c r="V15" s="33"/>
      <c r="W15" s="33"/>
      <c r="X15" s="33"/>
      <c r="Y15" s="36"/>
      <c r="Z15" s="55"/>
      <c r="AA15" s="42"/>
      <c r="AB15" s="43"/>
      <c r="AC15" s="44"/>
      <c r="AD15" s="43"/>
    </row>
    <row r="16" spans="1:30" x14ac:dyDescent="0.25">
      <c r="A16" s="30">
        <f t="shared" si="0"/>
        <v>44269</v>
      </c>
      <c r="B16" s="48" t="str">
        <f t="shared" si="1"/>
        <v>dimanche</v>
      </c>
      <c r="C16" s="32"/>
      <c r="D16" s="33"/>
      <c r="E16" s="33"/>
      <c r="F16" s="33"/>
      <c r="G16" s="34"/>
      <c r="H16" s="35"/>
      <c r="I16" s="36"/>
      <c r="J16" s="34"/>
      <c r="K16" s="32"/>
      <c r="L16" s="34"/>
      <c r="M16" s="37"/>
      <c r="N16" s="36"/>
      <c r="O16" s="32"/>
      <c r="P16" s="33"/>
      <c r="Q16" s="33"/>
      <c r="R16" s="33"/>
      <c r="S16" s="33"/>
      <c r="T16" s="33"/>
      <c r="U16" s="33"/>
      <c r="V16" s="33"/>
      <c r="W16" s="33"/>
      <c r="X16" s="39"/>
      <c r="Y16" s="40"/>
      <c r="Z16" s="41"/>
      <c r="AA16" s="42"/>
      <c r="AB16" s="43"/>
      <c r="AC16" s="44"/>
      <c r="AD16" s="43"/>
    </row>
    <row r="17" spans="1:30" x14ac:dyDescent="0.25">
      <c r="A17" s="30">
        <f t="shared" si="0"/>
        <v>44270</v>
      </c>
      <c r="B17" s="56" t="str">
        <f t="shared" si="1"/>
        <v>lundi</v>
      </c>
      <c r="C17" s="32">
        <f>2000+2400+2940+3940+1560</f>
        <v>12840</v>
      </c>
      <c r="D17" s="33">
        <f>4640+7920+9980+8580+2660</f>
        <v>33780</v>
      </c>
      <c r="E17" s="33"/>
      <c r="F17" s="33"/>
      <c r="G17" s="34"/>
      <c r="H17" s="35"/>
      <c r="I17" s="36"/>
      <c r="J17" s="34"/>
      <c r="K17" s="32"/>
      <c r="L17" s="34"/>
      <c r="M17" s="37"/>
      <c r="N17" s="36"/>
      <c r="O17" s="32"/>
      <c r="P17" s="33"/>
      <c r="Q17" s="36"/>
      <c r="R17" s="33"/>
      <c r="S17" s="33"/>
      <c r="T17" s="33"/>
      <c r="U17" s="33"/>
      <c r="V17" s="33"/>
      <c r="W17" s="33"/>
      <c r="X17" s="39"/>
      <c r="Y17" s="40"/>
      <c r="Z17" s="41"/>
      <c r="AA17" s="42"/>
      <c r="AB17" s="43"/>
      <c r="AC17" s="44"/>
      <c r="AD17" s="43"/>
    </row>
    <row r="18" spans="1:30" x14ac:dyDescent="0.25">
      <c r="A18" s="30">
        <f t="shared" si="0"/>
        <v>44271</v>
      </c>
      <c r="B18" s="31" t="str">
        <f t="shared" si="1"/>
        <v>mardi</v>
      </c>
      <c r="C18" s="32">
        <f>18100+15400+13210</f>
        <v>46710</v>
      </c>
      <c r="D18" s="33">
        <f>440+260+7820+11300+12880+5660</f>
        <v>38360</v>
      </c>
      <c r="E18" s="33">
        <v>7390</v>
      </c>
      <c r="F18" s="33"/>
      <c r="G18" s="34"/>
      <c r="H18" s="35"/>
      <c r="I18" s="36"/>
      <c r="J18" s="34"/>
      <c r="K18" s="32"/>
      <c r="L18" s="34"/>
      <c r="M18" s="37"/>
      <c r="N18" s="36"/>
      <c r="O18" s="32"/>
      <c r="P18" s="33"/>
      <c r="Q18" s="33"/>
      <c r="R18" s="33"/>
      <c r="S18" s="33"/>
      <c r="T18" s="33"/>
      <c r="U18" s="33"/>
      <c r="V18" s="33"/>
      <c r="W18" s="33"/>
      <c r="X18" s="39"/>
      <c r="Y18" s="40"/>
      <c r="Z18" s="41"/>
      <c r="AA18" s="42"/>
      <c r="AB18" s="43"/>
      <c r="AC18" s="44"/>
      <c r="AD18" s="43"/>
    </row>
    <row r="19" spans="1:30" x14ac:dyDescent="0.25">
      <c r="A19" s="30">
        <f t="shared" si="0"/>
        <v>44272</v>
      </c>
      <c r="B19" s="31" t="str">
        <f t="shared" si="1"/>
        <v>mercredi</v>
      </c>
      <c r="C19" s="32">
        <v>9340</v>
      </c>
      <c r="D19" s="33">
        <f>12840+9580+9760+8540+11960+7680+540+780</f>
        <v>61680</v>
      </c>
      <c r="E19" s="33">
        <v>365</v>
      </c>
      <c r="F19" s="33"/>
      <c r="G19" s="34"/>
      <c r="H19" s="35"/>
      <c r="I19" s="36"/>
      <c r="J19" s="34"/>
      <c r="K19" s="32"/>
      <c r="L19" s="34"/>
      <c r="M19" s="37"/>
      <c r="N19" s="36"/>
      <c r="O19" s="32"/>
      <c r="P19" s="33"/>
      <c r="Q19" s="33"/>
      <c r="R19" s="33"/>
      <c r="S19" s="33"/>
      <c r="T19" s="33"/>
      <c r="U19" s="33"/>
      <c r="V19" s="33"/>
      <c r="W19" s="33"/>
      <c r="X19" s="39"/>
      <c r="Y19" s="40"/>
      <c r="Z19" s="41"/>
      <c r="AA19" s="42"/>
      <c r="AB19" s="43"/>
      <c r="AC19" s="44"/>
      <c r="AD19" s="43"/>
    </row>
    <row r="20" spans="1:30" x14ac:dyDescent="0.25">
      <c r="A20" s="30">
        <f t="shared" si="0"/>
        <v>44273</v>
      </c>
      <c r="B20" s="31" t="str">
        <f t="shared" si="1"/>
        <v>jeudi</v>
      </c>
      <c r="C20" s="39">
        <v>14860</v>
      </c>
      <c r="D20" s="39">
        <f>7140+8140+9380</f>
        <v>24660</v>
      </c>
      <c r="E20" s="33">
        <v>12615</v>
      </c>
      <c r="F20" s="33"/>
      <c r="G20" s="34"/>
      <c r="H20" s="35"/>
      <c r="I20" s="36"/>
      <c r="J20" s="34"/>
      <c r="K20" s="44"/>
      <c r="L20" s="34"/>
      <c r="M20" s="37"/>
      <c r="N20" s="36"/>
      <c r="O20" s="32"/>
      <c r="P20" s="33"/>
      <c r="Q20" s="33"/>
      <c r="R20" s="33"/>
      <c r="S20" s="33"/>
      <c r="T20" s="33"/>
      <c r="U20" s="33"/>
      <c r="V20" s="33"/>
      <c r="W20" s="33"/>
      <c r="X20" s="39"/>
      <c r="Y20" s="40"/>
      <c r="Z20" s="41"/>
      <c r="AA20" s="42">
        <v>23260</v>
      </c>
      <c r="AB20" s="43"/>
      <c r="AC20" s="44"/>
      <c r="AD20" s="43"/>
    </row>
    <row r="21" spans="1:30" x14ac:dyDescent="0.25">
      <c r="A21" s="30">
        <f t="shared" si="0"/>
        <v>44274</v>
      </c>
      <c r="B21" s="31" t="str">
        <f t="shared" si="1"/>
        <v>vendredi</v>
      </c>
      <c r="C21" s="33"/>
      <c r="D21" s="33">
        <f>11960+11160+8200+14480</f>
        <v>45800</v>
      </c>
      <c r="E21" s="33"/>
      <c r="F21" s="33"/>
      <c r="G21" s="34"/>
      <c r="H21" s="35"/>
      <c r="I21" s="36"/>
      <c r="J21" s="34"/>
      <c r="K21" s="32">
        <v>25540</v>
      </c>
      <c r="L21" s="34"/>
      <c r="M21" s="37"/>
      <c r="N21" s="36"/>
      <c r="O21" s="32"/>
      <c r="P21" s="33"/>
      <c r="Q21" s="33"/>
      <c r="R21" s="33"/>
      <c r="S21" s="33"/>
      <c r="T21" s="33"/>
      <c r="U21" s="33"/>
      <c r="V21" s="33"/>
      <c r="W21" s="33"/>
      <c r="X21" s="39"/>
      <c r="Y21" s="40"/>
      <c r="Z21" s="41"/>
      <c r="AA21" s="44">
        <v>24760</v>
      </c>
      <c r="AB21" s="43"/>
      <c r="AC21" s="44"/>
      <c r="AD21" s="43"/>
    </row>
    <row r="22" spans="1:30" x14ac:dyDescent="0.25">
      <c r="A22" s="30">
        <f t="shared" si="0"/>
        <v>44275</v>
      </c>
      <c r="B22" s="31" t="str">
        <f t="shared" si="1"/>
        <v>samedi</v>
      </c>
      <c r="C22" s="32"/>
      <c r="D22" s="33"/>
      <c r="E22" s="33"/>
      <c r="F22" s="33"/>
      <c r="G22" s="34"/>
      <c r="H22" s="35"/>
      <c r="I22" s="36"/>
      <c r="J22" s="34"/>
      <c r="K22" s="32"/>
      <c r="L22" s="34"/>
      <c r="M22" s="37"/>
      <c r="N22" s="36"/>
      <c r="O22" s="32"/>
      <c r="P22" s="33"/>
      <c r="Q22" s="33"/>
      <c r="R22" s="33"/>
      <c r="S22" s="33"/>
      <c r="T22" s="33"/>
      <c r="U22" s="33"/>
      <c r="V22" s="33"/>
      <c r="W22" s="33"/>
      <c r="X22" s="39"/>
      <c r="Y22" s="40"/>
      <c r="Z22" s="41"/>
      <c r="AA22" s="42"/>
      <c r="AB22" s="43"/>
      <c r="AC22" s="44"/>
      <c r="AD22" s="43"/>
    </row>
    <row r="23" spans="1:30" x14ac:dyDescent="0.25">
      <c r="A23" s="30">
        <f t="shared" si="0"/>
        <v>44276</v>
      </c>
      <c r="B23" s="31" t="str">
        <f t="shared" si="1"/>
        <v>dimanche</v>
      </c>
      <c r="C23" s="32"/>
      <c r="D23" s="33"/>
      <c r="E23" s="33"/>
      <c r="F23" s="33"/>
      <c r="G23" s="34"/>
      <c r="H23" s="35"/>
      <c r="I23" s="36"/>
      <c r="J23" s="34"/>
      <c r="K23" s="32"/>
      <c r="L23" s="34"/>
      <c r="M23" s="37"/>
      <c r="N23" s="36"/>
      <c r="O23" s="32"/>
      <c r="P23" s="33"/>
      <c r="Q23" s="33"/>
      <c r="R23" s="33"/>
      <c r="S23" s="33"/>
      <c r="T23" s="33"/>
      <c r="U23" s="33"/>
      <c r="V23" s="33"/>
      <c r="W23" s="33"/>
      <c r="X23" s="39"/>
      <c r="Y23" s="40"/>
      <c r="Z23" s="41"/>
      <c r="AA23" s="57"/>
      <c r="AB23" s="43"/>
      <c r="AC23" s="42"/>
      <c r="AD23" s="43"/>
    </row>
    <row r="24" spans="1:30" x14ac:dyDescent="0.25">
      <c r="A24" s="30">
        <f t="shared" si="0"/>
        <v>44277</v>
      </c>
      <c r="B24" s="31" t="str">
        <f t="shared" si="1"/>
        <v>lundi</v>
      </c>
      <c r="C24" s="32"/>
      <c r="D24" s="33">
        <f>11060+13360</f>
        <v>24420</v>
      </c>
      <c r="E24" s="33"/>
      <c r="F24" s="33">
        <v>14920</v>
      </c>
      <c r="G24" s="34"/>
      <c r="H24" s="35"/>
      <c r="I24" s="36"/>
      <c r="J24" s="34"/>
      <c r="K24" s="32"/>
      <c r="L24" s="34"/>
      <c r="M24" s="37"/>
      <c r="N24" s="36"/>
      <c r="O24" s="32"/>
      <c r="P24" s="37"/>
      <c r="Q24" s="33"/>
      <c r="R24" s="33"/>
      <c r="S24" s="33"/>
      <c r="T24" s="33"/>
      <c r="U24" s="33"/>
      <c r="V24" s="33"/>
      <c r="W24" s="33"/>
      <c r="X24" s="39"/>
      <c r="Y24" s="40"/>
      <c r="Z24" s="41"/>
      <c r="AA24" s="42"/>
      <c r="AB24" s="43"/>
      <c r="AC24" s="44"/>
      <c r="AD24" s="43"/>
    </row>
    <row r="25" spans="1:30" x14ac:dyDescent="0.25">
      <c r="A25" s="30">
        <f t="shared" si="0"/>
        <v>44278</v>
      </c>
      <c r="B25" s="56" t="str">
        <f t="shared" si="1"/>
        <v>mardi</v>
      </c>
      <c r="C25" s="32">
        <f>7600+8190+8650+7430+11760+2420+2380+1440</f>
        <v>49870</v>
      </c>
      <c r="D25" s="33">
        <f>340+6460+11940+11300+11620+7640</f>
        <v>49300</v>
      </c>
      <c r="E25" s="33"/>
      <c r="F25" s="33"/>
      <c r="G25" s="34"/>
      <c r="H25" s="35"/>
      <c r="I25" s="36"/>
      <c r="J25" s="34"/>
      <c r="K25" s="32"/>
      <c r="L25" s="34"/>
      <c r="M25" s="37"/>
      <c r="N25" s="36"/>
      <c r="O25" s="32"/>
      <c r="P25" s="33"/>
      <c r="Q25" s="33"/>
      <c r="R25" s="33"/>
      <c r="S25" s="33"/>
      <c r="T25" s="33"/>
      <c r="U25" s="33"/>
      <c r="V25" s="33"/>
      <c r="W25" s="33"/>
      <c r="X25" s="39"/>
      <c r="Y25" s="40"/>
      <c r="Z25" s="41"/>
      <c r="AA25" s="42"/>
      <c r="AB25" s="43"/>
      <c r="AC25" s="43"/>
      <c r="AD25" s="43"/>
    </row>
    <row r="26" spans="1:30" x14ac:dyDescent="0.25">
      <c r="A26" s="30">
        <f t="shared" si="0"/>
        <v>44279</v>
      </c>
      <c r="B26" s="31" t="str">
        <f t="shared" si="1"/>
        <v>mercredi</v>
      </c>
      <c r="C26" s="45">
        <f>10580+1090+3540+800+14560+1230</f>
        <v>31800</v>
      </c>
      <c r="D26" s="33">
        <f>3280+2980+8440+8980+8140</f>
        <v>31820</v>
      </c>
      <c r="E26" s="33">
        <v>4025</v>
      </c>
      <c r="F26" s="33"/>
      <c r="G26" s="34"/>
      <c r="H26" s="35"/>
      <c r="I26" s="36"/>
      <c r="J26" s="34"/>
      <c r="K26" s="32"/>
      <c r="L26" s="34"/>
      <c r="M26" s="37"/>
      <c r="N26" s="36"/>
      <c r="O26" s="32"/>
      <c r="P26" s="33"/>
      <c r="Q26" s="33"/>
      <c r="R26" s="33"/>
      <c r="S26" s="33"/>
      <c r="T26" s="33"/>
      <c r="U26" s="33"/>
      <c r="V26" s="33"/>
      <c r="W26" s="33"/>
      <c r="X26" s="39"/>
      <c r="Y26" s="40"/>
      <c r="Z26" s="41"/>
      <c r="AA26" s="43"/>
      <c r="AB26" s="43"/>
      <c r="AC26" s="44"/>
      <c r="AD26" s="43"/>
    </row>
    <row r="27" spans="1:30" x14ac:dyDescent="0.25">
      <c r="A27" s="30">
        <f t="shared" si="0"/>
        <v>44280</v>
      </c>
      <c r="B27" s="31" t="str">
        <f t="shared" si="1"/>
        <v>jeudi</v>
      </c>
      <c r="C27" s="32"/>
      <c r="D27" s="33">
        <f>10000+11000+11600+5680+8100+13620+7940</f>
        <v>67940</v>
      </c>
      <c r="E27" s="33">
        <v>11935</v>
      </c>
      <c r="F27" s="42">
        <v>18000</v>
      </c>
      <c r="G27" s="34"/>
      <c r="H27" s="58"/>
      <c r="I27" s="59"/>
      <c r="J27" s="60"/>
      <c r="K27" s="55"/>
      <c r="L27" s="60"/>
      <c r="M27" s="61"/>
      <c r="N27" s="59"/>
      <c r="O27" s="55"/>
      <c r="P27" s="42"/>
      <c r="Q27" s="42"/>
      <c r="R27" s="42"/>
      <c r="S27" s="42"/>
      <c r="T27" s="42"/>
      <c r="U27" s="42"/>
      <c r="V27" s="42"/>
      <c r="W27" s="42"/>
      <c r="X27" s="39"/>
      <c r="Y27" s="62"/>
      <c r="Z27" s="41"/>
      <c r="AA27" s="42"/>
      <c r="AB27" s="43"/>
      <c r="AC27" s="44"/>
      <c r="AD27" s="43"/>
    </row>
    <row r="28" spans="1:30" x14ac:dyDescent="0.25">
      <c r="A28" s="30">
        <f t="shared" si="0"/>
        <v>44281</v>
      </c>
      <c r="B28" s="31" t="str">
        <f t="shared" si="1"/>
        <v>vendredi</v>
      </c>
      <c r="C28" s="32"/>
      <c r="D28" s="33">
        <f>14760+11580+10860</f>
        <v>37200</v>
      </c>
      <c r="E28" s="33"/>
      <c r="F28" s="42"/>
      <c r="G28" s="34"/>
      <c r="H28" s="58"/>
      <c r="I28" s="59"/>
      <c r="J28" s="60"/>
      <c r="K28" s="55"/>
      <c r="L28" s="60"/>
      <c r="M28" s="61"/>
      <c r="N28" s="59"/>
      <c r="O28" s="55"/>
      <c r="P28" s="42"/>
      <c r="Q28" s="42"/>
      <c r="R28" s="42"/>
      <c r="S28" s="42"/>
      <c r="T28" s="42"/>
      <c r="U28" s="42"/>
      <c r="V28" s="42"/>
      <c r="W28" s="42"/>
      <c r="X28" s="39"/>
      <c r="Y28" s="62"/>
      <c r="Z28" s="41"/>
      <c r="AA28" s="63">
        <v>22340</v>
      </c>
      <c r="AB28" s="43"/>
      <c r="AC28" s="43"/>
      <c r="AD28" s="43"/>
    </row>
    <row r="29" spans="1:30" x14ac:dyDescent="0.25">
      <c r="A29" s="30">
        <f t="shared" si="0"/>
        <v>44282</v>
      </c>
      <c r="B29" s="31" t="str">
        <f t="shared" si="1"/>
        <v>samedi</v>
      </c>
      <c r="C29" s="33"/>
      <c r="D29" s="33"/>
      <c r="E29" s="33"/>
      <c r="F29" s="42"/>
      <c r="G29" s="34"/>
      <c r="H29" s="58"/>
      <c r="I29" s="59"/>
      <c r="J29" s="60"/>
      <c r="K29" s="55"/>
      <c r="L29" s="60"/>
      <c r="M29" s="61"/>
      <c r="N29" s="59"/>
      <c r="O29" s="55"/>
      <c r="P29" s="42"/>
      <c r="Q29" s="42"/>
      <c r="R29" s="42"/>
      <c r="S29" s="42"/>
      <c r="T29" s="42"/>
      <c r="U29" s="42"/>
      <c r="V29" s="42"/>
      <c r="W29" s="42"/>
      <c r="X29" s="39"/>
      <c r="Y29" s="62"/>
      <c r="Z29" s="41"/>
      <c r="AA29" s="43"/>
      <c r="AB29" s="43"/>
      <c r="AC29" s="44"/>
      <c r="AD29" s="43"/>
    </row>
    <row r="30" spans="1:30" x14ac:dyDescent="0.25">
      <c r="A30" s="30">
        <f t="shared" si="0"/>
        <v>44283</v>
      </c>
      <c r="B30" s="31" t="str">
        <f t="shared" si="1"/>
        <v>dimanche</v>
      </c>
      <c r="C30" s="32"/>
      <c r="D30" s="33"/>
      <c r="E30" s="33"/>
      <c r="F30" s="42"/>
      <c r="G30" s="34"/>
      <c r="H30" s="58"/>
      <c r="I30" s="59"/>
      <c r="J30" s="60"/>
      <c r="K30" s="55"/>
      <c r="L30" s="60"/>
      <c r="M30" s="61"/>
      <c r="N30" s="59"/>
      <c r="O30" s="55"/>
      <c r="P30" s="42"/>
      <c r="Q30" s="42"/>
      <c r="R30" s="42"/>
      <c r="S30" s="42"/>
      <c r="T30" s="42"/>
      <c r="U30" s="42"/>
      <c r="V30" s="42"/>
      <c r="W30" s="42"/>
      <c r="X30" s="39"/>
      <c r="Y30" s="62"/>
      <c r="Z30" s="41"/>
      <c r="AA30" s="43"/>
      <c r="AB30" s="43"/>
      <c r="AC30" s="44"/>
      <c r="AD30" s="43"/>
    </row>
    <row r="31" spans="1:30" x14ac:dyDescent="0.25">
      <c r="A31" s="30">
        <f t="shared" si="0"/>
        <v>44284</v>
      </c>
      <c r="B31" s="31" t="str">
        <f t="shared" si="1"/>
        <v>lundi</v>
      </c>
      <c r="C31" s="32">
        <f>13760+7900</f>
        <v>21660</v>
      </c>
      <c r="D31" s="33">
        <f>10180+9300+5600+13080+13220</f>
        <v>51380</v>
      </c>
      <c r="E31" s="33"/>
      <c r="F31" s="42"/>
      <c r="G31" s="34"/>
      <c r="H31" s="58"/>
      <c r="I31" s="59"/>
      <c r="J31" s="60"/>
      <c r="K31" s="55"/>
      <c r="L31" s="60"/>
      <c r="M31" s="61"/>
      <c r="N31" s="59"/>
      <c r="O31" s="55"/>
      <c r="P31" s="42"/>
      <c r="Q31" s="42"/>
      <c r="R31" s="42"/>
      <c r="S31" s="42"/>
      <c r="T31" s="42"/>
      <c r="U31" s="42"/>
      <c r="V31" s="42"/>
      <c r="W31" s="42"/>
      <c r="X31" s="39"/>
      <c r="Y31" s="62"/>
      <c r="Z31" s="41"/>
      <c r="AA31" s="43">
        <v>22280</v>
      </c>
      <c r="AB31" s="43"/>
      <c r="AC31" s="43"/>
      <c r="AD31" s="43"/>
    </row>
    <row r="32" spans="1:30" x14ac:dyDescent="0.25">
      <c r="A32" s="30">
        <f t="shared" si="0"/>
        <v>44285</v>
      </c>
      <c r="B32" s="31" t="str">
        <f t="shared" si="1"/>
        <v>mardi</v>
      </c>
      <c r="C32" s="51">
        <f>7800+7730</f>
        <v>15530</v>
      </c>
      <c r="D32" s="39">
        <f>7460+8500+12160+9100+8500</f>
        <v>45720</v>
      </c>
      <c r="E32" s="39">
        <v>4050</v>
      </c>
      <c r="F32" s="43"/>
      <c r="G32" s="64"/>
      <c r="H32" s="65"/>
      <c r="I32" s="62"/>
      <c r="J32" s="66"/>
      <c r="K32" s="41"/>
      <c r="L32" s="66"/>
      <c r="M32" s="53"/>
      <c r="N32" s="62"/>
      <c r="O32" s="41"/>
      <c r="P32" s="43"/>
      <c r="Q32" s="43"/>
      <c r="R32" s="43"/>
      <c r="S32" s="43"/>
      <c r="T32" s="43"/>
      <c r="U32" s="43"/>
      <c r="V32" s="43"/>
      <c r="W32" s="43"/>
      <c r="X32" s="39"/>
      <c r="Y32" s="62"/>
      <c r="Z32" s="41"/>
      <c r="AA32" s="42"/>
      <c r="AB32" s="43"/>
      <c r="AC32" s="44"/>
      <c r="AD32" s="43"/>
    </row>
    <row r="33" spans="1:30" x14ac:dyDescent="0.25">
      <c r="A33" s="30">
        <f t="shared" si="0"/>
        <v>44286</v>
      </c>
      <c r="B33" s="31" t="str">
        <f t="shared" si="1"/>
        <v>mercredi</v>
      </c>
      <c r="C33" s="51">
        <f>5000+7800+10940+8160</f>
        <v>31900</v>
      </c>
      <c r="D33" s="39">
        <f>5044+15200+6440+11500+8640+10280+12340+13700+260+180</f>
        <v>83584</v>
      </c>
      <c r="E33" s="39">
        <v>13800</v>
      </c>
      <c r="F33" s="43">
        <v>18640</v>
      </c>
      <c r="G33" s="64"/>
      <c r="H33" s="65"/>
      <c r="I33" s="62"/>
      <c r="J33" s="66"/>
      <c r="K33" s="41"/>
      <c r="L33" s="66"/>
      <c r="M33" s="53"/>
      <c r="N33" s="62"/>
      <c r="O33" s="41"/>
      <c r="P33" s="43"/>
      <c r="Q33" s="43"/>
      <c r="R33" s="43"/>
      <c r="S33" s="43"/>
      <c r="T33" s="43"/>
      <c r="U33" s="43"/>
      <c r="V33" s="43"/>
      <c r="W33" s="43"/>
      <c r="X33" s="39"/>
      <c r="Y33" s="62"/>
      <c r="Z33" s="41"/>
      <c r="AA33" s="42"/>
      <c r="AB33" s="43"/>
      <c r="AC33" s="44"/>
      <c r="AD33" s="43"/>
    </row>
    <row r="34" spans="1:30" ht="15.75" thickBot="1" x14ac:dyDescent="0.3">
      <c r="A34" s="67" t="s">
        <v>10</v>
      </c>
      <c r="B34" s="68"/>
      <c r="C34" s="69">
        <f>SUM(C3:C33)</f>
        <v>413595</v>
      </c>
      <c r="D34" s="70">
        <f t="shared" ref="D34:AD34" si="2">SUM(D3:D33)</f>
        <v>990314</v>
      </c>
      <c r="E34" s="70">
        <f t="shared" si="2"/>
        <v>58615</v>
      </c>
      <c r="F34" s="70">
        <f t="shared" si="2"/>
        <v>68320</v>
      </c>
      <c r="G34" s="71">
        <f t="shared" si="2"/>
        <v>0</v>
      </c>
      <c r="H34" s="72">
        <f t="shared" si="2"/>
        <v>0</v>
      </c>
      <c r="I34" s="70">
        <f t="shared" si="2"/>
        <v>0</v>
      </c>
      <c r="J34" s="71">
        <f t="shared" si="2"/>
        <v>0</v>
      </c>
      <c r="K34" s="69">
        <f t="shared" si="2"/>
        <v>56020</v>
      </c>
      <c r="L34" s="71">
        <f t="shared" si="2"/>
        <v>0</v>
      </c>
      <c r="M34" s="72">
        <f t="shared" si="2"/>
        <v>0</v>
      </c>
      <c r="N34" s="73">
        <f t="shared" si="2"/>
        <v>0</v>
      </c>
      <c r="O34" s="69">
        <f t="shared" si="2"/>
        <v>0</v>
      </c>
      <c r="P34" s="70">
        <f t="shared" si="2"/>
        <v>0</v>
      </c>
      <c r="Q34" s="70">
        <f t="shared" si="2"/>
        <v>0</v>
      </c>
      <c r="R34" s="70">
        <f t="shared" si="2"/>
        <v>0</v>
      </c>
      <c r="S34" s="70">
        <f t="shared" si="2"/>
        <v>0</v>
      </c>
      <c r="T34" s="70">
        <f t="shared" si="2"/>
        <v>0</v>
      </c>
      <c r="U34" s="70">
        <f t="shared" si="2"/>
        <v>0</v>
      </c>
      <c r="V34" s="70">
        <f t="shared" si="2"/>
        <v>0</v>
      </c>
      <c r="W34" s="70">
        <f t="shared" si="2"/>
        <v>0</v>
      </c>
      <c r="X34" s="70">
        <f t="shared" si="2"/>
        <v>0</v>
      </c>
      <c r="Y34" s="73">
        <f t="shared" si="2"/>
        <v>0</v>
      </c>
      <c r="Z34" s="69">
        <f>SUM(Z3:Z33)</f>
        <v>0</v>
      </c>
      <c r="AA34" s="70">
        <f>SUM(AA3:AA33)</f>
        <v>116120</v>
      </c>
      <c r="AB34" s="70">
        <f>SUM(AB3:AB33)</f>
        <v>0</v>
      </c>
      <c r="AC34" s="70">
        <f t="shared" si="2"/>
        <v>0</v>
      </c>
      <c r="AD34" s="70">
        <f t="shared" si="2"/>
        <v>0</v>
      </c>
    </row>
  </sheetData>
  <protectedRanges>
    <protectedRange password="CA4B" sqref="C3 L4:Z4 E3:Z3 C5:Z5 AA21:AD21 L9:Z9 C8:Z8 E6:V7 C6:D6 Y6:Z7 W6:X6 AD22:AD33 AA22:AC22 AB23:AC23 AB28:AC28 AA29:AC33 AA24:AC27 AA3:AC20 AD3:AD5 AD7:AD20 C10:Z33" name="in"/>
    <protectedRange password="CA4B" sqref="C4:K4" name="in_1"/>
    <protectedRange password="CA4B" sqref="D3" name="in_2"/>
    <protectedRange password="CA4B" sqref="C9:K9 C7:D7 W7:X7" name="in_3"/>
  </protectedRanges>
  <conditionalFormatting sqref="A3:AD33">
    <cfRule type="expression" dxfId="4" priority="1" stopIfTrue="1">
      <formula>OR($B3="dimanche",$B3="samedi")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A9A58D-3AAE-4CDF-BDD0-EC375584ADBA}">
  <dimension ref="A1:Q5"/>
  <sheetViews>
    <sheetView workbookViewId="0">
      <selection activeCell="C5" sqref="C5"/>
    </sheetView>
  </sheetViews>
  <sheetFormatPr baseColWidth="10" defaultRowHeight="15" x14ac:dyDescent="0.25"/>
  <cols>
    <col min="1" max="1" width="12.7109375" bestFit="1" customWidth="1"/>
    <col min="3" max="3" width="12.140625" customWidth="1"/>
  </cols>
  <sheetData>
    <row r="1" spans="1:17" ht="27" thickBot="1" x14ac:dyDescent="0.3">
      <c r="A1" s="74" t="s">
        <v>29</v>
      </c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6"/>
    </row>
    <row r="2" spans="1:17" ht="15.75" x14ac:dyDescent="0.25">
      <c r="A2" s="101">
        <f ca="1">TODAY()-1</f>
        <v>44286</v>
      </c>
      <c r="B2" s="77" t="s">
        <v>11</v>
      </c>
      <c r="C2" s="78"/>
      <c r="D2" s="77" t="s">
        <v>12</v>
      </c>
      <c r="E2" s="78"/>
      <c r="F2" s="79" t="s">
        <v>13</v>
      </c>
      <c r="G2" s="79" t="s">
        <v>14</v>
      </c>
      <c r="H2" s="80" t="s">
        <v>15</v>
      </c>
      <c r="I2" s="77" t="s">
        <v>16</v>
      </c>
      <c r="J2" s="78"/>
      <c r="K2" s="77" t="s">
        <v>17</v>
      </c>
      <c r="L2" s="78"/>
      <c r="M2" s="81" t="s">
        <v>18</v>
      </c>
      <c r="N2" s="81" t="s">
        <v>19</v>
      </c>
      <c r="O2" s="82" t="s">
        <v>20</v>
      </c>
      <c r="P2" s="82" t="s">
        <v>21</v>
      </c>
      <c r="Q2" s="80" t="s">
        <v>15</v>
      </c>
    </row>
    <row r="3" spans="1:17" ht="15.75" thickBot="1" x14ac:dyDescent="0.3">
      <c r="A3" s="83"/>
      <c r="B3" s="84" t="s">
        <v>22</v>
      </c>
      <c r="C3" s="84" t="s">
        <v>23</v>
      </c>
      <c r="D3" s="84" t="s">
        <v>22</v>
      </c>
      <c r="E3" s="84" t="s">
        <v>23</v>
      </c>
      <c r="F3" s="85" t="s">
        <v>24</v>
      </c>
      <c r="G3" s="85" t="s">
        <v>25</v>
      </c>
      <c r="H3" s="86"/>
      <c r="I3" s="85" t="s">
        <v>26</v>
      </c>
      <c r="J3" s="85" t="s">
        <v>27</v>
      </c>
      <c r="K3" s="85" t="s">
        <v>26</v>
      </c>
      <c r="L3" s="85" t="s">
        <v>27</v>
      </c>
      <c r="M3" s="87"/>
      <c r="N3" s="87"/>
      <c r="O3" s="88"/>
      <c r="P3" s="88"/>
      <c r="Q3" s="86"/>
    </row>
    <row r="4" spans="1:17" ht="18.75" x14ac:dyDescent="0.25">
      <c r="A4" s="89"/>
      <c r="B4" s="90"/>
      <c r="C4" s="90"/>
      <c r="D4" s="90"/>
      <c r="E4" s="90"/>
      <c r="F4" s="90"/>
      <c r="G4" s="90"/>
      <c r="H4" s="91"/>
      <c r="I4" s="90"/>
      <c r="J4" s="90"/>
      <c r="K4" s="90"/>
      <c r="L4" s="90"/>
      <c r="M4" s="90"/>
      <c r="N4" s="90"/>
      <c r="O4" s="92"/>
      <c r="P4" s="92"/>
      <c r="Q4" s="91"/>
    </row>
    <row r="5" spans="1:17" x14ac:dyDescent="0.25">
      <c r="A5" s="93" t="s">
        <v>28</v>
      </c>
      <c r="B5" s="102"/>
      <c r="C5" s="102"/>
      <c r="D5" s="94">
        <v>2203.0100000000002</v>
      </c>
      <c r="E5" s="94">
        <v>1033.6499999999999</v>
      </c>
      <c r="F5" s="94">
        <v>3236.66</v>
      </c>
      <c r="G5" s="95">
        <v>3750</v>
      </c>
      <c r="H5" s="96">
        <f>F5-G5</f>
        <v>-513.34000000000015</v>
      </c>
      <c r="I5" s="97">
        <v>11</v>
      </c>
      <c r="J5" s="97">
        <v>200</v>
      </c>
      <c r="K5" s="98">
        <f>M5/I5</f>
        <v>9</v>
      </c>
      <c r="L5" s="98">
        <f>N5/J5</f>
        <v>9.25</v>
      </c>
      <c r="M5" s="94">
        <v>99</v>
      </c>
      <c r="N5" s="94">
        <v>1850</v>
      </c>
      <c r="O5" s="95">
        <v>2890</v>
      </c>
      <c r="P5" s="99">
        <f>N5+1000</f>
        <v>2850</v>
      </c>
      <c r="Q5" s="100">
        <f>P5-O5</f>
        <v>-40</v>
      </c>
    </row>
  </sheetData>
  <mergeCells count="11">
    <mergeCell ref="Q2:Q3"/>
    <mergeCell ref="A1:Q1"/>
    <mergeCell ref="B2:C2"/>
    <mergeCell ref="D2:E2"/>
    <mergeCell ref="H2:H3"/>
    <mergeCell ref="I2:J2"/>
    <mergeCell ref="K2:L2"/>
    <mergeCell ref="M2:M3"/>
    <mergeCell ref="N2:N3"/>
    <mergeCell ref="O2:O3"/>
    <mergeCell ref="P2:P3"/>
  </mergeCells>
  <conditionalFormatting sqref="Q5">
    <cfRule type="cellIs" dxfId="3" priority="3" operator="lessThan">
      <formula>0</formula>
    </cfRule>
    <cfRule type="cellIs" dxfId="2" priority="4" operator="greaterThan">
      <formula>0</formula>
    </cfRule>
  </conditionalFormatting>
  <conditionalFormatting sqref="H5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DORAI</dc:creator>
  <cp:lastModifiedBy>Mickael DORAI</cp:lastModifiedBy>
  <dcterms:created xsi:type="dcterms:W3CDTF">2021-04-01T09:52:26Z</dcterms:created>
  <dcterms:modified xsi:type="dcterms:W3CDTF">2021-04-01T10:16:56Z</dcterms:modified>
</cp:coreProperties>
</file>