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455" tabRatio="658" firstSheet="1" activeTab="2"/>
  </bookViews>
  <sheets>
    <sheet name="Aide" sheetId="11" state="hidden" r:id="rId1"/>
    <sheet name="Renouvel_X mois" sheetId="9" r:id="rId2"/>
    <sheet name="015_MONTPELLIER" sheetId="12" r:id="rId3"/>
  </sheets>
  <definedNames>
    <definedName name="Chauray">Aide!$E$44:$E$56</definedName>
    <definedName name="civilité">Aide!$C$16:$C$21</definedName>
    <definedName name="Durée">Aide!#REF!</definedName>
    <definedName name="Origine">Aide!$C$7:$C$12</definedName>
    <definedName name="Orléans_CdS">Aide!$C$26:$C$38</definedName>
    <definedName name="OuiNon">Aide!$I$7:$I$10</definedName>
    <definedName name="Reconduction">Aide!$G$7:$G$12</definedName>
    <definedName name="Risque">Aide!$E$7:$E$12</definedName>
    <definedName name="Statut">Aide!$A$7:$A$12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8" i="12"/>
  <c r="H3" l="1"/>
  <c r="F13" l="1"/>
  <c r="W67"/>
  <c r="W65"/>
  <c r="W66"/>
  <c r="W64"/>
  <c r="W63"/>
  <c r="W28"/>
  <c r="W21"/>
  <c r="W20"/>
  <c r="W54"/>
  <c r="W39"/>
  <c r="W40"/>
  <c r="W30"/>
  <c r="W17"/>
  <c r="W18"/>
  <c r="W19"/>
  <c r="W22"/>
  <c r="W23"/>
  <c r="W24"/>
  <c r="W25"/>
  <c r="W26"/>
  <c r="W27"/>
  <c r="W29"/>
  <c r="W16"/>
  <c r="W15"/>
  <c r="G13" l="1"/>
  <c r="M56"/>
  <c r="F4"/>
  <c r="Q2"/>
  <c r="H2"/>
  <c r="H4" s="1"/>
  <c r="F32"/>
  <c r="F56" s="1"/>
  <c r="F69" s="1"/>
  <c r="U6"/>
  <c r="U8" s="1"/>
  <c r="U7"/>
  <c r="Q6"/>
  <c r="Q8" s="1"/>
  <c r="U2"/>
  <c r="U4" s="1"/>
  <c r="U3"/>
  <c r="Q7"/>
  <c r="Q4" l="1"/>
  <c r="M32"/>
  <c r="M35" l="1"/>
  <c r="N35" s="1"/>
  <c r="M34"/>
  <c r="N34" s="1"/>
  <c r="M33"/>
  <c r="N33" s="1"/>
  <c r="M59"/>
  <c r="N59" s="1"/>
  <c r="M72"/>
  <c r="N72" s="1"/>
  <c r="M71"/>
  <c r="N71" s="1"/>
  <c r="M70"/>
  <c r="N70" s="1"/>
  <c r="M69"/>
  <c r="N69" s="1"/>
  <c r="N58"/>
  <c r="M57"/>
  <c r="N57" s="1"/>
  <c r="N56"/>
  <c r="F61"/>
  <c r="G61" s="1"/>
  <c r="G67"/>
  <c r="G66"/>
  <c r="G65"/>
  <c r="G64"/>
  <c r="G63"/>
  <c r="F37"/>
  <c r="G37" s="1"/>
  <c r="G54"/>
  <c r="G53"/>
  <c r="G52"/>
  <c r="G51"/>
  <c r="G50"/>
  <c r="G49"/>
  <c r="G48"/>
  <c r="G47"/>
  <c r="G46"/>
  <c r="G45"/>
  <c r="G44"/>
  <c r="G43"/>
  <c r="G42"/>
  <c r="G41"/>
  <c r="G40"/>
  <c r="G39"/>
  <c r="G32"/>
  <c r="K30"/>
  <c r="G30"/>
  <c r="K29"/>
  <c r="G29"/>
  <c r="K28"/>
  <c r="G28"/>
  <c r="K27"/>
  <c r="G27"/>
  <c r="K26"/>
  <c r="G26"/>
  <c r="K25"/>
  <c r="G25"/>
  <c r="K24"/>
  <c r="G24"/>
  <c r="K23"/>
  <c r="G23"/>
  <c r="K22"/>
  <c r="G22"/>
  <c r="K21"/>
  <c r="G21"/>
  <c r="K20"/>
  <c r="G20"/>
  <c r="K19"/>
  <c r="G19"/>
  <c r="K18"/>
  <c r="G18"/>
  <c r="K17"/>
  <c r="G17"/>
  <c r="K16"/>
  <c r="G16"/>
  <c r="K15"/>
  <c r="G15"/>
  <c r="F1"/>
  <c r="N15" l="1"/>
  <c r="N63"/>
  <c r="R26"/>
  <c r="R67"/>
  <c r="N32"/>
  <c r="R20"/>
  <c r="R28"/>
  <c r="R15"/>
  <c r="R19"/>
  <c r="R23"/>
  <c r="R27"/>
  <c r="R40"/>
  <c r="N43"/>
  <c r="R48"/>
  <c r="N51"/>
  <c r="N65"/>
  <c r="R18"/>
  <c r="R22"/>
  <c r="R30"/>
  <c r="R16"/>
  <c r="R24"/>
  <c r="R17"/>
  <c r="R21"/>
  <c r="R25"/>
  <c r="R29"/>
  <c r="N39"/>
  <c r="R44"/>
  <c r="N47"/>
  <c r="R52"/>
  <c r="R66"/>
  <c r="R39"/>
  <c r="N42"/>
  <c r="R43"/>
  <c r="N46"/>
  <c r="R47"/>
  <c r="N50"/>
  <c r="R51"/>
  <c r="N54"/>
  <c r="N64"/>
  <c r="R65"/>
  <c r="N41"/>
  <c r="R42"/>
  <c r="N45"/>
  <c r="R46"/>
  <c r="N49"/>
  <c r="R50"/>
  <c r="N53"/>
  <c r="R54"/>
  <c r="R64"/>
  <c r="N67"/>
  <c r="N16"/>
  <c r="N17"/>
  <c r="N18"/>
  <c r="N19"/>
  <c r="N20"/>
  <c r="N21"/>
  <c r="N22"/>
  <c r="N23"/>
  <c r="N24"/>
  <c r="N25"/>
  <c r="N26"/>
  <c r="N27"/>
  <c r="N28"/>
  <c r="N29"/>
  <c r="N30"/>
  <c r="N40"/>
  <c r="R41"/>
  <c r="N44"/>
  <c r="R45"/>
  <c r="N48"/>
  <c r="R49"/>
  <c r="N52"/>
  <c r="R53"/>
  <c r="R63"/>
  <c r="N66"/>
  <c r="G56" l="1"/>
  <c r="G69"/>
</calcChain>
</file>

<file path=xl/comments1.xml><?xml version="1.0" encoding="utf-8"?>
<comments xmlns="http://schemas.openxmlformats.org/spreadsheetml/2006/main">
  <authors>
    <author>EVE François</author>
  </authors>
  <commentList>
    <comment ref="U20" authorId="0">
      <text>
        <r>
          <rPr>
            <sz val="9"/>
            <color indexed="81"/>
            <rFont val="Tahoma"/>
            <family val="2"/>
          </rPr>
          <t>Antonio RAMOS
décalage d'un an de l'appel d'offres</t>
        </r>
      </text>
    </comment>
  </commentList>
</comments>
</file>

<file path=xl/sharedStrings.xml><?xml version="1.0" encoding="utf-8"?>
<sst xmlns="http://schemas.openxmlformats.org/spreadsheetml/2006/main" count="246" uniqueCount="152">
  <si>
    <t>Chiffre d'Affaire</t>
  </si>
  <si>
    <t>Coût MO</t>
  </si>
  <si>
    <t>Coûts directs</t>
  </si>
  <si>
    <t>Marge MO&amp;CD</t>
  </si>
  <si>
    <t>Taux Marge MO/CD</t>
  </si>
  <si>
    <t>Risque client</t>
  </si>
  <si>
    <t>31/12/2016</t>
  </si>
  <si>
    <t>FAIBLE</t>
  </si>
  <si>
    <t xml:space="preserve">CONFORAMA                </t>
  </si>
  <si>
    <t>BANQUE POSTALE</t>
  </si>
  <si>
    <t>Nombre total de clients</t>
  </si>
  <si>
    <t>€</t>
  </si>
  <si>
    <t>MOYEN</t>
  </si>
  <si>
    <t>Date origine contrat</t>
  </si>
  <si>
    <t>31/10/2017</t>
  </si>
  <si>
    <t>DARTY</t>
  </si>
  <si>
    <t>DCN</t>
  </si>
  <si>
    <t>Nbre mois au renouvel.</t>
  </si>
  <si>
    <t>Chiffre d'Affaire à date</t>
  </si>
  <si>
    <t>% CA Agence</t>
  </si>
  <si>
    <r>
      <t xml:space="preserve">Ancienneté Client
</t>
    </r>
    <r>
      <rPr>
        <sz val="7"/>
        <color indexed="9"/>
        <rFont val="Arial Narrow"/>
        <family val="2"/>
      </rPr>
      <t>année</t>
    </r>
  </si>
  <si>
    <t>%Client 10 000 / Nbre total Clients</t>
  </si>
  <si>
    <t xml:space="preserve">LECLERC </t>
  </si>
  <si>
    <t>CASINO + SYNDIC</t>
  </si>
  <si>
    <t>Perdu</t>
  </si>
  <si>
    <t>Pertes sur exercice en cours</t>
  </si>
  <si>
    <t>Perte</t>
  </si>
  <si>
    <t>Orig.</t>
  </si>
  <si>
    <t>Nbre Clients concernés</t>
  </si>
  <si>
    <t>% CA perdu vs Global Agence</t>
  </si>
  <si>
    <t>Civilité</t>
  </si>
  <si>
    <t>Mme</t>
  </si>
  <si>
    <t>Prénom</t>
  </si>
  <si>
    <t>M.</t>
  </si>
  <si>
    <t>Impact Comptes Nationaux vs CA Ag.</t>
  </si>
  <si>
    <t>4 mois</t>
  </si>
  <si>
    <t>8 mois</t>
  </si>
  <si>
    <t>Listes</t>
  </si>
  <si>
    <t>REG</t>
  </si>
  <si>
    <t>LOC</t>
  </si>
  <si>
    <t>AO</t>
  </si>
  <si>
    <t>ORIGINE</t>
  </si>
  <si>
    <t>RISQUE</t>
  </si>
  <si>
    <t>FORT</t>
  </si>
  <si>
    <t>IMPORTANT</t>
  </si>
  <si>
    <t>Reconduction</t>
  </si>
  <si>
    <t>Durée</t>
  </si>
  <si>
    <r>
      <t xml:space="preserve">Interlocuteur Client </t>
    </r>
    <r>
      <rPr>
        <b/>
        <sz val="11"/>
        <color rgb="FF002060"/>
        <rFont val="Arial Narrow"/>
        <family val="2"/>
      </rPr>
      <t>#2</t>
    </r>
  </si>
  <si>
    <r>
      <t>Interlocuteur Client</t>
    </r>
    <r>
      <rPr>
        <b/>
        <sz val="11"/>
        <color rgb="FF002060"/>
        <rFont val="Arial Narrow"/>
        <family val="2"/>
      </rPr>
      <t xml:space="preserve"> #1</t>
    </r>
  </si>
  <si>
    <t>Melle</t>
  </si>
  <si>
    <t>Fonction</t>
  </si>
  <si>
    <t>Liste Chefs Secteur</t>
  </si>
  <si>
    <t>DA COSTA Tiago</t>
  </si>
  <si>
    <t>GUITTON Arnaud</t>
  </si>
  <si>
    <t>MORAT Vanessa</t>
  </si>
  <si>
    <t>MORIN Cédric</t>
  </si>
  <si>
    <t>RAMOS Antonio</t>
  </si>
  <si>
    <t>DANOT Sylvia</t>
  </si>
  <si>
    <t>ARHEL Valérie</t>
  </si>
  <si>
    <t>CHAUVIRE Julien</t>
  </si>
  <si>
    <t>GAECKLER Annick</t>
  </si>
  <si>
    <t>Orléans_CdS</t>
  </si>
  <si>
    <t>Bourges_CdS</t>
  </si>
  <si>
    <t>TOURNAYE Raphaël</t>
  </si>
  <si>
    <t>CALUCEIRA Claude</t>
  </si>
  <si>
    <t>JOHARANE Marie-Ch.</t>
  </si>
  <si>
    <t>BLIN Francis</t>
  </si>
  <si>
    <t>GLOMERON Sandrine</t>
  </si>
  <si>
    <t>GENTY Caroline</t>
  </si>
  <si>
    <t>FORESTIER Jean-Cyril</t>
  </si>
  <si>
    <t>Nantes_CdS</t>
  </si>
  <si>
    <t>Chauray_CdS</t>
  </si>
  <si>
    <t>Rennes Tert_CdS</t>
  </si>
  <si>
    <t>Multiples</t>
  </si>
  <si>
    <r>
      <t xml:space="preserve">Interlocuteur Client </t>
    </r>
    <r>
      <rPr>
        <b/>
        <sz val="11"/>
        <color rgb="FF002060"/>
        <rFont val="Arial Narrow"/>
        <family val="2"/>
      </rPr>
      <t>#3</t>
    </r>
  </si>
  <si>
    <t xml:space="preserve">FAIBLE </t>
  </si>
  <si>
    <t xml:space="preserve">MOYEN </t>
  </si>
  <si>
    <t>DI</t>
  </si>
  <si>
    <t>CA total de référence - juin 2016</t>
  </si>
  <si>
    <t>Nom</t>
  </si>
  <si>
    <t>È</t>
  </si>
  <si>
    <t>Total TOP 35 - % TOP 35 vs CA total</t>
  </si>
  <si>
    <t>Total TOP 30 - % TOP 30 vs CA total</t>
  </si>
  <si>
    <t>Total TOP 30 DCN - % vs CA total</t>
  </si>
  <si>
    <t>Total TOP 30 AO P - % vs CA total</t>
  </si>
  <si>
    <t>Total TOP 30 DI C - % vs CA total</t>
  </si>
  <si>
    <t>Total TOP 10 000 - % TOP 10 000 vs CA total</t>
  </si>
  <si>
    <t>Total TOP 35 DCN - % vs CA total</t>
  </si>
  <si>
    <t>Total TOP 35 AO P - % vs CA total</t>
  </si>
  <si>
    <t>Total TOP 35 DI C - % vs CA total</t>
  </si>
  <si>
    <t>Total TOP 35 REG - % vs CA total</t>
  </si>
  <si>
    <t>Total TOP 30 REG - % vs CA total</t>
  </si>
  <si>
    <t>Total TOP 10 Ke DCN - % vs CA total</t>
  </si>
  <si>
    <t>Total TOP 10 Ke AO P - % vs CA total</t>
  </si>
  <si>
    <t>Total TOP 10 Ke DI C - % vs CA total</t>
  </si>
  <si>
    <t>Total TOP 10 Ke REG - % vs CA total</t>
  </si>
  <si>
    <t>Impact AO Publics vs CA Ag.</t>
  </si>
  <si>
    <t>Impact Dév. Commercial vs CA Ag.</t>
  </si>
  <si>
    <t>Impact Dév. Régional vs CA Ag.</t>
  </si>
  <si>
    <t>Avenant</t>
  </si>
  <si>
    <t>Gagné</t>
  </si>
  <si>
    <t>Statut</t>
  </si>
  <si>
    <t>% CA actif vs Global Agence</t>
  </si>
  <si>
    <t>Date  origine fin contrat</t>
  </si>
  <si>
    <t>Tacite Reconduction</t>
  </si>
  <si>
    <t>O / N</t>
  </si>
  <si>
    <t>OuiNon</t>
  </si>
  <si>
    <t>O</t>
  </si>
  <si>
    <t>N</t>
  </si>
  <si>
    <t>Nvelle Date fin contrat</t>
  </si>
  <si>
    <t>Responsable Client_CdS</t>
  </si>
  <si>
    <t>Rennes Ind_CdS</t>
  </si>
  <si>
    <t>=NB.SI.ENS($D$15:$D$30;"DCN";E15:E30;"")+NB.SI.ENS($D$39:$D$54;"DCN";E39:E54;"")+NB.SI.ENS($D$63:$D$67;"DCN";E63:E67;"")</t>
  </si>
  <si>
    <t>Reconduit</t>
  </si>
  <si>
    <t>Ind</t>
  </si>
  <si>
    <t>Montpellier</t>
  </si>
  <si>
    <t xml:space="preserve">CA en renouvellement à </t>
  </si>
  <si>
    <t>Noms des clients en renouvellement à</t>
  </si>
  <si>
    <t>EDF</t>
  </si>
  <si>
    <t xml:space="preserve">HOPITAL SAINT LUC       </t>
  </si>
  <si>
    <t>AUCHAN MARTIGUES</t>
  </si>
  <si>
    <t>AUCHAN BRIVES</t>
  </si>
  <si>
    <t xml:space="preserve">CRCA </t>
  </si>
  <si>
    <t xml:space="preserve">AGGLOMERATION REUIL          </t>
  </si>
  <si>
    <t xml:space="preserve">CROC MATIN                       </t>
  </si>
  <si>
    <t>CONSEIL REGIONAL 31</t>
  </si>
  <si>
    <t>UNION COOPERATIVE</t>
  </si>
  <si>
    <t>SHELL</t>
  </si>
  <si>
    <t>GDF</t>
  </si>
  <si>
    <t>BP</t>
  </si>
  <si>
    <t xml:space="preserve">CENTRE HOSPITALIER PAUL CHARLES    </t>
  </si>
  <si>
    <t>CONSEIL GENERAL 31</t>
  </si>
  <si>
    <t xml:space="preserve">ROUX SAINT LUC                         </t>
  </si>
  <si>
    <t>VILLE TOULOUSE</t>
  </si>
  <si>
    <t xml:space="preserve">SYNDICAT INTER DU CANTON MARTIGUES    </t>
  </si>
  <si>
    <t>GALERIES LAFAYETTE</t>
  </si>
  <si>
    <t xml:space="preserve">C D M </t>
  </si>
  <si>
    <t xml:space="preserve">DOCAPLUS                 </t>
  </si>
  <si>
    <t>EFD</t>
  </si>
  <si>
    <t>EUREIN</t>
  </si>
  <si>
    <t xml:space="preserve">MATIMATT                   </t>
  </si>
  <si>
    <t>SOCIETE GENERALE BTP</t>
  </si>
  <si>
    <t>SOCIETE CID</t>
  </si>
  <si>
    <t xml:space="preserve">MARLOW FRANCE </t>
  </si>
  <si>
    <t>MALIM</t>
  </si>
  <si>
    <t>MAIRIE DE France</t>
  </si>
  <si>
    <t xml:space="preserve">CENTRE ALIENOR            </t>
  </si>
  <si>
    <t xml:space="preserve">COMPTOIR FLEURY                 </t>
  </si>
  <si>
    <t xml:space="preserve">SUD GESTION                    </t>
  </si>
  <si>
    <t xml:space="preserve">MAIRIE DE SAINT LUC             </t>
  </si>
  <si>
    <t>MONTPELLIER</t>
  </si>
  <si>
    <t>015 - Montpellier</t>
  </si>
</sst>
</file>

<file path=xl/styles.xml><?xml version="1.0" encoding="utf-8"?>
<styleSheet xmlns="http://schemas.openxmlformats.org/spreadsheetml/2006/main">
  <numFmts count="11">
    <numFmt numFmtId="6" formatCode="#,##0\ &quot;€&quot;;[Red]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0;\(0\)"/>
    <numFmt numFmtId="165" formatCode="00"/>
    <numFmt numFmtId="166" formatCode="#,##0.0%"/>
    <numFmt numFmtId="167" formatCode="0.0%"/>
    <numFmt numFmtId="168" formatCode="_-* #,##0\ &quot;€&quot;_-;\-* #,##0\ &quot;€&quot;_-;_-* &quot;-&quot;??\ &quot;€&quot;_-;_-@_-"/>
    <numFmt numFmtId="169" formatCode="[$-40C]mmm\-yy;@"/>
    <numFmt numFmtId="171" formatCode="#,##0\ &quot;€&quot;"/>
    <numFmt numFmtId="172" formatCode="0\ &quot;mois&quot;"/>
  </numFmts>
  <fonts count="54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Arial Narrow"/>
      <family val="2"/>
    </font>
    <font>
      <b/>
      <sz val="14"/>
      <color rgb="FF000000"/>
      <name val="Arial Narrow"/>
      <family val="2"/>
    </font>
    <font>
      <sz val="22"/>
      <color theme="1"/>
      <name val="Arial Narrow"/>
      <family val="2"/>
    </font>
    <font>
      <sz val="9"/>
      <color rgb="FF333333"/>
      <name val="Arial Narrow"/>
      <family val="2"/>
    </font>
    <font>
      <b/>
      <sz val="9"/>
      <color rgb="FFFFFFFF"/>
      <name val="Arial Narrow"/>
      <family val="2"/>
    </font>
    <font>
      <b/>
      <sz val="8"/>
      <color rgb="FFFFFFFF"/>
      <name val="Arial Narrow"/>
      <family val="2"/>
    </font>
    <font>
      <b/>
      <sz val="7"/>
      <color rgb="FFFFFFFF"/>
      <name val="Arial Narrow"/>
      <family val="2"/>
    </font>
    <font>
      <b/>
      <sz val="7"/>
      <color indexed="9"/>
      <name val="Arial Narrow"/>
      <family val="2"/>
    </font>
    <font>
      <b/>
      <sz val="9"/>
      <color rgb="FF000000"/>
      <name val="Arial Narrow"/>
      <family val="2"/>
    </font>
    <font>
      <sz val="9"/>
      <color rgb="FF000000"/>
      <name val="Arial Narrow"/>
      <family val="2"/>
    </font>
    <font>
      <sz val="11"/>
      <color theme="0"/>
      <name val="Arial Narrow"/>
      <family val="2"/>
    </font>
    <font>
      <sz val="10"/>
      <color rgb="FF000000"/>
      <name val="Arial Narrow"/>
      <family val="2"/>
    </font>
    <font>
      <sz val="10"/>
      <color indexed="8"/>
      <name val="Arial Narrow"/>
      <family val="2"/>
    </font>
    <font>
      <sz val="10"/>
      <color theme="1"/>
      <name val="Arial Narrow"/>
      <family val="2"/>
    </font>
    <font>
      <b/>
      <sz val="10"/>
      <color rgb="FF000000"/>
      <name val="Arial Narrow"/>
      <family val="2"/>
    </font>
    <font>
      <b/>
      <strike/>
      <sz val="10"/>
      <color rgb="FF000000"/>
      <name val="Arial Narrow"/>
      <family val="2"/>
    </font>
    <font>
      <strike/>
      <sz val="10"/>
      <color rgb="FF000000"/>
      <name val="Arial Narrow"/>
      <family val="2"/>
    </font>
    <font>
      <strike/>
      <sz val="10"/>
      <color indexed="8"/>
      <name val="Arial Narrow"/>
      <family val="2"/>
    </font>
    <font>
      <sz val="10"/>
      <color rgb="FF333333"/>
      <name val="Arial Narrow"/>
      <family val="2"/>
    </font>
    <font>
      <b/>
      <sz val="14"/>
      <color rgb="FFC00000"/>
      <name val="Arial Narrow"/>
      <family val="2"/>
    </font>
    <font>
      <sz val="14"/>
      <color theme="1"/>
      <name val="Arial Narrow"/>
      <family val="2"/>
    </font>
    <font>
      <sz val="14"/>
      <color rgb="FFC00000"/>
      <name val="Arial Narrow"/>
      <family val="2"/>
    </font>
    <font>
      <sz val="10"/>
      <color rgb="FF002060"/>
      <name val="Arial Narrow"/>
      <family val="2"/>
    </font>
    <font>
      <b/>
      <sz val="11"/>
      <color theme="0"/>
      <name val="Arial Narrow"/>
      <family val="2"/>
    </font>
    <font>
      <sz val="11"/>
      <color rgb="FF000000"/>
      <name val="Arial Narrow"/>
      <family val="2"/>
    </font>
    <font>
      <b/>
      <sz val="11"/>
      <color rgb="FFFFFFFF"/>
      <name val="Arial Narrow"/>
      <family val="2"/>
    </font>
    <font>
      <sz val="7"/>
      <color indexed="9"/>
      <name val="Arial Narrow"/>
      <family val="2"/>
    </font>
    <font>
      <b/>
      <sz val="12"/>
      <color rgb="FFC00000"/>
      <name val="Arial Narrow"/>
      <family val="2"/>
    </font>
    <font>
      <sz val="10"/>
      <color rgb="FFFF0000"/>
      <name val="Arial Narrow"/>
      <family val="2"/>
    </font>
    <font>
      <sz val="8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rgb="FFFF0000"/>
      <name val="Arial Narrow"/>
      <family val="2"/>
    </font>
    <font>
      <b/>
      <sz val="10"/>
      <color rgb="FF002060"/>
      <name val="Arial Narrow"/>
      <family val="2"/>
    </font>
    <font>
      <sz val="9"/>
      <color rgb="FF002060"/>
      <name val="Arial Narrow"/>
      <family val="2"/>
    </font>
    <font>
      <b/>
      <sz val="10"/>
      <color rgb="FFFF0000"/>
      <name val="Arial Narrow"/>
      <family val="2"/>
    </font>
    <font>
      <sz val="11"/>
      <color rgb="FF002060"/>
      <name val="Arial Narrow"/>
      <family val="2"/>
    </font>
    <font>
      <b/>
      <sz val="12"/>
      <color theme="0"/>
      <name val="Arial Narrow"/>
      <family val="2"/>
    </font>
    <font>
      <b/>
      <sz val="12"/>
      <color rgb="FF002060"/>
      <name val="Arial Narrow"/>
      <family val="2"/>
    </font>
    <font>
      <b/>
      <sz val="18"/>
      <color theme="0"/>
      <name val="Arial Narrow"/>
      <family val="2"/>
    </font>
    <font>
      <b/>
      <sz val="11"/>
      <color rgb="FF002060"/>
      <name val="Arial Narrow"/>
      <family val="2"/>
    </font>
    <font>
      <sz val="10"/>
      <color rgb="FFC00000"/>
      <name val="Arial Narrow"/>
      <family val="2"/>
    </font>
    <font>
      <b/>
      <sz val="7"/>
      <color theme="0"/>
      <name val="Arial Narrow"/>
      <family val="2"/>
    </font>
    <font>
      <sz val="10"/>
      <color theme="0"/>
      <name val="Arial Narrow"/>
      <family val="2"/>
    </font>
    <font>
      <b/>
      <sz val="10"/>
      <color rgb="FFC00000"/>
      <name val="Arial Narrow"/>
      <family val="2"/>
    </font>
    <font>
      <sz val="10"/>
      <color rgb="FFC00000"/>
      <name val="Wingdings 3"/>
      <family val="1"/>
      <charset val="2"/>
    </font>
    <font>
      <b/>
      <sz val="10"/>
      <color theme="0"/>
      <name val="Arial Narrow"/>
      <family val="2"/>
    </font>
    <font>
      <b/>
      <sz val="12.5"/>
      <color theme="0"/>
      <name val="Arial Narrow"/>
      <family val="2"/>
    </font>
    <font>
      <b/>
      <sz val="12.5"/>
      <color rgb="FF002060"/>
      <name val="Arial Narrow"/>
      <family val="2"/>
    </font>
    <font>
      <sz val="9"/>
      <color theme="1"/>
      <name val="Arial Narrow"/>
      <family val="2"/>
    </font>
  </fonts>
  <fills count="2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indexed="10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C00000"/>
        <bgColor rgb="FFFFFFFF"/>
      </patternFill>
    </fill>
    <fill>
      <patternFill patternType="solid">
        <fgColor rgb="FF002060"/>
        <bgColor rgb="FFFFFFFF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9"/>
      </patternFill>
    </fill>
    <fill>
      <patternFill patternType="solid">
        <fgColor rgb="FF7030A0"/>
        <bgColor indexed="9"/>
      </patternFill>
    </fill>
    <fill>
      <patternFill patternType="solid">
        <fgColor theme="2" tint="-0.499984740745262"/>
        <bgColor indexed="9"/>
      </patternFill>
    </fill>
    <fill>
      <patternFill patternType="solid">
        <fgColor theme="1" tint="0.499984740745262"/>
        <bgColor indexed="9"/>
      </patternFill>
    </fill>
    <fill>
      <patternFill patternType="solid">
        <fgColor theme="4" tint="-0.249977111117893"/>
        <bgColor indexed="9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499984740745262"/>
        <bgColor rgb="FFFFFFFF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rgb="FFFFFFFF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rgb="FFFFFFFF"/>
      </patternFill>
    </fill>
    <fill>
      <patternFill patternType="solid">
        <fgColor rgb="FF7030A0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/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CACAD9"/>
      </right>
      <top style="thin">
        <color rgb="FFCACAD9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rgb="FFCAC9D9"/>
      </top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CACAD9"/>
      </left>
      <right/>
      <top style="thin">
        <color rgb="FFCACAD9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/>
      <top style="thin">
        <color rgb="FFC00000"/>
      </top>
      <bottom style="thin">
        <color rgb="FFC00000"/>
      </bottom>
      <diagonal/>
    </border>
    <border>
      <left style="thin">
        <color rgb="FF002060"/>
      </left>
      <right style="thin">
        <color theme="0"/>
      </right>
      <top style="thin">
        <color rgb="FF00206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rgb="FF002060"/>
      </top>
      <bottom style="thin">
        <color theme="0"/>
      </bottom>
      <diagonal/>
    </border>
    <border>
      <left style="thin">
        <color theme="0"/>
      </left>
      <right style="thin">
        <color rgb="FF002060"/>
      </right>
      <top style="thin">
        <color rgb="FF002060"/>
      </top>
      <bottom style="thin">
        <color theme="0"/>
      </bottom>
      <diagonal/>
    </border>
    <border>
      <left style="thin">
        <color rgb="FF00206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002060"/>
      </right>
      <top style="thin">
        <color theme="0"/>
      </top>
      <bottom style="thin">
        <color theme="0"/>
      </bottom>
      <diagonal/>
    </border>
    <border>
      <left style="thin">
        <color rgb="FF002060"/>
      </left>
      <right style="thin">
        <color theme="0"/>
      </right>
      <top style="thin">
        <color theme="0"/>
      </top>
      <bottom style="thin">
        <color rgb="FFCAC9D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CAC9D9"/>
      </bottom>
      <diagonal/>
    </border>
    <border>
      <left style="thin">
        <color theme="0"/>
      </left>
      <right style="thin">
        <color rgb="FF002060"/>
      </right>
      <top style="thin">
        <color theme="0"/>
      </top>
      <bottom style="thin">
        <color rgb="FFCAC9D9"/>
      </bottom>
      <diagonal/>
    </border>
    <border>
      <left style="thin">
        <color rgb="FFC00000"/>
      </left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0"/>
      </left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rgb="FF002060"/>
      </top>
      <bottom style="thin">
        <color theme="0"/>
      </bottom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rgb="FF002060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theme="0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2" fillId="0" borderId="0"/>
    <xf numFmtId="9" fontId="3" fillId="0" borderId="0" applyFont="0" applyFill="0" applyBorder="0" applyAlignment="0" applyProtection="0"/>
  </cellStyleXfs>
  <cellXfs count="341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Alignment="1">
      <alignment horizontal="center" vertical="center"/>
    </xf>
    <xf numFmtId="49" fontId="19" fillId="2" borderId="7" xfId="0" applyNumberFormat="1" applyFont="1" applyFill="1" applyBorder="1" applyAlignment="1" applyProtection="1">
      <alignment horizontal="left" vertical="center"/>
      <protection locked="0"/>
    </xf>
    <xf numFmtId="49" fontId="27" fillId="2" borderId="13" xfId="0" applyNumberFormat="1" applyFont="1" applyFill="1" applyBorder="1" applyAlignment="1" applyProtection="1">
      <alignment horizontal="center" vertical="center"/>
      <protection locked="0"/>
    </xf>
    <xf numFmtId="168" fontId="16" fillId="2" borderId="1" xfId="0" applyNumberFormat="1" applyFont="1" applyFill="1" applyBorder="1" applyAlignment="1" applyProtection="1">
      <alignment horizontal="right" vertical="center"/>
      <protection locked="0"/>
    </xf>
    <xf numFmtId="168" fontId="19" fillId="2" borderId="1" xfId="0" applyNumberFormat="1" applyFont="1" applyFill="1" applyBorder="1" applyAlignment="1" applyProtection="1">
      <alignment horizontal="right" vertical="center"/>
      <protection locked="0"/>
    </xf>
    <xf numFmtId="168" fontId="16" fillId="4" borderId="1" xfId="0" applyNumberFormat="1" applyFont="1" applyFill="1" applyBorder="1" applyAlignment="1" applyProtection="1">
      <alignment horizontal="right" vertical="center"/>
      <protection locked="0"/>
    </xf>
    <xf numFmtId="168" fontId="19" fillId="4" borderId="1" xfId="0" applyNumberFormat="1" applyFont="1" applyFill="1" applyBorder="1" applyAlignment="1" applyProtection="1">
      <alignment horizontal="right" vertical="center"/>
      <protection locked="0"/>
    </xf>
    <xf numFmtId="49" fontId="19" fillId="2" borderId="15" xfId="0" applyNumberFormat="1" applyFont="1" applyFill="1" applyBorder="1" applyAlignment="1" applyProtection="1">
      <alignment horizontal="left" vertical="center"/>
      <protection locked="0"/>
    </xf>
    <xf numFmtId="49" fontId="27" fillId="2" borderId="18" xfId="0" applyNumberFormat="1" applyFont="1" applyFill="1" applyBorder="1" applyAlignment="1" applyProtection="1">
      <alignment horizontal="center" vertical="center"/>
      <protection locked="0"/>
    </xf>
    <xf numFmtId="168" fontId="16" fillId="2" borderId="16" xfId="0" applyNumberFormat="1" applyFont="1" applyFill="1" applyBorder="1" applyAlignment="1" applyProtection="1">
      <alignment horizontal="right" vertical="center"/>
      <protection locked="0"/>
    </xf>
    <xf numFmtId="168" fontId="19" fillId="2" borderId="16" xfId="0" applyNumberFormat="1" applyFont="1" applyFill="1" applyBorder="1" applyAlignment="1" applyProtection="1">
      <alignment horizontal="right" vertical="center"/>
      <protection locked="0"/>
    </xf>
    <xf numFmtId="49" fontId="19" fillId="2" borderId="8" xfId="0" applyNumberFormat="1" applyFont="1" applyFill="1" applyBorder="1" applyAlignment="1" applyProtection="1">
      <alignment horizontal="left" vertical="center"/>
      <protection locked="0"/>
    </xf>
    <xf numFmtId="49" fontId="27" fillId="12" borderId="9" xfId="0" applyNumberFormat="1" applyFont="1" applyFill="1" applyBorder="1" applyAlignment="1" applyProtection="1">
      <alignment horizontal="center" vertical="center"/>
      <protection locked="0"/>
    </xf>
    <xf numFmtId="49" fontId="33" fillId="12" borderId="14" xfId="0" applyNumberFormat="1" applyFont="1" applyFill="1" applyBorder="1" applyAlignment="1" applyProtection="1">
      <alignment horizontal="center" vertical="center"/>
      <protection locked="0"/>
    </xf>
    <xf numFmtId="168" fontId="16" fillId="4" borderId="9" xfId="0" applyNumberFormat="1" applyFont="1" applyFill="1" applyBorder="1" applyAlignment="1" applyProtection="1">
      <alignment horizontal="right" vertical="center"/>
      <protection locked="0"/>
    </xf>
    <xf numFmtId="168" fontId="19" fillId="4" borderId="9" xfId="0" applyNumberFormat="1" applyFont="1" applyFill="1" applyBorder="1" applyAlignment="1" applyProtection="1">
      <alignment horizontal="right" vertical="center"/>
      <protection locked="0"/>
    </xf>
    <xf numFmtId="49" fontId="19" fillId="2" borderId="5" xfId="0" applyNumberFormat="1" applyFont="1" applyFill="1" applyBorder="1" applyAlignment="1" applyProtection="1">
      <alignment horizontal="left" vertical="center"/>
      <protection locked="0"/>
    </xf>
    <xf numFmtId="49" fontId="27" fillId="2" borderId="12" xfId="0" applyNumberFormat="1" applyFont="1" applyFill="1" applyBorder="1" applyAlignment="1" applyProtection="1">
      <alignment horizontal="center" vertical="center"/>
      <protection locked="0"/>
    </xf>
    <xf numFmtId="168" fontId="16" fillId="2" borderId="6" xfId="0" applyNumberFormat="1" applyFont="1" applyFill="1" applyBorder="1" applyAlignment="1" applyProtection="1">
      <alignment horizontal="right" vertical="center"/>
      <protection locked="0"/>
    </xf>
    <xf numFmtId="168" fontId="19" fillId="2" borderId="6" xfId="0" applyNumberFormat="1" applyFont="1" applyFill="1" applyBorder="1" applyAlignment="1" applyProtection="1">
      <alignment horizontal="right" vertical="center"/>
      <protection locked="0"/>
    </xf>
    <xf numFmtId="49" fontId="27" fillId="12" borderId="13" xfId="0" applyNumberFormat="1" applyFont="1" applyFill="1" applyBorder="1" applyAlignment="1" applyProtection="1">
      <alignment horizontal="center" vertical="center"/>
      <protection locked="0"/>
    </xf>
    <xf numFmtId="49" fontId="33" fillId="12" borderId="13" xfId="0" applyNumberFormat="1" applyFont="1" applyFill="1" applyBorder="1" applyAlignment="1" applyProtection="1">
      <alignment horizontal="center" vertical="center"/>
      <protection locked="0"/>
    </xf>
    <xf numFmtId="168" fontId="16" fillId="0" borderId="1" xfId="0" applyNumberFormat="1" applyFont="1" applyFill="1" applyBorder="1" applyAlignment="1" applyProtection="1">
      <alignment horizontal="right" vertical="center"/>
      <protection locked="0"/>
    </xf>
    <xf numFmtId="49" fontId="19" fillId="0" borderId="7" xfId="0" applyNumberFormat="1" applyFont="1" applyFill="1" applyBorder="1" applyAlignment="1" applyProtection="1">
      <alignment horizontal="left" vertical="center"/>
      <protection locked="0"/>
    </xf>
    <xf numFmtId="49" fontId="27" fillId="0" borderId="13" xfId="0" applyNumberFormat="1" applyFont="1" applyFill="1" applyBorder="1" applyAlignment="1" applyProtection="1">
      <alignment horizontal="center" vertical="center"/>
      <protection locked="0"/>
    </xf>
    <xf numFmtId="0" fontId="18" fillId="0" borderId="6" xfId="0" applyFont="1" applyBorder="1" applyAlignment="1" applyProtection="1">
      <alignment horizontal="center" vertical="center"/>
      <protection locked="0"/>
    </xf>
    <xf numFmtId="0" fontId="18" fillId="0" borderId="6" xfId="0" applyFont="1" applyBorder="1" applyAlignment="1" applyProtection="1">
      <alignment vertical="center"/>
      <protection locked="0"/>
    </xf>
    <xf numFmtId="0" fontId="18" fillId="0" borderId="0" xfId="0" applyFont="1" applyAlignment="1" applyProtection="1">
      <alignment vertical="center"/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0" fontId="18" fillId="0" borderId="1" xfId="0" applyFont="1" applyBorder="1" applyAlignment="1" applyProtection="1">
      <alignment vertical="center"/>
      <protection locked="0"/>
    </xf>
    <xf numFmtId="14" fontId="18" fillId="0" borderId="1" xfId="0" applyNumberFormat="1" applyFont="1" applyBorder="1" applyAlignment="1" applyProtection="1">
      <alignment horizontal="center" vertical="center"/>
      <protection locked="0"/>
    </xf>
    <xf numFmtId="164" fontId="23" fillId="2" borderId="1" xfId="0" applyNumberFormat="1" applyFont="1" applyFill="1" applyBorder="1" applyAlignment="1" applyProtection="1">
      <alignment horizontal="left" vertical="center"/>
      <protection locked="0"/>
    </xf>
    <xf numFmtId="0" fontId="16" fillId="0" borderId="1" xfId="1" applyFont="1" applyFill="1" applyBorder="1" applyAlignment="1" applyProtection="1">
      <alignment vertical="center"/>
      <protection locked="0"/>
    </xf>
    <xf numFmtId="14" fontId="18" fillId="0" borderId="9" xfId="0" applyNumberFormat="1" applyFont="1" applyBorder="1" applyAlignment="1" applyProtection="1">
      <alignment horizontal="center" vertical="center"/>
      <protection locked="0"/>
    </xf>
    <xf numFmtId="0" fontId="18" fillId="0" borderId="9" xfId="0" applyFont="1" applyBorder="1" applyAlignment="1" applyProtection="1">
      <alignment vertical="center"/>
      <protection locked="0"/>
    </xf>
    <xf numFmtId="14" fontId="18" fillId="0" borderId="6" xfId="0" applyNumberFormat="1" applyFont="1" applyBorder="1" applyAlignment="1" applyProtection="1">
      <alignment horizontal="center" vertical="center"/>
      <protection locked="0"/>
    </xf>
    <xf numFmtId="0" fontId="18" fillId="0" borderId="9" xfId="0" applyFont="1" applyBorder="1" applyAlignment="1" applyProtection="1">
      <alignment horizontal="center" vertical="center"/>
      <protection locked="0"/>
    </xf>
    <xf numFmtId="168" fontId="16" fillId="4" borderId="6" xfId="0" applyNumberFormat="1" applyFont="1" applyFill="1" applyBorder="1" applyAlignment="1" applyProtection="1">
      <alignment horizontal="right" vertical="center"/>
      <protection locked="0"/>
    </xf>
    <xf numFmtId="168" fontId="19" fillId="4" borderId="6" xfId="0" applyNumberFormat="1" applyFont="1" applyFill="1" applyBorder="1" applyAlignment="1" applyProtection="1">
      <alignment horizontal="right" vertical="center"/>
      <protection locked="0"/>
    </xf>
    <xf numFmtId="14" fontId="5" fillId="0" borderId="0" xfId="0" applyNumberFormat="1" applyFont="1" applyAlignment="1" applyProtection="1">
      <alignment vertical="center"/>
      <protection hidden="1"/>
    </xf>
    <xf numFmtId="49" fontId="22" fillId="0" borderId="0" xfId="1" applyNumberFormat="1" applyFont="1" applyFill="1" applyBorder="1" applyAlignment="1" applyProtection="1">
      <alignment horizontal="center" vertical="center"/>
      <protection hidden="1"/>
    </xf>
    <xf numFmtId="49" fontId="22" fillId="0" borderId="0" xfId="1" applyNumberFormat="1" applyFont="1" applyFill="1" applyBorder="1" applyAlignment="1" applyProtection="1">
      <alignment horizontal="left" vertical="center"/>
      <protection hidden="1"/>
    </xf>
    <xf numFmtId="49" fontId="17" fillId="0" borderId="0" xfId="1" applyNumberFormat="1" applyFont="1" applyFill="1" applyBorder="1" applyAlignment="1" applyProtection="1">
      <alignment horizontal="right" vertical="center"/>
      <protection hidden="1"/>
    </xf>
    <xf numFmtId="0" fontId="18" fillId="0" borderId="0" xfId="0" applyFont="1" applyBorder="1" applyAlignment="1" applyProtection="1">
      <alignment vertical="center"/>
      <protection hidden="1"/>
    </xf>
    <xf numFmtId="0" fontId="18" fillId="0" borderId="0" xfId="0" applyFont="1" applyFill="1" applyBorder="1" applyAlignment="1" applyProtection="1">
      <alignment vertical="center"/>
      <protection hidden="1"/>
    </xf>
    <xf numFmtId="0" fontId="18" fillId="0" borderId="0" xfId="0" applyFont="1" applyAlignment="1" applyProtection="1">
      <alignment vertical="center"/>
      <protection hidden="1"/>
    </xf>
    <xf numFmtId="0" fontId="15" fillId="0" borderId="0" xfId="0" applyFont="1" applyFill="1" applyAlignment="1" applyProtection="1">
      <alignment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29" fillId="0" borderId="0" xfId="1" applyFont="1" applyAlignment="1" applyProtection="1">
      <alignment vertical="center"/>
      <protection hidden="1"/>
    </xf>
    <xf numFmtId="49" fontId="13" fillId="2" borderId="0" xfId="0" applyNumberFormat="1" applyFont="1" applyFill="1" applyBorder="1" applyAlignment="1" applyProtection="1">
      <alignment horizontal="left" vertical="center"/>
      <protection hidden="1"/>
    </xf>
    <xf numFmtId="3" fontId="14" fillId="2" borderId="20" xfId="0" applyNumberFormat="1" applyFont="1" applyFill="1" applyBorder="1" applyAlignment="1" applyProtection="1">
      <alignment horizontal="right" vertical="center"/>
      <protection hidden="1"/>
    </xf>
    <xf numFmtId="3" fontId="14" fillId="2" borderId="0" xfId="0" applyNumberFormat="1" applyFont="1" applyFill="1" applyBorder="1" applyAlignment="1" applyProtection="1">
      <alignment horizontal="right" vertical="center"/>
      <protection hidden="1"/>
    </xf>
    <xf numFmtId="166" fontId="14" fillId="2" borderId="0" xfId="0" applyNumberFormat="1" applyFont="1" applyFill="1" applyBorder="1" applyAlignment="1" applyProtection="1">
      <alignment horizontal="right" vertical="center"/>
      <protection hidden="1"/>
    </xf>
    <xf numFmtId="166" fontId="14" fillId="2" borderId="0" xfId="0" applyNumberFormat="1" applyFont="1" applyFill="1" applyBorder="1" applyAlignment="1" applyProtection="1">
      <alignment horizontal="center" vertical="center"/>
      <protection hidden="1"/>
    </xf>
    <xf numFmtId="49" fontId="24" fillId="2" borderId="0" xfId="0" applyNumberFormat="1" applyFont="1" applyFill="1" applyBorder="1" applyAlignment="1" applyProtection="1">
      <alignment vertical="center"/>
      <protection hidden="1"/>
    </xf>
    <xf numFmtId="0" fontId="25" fillId="0" borderId="0" xfId="0" applyFont="1" applyAlignment="1" applyProtection="1">
      <alignment horizontal="center" vertical="center"/>
      <protection hidden="1"/>
    </xf>
    <xf numFmtId="3" fontId="6" fillId="11" borderId="0" xfId="0" applyNumberFormat="1" applyFont="1" applyFill="1" applyBorder="1" applyAlignment="1" applyProtection="1">
      <alignment horizontal="center" vertical="center"/>
      <protection hidden="1"/>
    </xf>
    <xf numFmtId="164" fontId="8" fillId="2" borderId="0" xfId="0" applyNumberFormat="1" applyFont="1" applyFill="1" applyBorder="1" applyAlignment="1" applyProtection="1">
      <alignment horizontal="left" vertical="center"/>
      <protection hidden="1"/>
    </xf>
    <xf numFmtId="165" fontId="9" fillId="11" borderId="0" xfId="0" applyNumberFormat="1" applyFont="1" applyFill="1" applyBorder="1" applyAlignment="1" applyProtection="1">
      <alignment horizontal="center" vertical="center"/>
      <protection hidden="1"/>
    </xf>
    <xf numFmtId="49" fontId="10" fillId="3" borderId="17" xfId="0" applyNumberFormat="1" applyFont="1" applyFill="1" applyBorder="1" applyAlignment="1" applyProtection="1">
      <alignment horizontal="center" vertical="center" wrapText="1"/>
      <protection hidden="1"/>
    </xf>
    <xf numFmtId="49" fontId="10" fillId="3" borderId="3" xfId="0" applyNumberFormat="1" applyFont="1" applyFill="1" applyBorder="1" applyAlignment="1" applyProtection="1">
      <alignment horizontal="center" vertical="center" wrapText="1"/>
      <protection hidden="1"/>
    </xf>
    <xf numFmtId="49" fontId="26" fillId="2" borderId="0" xfId="0" applyNumberFormat="1" applyFont="1" applyFill="1" applyBorder="1" applyAlignment="1" applyProtection="1">
      <alignment horizontal="center" vertical="center"/>
      <protection hidden="1"/>
    </xf>
    <xf numFmtId="0" fontId="25" fillId="0" borderId="0" xfId="0" applyFont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32" fillId="0" borderId="0" xfId="0" quotePrefix="1" applyFont="1" applyAlignment="1" applyProtection="1">
      <alignment vertical="center"/>
      <protection hidden="1"/>
    </xf>
    <xf numFmtId="164" fontId="8" fillId="2" borderId="0" xfId="0" applyNumberFormat="1" applyFont="1" applyFill="1" applyBorder="1" applyAlignment="1" applyProtection="1">
      <alignment horizontal="center" vertical="center"/>
      <protection hidden="1"/>
    </xf>
    <xf numFmtId="49" fontId="19" fillId="0" borderId="0" xfId="0" applyNumberFormat="1" applyFont="1" applyFill="1" applyBorder="1" applyAlignment="1" applyProtection="1">
      <alignment horizontal="left" vertical="center"/>
      <protection hidden="1"/>
    </xf>
    <xf numFmtId="49" fontId="16" fillId="0" borderId="0" xfId="0" applyNumberFormat="1" applyFont="1" applyFill="1" applyBorder="1" applyAlignment="1" applyProtection="1">
      <alignment horizontal="center" vertical="center"/>
      <protection hidden="1"/>
    </xf>
    <xf numFmtId="3" fontId="16" fillId="0" borderId="0" xfId="0" applyNumberFormat="1" applyFont="1" applyFill="1" applyBorder="1" applyAlignment="1" applyProtection="1">
      <alignment horizontal="right" vertical="center"/>
      <protection hidden="1"/>
    </xf>
    <xf numFmtId="3" fontId="16" fillId="0" borderId="0" xfId="0" applyNumberFormat="1" applyFont="1" applyFill="1" applyBorder="1" applyAlignment="1" applyProtection="1">
      <alignment horizontal="center" vertical="center"/>
      <protection hidden="1"/>
    </xf>
    <xf numFmtId="3" fontId="19" fillId="0" borderId="0" xfId="0" applyNumberFormat="1" applyFont="1" applyFill="1" applyBorder="1" applyAlignment="1" applyProtection="1">
      <alignment horizontal="right" vertical="center"/>
      <protection hidden="1"/>
    </xf>
    <xf numFmtId="166" fontId="16" fillId="0" borderId="0" xfId="0" applyNumberFormat="1" applyFont="1" applyFill="1" applyBorder="1" applyAlignment="1" applyProtection="1">
      <alignment horizontal="right" vertical="center"/>
      <protection hidden="1"/>
    </xf>
    <xf numFmtId="166" fontId="16" fillId="0" borderId="0" xfId="0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49" fontId="19" fillId="2" borderId="0" xfId="0" applyNumberFormat="1" applyFont="1" applyFill="1" applyBorder="1" applyAlignment="1" applyProtection="1">
      <alignment horizontal="left" vertical="center"/>
      <protection hidden="1"/>
    </xf>
    <xf numFmtId="49" fontId="14" fillId="2" borderId="0" xfId="0" applyNumberFormat="1" applyFont="1" applyFill="1" applyBorder="1" applyAlignment="1" applyProtection="1">
      <alignment horizontal="center" vertical="center"/>
      <protection hidden="1"/>
    </xf>
    <xf numFmtId="3" fontId="14" fillId="2" borderId="0" xfId="0" applyNumberFormat="1" applyFont="1" applyFill="1" applyBorder="1" applyAlignment="1" applyProtection="1">
      <alignment horizontal="center" vertical="center"/>
      <protection hidden="1"/>
    </xf>
    <xf numFmtId="3" fontId="13" fillId="2" borderId="20" xfId="0" applyNumberFormat="1" applyFont="1" applyFill="1" applyBorder="1" applyAlignment="1" applyProtection="1">
      <alignment horizontal="right" vertical="center"/>
      <protection hidden="1"/>
    </xf>
    <xf numFmtId="166" fontId="14" fillId="2" borderId="20" xfId="0" applyNumberFormat="1" applyFont="1" applyFill="1" applyBorder="1" applyAlignment="1" applyProtection="1">
      <alignment horizontal="right" vertical="center"/>
      <protection hidden="1"/>
    </xf>
    <xf numFmtId="49" fontId="35" fillId="12" borderId="7" xfId="0" applyNumberFormat="1" applyFont="1" applyFill="1" applyBorder="1" applyAlignment="1" applyProtection="1">
      <alignment horizontal="left" vertical="center"/>
      <protection locked="0"/>
    </xf>
    <xf numFmtId="14" fontId="16" fillId="0" borderId="6" xfId="0" applyNumberFormat="1" applyFont="1" applyFill="1" applyBorder="1" applyAlignment="1" applyProtection="1">
      <alignment horizontal="center" vertical="center"/>
      <protection locked="0"/>
    </xf>
    <xf numFmtId="0" fontId="18" fillId="0" borderId="6" xfId="0" applyFont="1" applyBorder="1" applyAlignment="1" applyProtection="1">
      <alignment horizontal="left" vertical="center"/>
      <protection locked="0"/>
    </xf>
    <xf numFmtId="14" fontId="16" fillId="0" borderId="1" xfId="0" applyNumberFormat="1" applyFont="1" applyFill="1" applyBorder="1" applyAlignment="1" applyProtection="1">
      <alignment horizontal="center" vertical="center"/>
      <protection locked="0"/>
    </xf>
    <xf numFmtId="49" fontId="17" fillId="0" borderId="1" xfId="1" applyNumberFormat="1" applyFont="1" applyFill="1" applyBorder="1" applyAlignment="1" applyProtection="1">
      <alignment horizontal="center" vertical="center"/>
      <protection locked="0"/>
    </xf>
    <xf numFmtId="49" fontId="17" fillId="0" borderId="1" xfId="1" applyNumberFormat="1" applyFont="1" applyFill="1" applyBorder="1" applyAlignment="1" applyProtection="1">
      <alignment horizontal="left" vertical="center"/>
      <protection locked="0"/>
    </xf>
    <xf numFmtId="0" fontId="18" fillId="0" borderId="1" xfId="0" applyFont="1" applyBorder="1" applyAlignment="1" applyProtection="1">
      <alignment horizontal="left" vertical="center"/>
      <protection locked="0"/>
    </xf>
    <xf numFmtId="14" fontId="16" fillId="0" borderId="16" xfId="0" applyNumberFormat="1" applyFont="1" applyFill="1" applyBorder="1" applyAlignment="1" applyProtection="1">
      <alignment horizontal="center" vertical="center"/>
      <protection locked="0"/>
    </xf>
    <xf numFmtId="49" fontId="17" fillId="0" borderId="16" xfId="1" applyNumberFormat="1" applyFont="1" applyFill="1" applyBorder="1" applyAlignment="1" applyProtection="1">
      <alignment horizontal="center" vertical="center"/>
      <protection locked="0"/>
    </xf>
    <xf numFmtId="49" fontId="17" fillId="0" borderId="16" xfId="1" applyNumberFormat="1" applyFont="1" applyFill="1" applyBorder="1" applyAlignment="1" applyProtection="1">
      <alignment horizontal="left" vertical="center"/>
      <protection locked="0"/>
    </xf>
    <xf numFmtId="0" fontId="18" fillId="0" borderId="16" xfId="0" applyFont="1" applyBorder="1" applyAlignment="1" applyProtection="1">
      <alignment vertical="center"/>
      <protection locked="0"/>
    </xf>
    <xf numFmtId="14" fontId="16" fillId="0" borderId="9" xfId="0" applyNumberFormat="1" applyFont="1" applyFill="1" applyBorder="1" applyAlignment="1" applyProtection="1">
      <alignment horizontal="center" vertical="center"/>
      <protection locked="0"/>
    </xf>
    <xf numFmtId="49" fontId="17" fillId="0" borderId="9" xfId="1" applyNumberFormat="1" applyFont="1" applyFill="1" applyBorder="1" applyAlignment="1" applyProtection="1">
      <alignment horizontal="center" vertical="center"/>
      <protection locked="0"/>
    </xf>
    <xf numFmtId="49" fontId="17" fillId="0" borderId="9" xfId="1" applyNumberFormat="1" applyFont="1" applyFill="1" applyBorder="1" applyAlignment="1" applyProtection="1">
      <alignment horizontal="left" vertical="center"/>
      <protection locked="0"/>
    </xf>
    <xf numFmtId="166" fontId="16" fillId="4" borderId="6" xfId="0" applyNumberFormat="1" applyFont="1" applyFill="1" applyBorder="1" applyAlignment="1" applyProtection="1">
      <alignment horizontal="center" vertical="center"/>
      <protection locked="0"/>
    </xf>
    <xf numFmtId="166" fontId="16" fillId="4" borderId="1" xfId="0" applyNumberFormat="1" applyFont="1" applyFill="1" applyBorder="1" applyAlignment="1" applyProtection="1">
      <alignment horizontal="center" vertical="center"/>
      <protection locked="0"/>
    </xf>
    <xf numFmtId="166" fontId="16" fillId="2" borderId="1" xfId="0" applyNumberFormat="1" applyFont="1" applyFill="1" applyBorder="1" applyAlignment="1" applyProtection="1">
      <alignment horizontal="center" vertical="center"/>
      <protection locked="0"/>
    </xf>
    <xf numFmtId="49" fontId="27" fillId="2" borderId="14" xfId="0" applyNumberFormat="1" applyFont="1" applyFill="1" applyBorder="1" applyAlignment="1" applyProtection="1">
      <alignment horizontal="center" vertical="center"/>
      <protection locked="0"/>
    </xf>
    <xf numFmtId="168" fontId="16" fillId="2" borderId="9" xfId="0" applyNumberFormat="1" applyFont="1" applyFill="1" applyBorder="1" applyAlignment="1" applyProtection="1">
      <alignment horizontal="right" vertical="center"/>
      <protection locked="0"/>
    </xf>
    <xf numFmtId="168" fontId="19" fillId="2" borderId="9" xfId="0" applyNumberFormat="1" applyFont="1" applyFill="1" applyBorder="1" applyAlignment="1" applyProtection="1">
      <alignment horizontal="right" vertical="center"/>
      <protection locked="0"/>
    </xf>
    <xf numFmtId="166" fontId="16" fillId="2" borderId="9" xfId="0" applyNumberFormat="1" applyFont="1" applyFill="1" applyBorder="1" applyAlignment="1" applyProtection="1">
      <alignment horizontal="center" vertical="center"/>
      <protection locked="0"/>
    </xf>
    <xf numFmtId="49" fontId="16" fillId="2" borderId="12" xfId="0" applyNumberFormat="1" applyFont="1" applyFill="1" applyBorder="1" applyAlignment="1" applyProtection="1">
      <alignment horizontal="center" vertical="center"/>
      <protection locked="0"/>
    </xf>
    <xf numFmtId="49" fontId="16" fillId="2" borderId="13" xfId="0" applyNumberFormat="1" applyFont="1" applyFill="1" applyBorder="1" applyAlignment="1" applyProtection="1">
      <alignment horizontal="center" vertical="center"/>
      <protection locked="0"/>
    </xf>
    <xf numFmtId="49" fontId="16" fillId="2" borderId="14" xfId="0" applyNumberFormat="1" applyFont="1" applyFill="1" applyBorder="1" applyAlignment="1" applyProtection="1">
      <alignment horizontal="center" vertical="center"/>
      <protection locked="0"/>
    </xf>
    <xf numFmtId="167" fontId="16" fillId="2" borderId="6" xfId="4" applyNumberFormat="1" applyFont="1" applyFill="1" applyBorder="1" applyAlignment="1" applyProtection="1">
      <alignment horizontal="center" vertical="center"/>
      <protection hidden="1"/>
    </xf>
    <xf numFmtId="167" fontId="16" fillId="2" borderId="1" xfId="4" applyNumberFormat="1" applyFont="1" applyFill="1" applyBorder="1" applyAlignment="1" applyProtection="1">
      <alignment horizontal="center" vertical="center"/>
      <protection hidden="1"/>
    </xf>
    <xf numFmtId="167" fontId="16" fillId="2" borderId="9" xfId="4" applyNumberFormat="1" applyFont="1" applyFill="1" applyBorder="1" applyAlignment="1" applyProtection="1">
      <alignment horizontal="center" vertical="center"/>
      <protection hidden="1"/>
    </xf>
    <xf numFmtId="10" fontId="16" fillId="2" borderId="1" xfId="4" applyNumberFormat="1" applyFont="1" applyFill="1" applyBorder="1" applyAlignment="1" applyProtection="1">
      <alignment horizontal="center" vertical="center"/>
      <protection hidden="1"/>
    </xf>
    <xf numFmtId="10" fontId="16" fillId="2" borderId="6" xfId="4" applyNumberFormat="1" applyFont="1" applyFill="1" applyBorder="1" applyAlignment="1" applyProtection="1">
      <alignment horizontal="center" vertical="center"/>
      <protection hidden="1"/>
    </xf>
    <xf numFmtId="10" fontId="16" fillId="2" borderId="9" xfId="4" applyNumberFormat="1" applyFont="1" applyFill="1" applyBorder="1" applyAlignment="1" applyProtection="1">
      <alignment horizontal="center" vertical="center"/>
      <protection hidden="1"/>
    </xf>
    <xf numFmtId="0" fontId="38" fillId="0" borderId="0" xfId="0" applyFont="1" applyAlignment="1" applyProtection="1">
      <alignment vertical="center"/>
      <protection hidden="1"/>
    </xf>
    <xf numFmtId="0" fontId="38" fillId="0" borderId="0" xfId="0" applyFont="1" applyBorder="1" applyAlignment="1" applyProtection="1">
      <alignment vertical="center"/>
      <protection hidden="1"/>
    </xf>
    <xf numFmtId="0" fontId="38" fillId="0" borderId="0" xfId="0" applyFont="1" applyAlignment="1" applyProtection="1">
      <alignment horizontal="center" vertical="center" wrapText="1"/>
      <protection hidden="1"/>
    </xf>
    <xf numFmtId="168" fontId="41" fillId="7" borderId="24" xfId="0" applyNumberFormat="1" applyFont="1" applyFill="1" applyBorder="1" applyAlignment="1" applyProtection="1">
      <alignment horizontal="right" vertical="center" indent="1"/>
      <protection hidden="1"/>
    </xf>
    <xf numFmtId="167" fontId="32" fillId="13" borderId="22" xfId="4" applyNumberFormat="1" applyFont="1" applyFill="1" applyBorder="1" applyAlignment="1" applyProtection="1">
      <alignment horizontal="right" vertical="center" indent="1"/>
      <protection hidden="1"/>
    </xf>
    <xf numFmtId="3" fontId="42" fillId="11" borderId="0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Alignment="1">
      <alignment horizontal="center" vertical="center" wrapText="1"/>
    </xf>
    <xf numFmtId="6" fontId="5" fillId="0" borderId="0" xfId="0" applyNumberFormat="1" applyFont="1" applyAlignment="1" applyProtection="1">
      <alignment horizontal="center" vertical="center"/>
      <protection hidden="1"/>
    </xf>
    <xf numFmtId="6" fontId="0" fillId="0" borderId="0" xfId="0" applyNumberFormat="1"/>
    <xf numFmtId="167" fontId="0" fillId="0" borderId="0" xfId="4" applyNumberFormat="1" applyFont="1"/>
    <xf numFmtId="9" fontId="0" fillId="0" borderId="0" xfId="0" applyNumberFormat="1"/>
    <xf numFmtId="0" fontId="43" fillId="7" borderId="0" xfId="0" applyFont="1" applyFill="1"/>
    <xf numFmtId="0" fontId="0" fillId="0" borderId="0" xfId="0" applyAlignment="1">
      <alignment horizontal="right" indent="2"/>
    </xf>
    <xf numFmtId="0" fontId="18" fillId="0" borderId="0" xfId="0" applyFont="1"/>
    <xf numFmtId="0" fontId="37" fillId="6" borderId="0" xfId="0" applyFont="1" applyFill="1"/>
    <xf numFmtId="0" fontId="18" fillId="15" borderId="0" xfId="0" applyFont="1" applyFill="1"/>
    <xf numFmtId="0" fontId="18" fillId="0" borderId="25" xfId="0" applyFont="1" applyBorder="1"/>
    <xf numFmtId="0" fontId="18" fillId="0" borderId="26" xfId="0" applyFont="1" applyBorder="1"/>
    <xf numFmtId="0" fontId="18" fillId="0" borderId="27" xfId="0" applyFont="1" applyBorder="1"/>
    <xf numFmtId="0" fontId="35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45" fillId="0" borderId="26" xfId="0" applyFont="1" applyBorder="1"/>
    <xf numFmtId="49" fontId="16" fillId="2" borderId="6" xfId="0" applyNumberFormat="1" applyFont="1" applyFill="1" applyBorder="1" applyAlignment="1" applyProtection="1">
      <alignment horizontal="left" vertical="center"/>
      <protection locked="0"/>
    </xf>
    <xf numFmtId="49" fontId="16" fillId="2" borderId="1" xfId="0" applyNumberFormat="1" applyFont="1" applyFill="1" applyBorder="1" applyAlignment="1" applyProtection="1">
      <alignment horizontal="left" vertical="center"/>
      <protection locked="0"/>
    </xf>
    <xf numFmtId="0" fontId="40" fillId="0" borderId="0" xfId="0" applyFont="1" applyAlignment="1" applyProtection="1">
      <alignment vertical="center"/>
      <protection hidden="1"/>
    </xf>
    <xf numFmtId="171" fontId="16" fillId="4" borderId="6" xfId="0" applyNumberFormat="1" applyFont="1" applyFill="1" applyBorder="1" applyAlignment="1" applyProtection="1">
      <alignment horizontal="right" vertical="center"/>
      <protection locked="0"/>
    </xf>
    <xf numFmtId="171" fontId="19" fillId="4" borderId="6" xfId="0" applyNumberFormat="1" applyFont="1" applyFill="1" applyBorder="1" applyAlignment="1" applyProtection="1">
      <alignment horizontal="right" vertical="center"/>
      <protection locked="0"/>
    </xf>
    <xf numFmtId="171" fontId="16" fillId="2" borderId="1" xfId="0" applyNumberFormat="1" applyFont="1" applyFill="1" applyBorder="1" applyAlignment="1" applyProtection="1">
      <alignment horizontal="right" vertical="center"/>
      <protection locked="0"/>
    </xf>
    <xf numFmtId="171" fontId="19" fillId="2" borderId="1" xfId="0" applyNumberFormat="1" applyFont="1" applyFill="1" applyBorder="1" applyAlignment="1" applyProtection="1">
      <alignment horizontal="right" vertical="center"/>
      <protection locked="0"/>
    </xf>
    <xf numFmtId="171" fontId="16" fillId="4" borderId="1" xfId="0" applyNumberFormat="1" applyFont="1" applyFill="1" applyBorder="1" applyAlignment="1" applyProtection="1">
      <alignment horizontal="right" vertical="center"/>
      <protection locked="0"/>
    </xf>
    <xf numFmtId="171" fontId="19" fillId="4" borderId="1" xfId="0" applyNumberFormat="1" applyFont="1" applyFill="1" applyBorder="1" applyAlignment="1" applyProtection="1">
      <alignment horizontal="right" vertical="center"/>
      <protection locked="0"/>
    </xf>
    <xf numFmtId="171" fontId="16" fillId="2" borderId="9" xfId="0" applyNumberFormat="1" applyFont="1" applyFill="1" applyBorder="1" applyAlignment="1" applyProtection="1">
      <alignment horizontal="right" vertical="center"/>
      <protection locked="0"/>
    </xf>
    <xf numFmtId="171" fontId="19" fillId="2" borderId="9" xfId="0" applyNumberFormat="1" applyFont="1" applyFill="1" applyBorder="1" applyAlignment="1" applyProtection="1">
      <alignment horizontal="right" vertical="center"/>
      <protection locked="0"/>
    </xf>
    <xf numFmtId="168" fontId="16" fillId="14" borderId="28" xfId="0" applyNumberFormat="1" applyFont="1" applyFill="1" applyBorder="1" applyAlignment="1" applyProtection="1">
      <alignment horizontal="right" vertical="center"/>
      <protection hidden="1"/>
    </xf>
    <xf numFmtId="10" fontId="16" fillId="14" borderId="29" xfId="4" applyNumberFormat="1" applyFont="1" applyFill="1" applyBorder="1" applyAlignment="1" applyProtection="1">
      <alignment horizontal="center" vertical="center"/>
      <protection hidden="1"/>
    </xf>
    <xf numFmtId="49" fontId="11" fillId="3" borderId="31" xfId="0" applyNumberFormat="1" applyFont="1" applyFill="1" applyBorder="1" applyAlignment="1" applyProtection="1">
      <alignment horizontal="center" vertical="center" wrapText="1"/>
      <protection hidden="1"/>
    </xf>
    <xf numFmtId="3" fontId="16" fillId="0" borderId="0" xfId="0" quotePrefix="1" applyNumberFormat="1" applyFont="1" applyFill="1" applyBorder="1" applyAlignment="1" applyProtection="1">
      <alignment horizontal="right" vertical="center"/>
      <protection hidden="1"/>
    </xf>
    <xf numFmtId="0" fontId="18" fillId="0" borderId="0" xfId="0" applyFont="1" applyAlignment="1" applyProtection="1">
      <alignment horizontal="left" vertical="center" indent="1"/>
      <protection hidden="1"/>
    </xf>
    <xf numFmtId="0" fontId="36" fillId="0" borderId="0" xfId="0" applyFont="1" applyAlignment="1" applyProtection="1">
      <alignment horizontal="left" vertical="center" indent="1"/>
      <protection hidden="1"/>
    </xf>
    <xf numFmtId="49" fontId="12" fillId="18" borderId="30" xfId="1" applyNumberFormat="1" applyFont="1" applyFill="1" applyBorder="1" applyAlignment="1" applyProtection="1">
      <alignment horizontal="center" vertical="center" wrapText="1"/>
      <protection hidden="1"/>
    </xf>
    <xf numFmtId="49" fontId="12" fillId="17" borderId="32" xfId="1" applyNumberFormat="1" applyFont="1" applyFill="1" applyBorder="1" applyAlignment="1" applyProtection="1">
      <alignment horizontal="center" vertical="center" textRotation="90" wrapText="1"/>
      <protection hidden="1"/>
    </xf>
    <xf numFmtId="49" fontId="12" fillId="17" borderId="32" xfId="1" applyNumberFormat="1" applyFont="1" applyFill="1" applyBorder="1" applyAlignment="1" applyProtection="1">
      <alignment horizontal="center" vertical="center" wrapText="1"/>
      <protection hidden="1"/>
    </xf>
    <xf numFmtId="49" fontId="12" fillId="19" borderId="32" xfId="1" applyNumberFormat="1" applyFont="1" applyFill="1" applyBorder="1" applyAlignment="1" applyProtection="1">
      <alignment horizontal="center" vertical="center" textRotation="90" wrapText="1"/>
      <protection hidden="1"/>
    </xf>
    <xf numFmtId="49" fontId="12" fillId="19" borderId="32" xfId="1" applyNumberFormat="1" applyFont="1" applyFill="1" applyBorder="1" applyAlignment="1" applyProtection="1">
      <alignment horizontal="center" vertical="center" wrapText="1"/>
      <protection hidden="1"/>
    </xf>
    <xf numFmtId="49" fontId="12" fillId="16" borderId="32" xfId="1" applyNumberFormat="1" applyFont="1" applyFill="1" applyBorder="1" applyAlignment="1" applyProtection="1">
      <alignment horizontal="center" vertical="center" textRotation="90" wrapText="1"/>
      <protection hidden="1"/>
    </xf>
    <xf numFmtId="49" fontId="12" fillId="16" borderId="32" xfId="1" applyNumberFormat="1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Fill="1" applyBorder="1" applyAlignment="1" applyProtection="1">
      <alignment vertical="center"/>
      <protection hidden="1"/>
    </xf>
    <xf numFmtId="164" fontId="8" fillId="0" borderId="0" xfId="0" applyNumberFormat="1" applyFont="1" applyFill="1" applyBorder="1" applyAlignment="1" applyProtection="1">
      <alignment horizontal="left" vertical="center"/>
      <protection hidden="1"/>
    </xf>
    <xf numFmtId="49" fontId="12" fillId="0" borderId="34" xfId="1" applyNumberFormat="1" applyFont="1" applyFill="1" applyBorder="1" applyAlignment="1" applyProtection="1">
      <alignment horizontal="center" vertical="center" wrapText="1"/>
      <protection hidden="1"/>
    </xf>
    <xf numFmtId="49" fontId="15" fillId="0" borderId="0" xfId="0" applyNumberFormat="1" applyFont="1" applyFill="1" applyBorder="1" applyAlignment="1" applyProtection="1">
      <alignment horizontal="left" vertical="center" indent="1"/>
      <protection hidden="1"/>
    </xf>
    <xf numFmtId="49" fontId="15" fillId="0" borderId="0" xfId="0" applyNumberFormat="1" applyFont="1" applyFill="1" applyBorder="1" applyAlignment="1" applyProtection="1">
      <alignment horizontal="left" vertical="center" indent="2"/>
      <protection hidden="1"/>
    </xf>
    <xf numFmtId="0" fontId="5" fillId="0" borderId="0" xfId="0" applyFont="1" applyFill="1" applyBorder="1" applyAlignment="1">
      <alignment vertical="center"/>
    </xf>
    <xf numFmtId="49" fontId="12" fillId="20" borderId="30" xfId="1" applyNumberFormat="1" applyFont="1" applyFill="1" applyBorder="1" applyAlignment="1" applyProtection="1">
      <alignment horizontal="center" vertical="center" wrapText="1"/>
      <protection hidden="1"/>
    </xf>
    <xf numFmtId="1" fontId="48" fillId="21" borderId="6" xfId="0" applyNumberFormat="1" applyFont="1" applyFill="1" applyBorder="1" applyAlignment="1" applyProtection="1">
      <alignment horizontal="center" vertical="center"/>
      <protection hidden="1"/>
    </xf>
    <xf numFmtId="1" fontId="48" fillId="21" borderId="1" xfId="0" applyNumberFormat="1" applyFont="1" applyFill="1" applyBorder="1" applyAlignment="1" applyProtection="1">
      <alignment horizontal="center" vertical="center"/>
      <protection hidden="1"/>
    </xf>
    <xf numFmtId="1" fontId="48" fillId="21" borderId="9" xfId="0" applyNumberFormat="1" applyFont="1" applyFill="1" applyBorder="1" applyAlignment="1" applyProtection="1">
      <alignment horizontal="center" vertical="center"/>
      <protection hidden="1"/>
    </xf>
    <xf numFmtId="172" fontId="45" fillId="0" borderId="6" xfId="0" applyNumberFormat="1" applyFont="1" applyFill="1" applyBorder="1" applyAlignment="1" applyProtection="1">
      <alignment horizontal="center" vertical="center"/>
      <protection locked="0"/>
    </xf>
    <xf numFmtId="172" fontId="45" fillId="0" borderId="1" xfId="0" applyNumberFormat="1" applyFont="1" applyFill="1" applyBorder="1" applyAlignment="1" applyProtection="1">
      <alignment horizontal="center" vertical="center"/>
      <protection locked="0"/>
    </xf>
    <xf numFmtId="172" fontId="45" fillId="0" borderId="9" xfId="0" applyNumberFormat="1" applyFont="1" applyFill="1" applyBorder="1" applyAlignment="1" applyProtection="1">
      <alignment horizontal="center" vertical="center"/>
      <protection locked="0"/>
    </xf>
    <xf numFmtId="166" fontId="16" fillId="11" borderId="6" xfId="0" applyNumberFormat="1" applyFont="1" applyFill="1" applyBorder="1" applyAlignment="1" applyProtection="1">
      <alignment horizontal="right" vertical="center"/>
      <protection hidden="1"/>
    </xf>
    <xf numFmtId="166" fontId="16" fillId="11" borderId="1" xfId="0" applyNumberFormat="1" applyFont="1" applyFill="1" applyBorder="1" applyAlignment="1" applyProtection="1">
      <alignment horizontal="right" vertical="center"/>
      <protection hidden="1"/>
    </xf>
    <xf numFmtId="166" fontId="16" fillId="11" borderId="9" xfId="0" applyNumberFormat="1" applyFont="1" applyFill="1" applyBorder="1" applyAlignment="1" applyProtection="1">
      <alignment horizontal="right" vertical="center"/>
      <protection hidden="1"/>
    </xf>
    <xf numFmtId="49" fontId="49" fillId="0" borderId="0" xfId="0" applyNumberFormat="1" applyFont="1" applyFill="1" applyBorder="1" applyAlignment="1" applyProtection="1">
      <alignment horizontal="center" vertical="center"/>
      <protection hidden="1"/>
    </xf>
    <xf numFmtId="168" fontId="28" fillId="7" borderId="38" xfId="0" applyNumberFormat="1" applyFont="1" applyFill="1" applyBorder="1" applyAlignment="1" applyProtection="1">
      <alignment vertical="center"/>
      <protection hidden="1"/>
    </xf>
    <xf numFmtId="167" fontId="28" fillId="7" borderId="39" xfId="4" applyNumberFormat="1" applyFont="1" applyFill="1" applyBorder="1" applyAlignment="1" applyProtection="1">
      <alignment horizontal="center" vertical="center"/>
      <protection hidden="1"/>
    </xf>
    <xf numFmtId="168" fontId="47" fillId="10" borderId="45" xfId="0" applyNumberFormat="1" applyFont="1" applyFill="1" applyBorder="1" applyAlignment="1" applyProtection="1">
      <alignment vertical="center"/>
      <protection hidden="1"/>
    </xf>
    <xf numFmtId="167" fontId="50" fillId="10" borderId="47" xfId="4" applyNumberFormat="1" applyFont="1" applyFill="1" applyBorder="1" applyAlignment="1" applyProtection="1">
      <alignment horizontal="center" vertical="center"/>
      <protection hidden="1"/>
    </xf>
    <xf numFmtId="49" fontId="15" fillId="11" borderId="0" xfId="0" applyNumberFormat="1" applyFont="1" applyFill="1" applyBorder="1" applyAlignment="1" applyProtection="1">
      <alignment horizontal="right" vertical="center" indent="1"/>
      <protection hidden="1"/>
    </xf>
    <xf numFmtId="168" fontId="28" fillId="12" borderId="0" xfId="0" applyNumberFormat="1" applyFont="1" applyFill="1" applyBorder="1" applyAlignment="1" applyProtection="1">
      <alignment vertical="center"/>
      <protection hidden="1"/>
    </xf>
    <xf numFmtId="167" fontId="28" fillId="12" borderId="0" xfId="4" applyNumberFormat="1" applyFont="1" applyFill="1" applyBorder="1" applyAlignment="1" applyProtection="1">
      <alignment horizontal="center" vertical="center"/>
      <protection hidden="1"/>
    </xf>
    <xf numFmtId="168" fontId="47" fillId="23" borderId="42" xfId="0" applyNumberFormat="1" applyFont="1" applyFill="1" applyBorder="1" applyAlignment="1" applyProtection="1">
      <alignment vertical="center"/>
      <protection hidden="1"/>
    </xf>
    <xf numFmtId="167" fontId="50" fillId="23" borderId="44" xfId="4" applyNumberFormat="1" applyFont="1" applyFill="1" applyBorder="1" applyAlignment="1" applyProtection="1">
      <alignment horizontal="center" vertical="center"/>
      <protection hidden="1"/>
    </xf>
    <xf numFmtId="168" fontId="47" fillId="26" borderId="45" xfId="0" applyNumberFormat="1" applyFont="1" applyFill="1" applyBorder="1" applyAlignment="1" applyProtection="1">
      <alignment vertical="center"/>
      <protection hidden="1"/>
    </xf>
    <xf numFmtId="167" fontId="50" fillId="26" borderId="47" xfId="4" applyNumberFormat="1" applyFont="1" applyFill="1" applyBorder="1" applyAlignment="1" applyProtection="1">
      <alignment horizontal="center" vertical="center"/>
      <protection hidden="1"/>
    </xf>
    <xf numFmtId="168" fontId="47" fillId="28" borderId="45" xfId="0" applyNumberFormat="1" applyFont="1" applyFill="1" applyBorder="1" applyAlignment="1" applyProtection="1">
      <alignment vertical="center"/>
      <protection hidden="1"/>
    </xf>
    <xf numFmtId="167" fontId="50" fillId="28" borderId="47" xfId="4" applyNumberFormat="1" applyFont="1" applyFill="1" applyBorder="1" applyAlignment="1" applyProtection="1">
      <alignment horizontal="center" vertical="center"/>
      <protection hidden="1"/>
    </xf>
    <xf numFmtId="168" fontId="28" fillId="7" borderId="52" xfId="0" applyNumberFormat="1" applyFont="1" applyFill="1" applyBorder="1" applyAlignment="1" applyProtection="1">
      <alignment vertical="center"/>
      <protection hidden="1"/>
    </xf>
    <xf numFmtId="0" fontId="5" fillId="12" borderId="0" xfId="0" applyFont="1" applyFill="1" applyAlignment="1" applyProtection="1">
      <alignment vertical="center"/>
      <protection hidden="1"/>
    </xf>
    <xf numFmtId="49" fontId="15" fillId="11" borderId="0" xfId="0" applyNumberFormat="1" applyFont="1" applyFill="1" applyBorder="1" applyAlignment="1" applyProtection="1">
      <alignment horizontal="left" vertical="center" indent="2"/>
      <protection hidden="1"/>
    </xf>
    <xf numFmtId="49" fontId="15" fillId="11" borderId="0" xfId="0" applyNumberFormat="1" applyFont="1" applyFill="1" applyBorder="1" applyAlignment="1" applyProtection="1">
      <alignment horizontal="center" vertical="center"/>
      <protection hidden="1"/>
    </xf>
    <xf numFmtId="0" fontId="5" fillId="12" borderId="0" xfId="0" applyFont="1" applyFill="1" applyBorder="1" applyAlignment="1" applyProtection="1">
      <alignment vertical="center"/>
      <protection hidden="1"/>
    </xf>
    <xf numFmtId="49" fontId="15" fillId="11" borderId="24" xfId="0" applyNumberFormat="1" applyFont="1" applyFill="1" applyBorder="1" applyAlignment="1" applyProtection="1">
      <alignment vertical="center"/>
      <protection hidden="1"/>
    </xf>
    <xf numFmtId="49" fontId="15" fillId="11" borderId="36" xfId="0" applyNumberFormat="1" applyFont="1" applyFill="1" applyBorder="1" applyAlignment="1" applyProtection="1">
      <alignment vertical="center"/>
      <protection hidden="1"/>
    </xf>
    <xf numFmtId="49" fontId="15" fillId="11" borderId="22" xfId="0" applyNumberFormat="1" applyFont="1" applyFill="1" applyBorder="1" applyAlignment="1" applyProtection="1">
      <alignment vertical="center"/>
      <protection hidden="1"/>
    </xf>
    <xf numFmtId="49" fontId="15" fillId="11" borderId="37" xfId="0" applyNumberFormat="1" applyFont="1" applyFill="1" applyBorder="1" applyAlignment="1" applyProtection="1">
      <alignment vertical="center"/>
      <protection hidden="1"/>
    </xf>
    <xf numFmtId="49" fontId="15" fillId="11" borderId="0" xfId="0" applyNumberFormat="1" applyFont="1" applyFill="1" applyBorder="1" applyAlignment="1" applyProtection="1">
      <alignment vertical="center"/>
      <protection hidden="1"/>
    </xf>
    <xf numFmtId="3" fontId="51" fillId="9" borderId="0" xfId="0" applyNumberFormat="1" applyFont="1" applyFill="1" applyBorder="1" applyAlignment="1" applyProtection="1">
      <alignment horizontal="right" vertical="center" indent="1"/>
      <protection hidden="1"/>
    </xf>
    <xf numFmtId="3" fontId="52" fillId="14" borderId="24" xfId="0" applyNumberFormat="1" applyFont="1" applyFill="1" applyBorder="1" applyAlignment="1" applyProtection="1">
      <alignment horizontal="right" vertical="center" indent="1"/>
      <protection hidden="1"/>
    </xf>
    <xf numFmtId="10" fontId="52" fillId="14" borderId="22" xfId="4" applyNumberFormat="1" applyFont="1" applyFill="1" applyBorder="1" applyAlignment="1" applyProtection="1">
      <alignment horizontal="right" vertical="center" indent="1"/>
      <protection hidden="1"/>
    </xf>
    <xf numFmtId="168" fontId="41" fillId="12" borderId="19" xfId="0" applyNumberFormat="1" applyFont="1" applyFill="1" applyBorder="1" applyAlignment="1" applyProtection="1">
      <alignment horizontal="right" vertical="center" indent="1"/>
      <protection hidden="1"/>
    </xf>
    <xf numFmtId="167" fontId="42" fillId="12" borderId="22" xfId="4" applyNumberFormat="1" applyFont="1" applyFill="1" applyBorder="1" applyAlignment="1" applyProtection="1">
      <alignment horizontal="right" vertical="center" indent="1"/>
      <protection hidden="1"/>
    </xf>
    <xf numFmtId="164" fontId="8" fillId="11" borderId="0" xfId="0" applyNumberFormat="1" applyFont="1" applyFill="1" applyBorder="1" applyAlignment="1" applyProtection="1">
      <alignment horizontal="left" vertical="center"/>
      <protection hidden="1"/>
    </xf>
    <xf numFmtId="0" fontId="34" fillId="0" borderId="53" xfId="0" applyFont="1" applyBorder="1" applyAlignment="1" applyProtection="1">
      <alignment horizontal="center" vertical="center"/>
      <protection hidden="1"/>
    </xf>
    <xf numFmtId="0" fontId="18" fillId="0" borderId="35" xfId="0" applyFont="1" applyFill="1" applyBorder="1" applyAlignment="1" applyProtection="1">
      <alignment horizontal="left" vertical="center"/>
      <protection hidden="1"/>
    </xf>
    <xf numFmtId="49" fontId="17" fillId="0" borderId="35" xfId="1" applyNumberFormat="1" applyFont="1" applyFill="1" applyBorder="1" applyAlignment="1" applyProtection="1">
      <alignment horizontal="left" vertical="center"/>
      <protection hidden="1"/>
    </xf>
    <xf numFmtId="49" fontId="16" fillId="0" borderId="35" xfId="0" applyNumberFormat="1" applyFont="1" applyFill="1" applyBorder="1" applyAlignment="1" applyProtection="1">
      <alignment horizontal="left" vertical="center"/>
      <protection hidden="1"/>
    </xf>
    <xf numFmtId="0" fontId="18" fillId="0" borderId="35" xfId="0" applyFont="1" applyFill="1" applyBorder="1" applyAlignment="1" applyProtection="1">
      <alignment vertical="center"/>
      <protection hidden="1"/>
    </xf>
    <xf numFmtId="1" fontId="42" fillId="12" borderId="23" xfId="0" applyNumberFormat="1" applyFont="1" applyFill="1" applyBorder="1" applyAlignment="1" applyProtection="1">
      <alignment horizontal="right" vertical="center" indent="1"/>
      <protection hidden="1"/>
    </xf>
    <xf numFmtId="44" fontId="53" fillId="11" borderId="0" xfId="0" applyNumberFormat="1" applyFont="1" applyFill="1" applyBorder="1" applyAlignment="1" applyProtection="1">
      <alignment vertical="center"/>
      <protection hidden="1"/>
    </xf>
    <xf numFmtId="0" fontId="5" fillId="0" borderId="0" xfId="0" applyFont="1" applyFill="1" applyAlignment="1" applyProtection="1">
      <alignment vertical="center"/>
      <protection hidden="1"/>
    </xf>
    <xf numFmtId="49" fontId="12" fillId="0" borderId="0" xfId="1" applyNumberFormat="1" applyFont="1" applyFill="1" applyBorder="1" applyAlignment="1" applyProtection="1">
      <alignment horizontal="center" vertical="center" wrapText="1"/>
      <protection hidden="1"/>
    </xf>
    <xf numFmtId="1" fontId="32" fillId="13" borderId="23" xfId="0" applyNumberFormat="1" applyFont="1" applyFill="1" applyBorder="1" applyAlignment="1" applyProtection="1">
      <alignment horizontal="right" vertical="center" indent="1"/>
      <protection hidden="1"/>
    </xf>
    <xf numFmtId="166" fontId="21" fillId="0" borderId="0" xfId="0" applyNumberFormat="1" applyFont="1" applyFill="1" applyBorder="1" applyAlignment="1" applyProtection="1">
      <alignment horizontal="right" vertical="center"/>
      <protection hidden="1"/>
    </xf>
    <xf numFmtId="0" fontId="18" fillId="0" borderId="0" xfId="0" applyFont="1" applyFill="1" applyAlignment="1" applyProtection="1">
      <alignment vertical="center"/>
      <protection hidden="1"/>
    </xf>
    <xf numFmtId="1" fontId="16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165" fontId="9" fillId="0" borderId="0" xfId="0" applyNumberFormat="1" applyFont="1" applyFill="1" applyBorder="1" applyAlignment="1" applyProtection="1">
      <alignment horizontal="center" vertical="center"/>
      <protection hidden="1"/>
    </xf>
    <xf numFmtId="166" fontId="21" fillId="0" borderId="0" xfId="0" applyNumberFormat="1" applyFont="1" applyFill="1" applyBorder="1" applyAlignment="1" applyProtection="1">
      <alignment horizontal="center" vertical="center"/>
      <protection hidden="1"/>
    </xf>
    <xf numFmtId="168" fontId="47" fillId="0" borderId="0" xfId="0" applyNumberFormat="1" applyFont="1" applyFill="1" applyBorder="1" applyAlignment="1" applyProtection="1">
      <alignment vertical="center"/>
      <protection hidden="1"/>
    </xf>
    <xf numFmtId="166" fontId="14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>
      <alignment horizontal="center" vertical="center"/>
    </xf>
    <xf numFmtId="167" fontId="50" fillId="0" borderId="0" xfId="4" applyNumberFormat="1" applyFont="1" applyFill="1" applyBorder="1" applyAlignment="1" applyProtection="1">
      <alignment horizontal="center" vertical="center"/>
      <protection hidden="1"/>
    </xf>
    <xf numFmtId="166" fontId="14" fillId="0" borderId="0" xfId="0" applyNumberFormat="1" applyFont="1" applyFill="1" applyBorder="1" applyAlignment="1" applyProtection="1">
      <alignment horizontal="right" vertical="center"/>
      <protection hidden="1"/>
    </xf>
    <xf numFmtId="49" fontId="12" fillId="0" borderId="56" xfId="1" applyNumberFormat="1" applyFont="1" applyFill="1" applyBorder="1" applyAlignment="1" applyProtection="1">
      <alignment horizontal="center" vertical="center" wrapText="1"/>
      <protection hidden="1"/>
    </xf>
    <xf numFmtId="14" fontId="17" fillId="0" borderId="1" xfId="1" applyNumberFormat="1" applyFont="1" applyFill="1" applyBorder="1" applyAlignment="1" applyProtection="1">
      <alignment horizontal="center" vertical="center"/>
      <protection locked="0"/>
    </xf>
    <xf numFmtId="14" fontId="17" fillId="0" borderId="16" xfId="1" applyNumberFormat="1" applyFont="1" applyFill="1" applyBorder="1" applyAlignment="1" applyProtection="1">
      <alignment horizontal="center" vertical="center"/>
      <protection locked="0"/>
    </xf>
    <xf numFmtId="14" fontId="17" fillId="0" borderId="9" xfId="1" applyNumberFormat="1" applyFont="1" applyFill="1" applyBorder="1" applyAlignment="1" applyProtection="1">
      <alignment horizontal="center" vertical="center"/>
      <protection locked="0"/>
    </xf>
    <xf numFmtId="42" fontId="50" fillId="12" borderId="54" xfId="0" applyNumberFormat="1" applyFont="1" applyFill="1" applyBorder="1" applyAlignment="1" applyProtection="1">
      <alignment horizontal="right" vertical="center" indent="1"/>
      <protection hidden="1"/>
    </xf>
    <xf numFmtId="0" fontId="5" fillId="0" borderId="0" xfId="0" applyFont="1" applyBorder="1" applyAlignment="1" applyProtection="1">
      <alignment vertical="center"/>
      <protection hidden="1"/>
    </xf>
    <xf numFmtId="0" fontId="18" fillId="0" borderId="0" xfId="0" applyFont="1" applyFill="1" applyBorder="1" applyAlignment="1" applyProtection="1">
      <alignment horizontal="right" vertical="center" indent="2"/>
      <protection hidden="1"/>
    </xf>
    <xf numFmtId="49" fontId="46" fillId="0" borderId="55" xfId="1" applyNumberFormat="1" applyFont="1" applyFill="1" applyBorder="1" applyAlignment="1" applyProtection="1">
      <alignment horizontal="center" vertical="center" wrapText="1"/>
      <protection hidden="1"/>
    </xf>
    <xf numFmtId="166" fontId="47" fillId="26" borderId="29" xfId="0" applyNumberFormat="1" applyFont="1" applyFill="1" applyBorder="1" applyAlignment="1" applyProtection="1">
      <alignment horizontal="center" vertical="center"/>
      <protection hidden="1"/>
    </xf>
    <xf numFmtId="166" fontId="47" fillId="26" borderId="28" xfId="0" applyNumberFormat="1" applyFont="1" applyFill="1" applyBorder="1" applyAlignment="1" applyProtection="1">
      <alignment horizontal="center" vertical="center"/>
      <protection hidden="1"/>
    </xf>
    <xf numFmtId="166" fontId="47" fillId="0" borderId="0" xfId="0" applyNumberFormat="1" applyFont="1" applyFill="1" applyBorder="1" applyAlignment="1" applyProtection="1">
      <alignment horizontal="center" vertical="center"/>
      <protection hidden="1"/>
    </xf>
    <xf numFmtId="14" fontId="37" fillId="21" borderId="6" xfId="0" applyNumberFormat="1" applyFont="1" applyFill="1" applyBorder="1" applyAlignment="1" applyProtection="1">
      <alignment horizontal="center" vertical="center"/>
      <protection hidden="1"/>
    </xf>
    <xf numFmtId="14" fontId="37" fillId="21" borderId="1" xfId="0" applyNumberFormat="1" applyFont="1" applyFill="1" applyBorder="1" applyAlignment="1" applyProtection="1">
      <alignment horizontal="center" vertical="center"/>
      <protection hidden="1"/>
    </xf>
    <xf numFmtId="14" fontId="37" fillId="21" borderId="9" xfId="0" applyNumberFormat="1" applyFont="1" applyFill="1" applyBorder="1" applyAlignment="1" applyProtection="1">
      <alignment horizontal="center" vertical="center"/>
      <protection hidden="1"/>
    </xf>
    <xf numFmtId="1" fontId="45" fillId="21" borderId="6" xfId="0" applyNumberFormat="1" applyFont="1" applyFill="1" applyBorder="1" applyAlignment="1" applyProtection="1">
      <alignment horizontal="center" vertical="center"/>
      <protection hidden="1"/>
    </xf>
    <xf numFmtId="1" fontId="45" fillId="21" borderId="1" xfId="0" applyNumberFormat="1" applyFont="1" applyFill="1" applyBorder="1" applyAlignment="1" applyProtection="1">
      <alignment horizontal="center" vertical="center"/>
      <protection hidden="1"/>
    </xf>
    <xf numFmtId="1" fontId="45" fillId="21" borderId="9" xfId="0" applyNumberFormat="1" applyFont="1" applyFill="1" applyBorder="1" applyAlignment="1" applyProtection="1">
      <alignment horizontal="center" vertical="center"/>
      <protection hidden="1"/>
    </xf>
    <xf numFmtId="167" fontId="44" fillId="13" borderId="22" xfId="4" applyNumberFormat="1" applyFont="1" applyFill="1" applyBorder="1" applyAlignment="1" applyProtection="1">
      <alignment horizontal="center" vertical="center"/>
      <protection hidden="1"/>
    </xf>
    <xf numFmtId="1" fontId="44" fillId="13" borderId="23" xfId="0" applyNumberFormat="1" applyFont="1" applyFill="1" applyBorder="1" applyAlignment="1" applyProtection="1">
      <alignment horizontal="center" vertical="center"/>
      <protection hidden="1"/>
    </xf>
    <xf numFmtId="0" fontId="47" fillId="0" borderId="28" xfId="0" applyFont="1" applyFill="1" applyBorder="1" applyAlignment="1" applyProtection="1">
      <alignment vertical="center"/>
      <protection hidden="1"/>
    </xf>
    <xf numFmtId="0" fontId="15" fillId="12" borderId="0" xfId="0" applyFont="1" applyFill="1" applyAlignment="1" applyProtection="1">
      <alignment vertical="center"/>
      <protection hidden="1"/>
    </xf>
    <xf numFmtId="1" fontId="16" fillId="0" borderId="6" xfId="0" applyNumberFormat="1" applyFont="1" applyFill="1" applyBorder="1" applyAlignment="1" applyProtection="1">
      <alignment horizontal="center" vertical="center"/>
      <protection locked="0"/>
    </xf>
    <xf numFmtId="1" fontId="16" fillId="0" borderId="1" xfId="0" applyNumberFormat="1" applyFont="1" applyFill="1" applyBorder="1" applyAlignment="1" applyProtection="1">
      <alignment horizontal="center" vertical="center"/>
      <protection locked="0"/>
    </xf>
    <xf numFmtId="1" fontId="16" fillId="0" borderId="9" xfId="0" applyNumberFormat="1" applyFont="1" applyFill="1" applyBorder="1" applyAlignment="1" applyProtection="1">
      <alignment horizontal="center" vertical="center"/>
      <protection locked="0"/>
    </xf>
    <xf numFmtId="0" fontId="38" fillId="0" borderId="0" xfId="0" applyFont="1" applyFill="1" applyAlignment="1" applyProtection="1">
      <alignment vertical="center"/>
      <protection hidden="1"/>
    </xf>
    <xf numFmtId="49" fontId="20" fillId="0" borderId="0" xfId="0" applyNumberFormat="1" applyFont="1" applyFill="1" applyBorder="1" applyAlignment="1" applyProtection="1">
      <alignment horizontal="left" vertical="center"/>
      <protection hidden="1"/>
    </xf>
    <xf numFmtId="49" fontId="21" fillId="0" borderId="0" xfId="0" applyNumberFormat="1" applyFont="1" applyFill="1" applyBorder="1" applyAlignment="1" applyProtection="1">
      <alignment horizontal="center" vertical="center"/>
      <protection hidden="1"/>
    </xf>
    <xf numFmtId="168" fontId="21" fillId="0" borderId="0" xfId="0" applyNumberFormat="1" applyFont="1" applyFill="1" applyBorder="1" applyAlignment="1" applyProtection="1">
      <alignment horizontal="right" vertical="center"/>
      <protection hidden="1"/>
    </xf>
    <xf numFmtId="168" fontId="21" fillId="0" borderId="0" xfId="0" applyNumberFormat="1" applyFont="1" applyFill="1" applyBorder="1" applyAlignment="1" applyProtection="1">
      <alignment horizontal="center" vertical="center"/>
      <protection hidden="1"/>
    </xf>
    <xf numFmtId="168" fontId="20" fillId="0" borderId="0" xfId="0" applyNumberFormat="1" applyFont="1" applyFill="1" applyBorder="1" applyAlignment="1" applyProtection="1">
      <alignment horizontal="right" vertical="center"/>
      <protection hidden="1"/>
    </xf>
    <xf numFmtId="0" fontId="47" fillId="0" borderId="0" xfId="0" applyFont="1" applyFill="1" applyBorder="1" applyAlignment="1" applyProtection="1">
      <alignment vertical="center"/>
      <protection hidden="1"/>
    </xf>
    <xf numFmtId="42" fontId="50" fillId="10" borderId="60" xfId="0" applyNumberFormat="1" applyFont="1" applyFill="1" applyBorder="1" applyAlignment="1" applyProtection="1">
      <alignment horizontal="right" vertical="center" indent="1"/>
      <protection hidden="1"/>
    </xf>
    <xf numFmtId="49" fontId="46" fillId="17" borderId="30" xfId="1" applyNumberFormat="1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Fill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right" vertical="center"/>
      <protection hidden="1"/>
    </xf>
    <xf numFmtId="1" fontId="27" fillId="21" borderId="6" xfId="0" applyNumberFormat="1" applyFont="1" applyFill="1" applyBorder="1" applyAlignment="1" applyProtection="1">
      <alignment horizontal="center" vertical="center"/>
      <protection hidden="1"/>
    </xf>
    <xf numFmtId="1" fontId="27" fillId="21" borderId="1" xfId="0" applyNumberFormat="1" applyFont="1" applyFill="1" applyBorder="1" applyAlignment="1" applyProtection="1">
      <alignment horizontal="center" vertical="center"/>
      <protection hidden="1"/>
    </xf>
    <xf numFmtId="1" fontId="27" fillId="21" borderId="9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 applyBorder="1" applyAlignment="1" applyProtection="1">
      <alignment horizontal="right" vertical="center" indent="2"/>
      <protection hidden="1"/>
    </xf>
    <xf numFmtId="0" fontId="47" fillId="24" borderId="0" xfId="0" applyFont="1" applyFill="1" applyBorder="1" applyAlignment="1" applyProtection="1">
      <alignment horizontal="right" vertical="center" indent="1"/>
      <protection hidden="1"/>
    </xf>
    <xf numFmtId="0" fontId="47" fillId="26" borderId="0" xfId="0" applyFont="1" applyFill="1" applyBorder="1" applyAlignment="1" applyProtection="1">
      <alignment horizontal="right" vertical="center" indent="1"/>
      <protection hidden="1"/>
    </xf>
    <xf numFmtId="0" fontId="47" fillId="26" borderId="28" xfId="0" applyFont="1" applyFill="1" applyBorder="1" applyAlignment="1" applyProtection="1">
      <alignment horizontal="right" vertical="center" indent="1"/>
      <protection hidden="1"/>
    </xf>
    <xf numFmtId="0" fontId="18" fillId="0" borderId="0" xfId="0" applyFont="1" applyBorder="1" applyAlignment="1" applyProtection="1">
      <alignment horizontal="left" vertical="center" indent="2"/>
      <protection hidden="1"/>
    </xf>
    <xf numFmtId="0" fontId="47" fillId="10" borderId="0" xfId="0" applyFont="1" applyFill="1" applyAlignment="1" applyProtection="1">
      <alignment horizontal="left" vertical="center" indent="1"/>
      <protection hidden="1"/>
    </xf>
    <xf numFmtId="169" fontId="5" fillId="3" borderId="4" xfId="0" applyNumberFormat="1" applyFont="1" applyFill="1" applyBorder="1" applyAlignment="1" applyProtection="1">
      <alignment horizontal="center" vertical="center"/>
      <protection hidden="1"/>
    </xf>
    <xf numFmtId="169" fontId="5" fillId="3" borderId="21" xfId="0" applyNumberFormat="1" applyFont="1" applyFill="1" applyBorder="1" applyAlignment="1" applyProtection="1">
      <alignment horizontal="center" vertical="center"/>
      <protection hidden="1"/>
    </xf>
    <xf numFmtId="169" fontId="30" fillId="3" borderId="21" xfId="0" applyNumberFormat="1" applyFont="1" applyFill="1" applyBorder="1" applyAlignment="1" applyProtection="1">
      <alignment horizontal="center" vertical="center"/>
      <protection hidden="1"/>
    </xf>
    <xf numFmtId="49" fontId="12" fillId="20" borderId="55" xfId="1" applyNumberFormat="1" applyFont="1" applyFill="1" applyBorder="1" applyAlignment="1" applyProtection="1">
      <alignment horizontal="center" vertical="center" wrapText="1"/>
      <protection hidden="1"/>
    </xf>
    <xf numFmtId="1" fontId="44" fillId="13" borderId="22" xfId="0" applyNumberFormat="1" applyFont="1" applyFill="1" applyBorder="1" applyAlignment="1" applyProtection="1">
      <alignment horizontal="center" vertical="center"/>
      <protection hidden="1"/>
    </xf>
    <xf numFmtId="49" fontId="15" fillId="8" borderId="40" xfId="0" applyNumberFormat="1" applyFont="1" applyFill="1" applyBorder="1" applyAlignment="1" applyProtection="1">
      <alignment horizontal="right" vertical="center" indent="1"/>
      <protection hidden="1"/>
    </xf>
    <xf numFmtId="49" fontId="15" fillId="8" borderId="41" xfId="0" applyNumberFormat="1" applyFont="1" applyFill="1" applyBorder="1" applyAlignment="1" applyProtection="1">
      <alignment horizontal="right" vertical="center" indent="1"/>
      <protection hidden="1"/>
    </xf>
    <xf numFmtId="49" fontId="47" fillId="22" borderId="42" xfId="0" applyNumberFormat="1" applyFont="1" applyFill="1" applyBorder="1" applyAlignment="1" applyProtection="1">
      <alignment horizontal="right" vertical="center" indent="1"/>
      <protection hidden="1"/>
    </xf>
    <xf numFmtId="49" fontId="47" fillId="22" borderId="43" xfId="0" applyNumberFormat="1" applyFont="1" applyFill="1" applyBorder="1" applyAlignment="1" applyProtection="1">
      <alignment horizontal="right" vertical="center" indent="1"/>
      <protection hidden="1"/>
    </xf>
    <xf numFmtId="49" fontId="47" fillId="22" borderId="44" xfId="0" applyNumberFormat="1" applyFont="1" applyFill="1" applyBorder="1" applyAlignment="1" applyProtection="1">
      <alignment horizontal="right" vertical="center" indent="1"/>
      <protection hidden="1"/>
    </xf>
    <xf numFmtId="49" fontId="47" fillId="25" borderId="45" xfId="0" applyNumberFormat="1" applyFont="1" applyFill="1" applyBorder="1" applyAlignment="1" applyProtection="1">
      <alignment horizontal="right" vertical="center" indent="1"/>
      <protection hidden="1"/>
    </xf>
    <xf numFmtId="49" fontId="47" fillId="25" borderId="46" xfId="0" applyNumberFormat="1" applyFont="1" applyFill="1" applyBorder="1" applyAlignment="1" applyProtection="1">
      <alignment horizontal="right" vertical="center" indent="1"/>
      <protection hidden="1"/>
    </xf>
    <xf numFmtId="49" fontId="47" fillId="25" borderId="47" xfId="0" applyNumberFormat="1" applyFont="1" applyFill="1" applyBorder="1" applyAlignment="1" applyProtection="1">
      <alignment horizontal="right" vertical="center" indent="1"/>
      <protection hidden="1"/>
    </xf>
    <xf numFmtId="49" fontId="47" fillId="27" borderId="48" xfId="0" applyNumberFormat="1" applyFont="1" applyFill="1" applyBorder="1" applyAlignment="1" applyProtection="1">
      <alignment horizontal="right" vertical="center" indent="1"/>
      <protection hidden="1"/>
    </xf>
    <xf numFmtId="49" fontId="47" fillId="27" borderId="49" xfId="0" applyNumberFormat="1" applyFont="1" applyFill="1" applyBorder="1" applyAlignment="1" applyProtection="1">
      <alignment horizontal="right" vertical="center" indent="1"/>
      <protection hidden="1"/>
    </xf>
    <xf numFmtId="49" fontId="47" fillId="27" borderId="50" xfId="0" applyNumberFormat="1" applyFont="1" applyFill="1" applyBorder="1" applyAlignment="1" applyProtection="1">
      <alignment horizontal="right" vertical="center" indent="1"/>
      <protection hidden="1"/>
    </xf>
    <xf numFmtId="49" fontId="47" fillId="9" borderId="48" xfId="0" applyNumberFormat="1" applyFont="1" applyFill="1" applyBorder="1" applyAlignment="1" applyProtection="1">
      <alignment horizontal="right" vertical="center" indent="1"/>
      <protection hidden="1"/>
    </xf>
    <xf numFmtId="49" fontId="47" fillId="9" borderId="49" xfId="0" applyNumberFormat="1" applyFont="1" applyFill="1" applyBorder="1" applyAlignment="1" applyProtection="1">
      <alignment horizontal="right" vertical="center" indent="1"/>
      <protection hidden="1"/>
    </xf>
    <xf numFmtId="49" fontId="47" fillId="9" borderId="50" xfId="0" applyNumberFormat="1" applyFont="1" applyFill="1" applyBorder="1" applyAlignment="1" applyProtection="1">
      <alignment horizontal="right" vertical="center" indent="1"/>
      <protection hidden="1"/>
    </xf>
    <xf numFmtId="49" fontId="15" fillId="8" borderId="51" xfId="0" applyNumberFormat="1" applyFont="1" applyFill="1" applyBorder="1" applyAlignment="1" applyProtection="1">
      <alignment horizontal="right" vertical="center" indent="1"/>
      <protection hidden="1"/>
    </xf>
    <xf numFmtId="49" fontId="15" fillId="8" borderId="52" xfId="0" applyNumberFormat="1" applyFont="1" applyFill="1" applyBorder="1" applyAlignment="1" applyProtection="1">
      <alignment horizontal="right" vertical="center" indent="1"/>
      <protection hidden="1"/>
    </xf>
    <xf numFmtId="0" fontId="39" fillId="0" borderId="0" xfId="0" applyFont="1" applyBorder="1" applyAlignment="1" applyProtection="1">
      <alignment horizontal="left" vertical="center" indent="1"/>
      <protection hidden="1"/>
    </xf>
    <xf numFmtId="0" fontId="39" fillId="0" borderId="0" xfId="0" applyFont="1" applyAlignment="1" applyProtection="1">
      <alignment horizontal="left" vertical="center" indent="1"/>
      <protection hidden="1"/>
    </xf>
    <xf numFmtId="0" fontId="18" fillId="0" borderId="0" xfId="0" applyFont="1" applyBorder="1" applyAlignment="1" applyProtection="1">
      <alignment horizontal="left" vertical="center" indent="1"/>
      <protection hidden="1"/>
    </xf>
    <xf numFmtId="0" fontId="18" fillId="0" borderId="0" xfId="0" applyFont="1" applyAlignment="1" applyProtection="1">
      <alignment horizontal="left" vertical="center" indent="1"/>
      <protection hidden="1"/>
    </xf>
    <xf numFmtId="49" fontId="12" fillId="20" borderId="0" xfId="1" applyNumberFormat="1" applyFont="1" applyFill="1" applyBorder="1" applyAlignment="1" applyProtection="1">
      <alignment horizontal="center" vertical="center" wrapText="1"/>
      <protection hidden="1"/>
    </xf>
    <xf numFmtId="0" fontId="47" fillId="24" borderId="29" xfId="0" applyFont="1" applyFill="1" applyBorder="1" applyAlignment="1" applyProtection="1">
      <alignment horizontal="right" vertical="center" indent="1"/>
      <protection hidden="1"/>
    </xf>
    <xf numFmtId="42" fontId="50" fillId="10" borderId="24" xfId="0" applyNumberFormat="1" applyFont="1" applyFill="1" applyBorder="1" applyAlignment="1" applyProtection="1">
      <alignment horizontal="center" vertical="center"/>
      <protection hidden="1"/>
    </xf>
    <xf numFmtId="0" fontId="47" fillId="26" borderId="29" xfId="0" applyFont="1" applyFill="1" applyBorder="1" applyAlignment="1" applyProtection="1">
      <alignment horizontal="right" vertical="center" indent="1"/>
      <protection hidden="1"/>
    </xf>
    <xf numFmtId="49" fontId="44" fillId="13" borderId="22" xfId="0" applyNumberFormat="1" applyFont="1" applyFill="1" applyBorder="1" applyAlignment="1" applyProtection="1">
      <alignment horizontal="center" vertical="center"/>
      <protection hidden="1"/>
    </xf>
    <xf numFmtId="0" fontId="44" fillId="13" borderId="22" xfId="0" applyNumberFormat="1" applyFont="1" applyFill="1" applyBorder="1" applyAlignment="1" applyProtection="1">
      <alignment horizontal="center" vertical="center"/>
      <protection hidden="1"/>
    </xf>
    <xf numFmtId="167" fontId="44" fillId="13" borderId="0" xfId="4" applyNumberFormat="1" applyFont="1" applyFill="1" applyBorder="1" applyAlignment="1" applyProtection="1">
      <alignment horizontal="center" vertical="center"/>
      <protection hidden="1"/>
    </xf>
    <xf numFmtId="42" fontId="50" fillId="10" borderId="19" xfId="0" applyNumberFormat="1" applyFont="1" applyFill="1" applyBorder="1" applyAlignment="1" applyProtection="1">
      <alignment horizontal="center" vertical="center"/>
      <protection hidden="1"/>
    </xf>
    <xf numFmtId="42" fontId="50" fillId="10" borderId="36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15" fillId="28" borderId="57" xfId="0" applyFont="1" applyFill="1" applyBorder="1" applyAlignment="1" applyProtection="1">
      <alignment horizontal="left" vertical="center" indent="1"/>
      <protection hidden="1"/>
    </xf>
    <xf numFmtId="0" fontId="15" fillId="28" borderId="0" xfId="0" applyFont="1" applyFill="1" applyBorder="1" applyAlignment="1" applyProtection="1">
      <alignment horizontal="left" vertical="center" indent="1"/>
      <protection hidden="1"/>
    </xf>
    <xf numFmtId="0" fontId="47" fillId="10" borderId="57" xfId="0" applyFont="1" applyFill="1" applyBorder="1" applyAlignment="1" applyProtection="1">
      <alignment horizontal="left" vertical="center" indent="1"/>
      <protection hidden="1"/>
    </xf>
    <xf numFmtId="0" fontId="18" fillId="0" borderId="10" xfId="0" applyFont="1" applyBorder="1" applyAlignment="1" applyProtection="1">
      <alignment horizontal="left" vertical="center"/>
      <protection locked="0"/>
    </xf>
    <xf numFmtId="0" fontId="18" fillId="0" borderId="58" xfId="0" applyFont="1" applyBorder="1" applyAlignment="1" applyProtection="1">
      <alignment horizontal="left" vertical="center"/>
      <protection locked="0"/>
    </xf>
    <xf numFmtId="0" fontId="18" fillId="0" borderId="12" xfId="0" applyFont="1" applyBorder="1" applyAlignment="1" applyProtection="1">
      <alignment horizontal="left" vertical="center"/>
      <protection locked="0"/>
    </xf>
    <xf numFmtId="49" fontId="17" fillId="0" borderId="2" xfId="1" applyNumberFormat="1" applyFont="1" applyFill="1" applyBorder="1" applyAlignment="1" applyProtection="1">
      <alignment horizontal="left" vertical="center"/>
      <protection locked="0"/>
    </xf>
    <xf numFmtId="49" fontId="17" fillId="0" borderId="33" xfId="1" applyNumberFormat="1" applyFont="1" applyFill="1" applyBorder="1" applyAlignment="1" applyProtection="1">
      <alignment horizontal="left" vertical="center"/>
      <protection locked="0"/>
    </xf>
    <xf numFmtId="49" fontId="17" fillId="0" borderId="13" xfId="1" applyNumberFormat="1" applyFont="1" applyFill="1" applyBorder="1" applyAlignment="1" applyProtection="1">
      <alignment horizontal="left" vertical="center"/>
      <protection locked="0"/>
    </xf>
    <xf numFmtId="49" fontId="17" fillId="0" borderId="11" xfId="1" applyNumberFormat="1" applyFont="1" applyFill="1" applyBorder="1" applyAlignment="1" applyProtection="1">
      <alignment horizontal="left" vertical="center"/>
      <protection locked="0"/>
    </xf>
    <xf numFmtId="49" fontId="17" fillId="0" borderId="59" xfId="1" applyNumberFormat="1" applyFont="1" applyFill="1" applyBorder="1" applyAlignment="1" applyProtection="1">
      <alignment horizontal="left" vertical="center"/>
      <protection locked="0"/>
    </xf>
    <xf numFmtId="49" fontId="17" fillId="0" borderId="14" xfId="1" applyNumberFormat="1" applyFont="1" applyFill="1" applyBorder="1" applyAlignment="1" applyProtection="1">
      <alignment horizontal="left" vertical="center"/>
      <protection locked="0"/>
    </xf>
    <xf numFmtId="49" fontId="12" fillId="5" borderId="55" xfId="1" applyNumberFormat="1" applyFont="1" applyFill="1" applyBorder="1" applyAlignment="1" applyProtection="1">
      <alignment horizontal="center" vertical="center" wrapText="1"/>
      <protection hidden="1"/>
    </xf>
    <xf numFmtId="49" fontId="12" fillId="5" borderId="0" xfId="1" applyNumberFormat="1" applyFont="1" applyFill="1" applyBorder="1" applyAlignment="1" applyProtection="1">
      <alignment horizontal="center" vertical="center" wrapText="1"/>
      <protection hidden="1"/>
    </xf>
    <xf numFmtId="49" fontId="12" fillId="5" borderId="56" xfId="1" applyNumberFormat="1" applyFont="1" applyFill="1" applyBorder="1" applyAlignment="1" applyProtection="1">
      <alignment horizontal="center" vertical="center" wrapText="1"/>
      <protection hidden="1"/>
    </xf>
    <xf numFmtId="49" fontId="16" fillId="2" borderId="10" xfId="0" applyNumberFormat="1" applyFont="1" applyFill="1" applyBorder="1" applyAlignment="1" applyProtection="1">
      <alignment horizontal="left" vertical="center"/>
      <protection locked="0"/>
    </xf>
    <xf numFmtId="49" fontId="16" fillId="2" borderId="58" xfId="0" applyNumberFormat="1" applyFont="1" applyFill="1" applyBorder="1" applyAlignment="1" applyProtection="1">
      <alignment horizontal="left" vertical="center"/>
      <protection locked="0"/>
    </xf>
    <xf numFmtId="49" fontId="16" fillId="2" borderId="12" xfId="0" applyNumberFormat="1" applyFont="1" applyFill="1" applyBorder="1" applyAlignment="1" applyProtection="1">
      <alignment horizontal="left" vertical="center"/>
      <protection locked="0"/>
    </xf>
    <xf numFmtId="49" fontId="16" fillId="2" borderId="2" xfId="0" applyNumberFormat="1" applyFont="1" applyFill="1" applyBorder="1" applyAlignment="1" applyProtection="1">
      <alignment horizontal="left" vertical="center"/>
      <protection locked="0"/>
    </xf>
    <xf numFmtId="49" fontId="16" fillId="2" borderId="33" xfId="0" applyNumberFormat="1" applyFont="1" applyFill="1" applyBorder="1" applyAlignment="1" applyProtection="1">
      <alignment horizontal="left" vertical="center"/>
      <protection locked="0"/>
    </xf>
    <xf numFmtId="49" fontId="16" fillId="2" borderId="13" xfId="0" applyNumberFormat="1" applyFont="1" applyFill="1" applyBorder="1" applyAlignment="1" applyProtection="1">
      <alignment horizontal="left" vertical="center"/>
      <protection locked="0"/>
    </xf>
    <xf numFmtId="0" fontId="18" fillId="0" borderId="11" xfId="0" applyFont="1" applyBorder="1" applyAlignment="1" applyProtection="1">
      <alignment horizontal="left" vertical="center"/>
      <protection locked="0"/>
    </xf>
    <xf numFmtId="0" fontId="18" fillId="0" borderId="59" xfId="0" applyFont="1" applyBorder="1" applyAlignment="1" applyProtection="1">
      <alignment horizontal="left" vertical="center"/>
      <protection locked="0"/>
    </xf>
    <xf numFmtId="0" fontId="18" fillId="0" borderId="14" xfId="0" applyFont="1" applyBorder="1" applyAlignment="1" applyProtection="1">
      <alignment horizontal="left" vertical="center"/>
      <protection locked="0"/>
    </xf>
    <xf numFmtId="0" fontId="18" fillId="0" borderId="10" xfId="0" applyFont="1" applyBorder="1" applyAlignment="1" applyProtection="1">
      <alignment vertical="center"/>
      <protection locked="0"/>
    </xf>
    <xf numFmtId="0" fontId="18" fillId="0" borderId="58" xfId="0" applyFont="1" applyBorder="1" applyAlignment="1" applyProtection="1">
      <alignment vertical="center"/>
      <protection locked="0"/>
    </xf>
    <xf numFmtId="0" fontId="18" fillId="0" borderId="12" xfId="0" applyFont="1" applyBorder="1" applyAlignment="1" applyProtection="1">
      <alignment vertical="center"/>
      <protection locked="0"/>
    </xf>
    <xf numFmtId="0" fontId="18" fillId="0" borderId="2" xfId="0" applyFont="1" applyBorder="1" applyAlignment="1" applyProtection="1">
      <alignment vertical="center"/>
      <protection locked="0"/>
    </xf>
    <xf numFmtId="0" fontId="18" fillId="0" borderId="33" xfId="0" applyFont="1" applyBorder="1" applyAlignment="1" applyProtection="1">
      <alignment vertical="center"/>
      <protection locked="0"/>
    </xf>
    <xf numFmtId="0" fontId="18" fillId="0" borderId="13" xfId="0" applyFont="1" applyBorder="1" applyAlignment="1" applyProtection="1">
      <alignment vertical="center"/>
      <protection locked="0"/>
    </xf>
    <xf numFmtId="0" fontId="18" fillId="0" borderId="11" xfId="0" applyFont="1" applyBorder="1" applyAlignment="1" applyProtection="1">
      <alignment vertical="center"/>
      <protection locked="0"/>
    </xf>
    <xf numFmtId="0" fontId="18" fillId="0" borderId="59" xfId="0" applyFont="1" applyBorder="1" applyAlignment="1" applyProtection="1">
      <alignment vertical="center"/>
      <protection locked="0"/>
    </xf>
    <xf numFmtId="0" fontId="18" fillId="0" borderId="14" xfId="0" applyFont="1" applyBorder="1" applyAlignment="1" applyProtection="1">
      <alignment vertical="center"/>
      <protection locked="0"/>
    </xf>
    <xf numFmtId="0" fontId="0" fillId="0" borderId="0" xfId="0" applyAlignment="1">
      <alignment wrapText="1"/>
    </xf>
  </cellXfs>
  <cellStyles count="5">
    <cellStyle name="Normal" xfId="0" builtinId="0"/>
    <cellStyle name="Normal 2" xfId="2"/>
    <cellStyle name="Normal 3" xfId="3"/>
    <cellStyle name="Normal_ORLEANS" xfId="1"/>
    <cellStyle name="Pourcentage" xfId="4" builtinId="5"/>
  </cellStyles>
  <dxfs count="0"/>
  <tableStyles count="0" defaultTableStyle="TableStyleMedium2" defaultPivotStyle="PivotStyleLight16"/>
  <colors>
    <mruColors>
      <color rgb="FFFF1D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015_Montpellier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lt1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'Renouvel_X mois'!$E$2:$E$3</c:f>
              <c:numCache>
                <c:formatCode>General</c:formatCode>
                <c:ptCount val="2"/>
              </c:numCache>
            </c:numRef>
          </c:cat>
          <c:val>
            <c:numRef>
              <c:f>'Renouvel_X mois'!$F$2:$F$3</c:f>
              <c:numCache>
                <c:formatCode>#,##0\ "€";[Red]\-#,##0\ "€"</c:formatCode>
                <c:ptCount val="2"/>
              </c:numCache>
            </c:numRef>
          </c:val>
        </c:ser>
        <c:ser>
          <c:idx val="1"/>
          <c:order val="1"/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'Renouvel_X mois'!$E$2:$E$3</c:f>
              <c:numCache>
                <c:formatCode>General</c:formatCode>
                <c:ptCount val="2"/>
              </c:numCache>
            </c:numRef>
          </c:cat>
          <c:val>
            <c:numRef>
              <c:f>'Renouvel_X mois'!$G$2:$G$3</c:f>
              <c:numCache>
                <c:formatCode>0.0%</c:formatCode>
                <c:ptCount val="2"/>
              </c:numCache>
            </c:numRef>
          </c:val>
        </c:ser>
        <c:dLbls>
          <c:showVal val="1"/>
        </c:dLbls>
        <c:overlap val="100"/>
        <c:axId val="68455424"/>
        <c:axId val="68473600"/>
      </c:barChart>
      <c:catAx>
        <c:axId val="6845542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68473600"/>
        <c:crosses val="autoZero"/>
        <c:auto val="1"/>
        <c:lblAlgn val="ctr"/>
        <c:lblOffset val="100"/>
      </c:catAx>
      <c:valAx>
        <c:axId val="68473600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68455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3</xdr:row>
      <xdr:rowOff>176212</xdr:rowOff>
    </xdr:from>
    <xdr:to>
      <xdr:col>8</xdr:col>
      <xdr:colOff>9525</xdr:colOff>
      <xdr:row>18</xdr:row>
      <xdr:rowOff>61912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5"/>
  <sheetViews>
    <sheetView topLeftCell="A4" workbookViewId="0">
      <selection activeCell="H11" sqref="H11"/>
    </sheetView>
  </sheetViews>
  <sheetFormatPr baseColWidth="10" defaultRowHeight="12.75"/>
  <cols>
    <col min="1" max="1" width="13.85546875" style="128" bestFit="1" customWidth="1"/>
    <col min="2" max="2" width="11.42578125" style="128"/>
    <col min="3" max="3" width="14.140625" style="128" bestFit="1" customWidth="1"/>
    <col min="4" max="4" width="11.42578125" style="128"/>
    <col min="5" max="5" width="16.7109375" style="128" bestFit="1" customWidth="1"/>
    <col min="6" max="6" width="11.42578125" style="128"/>
    <col min="7" max="7" width="10.140625" style="128" bestFit="1" customWidth="1"/>
    <col min="8" max="8" width="11.42578125" style="128"/>
    <col min="9" max="9" width="6.140625" style="128" bestFit="1" customWidth="1"/>
    <col min="10" max="16384" width="11.42578125" style="128"/>
  </cols>
  <sheetData>
    <row r="1" spans="1:9">
      <c r="A1" s="129" t="s">
        <v>37</v>
      </c>
    </row>
    <row r="5" spans="1:9">
      <c r="A5" s="130" t="s">
        <v>101</v>
      </c>
      <c r="C5" s="130" t="s">
        <v>41</v>
      </c>
      <c r="E5" s="130" t="s">
        <v>42</v>
      </c>
      <c r="G5" s="128" t="s">
        <v>45</v>
      </c>
      <c r="I5" s="128" t="s">
        <v>106</v>
      </c>
    </row>
    <row r="7" spans="1:9">
      <c r="A7" s="131" t="s">
        <v>99</v>
      </c>
      <c r="C7" s="131" t="s">
        <v>16</v>
      </c>
      <c r="E7" s="131" t="s">
        <v>7</v>
      </c>
      <c r="G7" s="131">
        <v>6</v>
      </c>
      <c r="I7" s="131" t="s">
        <v>107</v>
      </c>
    </row>
    <row r="8" spans="1:9">
      <c r="A8" s="132" t="s">
        <v>24</v>
      </c>
      <c r="C8" s="132" t="s">
        <v>39</v>
      </c>
      <c r="E8" s="132" t="s">
        <v>12</v>
      </c>
      <c r="G8" s="132">
        <v>12</v>
      </c>
      <c r="I8" s="132" t="s">
        <v>108</v>
      </c>
    </row>
    <row r="9" spans="1:9">
      <c r="A9" s="132" t="s">
        <v>100</v>
      </c>
      <c r="C9" s="132" t="s">
        <v>38</v>
      </c>
      <c r="E9" s="132" t="s">
        <v>43</v>
      </c>
      <c r="G9" s="132">
        <v>24</v>
      </c>
      <c r="I9" s="132"/>
    </row>
    <row r="10" spans="1:9">
      <c r="A10" s="132" t="s">
        <v>113</v>
      </c>
      <c r="C10" s="132" t="s">
        <v>40</v>
      </c>
      <c r="E10" s="132" t="s">
        <v>44</v>
      </c>
      <c r="G10" s="132">
        <v>36</v>
      </c>
      <c r="I10" s="133"/>
    </row>
    <row r="11" spans="1:9">
      <c r="A11" s="132"/>
      <c r="C11" s="132"/>
      <c r="E11" s="132"/>
      <c r="G11" s="132" t="s">
        <v>114</v>
      </c>
    </row>
    <row r="12" spans="1:9">
      <c r="A12" s="133"/>
      <c r="C12" s="133"/>
      <c r="E12" s="133"/>
      <c r="G12" s="133"/>
    </row>
    <row r="14" spans="1:9">
      <c r="C14" s="128" t="s">
        <v>30</v>
      </c>
    </row>
    <row r="16" spans="1:9">
      <c r="C16" s="131" t="s">
        <v>33</v>
      </c>
    </row>
    <row r="17" spans="1:5">
      <c r="C17" s="132" t="s">
        <v>31</v>
      </c>
    </row>
    <row r="18" spans="1:5">
      <c r="C18" s="132" t="s">
        <v>49</v>
      </c>
    </row>
    <row r="19" spans="1:5">
      <c r="C19" s="132"/>
    </row>
    <row r="20" spans="1:5">
      <c r="C20" s="132"/>
    </row>
    <row r="21" spans="1:5">
      <c r="C21" s="133"/>
    </row>
    <row r="24" spans="1:5">
      <c r="A24" s="128" t="s">
        <v>51</v>
      </c>
      <c r="C24" s="134" t="s">
        <v>61</v>
      </c>
      <c r="D24" s="135"/>
      <c r="E24" s="134" t="s">
        <v>62</v>
      </c>
    </row>
    <row r="26" spans="1:5">
      <c r="C26" s="131" t="s">
        <v>58</v>
      </c>
      <c r="E26" s="131" t="s">
        <v>63</v>
      </c>
    </row>
    <row r="27" spans="1:5">
      <c r="C27" s="132" t="s">
        <v>59</v>
      </c>
      <c r="E27" s="132" t="s">
        <v>64</v>
      </c>
    </row>
    <row r="28" spans="1:5">
      <c r="C28" s="132" t="s">
        <v>52</v>
      </c>
      <c r="E28" s="132" t="s">
        <v>65</v>
      </c>
    </row>
    <row r="29" spans="1:5">
      <c r="C29" s="132" t="s">
        <v>57</v>
      </c>
      <c r="E29" s="132" t="s">
        <v>66</v>
      </c>
    </row>
    <row r="30" spans="1:5">
      <c r="C30" s="132" t="s">
        <v>60</v>
      </c>
      <c r="E30" s="132" t="s">
        <v>67</v>
      </c>
    </row>
    <row r="31" spans="1:5">
      <c r="C31" s="132" t="s">
        <v>53</v>
      </c>
      <c r="E31" s="132" t="s">
        <v>68</v>
      </c>
    </row>
    <row r="32" spans="1:5">
      <c r="C32" s="132" t="s">
        <v>54</v>
      </c>
      <c r="E32" s="132" t="s">
        <v>69</v>
      </c>
    </row>
    <row r="33" spans="3:5">
      <c r="C33" s="132" t="s">
        <v>55</v>
      </c>
      <c r="E33" s="132"/>
    </row>
    <row r="34" spans="3:5">
      <c r="C34" s="136" t="s">
        <v>56</v>
      </c>
      <c r="E34" s="136"/>
    </row>
    <row r="35" spans="3:5">
      <c r="C35" s="132"/>
      <c r="E35" s="132"/>
    </row>
    <row r="36" spans="3:5">
      <c r="C36" s="132" t="s">
        <v>73</v>
      </c>
      <c r="E36" s="132" t="s">
        <v>73</v>
      </c>
    </row>
    <row r="37" spans="3:5">
      <c r="C37" s="132"/>
      <c r="E37" s="132"/>
    </row>
    <row r="38" spans="3:5">
      <c r="C38" s="133"/>
      <c r="E38" s="133"/>
    </row>
    <row r="42" spans="3:5">
      <c r="C42" s="134" t="s">
        <v>70</v>
      </c>
      <c r="D42" s="134"/>
      <c r="E42" s="134" t="s">
        <v>71</v>
      </c>
    </row>
    <row r="44" spans="3:5">
      <c r="C44" s="131"/>
      <c r="E44" s="131"/>
    </row>
    <row r="45" spans="3:5">
      <c r="C45" s="132"/>
      <c r="E45" s="132"/>
    </row>
    <row r="46" spans="3:5">
      <c r="C46" s="132"/>
      <c r="E46" s="132"/>
    </row>
    <row r="47" spans="3:5">
      <c r="C47" s="132"/>
      <c r="E47" s="132"/>
    </row>
    <row r="48" spans="3:5">
      <c r="C48" s="132"/>
      <c r="E48" s="132"/>
    </row>
    <row r="49" spans="3:5">
      <c r="C49" s="132"/>
      <c r="E49" s="132"/>
    </row>
    <row r="50" spans="3:5">
      <c r="C50" s="132"/>
      <c r="E50" s="132"/>
    </row>
    <row r="51" spans="3:5">
      <c r="C51" s="132"/>
      <c r="E51" s="132"/>
    </row>
    <row r="52" spans="3:5">
      <c r="C52" s="136"/>
      <c r="E52" s="136"/>
    </row>
    <row r="53" spans="3:5">
      <c r="C53" s="132"/>
      <c r="E53" s="132"/>
    </row>
    <row r="54" spans="3:5">
      <c r="C54" s="132" t="s">
        <v>73</v>
      </c>
      <c r="E54" s="132" t="s">
        <v>73</v>
      </c>
    </row>
    <row r="55" spans="3:5">
      <c r="C55" s="132"/>
      <c r="E55" s="132"/>
    </row>
    <row r="56" spans="3:5">
      <c r="C56" s="133"/>
      <c r="E56" s="133"/>
    </row>
    <row r="61" spans="3:5">
      <c r="C61" s="134" t="s">
        <v>72</v>
      </c>
      <c r="D61" s="134"/>
      <c r="E61" s="134" t="s">
        <v>111</v>
      </c>
    </row>
    <row r="63" spans="3:5">
      <c r="C63" s="131"/>
      <c r="E63" s="131"/>
    </row>
    <row r="64" spans="3:5">
      <c r="C64" s="132"/>
      <c r="E64" s="132"/>
    </row>
    <row r="65" spans="3:5">
      <c r="C65" s="132"/>
      <c r="E65" s="132"/>
    </row>
    <row r="66" spans="3:5">
      <c r="C66" s="132"/>
      <c r="E66" s="132"/>
    </row>
    <row r="67" spans="3:5">
      <c r="C67" s="132"/>
      <c r="E67" s="132"/>
    </row>
    <row r="68" spans="3:5">
      <c r="C68" s="132"/>
      <c r="E68" s="132"/>
    </row>
    <row r="69" spans="3:5">
      <c r="C69" s="132"/>
      <c r="E69" s="132"/>
    </row>
    <row r="70" spans="3:5">
      <c r="C70" s="132"/>
      <c r="E70" s="132"/>
    </row>
    <row r="71" spans="3:5">
      <c r="C71" s="136"/>
      <c r="E71" s="136"/>
    </row>
    <row r="72" spans="3:5">
      <c r="C72" s="132"/>
      <c r="E72" s="132"/>
    </row>
    <row r="73" spans="3:5">
      <c r="C73" s="132" t="s">
        <v>73</v>
      </c>
      <c r="E73" s="132" t="s">
        <v>73</v>
      </c>
    </row>
    <row r="74" spans="3:5">
      <c r="C74" s="132"/>
      <c r="E74" s="132"/>
    </row>
    <row r="75" spans="3:5">
      <c r="C75" s="133"/>
      <c r="E75" s="133"/>
    </row>
  </sheetData>
  <sheetProtection password="C941" sheet="1" objects="1" scenarios="1"/>
  <sortState ref="C26:C34">
    <sortCondition ref="C26"/>
  </sortState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3"/>
  <sheetViews>
    <sheetView workbookViewId="0">
      <selection activeCell="E21" sqref="E21"/>
    </sheetView>
  </sheetViews>
  <sheetFormatPr baseColWidth="10" defaultRowHeight="15"/>
  <cols>
    <col min="1" max="1" width="23.5703125" bestFit="1" customWidth="1"/>
    <col min="2" max="2" width="22.7109375" customWidth="1"/>
    <col min="3" max="4" width="11.42578125" style="1"/>
  </cols>
  <sheetData>
    <row r="1" spans="1:8" ht="23.25">
      <c r="A1" s="126" t="s">
        <v>115</v>
      </c>
      <c r="B1" s="121" t="s">
        <v>116</v>
      </c>
    </row>
    <row r="2" spans="1:8" ht="16.5">
      <c r="B2" s="127" t="s">
        <v>35</v>
      </c>
      <c r="C2" s="122"/>
      <c r="D2" s="124"/>
      <c r="F2" s="123"/>
      <c r="G2" s="124"/>
      <c r="H2" s="52"/>
    </row>
    <row r="3" spans="1:8" ht="16.5">
      <c r="B3" s="127" t="s">
        <v>36</v>
      </c>
      <c r="C3" s="122"/>
      <c r="D3" s="124"/>
      <c r="F3" s="123"/>
      <c r="G3" s="124"/>
      <c r="H3" s="52"/>
    </row>
    <row r="11" spans="1:8">
      <c r="G11" s="123"/>
      <c r="H11" s="123"/>
    </row>
    <row r="12" spans="1:8">
      <c r="G12" s="124"/>
      <c r="H12" s="125"/>
    </row>
    <row r="21" spans="2:3" ht="30">
      <c r="B21" s="340" t="s">
        <v>117</v>
      </c>
      <c r="C21" s="127" t="s">
        <v>35</v>
      </c>
    </row>
    <row r="22" spans="2:3" ht="16.5">
      <c r="B22" s="127"/>
      <c r="C22" s="122"/>
    </row>
    <row r="23" spans="2:3" ht="16.5">
      <c r="B23" s="127"/>
      <c r="C23" s="122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C00000"/>
  </sheetPr>
  <dimension ref="A1:AP80"/>
  <sheetViews>
    <sheetView showGridLines="0" tabSelected="1" zoomScale="85" zoomScaleNormal="85" workbookViewId="0">
      <pane xSplit="3" ySplit="12" topLeftCell="D49" activePane="bottomRight" state="frozen"/>
      <selection pane="topRight" activeCell="D1" sqref="D1"/>
      <selection pane="bottomLeft" activeCell="A13" sqref="A13"/>
      <selection pane="bottomRight" activeCell="D11" sqref="D11"/>
    </sheetView>
  </sheetViews>
  <sheetFormatPr baseColWidth="10" defaultRowHeight="16.5" outlineLevelRow="1"/>
  <cols>
    <col min="1" max="1" width="3.140625" style="115" bestFit="1" customWidth="1"/>
    <col min="2" max="2" width="2.7109375" style="115" bestFit="1" customWidth="1"/>
    <col min="3" max="3" width="35.7109375" style="2" customWidth="1"/>
    <col min="4" max="5" width="5.7109375" style="4" customWidth="1"/>
    <col min="6" max="6" width="12.7109375" style="2" customWidth="1"/>
    <col min="7" max="7" width="7.7109375" style="4" customWidth="1"/>
    <col min="8" max="8" width="11.7109375" style="2" customWidth="1"/>
    <col min="9" max="11" width="9.7109375" style="2" customWidth="1"/>
    <col min="12" max="12" width="0.5703125" style="161" customWidth="1"/>
    <col min="13" max="13" width="11.7109375" style="4" customWidth="1"/>
    <col min="14" max="14" width="9.7109375" style="4" customWidth="1"/>
    <col min="15" max="15" width="0.5703125" style="225" customWidth="1"/>
    <col min="16" max="16" width="11.7109375" style="2" customWidth="1"/>
    <col min="17" max="17" width="0.5703125" style="3" customWidth="1"/>
    <col min="18" max="18" width="9.7109375" style="2" customWidth="1"/>
    <col min="19" max="19" width="0.5703125" style="166" customWidth="1"/>
    <col min="20" max="20" width="5.7109375" style="166" customWidth="1"/>
    <col min="21" max="21" width="10.7109375" style="166" customWidth="1"/>
    <col min="22" max="22" width="0.5703125" style="166" customWidth="1"/>
    <col min="23" max="23" width="10.7109375" style="166" customWidth="1"/>
    <col min="24" max="24" width="0.5703125" style="4" customWidth="1"/>
    <col min="25" max="25" width="11.7109375" style="4" customWidth="1"/>
    <col min="26" max="26" width="0.5703125" style="161" customWidth="1"/>
    <col min="27" max="27" width="9.7109375" style="4" customWidth="1"/>
    <col min="28" max="28" width="0.5703125" style="161" customWidth="1"/>
    <col min="29" max="29" width="14.85546875" style="2" customWidth="1"/>
    <col min="30" max="30" width="0.5703125" style="161" customWidth="1"/>
    <col min="31" max="31" width="5.7109375" style="2" customWidth="1"/>
    <col min="32" max="32" width="15.7109375" style="2" customWidth="1"/>
    <col min="33" max="33" width="20.7109375" style="2" customWidth="1"/>
    <col min="34" max="34" width="25.7109375" style="2" customWidth="1"/>
    <col min="35" max="35" width="5.7109375" style="2" customWidth="1"/>
    <col min="36" max="36" width="15.7109375" style="2" customWidth="1"/>
    <col min="37" max="37" width="20.7109375" style="2" customWidth="1"/>
    <col min="38" max="38" width="25.7109375" style="2" customWidth="1"/>
    <col min="39" max="39" width="5.7109375" style="2" customWidth="1"/>
    <col min="40" max="40" width="15.7109375" style="2" customWidth="1"/>
    <col min="41" max="41" width="20.7109375" style="2" customWidth="1"/>
    <col min="42" max="42" width="25.7109375" style="2" customWidth="1"/>
    <col min="43" max="16384" width="11.42578125" style="2"/>
  </cols>
  <sheetData>
    <row r="1" spans="1:42" s="52" customFormat="1" ht="16.5" customHeight="1" outlineLevel="1">
      <c r="A1" s="115"/>
      <c r="B1" s="115"/>
      <c r="C1" s="60" t="s">
        <v>150</v>
      </c>
      <c r="D1" s="67"/>
      <c r="E1" s="67"/>
      <c r="F1" s="43">
        <f ca="1">TODAY()</f>
        <v>42805</v>
      </c>
      <c r="G1" s="51"/>
      <c r="I1" s="161"/>
      <c r="J1" s="51"/>
      <c r="M1" s="51"/>
      <c r="N1" s="51"/>
      <c r="O1" s="220"/>
      <c r="P1" s="161"/>
      <c r="Q1" s="161"/>
      <c r="R1" s="51"/>
      <c r="S1" s="220"/>
      <c r="T1" s="220"/>
      <c r="U1" s="220"/>
      <c r="V1" s="220"/>
      <c r="W1" s="220"/>
      <c r="X1" s="232"/>
      <c r="Y1" s="161"/>
      <c r="AA1" s="161"/>
      <c r="AF1" s="192"/>
    </row>
    <row r="2" spans="1:42" s="52" customFormat="1" ht="15" customHeight="1" outlineLevel="1">
      <c r="A2" s="115"/>
      <c r="B2" s="115"/>
      <c r="C2" s="139" t="s">
        <v>78</v>
      </c>
      <c r="D2" s="68"/>
      <c r="E2" s="68"/>
      <c r="F2" s="201">
        <v>515000</v>
      </c>
      <c r="G2" s="120" t="s">
        <v>11</v>
      </c>
      <c r="H2" s="118">
        <f>SUMIF(E15:E30,"Perdu",F15:F30)+SUMIF(E39:E54,"Perdu",F39:F54)+SUMIF(E63:E67,"Perdu",F63:F67)</f>
        <v>107204.84</v>
      </c>
      <c r="I2" s="293" t="s">
        <v>25</v>
      </c>
      <c r="J2" s="294"/>
      <c r="K2" s="294"/>
      <c r="L2" s="153"/>
      <c r="M2" s="298" t="s">
        <v>34</v>
      </c>
      <c r="N2" s="267"/>
      <c r="O2" s="267"/>
      <c r="P2" s="267"/>
      <c r="Q2" s="299">
        <f>SUMIFS($F$15:$F$30,$D$15:$D$30,"dcn",$E$15:$E$30,"")+SUMIFS($F$39:$F$54,$D$39:$D$54,"dcn",$E$39:$E$54,"")+SUMIFS($F$63:$F$67,$D$63:$D$67,"DCn",$E$63:$E$67,"")</f>
        <v>159815.36000000002</v>
      </c>
      <c r="R2" s="299"/>
      <c r="S2" s="299"/>
      <c r="T2" s="258"/>
      <c r="U2" s="259">
        <f>SUMIFS($F$15:$F$30,$D$15:$D$30,"di",$E$15:$E$30,"")+SUMIFS($F$39:$F$54,$D$39:$D$54,"di",$E$39:$E$54,"")+SUMIFS(F63:F67,D63:D67,"di",E63:E67,"")</f>
        <v>78613.600000000006</v>
      </c>
      <c r="V2" s="307" t="s">
        <v>97</v>
      </c>
      <c r="W2" s="308"/>
      <c r="X2" s="308"/>
      <c r="Y2" s="308"/>
      <c r="Z2" s="308"/>
      <c r="AA2" s="308"/>
      <c r="AB2" s="248"/>
      <c r="AC2" s="248"/>
      <c r="AD2" s="248"/>
      <c r="AE2" s="139"/>
      <c r="AF2" s="204"/>
    </row>
    <row r="3" spans="1:42" s="52" customFormat="1" ht="15" customHeight="1" outlineLevel="1">
      <c r="A3" s="115"/>
      <c r="B3" s="115"/>
      <c r="C3" s="139" t="s">
        <v>10</v>
      </c>
      <c r="D3" s="61"/>
      <c r="E3" s="61"/>
      <c r="F3" s="202">
        <v>157</v>
      </c>
      <c r="G3" s="62"/>
      <c r="H3" s="216">
        <f>COUNTA($E$15:$E$30)+COUNTA($E$39:$E$54)+COUNTA($E$63:$E$67)</f>
        <v>4</v>
      </c>
      <c r="I3" s="295" t="s">
        <v>28</v>
      </c>
      <c r="J3" s="296"/>
      <c r="K3" s="296"/>
      <c r="L3" s="152"/>
      <c r="M3" s="266" t="s">
        <v>28</v>
      </c>
      <c r="N3" s="266"/>
      <c r="O3" s="266"/>
      <c r="P3" s="266"/>
      <c r="Q3" s="301" t="s">
        <v>112</v>
      </c>
      <c r="R3" s="302"/>
      <c r="S3" s="302"/>
      <c r="T3" s="48"/>
      <c r="U3" s="246">
        <f>COUNTIFS($D$15:$D$30,"DI",E15:E30,"")+COUNTIFS($D$39:$D$54,"DI",E39:E54,"")+COUNTIFS($D$63:$D$67,"DI",E63:E67,"")</f>
        <v>6</v>
      </c>
      <c r="V3" s="270" t="s">
        <v>28</v>
      </c>
      <c r="W3" s="270"/>
      <c r="X3" s="270"/>
      <c r="Y3" s="270"/>
      <c r="Z3" s="270"/>
      <c r="AA3" s="270"/>
      <c r="AC3" s="47"/>
      <c r="AD3" s="49"/>
      <c r="AE3" s="49"/>
      <c r="AF3" s="212"/>
    </row>
    <row r="4" spans="1:42" s="52" customFormat="1" ht="15" customHeight="1" outlineLevel="1">
      <c r="A4" s="115"/>
      <c r="B4" s="115"/>
      <c r="C4" s="139" t="s">
        <v>21</v>
      </c>
      <c r="D4" s="61"/>
      <c r="E4" s="61"/>
      <c r="F4" s="203">
        <f>COUNTA($C$15:$C$30)/$F$3</f>
        <v>0.10191082802547771</v>
      </c>
      <c r="G4" s="62"/>
      <c r="H4" s="119">
        <f>$H$2/$F$2</f>
        <v>0.20816473786407766</v>
      </c>
      <c r="I4" s="295" t="s">
        <v>29</v>
      </c>
      <c r="J4" s="296"/>
      <c r="K4" s="296"/>
      <c r="L4" s="152"/>
      <c r="M4" s="266" t="s">
        <v>102</v>
      </c>
      <c r="N4" s="266"/>
      <c r="O4" s="266"/>
      <c r="P4" s="266"/>
      <c r="Q4" s="303">
        <f>$Q$2/$F$2</f>
        <v>0.31032108737864078</v>
      </c>
      <c r="R4" s="303"/>
      <c r="S4" s="303"/>
      <c r="T4" s="48"/>
      <c r="U4" s="245">
        <f>$U$2/$F$2</f>
        <v>0.15264776699029128</v>
      </c>
      <c r="V4" s="270" t="s">
        <v>102</v>
      </c>
      <c r="W4" s="270"/>
      <c r="X4" s="270"/>
      <c r="Y4" s="270"/>
      <c r="Z4" s="270"/>
      <c r="AA4" s="270"/>
      <c r="AD4" s="49"/>
      <c r="AE4" s="49"/>
      <c r="AF4" s="205"/>
    </row>
    <row r="5" spans="1:42" s="52" customFormat="1" ht="5.25" customHeight="1" outlineLevel="1">
      <c r="A5" s="117"/>
      <c r="B5" s="117"/>
      <c r="C5" s="69"/>
      <c r="D5" s="69"/>
      <c r="E5" s="69"/>
      <c r="G5" s="51"/>
      <c r="L5" s="162"/>
      <c r="M5" s="261"/>
      <c r="N5" s="262"/>
      <c r="O5" s="261"/>
      <c r="P5" s="262"/>
      <c r="Q5" s="214"/>
      <c r="S5" s="161"/>
      <c r="T5" s="161"/>
      <c r="U5" s="51"/>
      <c r="V5" s="161"/>
      <c r="X5" s="51"/>
      <c r="Z5" s="162"/>
      <c r="AB5" s="162"/>
      <c r="AC5" s="63"/>
      <c r="AD5" s="162"/>
      <c r="AE5" s="63"/>
      <c r="AF5" s="206"/>
      <c r="AG5" s="63"/>
      <c r="AH5" s="63"/>
      <c r="AI5" s="63"/>
      <c r="AJ5" s="63"/>
      <c r="AK5" s="63"/>
      <c r="AL5" s="63"/>
      <c r="AM5" s="63"/>
      <c r="AN5" s="63"/>
      <c r="AO5" s="63"/>
      <c r="AP5" s="63"/>
    </row>
    <row r="6" spans="1:42" s="52" customFormat="1" ht="15" customHeight="1" outlineLevel="1">
      <c r="A6" s="117"/>
      <c r="B6" s="117"/>
      <c r="C6" s="69"/>
      <c r="D6" s="69"/>
      <c r="E6" s="69"/>
      <c r="G6" s="51"/>
      <c r="L6" s="162"/>
      <c r="M6" s="300" t="s">
        <v>96</v>
      </c>
      <c r="N6" s="268"/>
      <c r="O6" s="268"/>
      <c r="P6" s="269"/>
      <c r="Q6" s="304">
        <f>SUMIFS($F$15:$F$30,$D$15:$D$30,"AO",$E$15:$E$30,"")+SUMIFS($F$39:$F$54,$D$39:$D$54,"AO",$E$39:$E$54,"")+SUMIFS($F$63:$F$67,$D$63:$D$67,"AO",$E$63:$E$67,"")</f>
        <v>107333.75999999999</v>
      </c>
      <c r="R6" s="299"/>
      <c r="S6" s="305"/>
      <c r="T6" s="247"/>
      <c r="U6" s="259">
        <f>SUMIFS($F$15:$F$30,$D$15:$D$30,"REG",$E$15:$E$30,"")+SUMIFS($F$39:$F$54,$D$39:$D$54,"REG",$E$39:$E$54,"")+SUMIFS($F$63:$F$67,$D$63:$D$67,"REG",$E$63:$E$67,"")</f>
        <v>3157.92</v>
      </c>
      <c r="V6" s="309" t="s">
        <v>98</v>
      </c>
      <c r="W6" s="271"/>
      <c r="X6" s="271"/>
      <c r="Y6" s="271"/>
      <c r="Z6" s="271"/>
      <c r="AA6" s="271"/>
      <c r="AB6" s="248"/>
      <c r="AC6" s="248"/>
      <c r="AD6" s="248"/>
      <c r="AE6" s="206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</row>
    <row r="7" spans="1:42" s="52" customFormat="1" ht="15" customHeight="1" outlineLevel="1">
      <c r="A7" s="117"/>
      <c r="B7" s="117"/>
      <c r="C7" s="69"/>
      <c r="D7" s="69"/>
      <c r="E7" s="69"/>
      <c r="G7" s="51"/>
      <c r="L7" s="162"/>
      <c r="M7" s="266" t="s">
        <v>28</v>
      </c>
      <c r="N7" s="266"/>
      <c r="O7" s="266"/>
      <c r="P7" s="266"/>
      <c r="Q7" s="276">
        <f>COUNTIFS($D$15:$D$30,"AO",$E$15:$E$30,"")+COUNTIFS($D$39:$D$54,"AO",$E$39:$E$54,"")+COUNTIFS($D$63:$D$67,"AO",$E$63:$E$67,"")</f>
        <v>11</v>
      </c>
      <c r="R7" s="276"/>
      <c r="S7" s="276"/>
      <c r="T7" s="48"/>
      <c r="U7" s="246">
        <f>COUNTIFS($D$15:$D$30,"REG",$E$15:$E$30,"")+COUNTIFS($D$39:$D$54,"REG",$E$39:$E$54,"")+COUNTIFS($D$63:$D$67,"REG",$E$63:$E$67,"")</f>
        <v>1</v>
      </c>
      <c r="V7" s="234"/>
      <c r="W7" s="270" t="s">
        <v>28</v>
      </c>
      <c r="X7" s="270"/>
      <c r="Y7" s="270"/>
      <c r="Z7" s="270"/>
      <c r="AA7" s="270"/>
      <c r="AB7" s="270"/>
      <c r="AC7" s="47"/>
      <c r="AD7" s="162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63"/>
    </row>
    <row r="8" spans="1:42" s="52" customFormat="1" ht="15" customHeight="1" outlineLevel="1">
      <c r="A8" s="117"/>
      <c r="B8" s="117"/>
      <c r="C8" s="69"/>
      <c r="D8" s="69"/>
      <c r="E8" s="69"/>
      <c r="G8" s="51"/>
      <c r="L8" s="162"/>
      <c r="M8" s="266" t="s">
        <v>102</v>
      </c>
      <c r="N8" s="266"/>
      <c r="O8" s="266"/>
      <c r="P8" s="266"/>
      <c r="Q8" s="303">
        <f>$Q$6/$F$2</f>
        <v>0.20841506796116505</v>
      </c>
      <c r="R8" s="303"/>
      <c r="S8" s="303"/>
      <c r="T8" s="48"/>
      <c r="U8" s="245">
        <f>$U$6/$F$2</f>
        <v>6.1318834951456314E-3</v>
      </c>
      <c r="V8" s="234"/>
      <c r="W8" s="270" t="s">
        <v>102</v>
      </c>
      <c r="X8" s="270"/>
      <c r="Y8" s="270"/>
      <c r="Z8" s="270"/>
      <c r="AA8" s="270"/>
      <c r="AB8" s="270"/>
      <c r="AD8" s="162"/>
      <c r="AE8" s="63"/>
      <c r="AF8" s="63"/>
      <c r="AG8" s="63"/>
      <c r="AH8" s="63"/>
      <c r="AI8" s="63"/>
      <c r="AJ8" s="63"/>
      <c r="AK8" s="63"/>
      <c r="AL8" s="63"/>
      <c r="AM8" s="63"/>
      <c r="AN8" s="63"/>
      <c r="AO8" s="63"/>
      <c r="AP8" s="63"/>
    </row>
    <row r="9" spans="1:42" s="52" customFormat="1" ht="12.75" customHeight="1">
      <c r="A9" s="117"/>
      <c r="B9" s="117"/>
      <c r="C9" s="69"/>
      <c r="D9" s="69"/>
      <c r="E9" s="69"/>
      <c r="G9" s="51"/>
      <c r="L9" s="162"/>
      <c r="M9" s="51"/>
      <c r="N9" s="51"/>
      <c r="O9" s="220"/>
      <c r="Q9" s="214"/>
      <c r="S9" s="161"/>
      <c r="T9" s="161"/>
      <c r="U9" s="161"/>
      <c r="V9" s="161"/>
      <c r="W9" s="161"/>
      <c r="X9" s="51"/>
      <c r="Y9" s="51"/>
      <c r="Z9" s="162"/>
      <c r="AA9" s="51"/>
      <c r="AB9" s="162"/>
      <c r="AC9" s="63"/>
      <c r="AD9" s="162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3"/>
      <c r="AP9" s="63"/>
    </row>
    <row r="10" spans="1:42" s="52" customFormat="1" ht="15" customHeight="1">
      <c r="A10" s="115"/>
      <c r="B10" s="115"/>
      <c r="D10" s="51"/>
      <c r="E10" s="51"/>
      <c r="F10" s="272" t="s">
        <v>18</v>
      </c>
      <c r="G10" s="273"/>
      <c r="H10" s="273"/>
      <c r="I10" s="274">
        <v>42551</v>
      </c>
      <c r="J10" s="274"/>
      <c r="K10" s="274"/>
      <c r="L10" s="161"/>
      <c r="M10" s="64"/>
      <c r="N10" s="64"/>
      <c r="O10" s="221"/>
      <c r="P10" s="64"/>
      <c r="Q10" s="221"/>
      <c r="R10" s="64"/>
      <c r="S10" s="221"/>
      <c r="T10" s="221"/>
      <c r="U10" s="221"/>
      <c r="V10" s="221"/>
      <c r="W10" s="221"/>
      <c r="X10" s="71"/>
      <c r="Y10" s="71"/>
      <c r="Z10" s="161"/>
      <c r="AA10" s="51"/>
      <c r="AB10" s="161"/>
      <c r="AD10" s="161"/>
      <c r="AE10" s="306" t="s">
        <v>48</v>
      </c>
      <c r="AF10" s="306"/>
      <c r="AG10" s="306"/>
      <c r="AH10" s="306"/>
      <c r="AI10" s="306" t="s">
        <v>47</v>
      </c>
      <c r="AJ10" s="306"/>
      <c r="AK10" s="306"/>
      <c r="AL10" s="306"/>
      <c r="AM10" s="306" t="s">
        <v>74</v>
      </c>
      <c r="AN10" s="306"/>
      <c r="AO10" s="306"/>
      <c r="AP10" s="306"/>
    </row>
    <row r="11" spans="1:42" s="52" customFormat="1" ht="36" customHeight="1">
      <c r="A11" s="115"/>
      <c r="B11" s="115"/>
      <c r="C11" s="70" t="s">
        <v>151</v>
      </c>
      <c r="D11" s="207" t="s">
        <v>27</v>
      </c>
      <c r="E11" s="207" t="s">
        <v>26</v>
      </c>
      <c r="F11" s="66" t="s">
        <v>0</v>
      </c>
      <c r="G11" s="65" t="s">
        <v>19</v>
      </c>
      <c r="H11" s="66" t="s">
        <v>1</v>
      </c>
      <c r="I11" s="66" t="s">
        <v>2</v>
      </c>
      <c r="J11" s="66" t="s">
        <v>3</v>
      </c>
      <c r="K11" s="150" t="s">
        <v>4</v>
      </c>
      <c r="L11" s="163"/>
      <c r="M11" s="154" t="s">
        <v>13</v>
      </c>
      <c r="N11" s="154" t="s">
        <v>20</v>
      </c>
      <c r="O11" s="215"/>
      <c r="P11" s="167" t="s">
        <v>103</v>
      </c>
      <c r="Q11" s="214"/>
      <c r="R11" s="260" t="s">
        <v>17</v>
      </c>
      <c r="S11" s="235"/>
      <c r="T11" s="275" t="s">
        <v>104</v>
      </c>
      <c r="U11" s="297"/>
      <c r="V11" s="215"/>
      <c r="W11" s="167" t="s">
        <v>109</v>
      </c>
      <c r="X11" s="233"/>
      <c r="Y11" s="154" t="s">
        <v>5</v>
      </c>
      <c r="Z11" s="228"/>
      <c r="AA11" s="319" t="s">
        <v>110</v>
      </c>
      <c r="AB11" s="320"/>
      <c r="AC11" s="321"/>
      <c r="AD11" s="163"/>
      <c r="AE11" s="155" t="s">
        <v>30</v>
      </c>
      <c r="AF11" s="156" t="s">
        <v>32</v>
      </c>
      <c r="AG11" s="156" t="s">
        <v>79</v>
      </c>
      <c r="AH11" s="156" t="s">
        <v>50</v>
      </c>
      <c r="AI11" s="157" t="s">
        <v>30</v>
      </c>
      <c r="AJ11" s="158" t="s">
        <v>32</v>
      </c>
      <c r="AK11" s="158" t="s">
        <v>79</v>
      </c>
      <c r="AL11" s="158" t="s">
        <v>50</v>
      </c>
      <c r="AM11" s="159" t="s">
        <v>30</v>
      </c>
      <c r="AN11" s="160" t="s">
        <v>32</v>
      </c>
      <c r="AO11" s="160" t="s">
        <v>79</v>
      </c>
      <c r="AP11" s="160" t="s">
        <v>50</v>
      </c>
    </row>
    <row r="12" spans="1:42" s="52" customFormat="1" ht="5.25" customHeight="1">
      <c r="A12" s="115"/>
      <c r="B12" s="115"/>
      <c r="C12" s="60"/>
      <c r="D12" s="67"/>
      <c r="E12" s="67"/>
      <c r="F12" s="43"/>
      <c r="G12" s="51"/>
      <c r="L12" s="161"/>
      <c r="M12" s="51"/>
      <c r="O12" s="161"/>
      <c r="P12" s="51"/>
      <c r="Q12" s="214"/>
      <c r="S12" s="161"/>
      <c r="T12" s="161"/>
      <c r="U12" s="161"/>
      <c r="V12" s="161"/>
      <c r="W12" s="161"/>
      <c r="Y12" s="51"/>
      <c r="Z12" s="161"/>
      <c r="AB12" s="161"/>
      <c r="AD12" s="161"/>
    </row>
    <row r="13" spans="1:42" s="49" customFormat="1" ht="13.5" outlineLevel="1">
      <c r="A13" s="116"/>
      <c r="B13" s="116"/>
      <c r="C13" s="72"/>
      <c r="D13" s="73"/>
      <c r="E13" s="177"/>
      <c r="F13" s="148">
        <f>SUM($F$15:$F$30)</f>
        <v>344708.81</v>
      </c>
      <c r="G13" s="149">
        <f>$F$13/$F$2</f>
        <v>0.66933749514563101</v>
      </c>
      <c r="H13" s="74"/>
      <c r="J13" s="76"/>
      <c r="K13" s="77"/>
      <c r="L13" s="72"/>
      <c r="M13" s="74"/>
      <c r="N13" s="151"/>
      <c r="O13" s="151"/>
      <c r="P13" s="53"/>
      <c r="Q13" s="218"/>
      <c r="R13" s="77"/>
      <c r="S13" s="77"/>
      <c r="T13" s="237" t="s">
        <v>105</v>
      </c>
      <c r="U13" s="236" t="s">
        <v>46</v>
      </c>
      <c r="V13" s="238"/>
      <c r="W13" s="238"/>
      <c r="Y13" s="53"/>
      <c r="Z13" s="72"/>
      <c r="AA13" s="80"/>
      <c r="AB13" s="72"/>
      <c r="AD13" s="72"/>
      <c r="AE13" s="80"/>
      <c r="AF13" s="80"/>
      <c r="AG13" s="46"/>
      <c r="AH13" s="46"/>
      <c r="AI13" s="80"/>
      <c r="AJ13" s="80"/>
      <c r="AK13" s="46"/>
      <c r="AL13" s="46"/>
      <c r="AM13" s="80"/>
      <c r="AN13" s="80"/>
      <c r="AO13" s="46"/>
      <c r="AP13" s="46"/>
    </row>
    <row r="14" spans="1:42" s="52" customFormat="1" ht="5.25" customHeight="1" thickBot="1">
      <c r="A14" s="115"/>
      <c r="B14" s="115"/>
      <c r="C14" s="60"/>
      <c r="D14" s="67"/>
      <c r="E14" s="67"/>
      <c r="F14" s="43"/>
      <c r="G14" s="51"/>
      <c r="L14" s="161"/>
      <c r="M14" s="51"/>
      <c r="O14" s="161"/>
      <c r="P14" s="51"/>
      <c r="Q14" s="214"/>
      <c r="S14" s="161"/>
      <c r="T14" s="161"/>
      <c r="U14" s="161"/>
      <c r="V14" s="161"/>
      <c r="W14" s="161"/>
      <c r="Y14" s="51"/>
      <c r="Z14" s="161"/>
      <c r="AB14" s="161"/>
      <c r="AD14" s="161"/>
    </row>
    <row r="15" spans="1:42" s="31" customFormat="1" ht="18" customHeight="1" outlineLevel="1">
      <c r="A15" s="115">
        <v>1</v>
      </c>
      <c r="B15" s="115">
        <v>1</v>
      </c>
      <c r="C15" s="20" t="s">
        <v>118</v>
      </c>
      <c r="D15" s="21" t="s">
        <v>16</v>
      </c>
      <c r="E15" s="21"/>
      <c r="F15" s="22">
        <v>48700</v>
      </c>
      <c r="G15" s="109">
        <f>F15/$F$2</f>
        <v>9.45631067961165E-2</v>
      </c>
      <c r="H15" s="22">
        <v>29639.449999999899</v>
      </c>
      <c r="I15" s="22">
        <v>9475.89</v>
      </c>
      <c r="J15" s="23">
        <v>3736.6600000000499</v>
      </c>
      <c r="K15" s="174">
        <f>J15/F15</f>
        <v>7.6728131416838805E-2</v>
      </c>
      <c r="L15" s="208"/>
      <c r="M15" s="86">
        <v>40330</v>
      </c>
      <c r="N15" s="263">
        <f ca="1">($F$1-M15)/30.33/12</f>
        <v>6.8001978239366965</v>
      </c>
      <c r="O15" s="219"/>
      <c r="P15" s="39">
        <v>41426</v>
      </c>
      <c r="Q15" s="219"/>
      <c r="R15" s="168">
        <f t="shared" ref="R15:R30" ca="1" si="0">(P15-$F$1)/30.33</f>
        <v>-45.466534784042203</v>
      </c>
      <c r="S15" s="219"/>
      <c r="T15" s="249" t="s">
        <v>107</v>
      </c>
      <c r="U15" s="171">
        <v>12</v>
      </c>
      <c r="V15" s="219"/>
      <c r="W15" s="239">
        <f>EDATE(P15,U15)</f>
        <v>41791</v>
      </c>
      <c r="X15" s="219"/>
      <c r="Y15" s="29" t="s">
        <v>75</v>
      </c>
      <c r="Z15" s="219"/>
      <c r="AA15" s="310"/>
      <c r="AB15" s="311"/>
      <c r="AC15" s="312"/>
      <c r="AD15" s="208"/>
      <c r="AE15" s="87"/>
      <c r="AF15" s="87"/>
      <c r="AG15" s="30"/>
      <c r="AH15" s="30"/>
      <c r="AI15" s="87"/>
      <c r="AJ15" s="87"/>
      <c r="AK15" s="30"/>
      <c r="AL15" s="30"/>
      <c r="AM15" s="87"/>
      <c r="AN15" s="87"/>
      <c r="AO15" s="30"/>
      <c r="AP15" s="30"/>
    </row>
    <row r="16" spans="1:42" s="31" customFormat="1" ht="18" customHeight="1" outlineLevel="1">
      <c r="A16" s="115">
        <v>2</v>
      </c>
      <c r="B16" s="115">
        <v>2</v>
      </c>
      <c r="C16" s="85" t="s">
        <v>119</v>
      </c>
      <c r="D16" s="24" t="s">
        <v>40</v>
      </c>
      <c r="E16" s="25" t="s">
        <v>24</v>
      </c>
      <c r="F16" s="26">
        <v>41085.760000000002</v>
      </c>
      <c r="G16" s="110">
        <f t="shared" ref="G16:G30" si="1">F16/$F$2</f>
        <v>7.9778174757281564E-2</v>
      </c>
      <c r="H16" s="7">
        <v>36471.910000000003</v>
      </c>
      <c r="I16" s="7">
        <v>1820.97</v>
      </c>
      <c r="J16" s="8">
        <v>2792.8800000000401</v>
      </c>
      <c r="K16" s="175">
        <f>J16/F16</f>
        <v>6.7976836743437144E-2</v>
      </c>
      <c r="L16" s="209"/>
      <c r="M16" s="88"/>
      <c r="N16" s="264">
        <f t="shared" ref="N16:N30" ca="1" si="2">($F$1-M16)/30.33/12</f>
        <v>117.60907792065063</v>
      </c>
      <c r="O16" s="219"/>
      <c r="P16" s="229"/>
      <c r="Q16" s="219"/>
      <c r="R16" s="169">
        <f t="shared" ca="1" si="0"/>
        <v>-1411.3089350478076</v>
      </c>
      <c r="S16" s="219"/>
      <c r="T16" s="250"/>
      <c r="U16" s="172"/>
      <c r="V16" s="219"/>
      <c r="W16" s="240">
        <f>EDATE(P16,U16)</f>
        <v>0</v>
      </c>
      <c r="X16" s="219"/>
      <c r="Y16" s="89" t="s">
        <v>76</v>
      </c>
      <c r="Z16" s="219"/>
      <c r="AA16" s="313"/>
      <c r="AB16" s="314"/>
      <c r="AC16" s="315"/>
      <c r="AD16" s="209"/>
      <c r="AE16" s="91"/>
      <c r="AF16" s="90"/>
      <c r="AG16" s="33"/>
      <c r="AH16" s="33"/>
      <c r="AI16" s="90"/>
      <c r="AJ16" s="90"/>
      <c r="AK16" s="33"/>
      <c r="AL16" s="33"/>
      <c r="AM16" s="90"/>
      <c r="AN16" s="90"/>
      <c r="AO16" s="33"/>
      <c r="AP16" s="33"/>
    </row>
    <row r="17" spans="1:42" s="31" customFormat="1" ht="18" customHeight="1" outlineLevel="1">
      <c r="A17" s="115">
        <v>3</v>
      </c>
      <c r="B17" s="115">
        <v>3</v>
      </c>
      <c r="C17" s="27" t="s">
        <v>120</v>
      </c>
      <c r="D17" s="28" t="s">
        <v>16</v>
      </c>
      <c r="E17" s="28"/>
      <c r="F17" s="26">
        <v>24510</v>
      </c>
      <c r="G17" s="110">
        <f t="shared" si="1"/>
        <v>4.7592233009708738E-2</v>
      </c>
      <c r="H17" s="7">
        <v>50878.590000000098</v>
      </c>
      <c r="I17" s="7">
        <v>5361.38</v>
      </c>
      <c r="J17" s="8">
        <v>-36.470000000048501</v>
      </c>
      <c r="K17" s="175">
        <f t="shared" ref="K17:K29" si="3">J17/F17</f>
        <v>-1.4879640962892084E-3</v>
      </c>
      <c r="L17" s="209"/>
      <c r="M17" s="88">
        <v>42126</v>
      </c>
      <c r="N17" s="264">
        <f t="shared" ca="1" si="2"/>
        <v>1.8655896252335422</v>
      </c>
      <c r="O17" s="219"/>
      <c r="P17" s="229">
        <v>42492</v>
      </c>
      <c r="Q17" s="219"/>
      <c r="R17" s="169">
        <f t="shared" ca="1" si="0"/>
        <v>-10.31981536432575</v>
      </c>
      <c r="S17" s="219"/>
      <c r="T17" s="250" t="s">
        <v>107</v>
      </c>
      <c r="U17" s="172">
        <v>6</v>
      </c>
      <c r="V17" s="219"/>
      <c r="W17" s="240">
        <f t="shared" ref="W17:W29" si="4">EDATE(P17,U17)</f>
        <v>42676</v>
      </c>
      <c r="X17" s="219"/>
      <c r="Y17" s="89" t="s">
        <v>76</v>
      </c>
      <c r="Z17" s="219"/>
      <c r="AA17" s="313"/>
      <c r="AB17" s="314"/>
      <c r="AC17" s="315"/>
      <c r="AD17" s="209"/>
      <c r="AE17" s="91"/>
      <c r="AF17" s="90"/>
      <c r="AG17" s="90"/>
      <c r="AH17" s="90"/>
      <c r="AI17" s="90"/>
      <c r="AJ17" s="90"/>
      <c r="AK17" s="90"/>
      <c r="AL17" s="90"/>
      <c r="AM17" s="90"/>
      <c r="AN17" s="90"/>
      <c r="AO17" s="90"/>
      <c r="AP17" s="90"/>
    </row>
    <row r="18" spans="1:42" s="31" customFormat="1" ht="18" customHeight="1" outlineLevel="1">
      <c r="A18" s="115">
        <v>4</v>
      </c>
      <c r="B18" s="115">
        <v>4</v>
      </c>
      <c r="C18" s="27" t="s">
        <v>121</v>
      </c>
      <c r="D18" s="28" t="s">
        <v>16</v>
      </c>
      <c r="E18" s="28" t="s">
        <v>24</v>
      </c>
      <c r="F18" s="26">
        <v>38000</v>
      </c>
      <c r="G18" s="110">
        <f t="shared" si="1"/>
        <v>7.3786407766990289E-2</v>
      </c>
      <c r="H18" s="7"/>
      <c r="I18" s="7"/>
      <c r="J18" s="8"/>
      <c r="K18" s="175">
        <f t="shared" si="3"/>
        <v>0</v>
      </c>
      <c r="L18" s="209"/>
      <c r="M18" s="88"/>
      <c r="N18" s="264">
        <f t="shared" ca="1" si="2"/>
        <v>117.60907792065063</v>
      </c>
      <c r="O18" s="219"/>
      <c r="P18" s="229"/>
      <c r="Q18" s="219"/>
      <c r="R18" s="169">
        <f t="shared" ca="1" si="0"/>
        <v>-1411.3089350478076</v>
      </c>
      <c r="S18" s="219"/>
      <c r="T18" s="250"/>
      <c r="U18" s="172"/>
      <c r="V18" s="219"/>
      <c r="W18" s="240">
        <f t="shared" si="4"/>
        <v>0</v>
      </c>
      <c r="X18" s="219"/>
      <c r="Y18" s="89" t="s">
        <v>76</v>
      </c>
      <c r="Z18" s="219"/>
      <c r="AA18" s="313"/>
      <c r="AB18" s="314"/>
      <c r="AC18" s="315"/>
      <c r="AD18" s="209"/>
      <c r="AE18" s="91"/>
      <c r="AF18" s="90"/>
      <c r="AG18" s="90"/>
      <c r="AH18" s="90"/>
      <c r="AI18" s="90"/>
      <c r="AJ18" s="90"/>
      <c r="AK18" s="90"/>
      <c r="AL18" s="90"/>
      <c r="AM18" s="90"/>
      <c r="AN18" s="90"/>
      <c r="AO18" s="90"/>
      <c r="AP18" s="90"/>
    </row>
    <row r="19" spans="1:42" s="31" customFormat="1" ht="18" customHeight="1" outlineLevel="1">
      <c r="A19" s="115">
        <v>5</v>
      </c>
      <c r="B19" s="115">
        <v>5</v>
      </c>
      <c r="C19" s="27" t="s">
        <v>122</v>
      </c>
      <c r="D19" s="28" t="s">
        <v>77</v>
      </c>
      <c r="E19" s="28"/>
      <c r="F19" s="26">
        <v>30394.44</v>
      </c>
      <c r="G19" s="110">
        <f t="shared" si="1"/>
        <v>5.9018330097087374E-2</v>
      </c>
      <c r="H19" s="7">
        <v>24755.27</v>
      </c>
      <c r="I19" s="7">
        <v>1579.43</v>
      </c>
      <c r="J19" s="8">
        <v>4059.7400000000198</v>
      </c>
      <c r="K19" s="175">
        <f t="shared" si="3"/>
        <v>0.1335685079244763</v>
      </c>
      <c r="L19" s="208"/>
      <c r="M19" s="88"/>
      <c r="N19" s="264">
        <f t="shared" ca="1" si="2"/>
        <v>117.60907792065063</v>
      </c>
      <c r="O19" s="219"/>
      <c r="P19" s="34"/>
      <c r="Q19" s="219"/>
      <c r="R19" s="169">
        <f t="shared" ca="1" si="0"/>
        <v>-1411.3089350478076</v>
      </c>
      <c r="S19" s="219"/>
      <c r="T19" s="250"/>
      <c r="U19" s="172"/>
      <c r="V19" s="219"/>
      <c r="W19" s="240">
        <f t="shared" si="4"/>
        <v>0</v>
      </c>
      <c r="X19" s="219"/>
      <c r="Y19" s="32" t="s">
        <v>75</v>
      </c>
      <c r="Z19" s="219"/>
      <c r="AA19" s="313"/>
      <c r="AB19" s="314"/>
      <c r="AC19" s="315"/>
      <c r="AD19" s="208"/>
      <c r="AE19" s="91"/>
      <c r="AF19" s="91"/>
      <c r="AG19" s="33"/>
      <c r="AH19" s="33"/>
      <c r="AI19" s="91"/>
      <c r="AJ19" s="91"/>
      <c r="AK19" s="33"/>
      <c r="AL19" s="33"/>
      <c r="AM19" s="91"/>
      <c r="AN19" s="91"/>
      <c r="AO19" s="33"/>
      <c r="AP19" s="33"/>
    </row>
    <row r="20" spans="1:42" s="31" customFormat="1" ht="18" customHeight="1" outlineLevel="1">
      <c r="A20" s="115">
        <v>6</v>
      </c>
      <c r="B20" s="115">
        <v>6</v>
      </c>
      <c r="C20" s="27" t="s">
        <v>9</v>
      </c>
      <c r="D20" s="28" t="s">
        <v>40</v>
      </c>
      <c r="E20" s="28"/>
      <c r="F20" s="26">
        <v>29403.35</v>
      </c>
      <c r="G20" s="110">
        <f t="shared" si="1"/>
        <v>5.7093883495145631E-2</v>
      </c>
      <c r="H20" s="9">
        <v>18740.650000000001</v>
      </c>
      <c r="I20" s="9">
        <v>3954.1</v>
      </c>
      <c r="J20" s="10">
        <v>6708.6000000000104</v>
      </c>
      <c r="K20" s="175">
        <f t="shared" si="3"/>
        <v>0.22815767591107852</v>
      </c>
      <c r="L20" s="209"/>
      <c r="M20" s="88"/>
      <c r="N20" s="264">
        <f t="shared" ca="1" si="2"/>
        <v>117.60907792065063</v>
      </c>
      <c r="O20" s="219"/>
      <c r="P20" s="229"/>
      <c r="Q20" s="219"/>
      <c r="R20" s="169">
        <f t="shared" ca="1" si="0"/>
        <v>-1411.3089350478076</v>
      </c>
      <c r="S20" s="219"/>
      <c r="T20" s="250"/>
      <c r="U20" s="172">
        <v>12</v>
      </c>
      <c r="V20" s="219"/>
      <c r="W20" s="240">
        <f>EDATE(P20,U20)</f>
        <v>366</v>
      </c>
      <c r="X20" s="219"/>
      <c r="Y20" s="89" t="s">
        <v>76</v>
      </c>
      <c r="Z20" s="219"/>
      <c r="AA20" s="313"/>
      <c r="AB20" s="314"/>
      <c r="AC20" s="315"/>
      <c r="AD20" s="209"/>
      <c r="AE20" s="91"/>
      <c r="AF20" s="90"/>
      <c r="AG20" s="33"/>
      <c r="AH20" s="33"/>
      <c r="AI20" s="90"/>
      <c r="AJ20" s="90"/>
      <c r="AK20" s="33"/>
      <c r="AL20" s="33"/>
      <c r="AM20" s="90"/>
      <c r="AN20" s="90"/>
      <c r="AO20" s="33"/>
      <c r="AP20" s="33"/>
    </row>
    <row r="21" spans="1:42" s="31" customFormat="1" ht="18" customHeight="1" outlineLevel="1">
      <c r="A21" s="115">
        <v>7</v>
      </c>
      <c r="B21" s="115">
        <v>7</v>
      </c>
      <c r="C21" s="27" t="s">
        <v>22</v>
      </c>
      <c r="D21" s="28" t="s">
        <v>77</v>
      </c>
      <c r="E21" s="28"/>
      <c r="F21" s="26">
        <v>29012.74</v>
      </c>
      <c r="G21" s="110">
        <f t="shared" si="1"/>
        <v>5.6335417475728157E-2</v>
      </c>
      <c r="H21" s="9">
        <v>20717.89</v>
      </c>
      <c r="I21" s="9">
        <v>4146.5600000000004</v>
      </c>
      <c r="J21" s="10">
        <v>4148.29000000001</v>
      </c>
      <c r="K21" s="175">
        <f t="shared" si="3"/>
        <v>0.14298166943211879</v>
      </c>
      <c r="L21" s="209"/>
      <c r="M21" s="88"/>
      <c r="N21" s="264">
        <f t="shared" ca="1" si="2"/>
        <v>117.60907792065063</v>
      </c>
      <c r="O21" s="219"/>
      <c r="P21" s="229"/>
      <c r="Q21" s="219"/>
      <c r="R21" s="169">
        <f t="shared" ca="1" si="0"/>
        <v>-1411.3089350478076</v>
      </c>
      <c r="S21" s="219"/>
      <c r="T21" s="250"/>
      <c r="U21" s="172">
        <v>12</v>
      </c>
      <c r="V21" s="219"/>
      <c r="W21" s="240">
        <f>EDATE(P21,U21)</f>
        <v>366</v>
      </c>
      <c r="X21" s="219"/>
      <c r="Y21" s="89" t="s">
        <v>75</v>
      </c>
      <c r="Z21" s="219"/>
      <c r="AA21" s="313"/>
      <c r="AB21" s="314"/>
      <c r="AC21" s="315"/>
      <c r="AD21" s="209"/>
      <c r="AE21" s="91"/>
      <c r="AF21" s="90"/>
      <c r="AG21" s="33"/>
      <c r="AH21" s="33"/>
      <c r="AI21" s="90"/>
      <c r="AJ21" s="90"/>
      <c r="AK21" s="33"/>
      <c r="AL21" s="33"/>
      <c r="AM21" s="90"/>
      <c r="AN21" s="90"/>
      <c r="AO21" s="33"/>
      <c r="AP21" s="33"/>
    </row>
    <row r="22" spans="1:42" s="31" customFormat="1" ht="18" customHeight="1" outlineLevel="1">
      <c r="A22" s="115">
        <v>8</v>
      </c>
      <c r="B22" s="115">
        <v>8</v>
      </c>
      <c r="C22" s="27" t="s">
        <v>123</v>
      </c>
      <c r="D22" s="28" t="s">
        <v>40</v>
      </c>
      <c r="E22" s="28"/>
      <c r="F22" s="26">
        <v>19000</v>
      </c>
      <c r="G22" s="110">
        <f t="shared" si="1"/>
        <v>3.6893203883495145E-2</v>
      </c>
      <c r="H22" s="7">
        <v>20098.28</v>
      </c>
      <c r="I22" s="7">
        <v>2948.83</v>
      </c>
      <c r="J22" s="8">
        <v>27117.43</v>
      </c>
      <c r="K22" s="175">
        <f t="shared" si="3"/>
        <v>1.4272331578947368</v>
      </c>
      <c r="L22" s="209"/>
      <c r="M22" s="88"/>
      <c r="N22" s="264">
        <f t="shared" ca="1" si="2"/>
        <v>117.60907792065063</v>
      </c>
      <c r="O22" s="219"/>
      <c r="P22" s="229"/>
      <c r="Q22" s="219"/>
      <c r="R22" s="169">
        <f t="shared" ca="1" si="0"/>
        <v>-1411.3089350478076</v>
      </c>
      <c r="S22" s="219"/>
      <c r="T22" s="250"/>
      <c r="U22" s="172"/>
      <c r="V22" s="219"/>
      <c r="W22" s="240">
        <f t="shared" si="4"/>
        <v>0</v>
      </c>
      <c r="X22" s="219"/>
      <c r="Y22" s="89" t="s">
        <v>75</v>
      </c>
      <c r="Z22" s="219"/>
      <c r="AA22" s="313"/>
      <c r="AB22" s="314"/>
      <c r="AC22" s="315"/>
      <c r="AD22" s="209"/>
      <c r="AE22" s="91"/>
      <c r="AF22" s="90"/>
      <c r="AG22" s="90"/>
      <c r="AH22" s="90"/>
      <c r="AI22" s="90"/>
      <c r="AJ22" s="90"/>
      <c r="AK22" s="90"/>
      <c r="AL22" s="90"/>
      <c r="AM22" s="90"/>
      <c r="AN22" s="90"/>
      <c r="AO22" s="90"/>
      <c r="AP22" s="90"/>
    </row>
    <row r="23" spans="1:42" s="31" customFormat="1" ht="18" customHeight="1" outlineLevel="1">
      <c r="A23" s="115">
        <v>9</v>
      </c>
      <c r="B23" s="115">
        <v>9</v>
      </c>
      <c r="C23" s="85" t="s">
        <v>124</v>
      </c>
      <c r="D23" s="24" t="s">
        <v>77</v>
      </c>
      <c r="E23" s="25" t="s">
        <v>24</v>
      </c>
      <c r="F23" s="26">
        <v>17420.21</v>
      </c>
      <c r="G23" s="110">
        <f t="shared" si="1"/>
        <v>3.3825650485436891E-2</v>
      </c>
      <c r="H23" s="9">
        <v>11884.65</v>
      </c>
      <c r="I23" s="9">
        <v>1308.54</v>
      </c>
      <c r="J23" s="10">
        <v>4227.0200000000004</v>
      </c>
      <c r="K23" s="175">
        <f t="shared" si="3"/>
        <v>0.24265034692463527</v>
      </c>
      <c r="L23" s="209"/>
      <c r="M23" s="88"/>
      <c r="N23" s="264">
        <f t="shared" ca="1" si="2"/>
        <v>117.60907792065063</v>
      </c>
      <c r="O23" s="219"/>
      <c r="P23" s="34"/>
      <c r="Q23" s="219"/>
      <c r="R23" s="169">
        <f t="shared" ca="1" si="0"/>
        <v>-1411.3089350478076</v>
      </c>
      <c r="S23" s="219"/>
      <c r="T23" s="250"/>
      <c r="U23" s="172"/>
      <c r="V23" s="219"/>
      <c r="W23" s="240">
        <f t="shared" si="4"/>
        <v>0</v>
      </c>
      <c r="X23" s="219"/>
      <c r="Y23" s="32"/>
      <c r="Z23" s="219"/>
      <c r="AA23" s="313"/>
      <c r="AB23" s="314"/>
      <c r="AC23" s="315"/>
      <c r="AD23" s="209"/>
      <c r="AE23" s="91"/>
      <c r="AF23" s="90"/>
      <c r="AG23" s="33"/>
      <c r="AH23" s="33"/>
      <c r="AI23" s="90"/>
      <c r="AJ23" s="90"/>
      <c r="AK23" s="33"/>
      <c r="AL23" s="33"/>
      <c r="AM23" s="90"/>
      <c r="AN23" s="90"/>
      <c r="AO23" s="33"/>
      <c r="AP23" s="33"/>
    </row>
    <row r="24" spans="1:42" s="31" customFormat="1" ht="18" customHeight="1" outlineLevel="1">
      <c r="A24" s="115">
        <v>10</v>
      </c>
      <c r="B24" s="115">
        <v>10</v>
      </c>
      <c r="C24" s="5" t="s">
        <v>23</v>
      </c>
      <c r="D24" s="6" t="s">
        <v>16</v>
      </c>
      <c r="E24" s="6"/>
      <c r="F24" s="7">
        <v>16269.88</v>
      </c>
      <c r="G24" s="110">
        <f t="shared" si="1"/>
        <v>3.1591999999999995E-2</v>
      </c>
      <c r="H24" s="7">
        <v>10319.91</v>
      </c>
      <c r="I24" s="7">
        <v>2382.7199999999998</v>
      </c>
      <c r="J24" s="8">
        <v>3567.25000000001</v>
      </c>
      <c r="K24" s="175">
        <f t="shared" si="3"/>
        <v>0.21925484392017705</v>
      </c>
      <c r="L24" s="209"/>
      <c r="M24" s="88"/>
      <c r="N24" s="264">
        <f t="shared" ca="1" si="2"/>
        <v>117.60907792065063</v>
      </c>
      <c r="O24" s="219"/>
      <c r="P24" s="34"/>
      <c r="Q24" s="219"/>
      <c r="R24" s="169">
        <f t="shared" ca="1" si="0"/>
        <v>-1411.3089350478076</v>
      </c>
      <c r="S24" s="219"/>
      <c r="T24" s="250"/>
      <c r="U24" s="172"/>
      <c r="V24" s="219"/>
      <c r="W24" s="240">
        <f t="shared" si="4"/>
        <v>0</v>
      </c>
      <c r="X24" s="219"/>
      <c r="Y24" s="32" t="s">
        <v>75</v>
      </c>
      <c r="Z24" s="219"/>
      <c r="AA24" s="313"/>
      <c r="AB24" s="314"/>
      <c r="AC24" s="315"/>
      <c r="AD24" s="209"/>
      <c r="AE24" s="91"/>
      <c r="AF24" s="90"/>
      <c r="AG24" s="33"/>
      <c r="AH24" s="33"/>
      <c r="AI24" s="90"/>
      <c r="AJ24" s="90"/>
      <c r="AK24" s="33"/>
      <c r="AL24" s="33"/>
      <c r="AM24" s="90"/>
      <c r="AN24" s="90"/>
      <c r="AO24" s="33"/>
      <c r="AP24" s="33"/>
    </row>
    <row r="25" spans="1:42" s="31" customFormat="1" ht="18" customHeight="1" outlineLevel="1">
      <c r="A25" s="115">
        <v>11</v>
      </c>
      <c r="B25" s="115">
        <v>11</v>
      </c>
      <c r="C25" s="5" t="s">
        <v>125</v>
      </c>
      <c r="D25" s="6" t="s">
        <v>40</v>
      </c>
      <c r="E25" s="6"/>
      <c r="F25" s="9">
        <v>15513.81</v>
      </c>
      <c r="G25" s="110">
        <f t="shared" si="1"/>
        <v>3.0123902912621358E-2</v>
      </c>
      <c r="H25" s="9">
        <v>11180.73</v>
      </c>
      <c r="I25" s="9">
        <v>2689.78</v>
      </c>
      <c r="J25" s="10">
        <v>1643.3</v>
      </c>
      <c r="K25" s="175">
        <f t="shared" si="3"/>
        <v>0.10592497909926704</v>
      </c>
      <c r="L25" s="209"/>
      <c r="M25" s="88"/>
      <c r="N25" s="264">
        <f t="shared" ca="1" si="2"/>
        <v>117.60907792065063</v>
      </c>
      <c r="O25" s="219"/>
      <c r="P25" s="229"/>
      <c r="Q25" s="219"/>
      <c r="R25" s="169">
        <f t="shared" ca="1" si="0"/>
        <v>-1411.3089350478076</v>
      </c>
      <c r="S25" s="219"/>
      <c r="T25" s="250"/>
      <c r="U25" s="172"/>
      <c r="V25" s="219"/>
      <c r="W25" s="240">
        <f t="shared" si="4"/>
        <v>0</v>
      </c>
      <c r="X25" s="219"/>
      <c r="Y25" s="89" t="s">
        <v>75</v>
      </c>
      <c r="Z25" s="219"/>
      <c r="AA25" s="313"/>
      <c r="AB25" s="314"/>
      <c r="AC25" s="315"/>
      <c r="AD25" s="209"/>
      <c r="AE25" s="91"/>
      <c r="AF25" s="90"/>
      <c r="AG25" s="33"/>
      <c r="AH25" s="33"/>
      <c r="AI25" s="90"/>
      <c r="AJ25" s="90"/>
      <c r="AK25" s="33"/>
      <c r="AL25" s="33"/>
      <c r="AM25" s="90"/>
      <c r="AN25" s="90"/>
      <c r="AO25" s="33"/>
      <c r="AP25" s="33"/>
    </row>
    <row r="26" spans="1:42" s="31" customFormat="1" ht="18" customHeight="1" outlineLevel="1">
      <c r="A26" s="115">
        <v>12</v>
      </c>
      <c r="B26" s="115">
        <v>12</v>
      </c>
      <c r="C26" s="5" t="s">
        <v>126</v>
      </c>
      <c r="D26" s="6" t="s">
        <v>16</v>
      </c>
      <c r="E26" s="6"/>
      <c r="F26" s="7">
        <v>13966.38</v>
      </c>
      <c r="G26" s="110">
        <f t="shared" si="1"/>
        <v>2.7119184466019415E-2</v>
      </c>
      <c r="H26" s="7">
        <v>10321.31</v>
      </c>
      <c r="I26" s="7">
        <v>2428.23</v>
      </c>
      <c r="J26" s="8">
        <v>1216.8399999999999</v>
      </c>
      <c r="K26" s="175">
        <f t="shared" si="3"/>
        <v>8.712637061285744E-2</v>
      </c>
      <c r="L26" s="209"/>
      <c r="M26" s="88"/>
      <c r="N26" s="264">
        <f t="shared" ca="1" si="2"/>
        <v>117.60907792065063</v>
      </c>
      <c r="O26" s="219"/>
      <c r="P26" s="34"/>
      <c r="Q26" s="219"/>
      <c r="R26" s="169">
        <f t="shared" ca="1" si="0"/>
        <v>-1411.3089350478076</v>
      </c>
      <c r="S26" s="219"/>
      <c r="T26" s="250"/>
      <c r="U26" s="172"/>
      <c r="V26" s="219"/>
      <c r="W26" s="240">
        <f t="shared" si="4"/>
        <v>0</v>
      </c>
      <c r="X26" s="219"/>
      <c r="Y26" s="32" t="s">
        <v>75</v>
      </c>
      <c r="Z26" s="219"/>
      <c r="AA26" s="313"/>
      <c r="AB26" s="314"/>
      <c r="AC26" s="315"/>
      <c r="AD26" s="209"/>
      <c r="AE26" s="91"/>
      <c r="AF26" s="90"/>
      <c r="AG26" s="33"/>
      <c r="AH26" s="33"/>
      <c r="AI26" s="90"/>
      <c r="AJ26" s="90"/>
      <c r="AK26" s="33"/>
      <c r="AL26" s="33"/>
      <c r="AM26" s="90"/>
      <c r="AN26" s="90"/>
      <c r="AO26" s="33"/>
      <c r="AP26" s="33"/>
    </row>
    <row r="27" spans="1:42" s="31" customFormat="1" ht="18" customHeight="1" outlineLevel="1">
      <c r="A27" s="115">
        <v>13</v>
      </c>
      <c r="B27" s="115">
        <v>13</v>
      </c>
      <c r="C27" s="5" t="s">
        <v>128</v>
      </c>
      <c r="D27" s="6" t="s">
        <v>16</v>
      </c>
      <c r="E27" s="6"/>
      <c r="F27" s="7"/>
      <c r="G27" s="110">
        <f t="shared" si="1"/>
        <v>0</v>
      </c>
      <c r="H27" s="7"/>
      <c r="I27" s="7"/>
      <c r="J27" s="8"/>
      <c r="K27" s="175" t="e">
        <f t="shared" si="3"/>
        <v>#DIV/0!</v>
      </c>
      <c r="L27" s="209"/>
      <c r="M27" s="88"/>
      <c r="N27" s="264">
        <f t="shared" ca="1" si="2"/>
        <v>117.60907792065063</v>
      </c>
      <c r="O27" s="219"/>
      <c r="P27" s="34"/>
      <c r="Q27" s="219"/>
      <c r="R27" s="169">
        <f t="shared" ca="1" si="0"/>
        <v>-1411.3089350478076</v>
      </c>
      <c r="S27" s="219"/>
      <c r="T27" s="250"/>
      <c r="U27" s="172"/>
      <c r="V27" s="219"/>
      <c r="W27" s="240">
        <f t="shared" si="4"/>
        <v>0</v>
      </c>
      <c r="X27" s="219"/>
      <c r="Y27" s="32"/>
      <c r="Z27" s="219"/>
      <c r="AA27" s="313"/>
      <c r="AB27" s="314"/>
      <c r="AC27" s="315"/>
      <c r="AD27" s="209"/>
      <c r="AE27" s="91"/>
      <c r="AF27" s="90"/>
      <c r="AG27" s="33"/>
      <c r="AH27" s="33"/>
      <c r="AI27" s="90"/>
      <c r="AJ27" s="90"/>
      <c r="AK27" s="33"/>
      <c r="AL27" s="33"/>
      <c r="AM27" s="90"/>
      <c r="AN27" s="90"/>
      <c r="AO27" s="33"/>
      <c r="AP27" s="33"/>
    </row>
    <row r="28" spans="1:42" s="31" customFormat="1" ht="18" customHeight="1" outlineLevel="1">
      <c r="A28" s="115">
        <v>14</v>
      </c>
      <c r="B28" s="115">
        <v>14</v>
      </c>
      <c r="C28" s="5" t="s">
        <v>127</v>
      </c>
      <c r="D28" s="6" t="s">
        <v>16</v>
      </c>
      <c r="E28" s="6"/>
      <c r="F28" s="7">
        <v>10733.37</v>
      </c>
      <c r="G28" s="110">
        <f t="shared" si="1"/>
        <v>2.0841495145631068E-2</v>
      </c>
      <c r="H28" s="7">
        <v>8242.02</v>
      </c>
      <c r="I28" s="7">
        <v>752.99999999999898</v>
      </c>
      <c r="J28" s="8">
        <v>1738.35</v>
      </c>
      <c r="K28" s="175">
        <f t="shared" si="3"/>
        <v>0.1619575212631261</v>
      </c>
      <c r="L28" s="209"/>
      <c r="M28" s="88"/>
      <c r="N28" s="264">
        <f t="shared" ca="1" si="2"/>
        <v>117.60907792065063</v>
      </c>
      <c r="O28" s="219"/>
      <c r="P28" s="229"/>
      <c r="Q28" s="219"/>
      <c r="R28" s="169">
        <f t="shared" ca="1" si="0"/>
        <v>-1411.3089350478076</v>
      </c>
      <c r="S28" s="219"/>
      <c r="T28" s="250"/>
      <c r="U28" s="172">
        <v>12</v>
      </c>
      <c r="V28" s="219"/>
      <c r="W28" s="240">
        <f>EDATE(P28,U28)</f>
        <v>366</v>
      </c>
      <c r="X28" s="219"/>
      <c r="Y28" s="89" t="s">
        <v>75</v>
      </c>
      <c r="Z28" s="219"/>
      <c r="AA28" s="313"/>
      <c r="AB28" s="314"/>
      <c r="AC28" s="315"/>
      <c r="AD28" s="209"/>
      <c r="AE28" s="91"/>
      <c r="AF28" s="90"/>
      <c r="AG28" s="33"/>
      <c r="AH28" s="33"/>
      <c r="AI28" s="90"/>
      <c r="AJ28" s="90"/>
      <c r="AK28" s="33"/>
      <c r="AL28" s="33"/>
      <c r="AM28" s="90"/>
      <c r="AN28" s="90"/>
      <c r="AO28" s="33"/>
      <c r="AP28" s="33"/>
    </row>
    <row r="29" spans="1:42" s="31" customFormat="1" ht="18" customHeight="1" outlineLevel="1">
      <c r="A29" s="115">
        <v>15</v>
      </c>
      <c r="B29" s="115">
        <v>15</v>
      </c>
      <c r="C29" s="11" t="s">
        <v>129</v>
      </c>
      <c r="D29" s="12" t="s">
        <v>16</v>
      </c>
      <c r="E29" s="12"/>
      <c r="F29" s="13"/>
      <c r="G29" s="110">
        <f t="shared" si="1"/>
        <v>0</v>
      </c>
      <c r="H29" s="13"/>
      <c r="I29" s="13"/>
      <c r="J29" s="14"/>
      <c r="K29" s="175" t="e">
        <f t="shared" si="3"/>
        <v>#DIV/0!</v>
      </c>
      <c r="L29" s="209"/>
      <c r="M29" s="92"/>
      <c r="N29" s="264">
        <f t="shared" ca="1" si="2"/>
        <v>117.60907792065063</v>
      </c>
      <c r="O29" s="219"/>
      <c r="P29" s="230" t="s">
        <v>14</v>
      </c>
      <c r="Q29" s="219"/>
      <c r="R29" s="169">
        <f t="shared" ca="1" si="0"/>
        <v>7.7151335311572709</v>
      </c>
      <c r="S29" s="219"/>
      <c r="T29" s="250"/>
      <c r="U29" s="172"/>
      <c r="V29" s="219"/>
      <c r="W29" s="240">
        <f t="shared" si="4"/>
        <v>43039</v>
      </c>
      <c r="X29" s="219"/>
      <c r="Y29" s="93"/>
      <c r="Z29" s="219"/>
      <c r="AA29" s="313"/>
      <c r="AB29" s="314"/>
      <c r="AC29" s="315"/>
      <c r="AD29" s="209"/>
      <c r="AE29" s="91"/>
      <c r="AF29" s="94"/>
      <c r="AG29" s="95"/>
      <c r="AH29" s="95"/>
      <c r="AI29" s="94"/>
      <c r="AJ29" s="94"/>
      <c r="AK29" s="95"/>
      <c r="AL29" s="95"/>
      <c r="AM29" s="94"/>
      <c r="AN29" s="94"/>
      <c r="AO29" s="95"/>
      <c r="AP29" s="95"/>
    </row>
    <row r="30" spans="1:42" s="31" customFormat="1" ht="18" customHeight="1" outlineLevel="1" thickBot="1">
      <c r="A30" s="115">
        <v>16</v>
      </c>
      <c r="B30" s="115">
        <v>16</v>
      </c>
      <c r="C30" s="15" t="s">
        <v>130</v>
      </c>
      <c r="D30" s="16" t="s">
        <v>40</v>
      </c>
      <c r="E30" s="17" t="s">
        <v>24</v>
      </c>
      <c r="F30" s="18">
        <v>10698.87</v>
      </c>
      <c r="G30" s="111">
        <f t="shared" si="1"/>
        <v>2.0774504854368932E-2</v>
      </c>
      <c r="H30" s="18">
        <v>7466.02</v>
      </c>
      <c r="I30" s="18">
        <v>340.89</v>
      </c>
      <c r="J30" s="19">
        <v>2891.96</v>
      </c>
      <c r="K30" s="176">
        <f>J30/F30</f>
        <v>0.2703051817621861</v>
      </c>
      <c r="L30" s="209"/>
      <c r="M30" s="96"/>
      <c r="N30" s="265">
        <f t="shared" ca="1" si="2"/>
        <v>117.60907792065063</v>
      </c>
      <c r="O30" s="219"/>
      <c r="P30" s="231" t="s">
        <v>6</v>
      </c>
      <c r="Q30" s="219"/>
      <c r="R30" s="170">
        <f t="shared" ca="1" si="0"/>
        <v>-2.3079459281239698</v>
      </c>
      <c r="S30" s="219"/>
      <c r="T30" s="251"/>
      <c r="U30" s="173"/>
      <c r="V30" s="219"/>
      <c r="W30" s="241">
        <f>EDATE(P30,U30)</f>
        <v>42735</v>
      </c>
      <c r="X30" s="219"/>
      <c r="Y30" s="97"/>
      <c r="Z30" s="219"/>
      <c r="AA30" s="316"/>
      <c r="AB30" s="317"/>
      <c r="AC30" s="318"/>
      <c r="AD30" s="209"/>
      <c r="AE30" s="98"/>
      <c r="AF30" s="98"/>
      <c r="AG30" s="98"/>
      <c r="AH30" s="98"/>
      <c r="AI30" s="98"/>
      <c r="AJ30" s="98"/>
      <c r="AK30" s="98"/>
      <c r="AL30" s="98"/>
      <c r="AM30" s="98"/>
      <c r="AN30" s="98"/>
      <c r="AO30" s="98"/>
      <c r="AP30" s="98"/>
    </row>
    <row r="31" spans="1:42" s="218" customFormat="1" ht="4.5" customHeight="1" outlineLevel="1">
      <c r="A31" s="252"/>
      <c r="B31" s="252"/>
      <c r="C31" s="253"/>
      <c r="D31" s="254"/>
      <c r="E31" s="254"/>
      <c r="F31" s="255"/>
      <c r="G31" s="256"/>
      <c r="H31" s="255"/>
      <c r="I31" s="255"/>
      <c r="J31" s="257"/>
      <c r="K31" s="217"/>
      <c r="L31" s="45"/>
      <c r="M31" s="222"/>
      <c r="N31" s="222"/>
      <c r="O31" s="222"/>
      <c r="P31" s="217"/>
      <c r="Q31" s="222"/>
      <c r="R31" s="217"/>
      <c r="S31" s="222"/>
      <c r="T31" s="217"/>
      <c r="U31" s="217"/>
      <c r="V31" s="222"/>
      <c r="W31" s="217"/>
      <c r="X31" s="222"/>
      <c r="Y31" s="44"/>
      <c r="Z31" s="222"/>
      <c r="AA31" s="45"/>
      <c r="AB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</row>
    <row r="32" spans="1:42" s="52" customFormat="1" outlineLevel="1">
      <c r="A32" s="115"/>
      <c r="B32" s="115"/>
      <c r="C32" s="291" t="s">
        <v>86</v>
      </c>
      <c r="D32" s="292"/>
      <c r="E32" s="292"/>
      <c r="F32" s="191">
        <f>SUMIF($E$15:$E$30,"",$F$15:$F$30)</f>
        <v>237503.97</v>
      </c>
      <c r="G32" s="179">
        <f>$F$32/$F$2</f>
        <v>0.46117275728155338</v>
      </c>
      <c r="H32" s="50"/>
      <c r="I32" s="279" t="s">
        <v>92</v>
      </c>
      <c r="J32" s="280"/>
      <c r="K32" s="281"/>
      <c r="L32" s="48"/>
      <c r="M32" s="185">
        <f>SUMIF($D$15:$D$30,"DCN",$F$15:$F$30)</f>
        <v>152179.63</v>
      </c>
      <c r="N32" s="186">
        <f>$M$56/$F$2</f>
        <v>8.8613067961165054E-2</v>
      </c>
      <c r="O32" s="223"/>
      <c r="Q32" s="223"/>
      <c r="S32" s="223"/>
      <c r="T32" s="161"/>
      <c r="U32" s="161"/>
      <c r="V32" s="223"/>
      <c r="W32" s="161"/>
      <c r="X32" s="223"/>
      <c r="Y32" s="196"/>
      <c r="Z32" s="223"/>
      <c r="AA32" s="197"/>
      <c r="AB32" s="196"/>
      <c r="AD32" s="164"/>
    </row>
    <row r="33" spans="1:42" s="52" customFormat="1" outlineLevel="1">
      <c r="A33" s="115"/>
      <c r="B33" s="115"/>
      <c r="C33" s="193"/>
      <c r="D33" s="194"/>
      <c r="E33" s="194"/>
      <c r="F33" s="195"/>
      <c r="G33" s="192"/>
      <c r="H33" s="79"/>
      <c r="I33" s="282" t="s">
        <v>93</v>
      </c>
      <c r="J33" s="283"/>
      <c r="K33" s="284"/>
      <c r="L33" s="48"/>
      <c r="M33" s="187">
        <f>SUMIF($D$15:$D$30,"AO",$F$15:$F$30)</f>
        <v>115701.79</v>
      </c>
      <c r="N33" s="188">
        <f>$M$33/$F$2</f>
        <v>0.22466366990291262</v>
      </c>
      <c r="O33" s="223"/>
      <c r="Q33" s="223"/>
      <c r="S33" s="223"/>
      <c r="T33" s="161"/>
      <c r="U33" s="161"/>
      <c r="V33" s="223"/>
      <c r="W33" s="161"/>
      <c r="X33" s="223"/>
      <c r="Y33" s="213"/>
      <c r="Z33" s="223"/>
      <c r="AA33" s="199"/>
      <c r="AB33" s="198"/>
      <c r="AD33" s="165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</row>
    <row r="34" spans="1:42" s="52" customFormat="1" outlineLevel="1">
      <c r="A34" s="115"/>
      <c r="B34" s="115"/>
      <c r="C34" s="193"/>
      <c r="D34" s="194"/>
      <c r="E34" s="194"/>
      <c r="F34" s="195"/>
      <c r="G34" s="192"/>
      <c r="H34" s="79"/>
      <c r="I34" s="285" t="s">
        <v>94</v>
      </c>
      <c r="J34" s="286"/>
      <c r="K34" s="287"/>
      <c r="L34" s="48"/>
      <c r="M34" s="189">
        <f>SUMIF($D$15:$D$30,"DI",$F$15:$F$30)</f>
        <v>76827.39</v>
      </c>
      <c r="N34" s="190">
        <f>$M$34/$F$2</f>
        <v>0.14917939805825242</v>
      </c>
      <c r="O34" s="223"/>
      <c r="Q34" s="223"/>
      <c r="S34" s="223"/>
      <c r="T34" s="161"/>
      <c r="U34" s="161"/>
      <c r="V34" s="223"/>
      <c r="W34" s="161"/>
      <c r="X34" s="223"/>
      <c r="Y34" s="200"/>
      <c r="Z34" s="223"/>
      <c r="AA34" s="200"/>
      <c r="AB34" s="200"/>
      <c r="AD34" s="165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</row>
    <row r="35" spans="1:42" s="52" customFormat="1" outlineLevel="1">
      <c r="A35" s="115"/>
      <c r="B35" s="115"/>
      <c r="C35" s="193"/>
      <c r="D35" s="194"/>
      <c r="E35" s="194"/>
      <c r="F35" s="195"/>
      <c r="G35" s="192"/>
      <c r="H35" s="79"/>
      <c r="I35" s="288" t="s">
        <v>95</v>
      </c>
      <c r="J35" s="289"/>
      <c r="K35" s="290"/>
      <c r="L35" s="48"/>
      <c r="M35" s="180">
        <f>SUMIF($D$15:$D$30,"REG",$F$15:$F$30)</f>
        <v>0</v>
      </c>
      <c r="N35" s="181">
        <f>$M$35/$F$2</f>
        <v>0</v>
      </c>
      <c r="O35" s="223"/>
      <c r="Q35" s="223"/>
      <c r="S35" s="223"/>
      <c r="T35" s="161"/>
      <c r="U35" s="161"/>
      <c r="V35" s="223"/>
      <c r="W35" s="161"/>
      <c r="X35" s="223"/>
      <c r="Z35" s="223"/>
      <c r="AA35" s="200"/>
      <c r="AB35" s="200"/>
      <c r="AD35" s="165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</row>
    <row r="36" spans="1:42" s="52" customFormat="1" ht="14.25" customHeight="1">
      <c r="A36" s="115"/>
      <c r="B36" s="116"/>
      <c r="C36" s="55"/>
      <c r="D36" s="81"/>
      <c r="E36" s="81"/>
      <c r="F36" s="57"/>
      <c r="G36" s="82"/>
      <c r="H36" s="57"/>
      <c r="I36" s="56"/>
      <c r="J36" s="83"/>
      <c r="K36" s="84"/>
      <c r="L36" s="161"/>
      <c r="M36" s="59"/>
      <c r="N36" s="59"/>
      <c r="O36" s="224"/>
      <c r="P36" s="58"/>
      <c r="Q36" s="224"/>
      <c r="R36" s="58"/>
      <c r="S36" s="224"/>
      <c r="T36" s="227"/>
      <c r="U36" s="227"/>
      <c r="V36" s="224"/>
      <c r="W36" s="227"/>
      <c r="X36" s="224"/>
      <c r="Y36" s="51"/>
      <c r="Z36" s="224"/>
      <c r="AB36" s="161"/>
      <c r="AD36" s="161"/>
    </row>
    <row r="37" spans="1:42" s="49" customFormat="1" ht="13.5" outlineLevel="1">
      <c r="A37" s="116"/>
      <c r="B37" s="116"/>
      <c r="C37" s="72"/>
      <c r="D37" s="73"/>
      <c r="E37" s="177" t="s">
        <v>80</v>
      </c>
      <c r="F37" s="148">
        <f>SUM(F39:F54)</f>
        <v>96050.419999999984</v>
      </c>
      <c r="G37" s="149">
        <f>$F$37/F$2</f>
        <v>0.18650566990291259</v>
      </c>
      <c r="H37" s="74"/>
      <c r="J37" s="76"/>
      <c r="K37" s="77"/>
      <c r="L37" s="72"/>
      <c r="M37" s="74"/>
      <c r="N37" s="74"/>
      <c r="O37" s="74"/>
      <c r="P37" s="151"/>
      <c r="Q37" s="74"/>
      <c r="R37" s="77"/>
      <c r="S37" s="74"/>
      <c r="T37" s="77"/>
      <c r="U37" s="77"/>
      <c r="V37" s="74"/>
      <c r="W37" s="77"/>
      <c r="X37" s="74"/>
      <c r="Y37" s="53"/>
      <c r="Z37" s="74"/>
      <c r="AA37" s="80"/>
      <c r="AB37" s="72"/>
      <c r="AD37" s="72"/>
      <c r="AE37" s="80"/>
      <c r="AF37" s="80"/>
      <c r="AG37" s="46"/>
      <c r="AH37" s="46"/>
      <c r="AI37" s="80"/>
      <c r="AJ37" s="80"/>
      <c r="AK37" s="46"/>
      <c r="AL37" s="46"/>
      <c r="AM37" s="80"/>
      <c r="AN37" s="80"/>
      <c r="AO37" s="46"/>
      <c r="AP37" s="46"/>
    </row>
    <row r="38" spans="1:42" s="49" customFormat="1" ht="4.5" customHeight="1" outlineLevel="1" thickBot="1">
      <c r="A38" s="116"/>
      <c r="B38" s="116"/>
      <c r="C38" s="72"/>
      <c r="D38" s="73"/>
      <c r="E38" s="73"/>
      <c r="F38" s="74"/>
      <c r="G38" s="75"/>
      <c r="H38" s="74"/>
      <c r="I38" s="74"/>
      <c r="J38" s="76"/>
      <c r="K38" s="77"/>
      <c r="L38" s="72"/>
      <c r="M38" s="78"/>
      <c r="N38" s="78"/>
      <c r="O38" s="78"/>
      <c r="P38" s="77"/>
      <c r="Q38" s="78"/>
      <c r="R38" s="77"/>
      <c r="S38" s="78"/>
      <c r="T38" s="77"/>
      <c r="U38" s="77"/>
      <c r="V38" s="78"/>
      <c r="W38" s="77"/>
      <c r="X38" s="78"/>
      <c r="Y38" s="53"/>
      <c r="Z38" s="78"/>
      <c r="AA38" s="80"/>
      <c r="AB38" s="72"/>
      <c r="AD38" s="72"/>
      <c r="AE38" s="80"/>
      <c r="AF38" s="80"/>
      <c r="AI38" s="80"/>
      <c r="AJ38" s="80"/>
      <c r="AM38" s="80"/>
      <c r="AN38" s="80"/>
    </row>
    <row r="39" spans="1:42" s="31" customFormat="1" ht="15" customHeight="1" outlineLevel="1">
      <c r="A39" s="115">
        <v>17</v>
      </c>
      <c r="B39" s="115">
        <v>1</v>
      </c>
      <c r="C39" s="20" t="s">
        <v>8</v>
      </c>
      <c r="D39" s="21" t="s">
        <v>16</v>
      </c>
      <c r="E39" s="21"/>
      <c r="F39" s="41">
        <v>9308.02</v>
      </c>
      <c r="G39" s="113">
        <f>F39/$F$2</f>
        <v>1.8073825242718448E-2</v>
      </c>
      <c r="H39" s="41">
        <v>5718.95</v>
      </c>
      <c r="I39" s="41">
        <v>643.52</v>
      </c>
      <c r="J39" s="42">
        <v>2945.55</v>
      </c>
      <c r="K39" s="174">
        <v>0.31645290835215201</v>
      </c>
      <c r="L39" s="210"/>
      <c r="M39" s="99"/>
      <c r="N39" s="263">
        <f ca="1">($F$1-M39)/30.33/12</f>
        <v>117.60907792065063</v>
      </c>
      <c r="O39" s="219"/>
      <c r="P39" s="39"/>
      <c r="Q39" s="219"/>
      <c r="R39" s="242">
        <f t="shared" ref="R39:R54" ca="1" si="5">(P39-$F$1)/30.33</f>
        <v>-1411.3089350478076</v>
      </c>
      <c r="S39" s="219"/>
      <c r="T39" s="249"/>
      <c r="U39" s="171"/>
      <c r="V39" s="219"/>
      <c r="W39" s="239">
        <f>EDATE(P39,U39)</f>
        <v>0</v>
      </c>
      <c r="X39" s="219"/>
      <c r="Y39" s="29" t="s">
        <v>12</v>
      </c>
      <c r="Z39" s="219"/>
      <c r="AA39" s="322"/>
      <c r="AB39" s="323"/>
      <c r="AC39" s="324"/>
      <c r="AD39" s="210"/>
      <c r="AE39" s="137"/>
      <c r="AF39" s="137"/>
      <c r="AG39" s="30"/>
      <c r="AH39" s="30"/>
      <c r="AI39" s="137"/>
      <c r="AJ39" s="137"/>
      <c r="AK39" s="30"/>
      <c r="AL39" s="30"/>
      <c r="AM39" s="137"/>
      <c r="AN39" s="137"/>
      <c r="AO39" s="30"/>
      <c r="AP39" s="30"/>
    </row>
    <row r="40" spans="1:42" s="31" customFormat="1" ht="15" customHeight="1" outlineLevel="1">
      <c r="A40" s="115">
        <v>18</v>
      </c>
      <c r="B40" s="115">
        <v>2</v>
      </c>
      <c r="C40" s="5" t="s">
        <v>131</v>
      </c>
      <c r="D40" s="6" t="s">
        <v>40</v>
      </c>
      <c r="E40" s="6"/>
      <c r="F40" s="9">
        <v>8953.7999999999993</v>
      </c>
      <c r="G40" s="112">
        <f t="shared" ref="G40:G54" si="6">F40/$F$2</f>
        <v>1.7386019417475727E-2</v>
      </c>
      <c r="H40" s="9">
        <v>3814.37</v>
      </c>
      <c r="I40" s="9"/>
      <c r="J40" s="10">
        <v>5139.43</v>
      </c>
      <c r="K40" s="175">
        <v>0.57399428175746603</v>
      </c>
      <c r="L40" s="210"/>
      <c r="M40" s="100"/>
      <c r="N40" s="264">
        <f t="shared" ref="N40:N54" ca="1" si="7">($F$1-M40)/30.33/12</f>
        <v>117.60907792065063</v>
      </c>
      <c r="O40" s="219"/>
      <c r="P40" s="34"/>
      <c r="Q40" s="219"/>
      <c r="R40" s="243">
        <f t="shared" ca="1" si="5"/>
        <v>-1411.3089350478076</v>
      </c>
      <c r="S40" s="219"/>
      <c r="T40" s="250"/>
      <c r="U40" s="172"/>
      <c r="V40" s="219"/>
      <c r="W40" s="240">
        <f>EDATE(P40,U40)</f>
        <v>0</v>
      </c>
      <c r="X40" s="219"/>
      <c r="Y40" s="32" t="s">
        <v>7</v>
      </c>
      <c r="Z40" s="219"/>
      <c r="AA40" s="325"/>
      <c r="AB40" s="326"/>
      <c r="AC40" s="327"/>
      <c r="AD40" s="210"/>
      <c r="AE40" s="138"/>
      <c r="AF40" s="138"/>
      <c r="AG40" s="33"/>
      <c r="AH40" s="33"/>
      <c r="AI40" s="138"/>
      <c r="AJ40" s="138"/>
      <c r="AK40" s="33"/>
      <c r="AL40" s="33"/>
      <c r="AM40" s="138"/>
      <c r="AN40" s="138"/>
      <c r="AO40" s="33"/>
      <c r="AP40" s="33"/>
    </row>
    <row r="41" spans="1:42" s="31" customFormat="1" ht="15" customHeight="1" outlineLevel="1">
      <c r="A41" s="115">
        <v>19</v>
      </c>
      <c r="B41" s="115">
        <v>3</v>
      </c>
      <c r="C41" s="5" t="s">
        <v>132</v>
      </c>
      <c r="D41" s="6" t="s">
        <v>77</v>
      </c>
      <c r="E41" s="6"/>
      <c r="F41" s="7">
        <v>8717.3700000000008</v>
      </c>
      <c r="G41" s="112">
        <f t="shared" si="6"/>
        <v>1.6926932038834951E-2</v>
      </c>
      <c r="H41" s="7">
        <v>8105.47</v>
      </c>
      <c r="I41" s="7">
        <v>290.97000000000003</v>
      </c>
      <c r="J41" s="8">
        <v>320.93000000000399</v>
      </c>
      <c r="K41" s="175">
        <v>3.6815002690032003E-2</v>
      </c>
      <c r="L41" s="210"/>
      <c r="M41" s="101"/>
      <c r="N41" s="264">
        <f t="shared" ca="1" si="7"/>
        <v>117.60907792065063</v>
      </c>
      <c r="O41" s="219"/>
      <c r="P41" s="34">
        <v>43100</v>
      </c>
      <c r="Q41" s="219"/>
      <c r="R41" s="243">
        <f t="shared" ca="1" si="5"/>
        <v>9.7263435542367294</v>
      </c>
      <c r="S41" s="219"/>
      <c r="T41" s="250"/>
      <c r="U41" s="172"/>
      <c r="V41" s="219"/>
      <c r="W41" s="240"/>
      <c r="X41" s="219"/>
      <c r="Y41" s="32" t="s">
        <v>12</v>
      </c>
      <c r="Z41" s="219"/>
      <c r="AA41" s="325"/>
      <c r="AB41" s="326"/>
      <c r="AC41" s="327"/>
      <c r="AD41" s="210"/>
      <c r="AE41" s="138"/>
      <c r="AF41" s="138"/>
      <c r="AG41" s="33"/>
      <c r="AH41" s="33"/>
      <c r="AI41" s="138"/>
      <c r="AJ41" s="138"/>
      <c r="AK41" s="33"/>
      <c r="AL41" s="33"/>
      <c r="AM41" s="138"/>
      <c r="AN41" s="138"/>
      <c r="AO41" s="33"/>
      <c r="AP41" s="33"/>
    </row>
    <row r="42" spans="1:42" s="31" customFormat="1" ht="15" customHeight="1" outlineLevel="1">
      <c r="A42" s="115">
        <v>20</v>
      </c>
      <c r="B42" s="115">
        <v>4</v>
      </c>
      <c r="C42" s="5" t="s">
        <v>133</v>
      </c>
      <c r="D42" s="6" t="s">
        <v>40</v>
      </c>
      <c r="E42" s="6"/>
      <c r="F42" s="7">
        <v>8348.1299999999992</v>
      </c>
      <c r="G42" s="112">
        <f t="shared" si="6"/>
        <v>1.6209961165048543E-2</v>
      </c>
      <c r="H42" s="7">
        <v>5538.36</v>
      </c>
      <c r="I42" s="7">
        <v>206.73</v>
      </c>
      <c r="J42" s="8">
        <v>2603.04</v>
      </c>
      <c r="K42" s="175">
        <v>0.31181114812538901</v>
      </c>
      <c r="L42" s="210"/>
      <c r="M42" s="101"/>
      <c r="N42" s="264">
        <f t="shared" ca="1" si="7"/>
        <v>117.60907792065063</v>
      </c>
      <c r="O42" s="219"/>
      <c r="P42" s="34">
        <v>43646</v>
      </c>
      <c r="Q42" s="219"/>
      <c r="R42" s="243">
        <f t="shared" ca="1" si="5"/>
        <v>27.728321793603694</v>
      </c>
      <c r="S42" s="219"/>
      <c r="T42" s="250"/>
      <c r="U42" s="172"/>
      <c r="V42" s="219"/>
      <c r="W42" s="240"/>
      <c r="X42" s="219"/>
      <c r="Y42" s="32" t="s">
        <v>7</v>
      </c>
      <c r="Z42" s="219"/>
      <c r="AA42" s="325"/>
      <c r="AB42" s="326"/>
      <c r="AC42" s="327"/>
      <c r="AD42" s="210"/>
      <c r="AE42" s="138"/>
      <c r="AF42" s="138"/>
      <c r="AG42" s="33"/>
      <c r="AH42" s="33"/>
      <c r="AI42" s="138"/>
      <c r="AJ42" s="138"/>
      <c r="AK42" s="33"/>
      <c r="AL42" s="33"/>
      <c r="AM42" s="138"/>
      <c r="AN42" s="138"/>
      <c r="AO42" s="33"/>
      <c r="AP42" s="33"/>
    </row>
    <row r="43" spans="1:42" s="31" customFormat="1" ht="15" customHeight="1" outlineLevel="1">
      <c r="A43" s="115">
        <v>21</v>
      </c>
      <c r="B43" s="115">
        <v>5</v>
      </c>
      <c r="C43" s="5" t="s">
        <v>15</v>
      </c>
      <c r="D43" s="6" t="s">
        <v>16</v>
      </c>
      <c r="E43" s="6"/>
      <c r="F43" s="7">
        <v>7799.09</v>
      </c>
      <c r="G43" s="112">
        <f t="shared" si="6"/>
        <v>1.5143864077669903E-2</v>
      </c>
      <c r="H43" s="7">
        <v>4020.32</v>
      </c>
      <c r="I43" s="7">
        <v>190.13</v>
      </c>
      <c r="J43" s="8">
        <v>3588.64</v>
      </c>
      <c r="K43" s="175">
        <v>0.46013573378432598</v>
      </c>
      <c r="L43" s="210"/>
      <c r="M43" s="101"/>
      <c r="N43" s="264">
        <f t="shared" ca="1" si="7"/>
        <v>117.60907792065063</v>
      </c>
      <c r="O43" s="219"/>
      <c r="P43" s="34"/>
      <c r="Q43" s="219"/>
      <c r="R43" s="243">
        <f t="shared" ca="1" si="5"/>
        <v>-1411.3089350478076</v>
      </c>
      <c r="S43" s="219"/>
      <c r="T43" s="250"/>
      <c r="U43" s="172"/>
      <c r="V43" s="219"/>
      <c r="W43" s="240"/>
      <c r="X43" s="219"/>
      <c r="Y43" s="32" t="s">
        <v>12</v>
      </c>
      <c r="Z43" s="219"/>
      <c r="AA43" s="325"/>
      <c r="AB43" s="326"/>
      <c r="AC43" s="327"/>
      <c r="AD43" s="210"/>
      <c r="AE43" s="138"/>
      <c r="AF43" s="138"/>
      <c r="AG43" s="33"/>
      <c r="AH43" s="33"/>
      <c r="AI43" s="138"/>
      <c r="AJ43" s="138"/>
      <c r="AK43" s="33"/>
      <c r="AL43" s="33"/>
      <c r="AM43" s="138"/>
      <c r="AN43" s="138"/>
      <c r="AO43" s="33"/>
      <c r="AP43" s="33"/>
    </row>
    <row r="44" spans="1:42" s="31" customFormat="1" ht="15" customHeight="1" outlineLevel="1">
      <c r="A44" s="115">
        <v>22</v>
      </c>
      <c r="B44" s="115">
        <v>6</v>
      </c>
      <c r="C44" s="5" t="s">
        <v>134</v>
      </c>
      <c r="D44" s="6" t="s">
        <v>40</v>
      </c>
      <c r="E44" s="6"/>
      <c r="F44" s="9">
        <v>6537.49</v>
      </c>
      <c r="G44" s="112">
        <f t="shared" si="6"/>
        <v>1.2694155339805824E-2</v>
      </c>
      <c r="H44" s="9">
        <v>4232.79</v>
      </c>
      <c r="I44" s="9"/>
      <c r="J44" s="10">
        <v>2304.6999999999998</v>
      </c>
      <c r="K44" s="175">
        <v>0.35253591210082103</v>
      </c>
      <c r="L44" s="210"/>
      <c r="M44" s="100"/>
      <c r="N44" s="264">
        <f t="shared" ca="1" si="7"/>
        <v>117.60907792065063</v>
      </c>
      <c r="O44" s="219"/>
      <c r="P44" s="34"/>
      <c r="Q44" s="219"/>
      <c r="R44" s="243">
        <f t="shared" ca="1" si="5"/>
        <v>-1411.3089350478076</v>
      </c>
      <c r="S44" s="219"/>
      <c r="T44" s="250"/>
      <c r="U44" s="172"/>
      <c r="V44" s="219"/>
      <c r="W44" s="240"/>
      <c r="X44" s="219"/>
      <c r="Y44" s="32"/>
      <c r="Z44" s="219"/>
      <c r="AA44" s="325"/>
      <c r="AB44" s="326"/>
      <c r="AC44" s="327"/>
      <c r="AD44" s="210"/>
      <c r="AE44" s="138"/>
      <c r="AF44" s="138"/>
      <c r="AG44" s="35"/>
      <c r="AH44" s="35"/>
      <c r="AI44" s="138"/>
      <c r="AJ44" s="138"/>
      <c r="AK44" s="35"/>
      <c r="AL44" s="35"/>
      <c r="AM44" s="138"/>
      <c r="AN44" s="138"/>
      <c r="AO44" s="35"/>
      <c r="AP44" s="35"/>
    </row>
    <row r="45" spans="1:42" s="31" customFormat="1" ht="15" customHeight="1" outlineLevel="1">
      <c r="A45" s="115">
        <v>23</v>
      </c>
      <c r="B45" s="115">
        <v>7</v>
      </c>
      <c r="C45" s="5" t="s">
        <v>135</v>
      </c>
      <c r="D45" s="6" t="s">
        <v>16</v>
      </c>
      <c r="E45" s="6"/>
      <c r="F45" s="7">
        <v>6352.31</v>
      </c>
      <c r="G45" s="112">
        <f t="shared" si="6"/>
        <v>1.2334582524271845E-2</v>
      </c>
      <c r="H45" s="7">
        <v>3925.61</v>
      </c>
      <c r="I45" s="7">
        <v>583.05999999999995</v>
      </c>
      <c r="J45" s="8">
        <v>1843.64</v>
      </c>
      <c r="K45" s="175">
        <v>0.29023142762239201</v>
      </c>
      <c r="L45" s="210"/>
      <c r="M45" s="101"/>
      <c r="N45" s="264">
        <f t="shared" ca="1" si="7"/>
        <v>117.60907792065063</v>
      </c>
      <c r="O45" s="219"/>
      <c r="P45" s="34">
        <v>43410</v>
      </c>
      <c r="Q45" s="219"/>
      <c r="R45" s="243">
        <f t="shared" ca="1" si="5"/>
        <v>19.947246950214311</v>
      </c>
      <c r="S45" s="219"/>
      <c r="T45" s="250"/>
      <c r="U45" s="172"/>
      <c r="V45" s="219"/>
      <c r="W45" s="240"/>
      <c r="X45" s="219"/>
      <c r="Y45" s="32" t="s">
        <v>7</v>
      </c>
      <c r="Z45" s="219"/>
      <c r="AA45" s="325"/>
      <c r="AB45" s="326"/>
      <c r="AC45" s="327"/>
      <c r="AD45" s="210"/>
      <c r="AE45" s="138"/>
      <c r="AF45" s="138"/>
      <c r="AG45" s="33"/>
      <c r="AH45" s="33"/>
      <c r="AI45" s="138"/>
      <c r="AJ45" s="138"/>
      <c r="AK45" s="33"/>
      <c r="AL45" s="33"/>
      <c r="AM45" s="138"/>
      <c r="AN45" s="138"/>
      <c r="AO45" s="33"/>
      <c r="AP45" s="33"/>
    </row>
    <row r="46" spans="1:42" s="31" customFormat="1" ht="15" customHeight="1" outlineLevel="1">
      <c r="A46" s="115">
        <v>24</v>
      </c>
      <c r="B46" s="115">
        <v>8</v>
      </c>
      <c r="C46" s="5" t="s">
        <v>136</v>
      </c>
      <c r="D46" s="6" t="s">
        <v>40</v>
      </c>
      <c r="E46" s="6"/>
      <c r="F46" s="9">
        <v>5500</v>
      </c>
      <c r="G46" s="112">
        <f t="shared" si="6"/>
        <v>1.0679611650485437E-2</v>
      </c>
      <c r="H46" s="9">
        <v>3389.8</v>
      </c>
      <c r="I46" s="9"/>
      <c r="J46" s="10">
        <v>2110.1999999999998</v>
      </c>
      <c r="K46" s="175">
        <v>0.383672727272727</v>
      </c>
      <c r="L46" s="210"/>
      <c r="M46" s="100"/>
      <c r="N46" s="264">
        <f t="shared" ca="1" si="7"/>
        <v>117.60907792065063</v>
      </c>
      <c r="O46" s="219"/>
      <c r="P46" s="34">
        <v>43100</v>
      </c>
      <c r="Q46" s="219"/>
      <c r="R46" s="243">
        <f t="shared" ca="1" si="5"/>
        <v>9.7263435542367294</v>
      </c>
      <c r="S46" s="219"/>
      <c r="T46" s="250"/>
      <c r="U46" s="172"/>
      <c r="V46" s="219"/>
      <c r="W46" s="240"/>
      <c r="X46" s="219"/>
      <c r="Y46" s="32" t="s">
        <v>7</v>
      </c>
      <c r="Z46" s="219"/>
      <c r="AA46" s="325"/>
      <c r="AB46" s="326"/>
      <c r="AC46" s="327"/>
      <c r="AD46" s="210"/>
      <c r="AE46" s="138"/>
      <c r="AF46" s="138"/>
      <c r="AG46" s="35"/>
      <c r="AH46" s="35"/>
      <c r="AI46" s="138"/>
      <c r="AJ46" s="138"/>
      <c r="AK46" s="35"/>
      <c r="AL46" s="35"/>
      <c r="AM46" s="138"/>
      <c r="AN46" s="138"/>
      <c r="AO46" s="35"/>
      <c r="AP46" s="35"/>
    </row>
    <row r="47" spans="1:42" s="31" customFormat="1" ht="15" customHeight="1" outlineLevel="1">
      <c r="A47" s="115">
        <v>25</v>
      </c>
      <c r="B47" s="115">
        <v>9</v>
      </c>
      <c r="C47" s="5" t="s">
        <v>137</v>
      </c>
      <c r="D47" s="6" t="s">
        <v>16</v>
      </c>
      <c r="E47" s="6"/>
      <c r="F47" s="7">
        <v>5453.86</v>
      </c>
      <c r="G47" s="112">
        <f t="shared" si="6"/>
        <v>1.0590019417475727E-2</v>
      </c>
      <c r="H47" s="7">
        <v>3776.83</v>
      </c>
      <c r="I47" s="7">
        <v>819.12</v>
      </c>
      <c r="J47" s="8">
        <v>857.91000000000201</v>
      </c>
      <c r="K47" s="175">
        <v>0.15730326777731801</v>
      </c>
      <c r="L47" s="210"/>
      <c r="M47" s="101"/>
      <c r="N47" s="264">
        <f t="shared" ca="1" si="7"/>
        <v>117.60907792065063</v>
      </c>
      <c r="O47" s="219"/>
      <c r="P47" s="34">
        <v>42917</v>
      </c>
      <c r="Q47" s="219"/>
      <c r="R47" s="243">
        <f t="shared" ca="1" si="5"/>
        <v>3.6927134849983516</v>
      </c>
      <c r="S47" s="219"/>
      <c r="T47" s="250"/>
      <c r="U47" s="172"/>
      <c r="V47" s="219"/>
      <c r="W47" s="240"/>
      <c r="X47" s="219"/>
      <c r="Y47" s="32" t="s">
        <v>12</v>
      </c>
      <c r="Z47" s="219"/>
      <c r="AA47" s="325"/>
      <c r="AB47" s="326"/>
      <c r="AC47" s="327"/>
      <c r="AD47" s="210"/>
      <c r="AE47" s="138"/>
      <c r="AF47" s="138"/>
      <c r="AG47" s="35"/>
      <c r="AH47" s="35"/>
      <c r="AI47" s="138"/>
      <c r="AJ47" s="138"/>
      <c r="AK47" s="35"/>
      <c r="AL47" s="35"/>
      <c r="AM47" s="138"/>
      <c r="AN47" s="138"/>
      <c r="AO47" s="35"/>
      <c r="AP47" s="35"/>
    </row>
    <row r="48" spans="1:42" s="31" customFormat="1" ht="15" customHeight="1" outlineLevel="1">
      <c r="A48" s="115">
        <v>26</v>
      </c>
      <c r="B48" s="115">
        <v>10</v>
      </c>
      <c r="C48" s="5" t="s">
        <v>138</v>
      </c>
      <c r="D48" s="6" t="s">
        <v>40</v>
      </c>
      <c r="E48" s="6"/>
      <c r="F48" s="7">
        <v>4944.95</v>
      </c>
      <c r="G48" s="112">
        <f t="shared" si="6"/>
        <v>9.6018446601941736E-3</v>
      </c>
      <c r="H48" s="7">
        <v>4395.13</v>
      </c>
      <c r="I48" s="7"/>
      <c r="J48" s="8">
        <v>549.82000000000005</v>
      </c>
      <c r="K48" s="175">
        <v>0.11118818188252701</v>
      </c>
      <c r="L48" s="210"/>
      <c r="M48" s="101"/>
      <c r="N48" s="264">
        <f t="shared" ca="1" si="7"/>
        <v>117.60907792065063</v>
      </c>
      <c r="O48" s="219"/>
      <c r="P48" s="34">
        <v>44196</v>
      </c>
      <c r="Q48" s="219"/>
      <c r="R48" s="243">
        <f t="shared" ca="1" si="5"/>
        <v>45.862182657434886</v>
      </c>
      <c r="S48" s="219"/>
      <c r="T48" s="250"/>
      <c r="U48" s="172"/>
      <c r="V48" s="219"/>
      <c r="W48" s="240"/>
      <c r="X48" s="219"/>
      <c r="Y48" s="32" t="s">
        <v>7</v>
      </c>
      <c r="Z48" s="219"/>
      <c r="AA48" s="325"/>
      <c r="AB48" s="326"/>
      <c r="AC48" s="327"/>
      <c r="AD48" s="210"/>
      <c r="AE48" s="138"/>
      <c r="AF48" s="138"/>
      <c r="AG48" s="33"/>
      <c r="AH48" s="33"/>
      <c r="AI48" s="138"/>
      <c r="AJ48" s="138"/>
      <c r="AK48" s="33"/>
      <c r="AL48" s="33"/>
      <c r="AM48" s="138"/>
      <c r="AN48" s="138"/>
      <c r="AO48" s="33"/>
      <c r="AP48" s="33"/>
    </row>
    <row r="49" spans="1:42" s="31" customFormat="1" ht="15" customHeight="1" outlineLevel="1">
      <c r="A49" s="115">
        <v>27</v>
      </c>
      <c r="B49" s="115">
        <v>11</v>
      </c>
      <c r="C49" s="5" t="s">
        <v>139</v>
      </c>
      <c r="D49" s="6" t="s">
        <v>16</v>
      </c>
      <c r="E49" s="6"/>
      <c r="F49" s="9">
        <v>4853.24</v>
      </c>
      <c r="G49" s="112">
        <f t="shared" si="6"/>
        <v>9.4237669902912623E-3</v>
      </c>
      <c r="H49" s="9">
        <v>3239.34</v>
      </c>
      <c r="I49" s="9"/>
      <c r="J49" s="10">
        <v>1613.9</v>
      </c>
      <c r="K49" s="175">
        <v>0.33254073567348802</v>
      </c>
      <c r="L49" s="210"/>
      <c r="M49" s="100"/>
      <c r="N49" s="264">
        <f t="shared" ca="1" si="7"/>
        <v>117.60907792065063</v>
      </c>
      <c r="O49" s="219"/>
      <c r="P49" s="34"/>
      <c r="Q49" s="219"/>
      <c r="R49" s="243">
        <f t="shared" ca="1" si="5"/>
        <v>-1411.3089350478076</v>
      </c>
      <c r="S49" s="219"/>
      <c r="T49" s="250"/>
      <c r="U49" s="172"/>
      <c r="V49" s="219"/>
      <c r="W49" s="240"/>
      <c r="X49" s="219"/>
      <c r="Y49" s="32"/>
      <c r="Z49" s="219"/>
      <c r="AA49" s="325"/>
      <c r="AB49" s="326"/>
      <c r="AC49" s="327"/>
      <c r="AD49" s="210"/>
      <c r="AE49" s="138"/>
      <c r="AF49" s="138"/>
      <c r="AG49" s="33"/>
      <c r="AH49" s="33"/>
      <c r="AI49" s="138"/>
      <c r="AJ49" s="138"/>
      <c r="AK49" s="33"/>
      <c r="AL49" s="33"/>
      <c r="AM49" s="138"/>
      <c r="AN49" s="138"/>
      <c r="AO49" s="33"/>
      <c r="AP49" s="33"/>
    </row>
    <row r="50" spans="1:42" s="31" customFormat="1" ht="15" customHeight="1" outlineLevel="1">
      <c r="A50" s="115">
        <v>28</v>
      </c>
      <c r="B50" s="115">
        <v>12</v>
      </c>
      <c r="C50" s="5" t="s">
        <v>140</v>
      </c>
      <c r="D50" s="6" t="s">
        <v>16</v>
      </c>
      <c r="E50" s="6"/>
      <c r="F50" s="9">
        <v>4334.12</v>
      </c>
      <c r="G50" s="112">
        <f t="shared" si="6"/>
        <v>8.4157669902912621E-3</v>
      </c>
      <c r="H50" s="9">
        <v>3516.68</v>
      </c>
      <c r="I50" s="9">
        <v>0</v>
      </c>
      <c r="J50" s="10">
        <v>817.43999999999699</v>
      </c>
      <c r="K50" s="175">
        <v>0.188605760800346</v>
      </c>
      <c r="L50" s="210"/>
      <c r="M50" s="100"/>
      <c r="N50" s="264">
        <f t="shared" ca="1" si="7"/>
        <v>117.60907792065063</v>
      </c>
      <c r="O50" s="219"/>
      <c r="P50" s="34">
        <v>43100</v>
      </c>
      <c r="Q50" s="219"/>
      <c r="R50" s="243">
        <f t="shared" ca="1" si="5"/>
        <v>9.7263435542367294</v>
      </c>
      <c r="S50" s="219"/>
      <c r="T50" s="250"/>
      <c r="U50" s="172"/>
      <c r="V50" s="219"/>
      <c r="W50" s="240"/>
      <c r="X50" s="219"/>
      <c r="Y50" s="32" t="s">
        <v>12</v>
      </c>
      <c r="Z50" s="219"/>
      <c r="AA50" s="325"/>
      <c r="AB50" s="326"/>
      <c r="AC50" s="327"/>
      <c r="AD50" s="210"/>
      <c r="AE50" s="138"/>
      <c r="AF50" s="138"/>
      <c r="AG50" s="36"/>
      <c r="AH50" s="36"/>
      <c r="AI50" s="138"/>
      <c r="AJ50" s="138"/>
      <c r="AK50" s="36"/>
      <c r="AL50" s="36"/>
      <c r="AM50" s="138"/>
      <c r="AN50" s="138"/>
      <c r="AO50" s="36"/>
      <c r="AP50" s="36"/>
    </row>
    <row r="51" spans="1:42" s="31" customFormat="1" ht="15" customHeight="1" outlineLevel="1">
      <c r="A51" s="115">
        <v>29</v>
      </c>
      <c r="B51" s="115">
        <v>13</v>
      </c>
      <c r="C51" s="5" t="s">
        <v>141</v>
      </c>
      <c r="D51" s="6" t="s">
        <v>16</v>
      </c>
      <c r="E51" s="6"/>
      <c r="F51" s="9">
        <v>4122.8900000000003</v>
      </c>
      <c r="G51" s="112">
        <f t="shared" si="6"/>
        <v>8.0056116504854374E-3</v>
      </c>
      <c r="H51" s="9">
        <v>2891.47</v>
      </c>
      <c r="I51" s="9">
        <v>6</v>
      </c>
      <c r="J51" s="10">
        <v>1225.42</v>
      </c>
      <c r="K51" s="175">
        <v>0.29722354950047097</v>
      </c>
      <c r="L51" s="210"/>
      <c r="M51" s="100"/>
      <c r="N51" s="264">
        <f t="shared" ca="1" si="7"/>
        <v>117.60907792065063</v>
      </c>
      <c r="O51" s="219"/>
      <c r="P51" s="34">
        <v>43343</v>
      </c>
      <c r="Q51" s="219"/>
      <c r="R51" s="243">
        <f t="shared" ca="1" si="5"/>
        <v>17.738212990438512</v>
      </c>
      <c r="S51" s="219"/>
      <c r="T51" s="250"/>
      <c r="U51" s="172"/>
      <c r="V51" s="219"/>
      <c r="W51" s="240"/>
      <c r="X51" s="219"/>
      <c r="Y51" s="32" t="s">
        <v>7</v>
      </c>
      <c r="Z51" s="219"/>
      <c r="AA51" s="325"/>
      <c r="AB51" s="326"/>
      <c r="AC51" s="327"/>
      <c r="AD51" s="210"/>
      <c r="AE51" s="138"/>
      <c r="AF51" s="138"/>
      <c r="AG51" s="36"/>
      <c r="AH51" s="36"/>
      <c r="AI51" s="138"/>
      <c r="AJ51" s="138"/>
      <c r="AK51" s="36"/>
      <c r="AL51" s="36"/>
      <c r="AM51" s="138"/>
      <c r="AN51" s="138"/>
      <c r="AO51" s="36"/>
      <c r="AP51" s="36"/>
    </row>
    <row r="52" spans="1:42" s="31" customFormat="1" ht="15" customHeight="1" outlineLevel="1">
      <c r="A52" s="115">
        <v>30</v>
      </c>
      <c r="B52" s="115">
        <v>14</v>
      </c>
      <c r="C52" s="5" t="s">
        <v>142</v>
      </c>
      <c r="D52" s="6" t="s">
        <v>77</v>
      </c>
      <c r="E52" s="6"/>
      <c r="F52" s="9">
        <v>3827.58</v>
      </c>
      <c r="G52" s="112">
        <f t="shared" si="6"/>
        <v>7.4321941747572812E-3</v>
      </c>
      <c r="H52" s="9">
        <v>2509.65</v>
      </c>
      <c r="I52" s="9">
        <v>63</v>
      </c>
      <c r="J52" s="10">
        <v>1254.93</v>
      </c>
      <c r="K52" s="175">
        <v>0.32786512626777198</v>
      </c>
      <c r="L52" s="211"/>
      <c r="M52" s="100"/>
      <c r="N52" s="264">
        <f t="shared" ca="1" si="7"/>
        <v>117.60907792065063</v>
      </c>
      <c r="O52" s="219"/>
      <c r="P52" s="34">
        <v>43615</v>
      </c>
      <c r="Q52" s="219"/>
      <c r="R52" s="243">
        <f t="shared" ca="1" si="5"/>
        <v>26.706231454005938</v>
      </c>
      <c r="S52" s="219"/>
      <c r="T52" s="250"/>
      <c r="U52" s="172"/>
      <c r="V52" s="219"/>
      <c r="W52" s="240"/>
      <c r="X52" s="219"/>
      <c r="Y52" s="32" t="s">
        <v>7</v>
      </c>
      <c r="Z52" s="219"/>
      <c r="AA52" s="325"/>
      <c r="AB52" s="326"/>
      <c r="AC52" s="327"/>
      <c r="AD52" s="211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</row>
    <row r="53" spans="1:42" s="31" customFormat="1" ht="15" customHeight="1" outlineLevel="1">
      <c r="A53" s="115">
        <v>31</v>
      </c>
      <c r="B53" s="115">
        <v>15</v>
      </c>
      <c r="C53" s="5" t="s">
        <v>143</v>
      </c>
      <c r="D53" s="6" t="s">
        <v>77</v>
      </c>
      <c r="E53" s="6"/>
      <c r="F53" s="7">
        <v>3585.37</v>
      </c>
      <c r="G53" s="112">
        <f t="shared" si="6"/>
        <v>6.9618834951456305E-3</v>
      </c>
      <c r="H53" s="7">
        <v>2246.83</v>
      </c>
      <c r="I53" s="7">
        <v>196.86</v>
      </c>
      <c r="J53" s="8">
        <v>1141.68</v>
      </c>
      <c r="K53" s="175">
        <v>0.31842738685268202</v>
      </c>
      <c r="L53" s="211"/>
      <c r="M53" s="101"/>
      <c r="N53" s="264">
        <f t="shared" ca="1" si="7"/>
        <v>117.60907792065063</v>
      </c>
      <c r="O53" s="219"/>
      <c r="P53" s="34">
        <v>43830</v>
      </c>
      <c r="Q53" s="219"/>
      <c r="R53" s="243">
        <f t="shared" ca="1" si="5"/>
        <v>33.794922518958131</v>
      </c>
      <c r="S53" s="219"/>
      <c r="T53" s="250"/>
      <c r="U53" s="172"/>
      <c r="V53" s="219"/>
      <c r="W53" s="240"/>
      <c r="X53" s="219"/>
      <c r="Y53" s="32" t="s">
        <v>7</v>
      </c>
      <c r="Z53" s="219"/>
      <c r="AA53" s="325"/>
      <c r="AB53" s="326"/>
      <c r="AC53" s="327"/>
      <c r="AD53" s="211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</row>
    <row r="54" spans="1:42" s="31" customFormat="1" ht="15" customHeight="1" outlineLevel="1" thickBot="1">
      <c r="A54" s="115">
        <v>32</v>
      </c>
      <c r="B54" s="115">
        <v>16</v>
      </c>
      <c r="C54" s="15" t="s">
        <v>144</v>
      </c>
      <c r="D54" s="102" t="s">
        <v>16</v>
      </c>
      <c r="E54" s="102"/>
      <c r="F54" s="103">
        <v>3412.2</v>
      </c>
      <c r="G54" s="114">
        <f t="shared" si="6"/>
        <v>6.6256310679611644E-3</v>
      </c>
      <c r="H54" s="103">
        <v>1500.11</v>
      </c>
      <c r="I54" s="103">
        <v>142.34</v>
      </c>
      <c r="J54" s="104">
        <v>1769.75</v>
      </c>
      <c r="K54" s="176">
        <v>0.51865365453373202</v>
      </c>
      <c r="L54" s="211"/>
      <c r="M54" s="105"/>
      <c r="N54" s="265">
        <f t="shared" ca="1" si="7"/>
        <v>117.60907792065063</v>
      </c>
      <c r="O54" s="219"/>
      <c r="P54" s="37">
        <v>43100</v>
      </c>
      <c r="Q54" s="219"/>
      <c r="R54" s="244">
        <f t="shared" ca="1" si="5"/>
        <v>9.7263435542367294</v>
      </c>
      <c r="S54" s="219"/>
      <c r="T54" s="251"/>
      <c r="U54" s="173"/>
      <c r="V54" s="219"/>
      <c r="W54" s="241">
        <f>EDATE(P54,U54)</f>
        <v>43100</v>
      </c>
      <c r="X54" s="219"/>
      <c r="Y54" s="40" t="s">
        <v>12</v>
      </c>
      <c r="Z54" s="219"/>
      <c r="AA54" s="328"/>
      <c r="AB54" s="329"/>
      <c r="AC54" s="330"/>
      <c r="AD54" s="211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</row>
    <row r="55" spans="1:42" s="218" customFormat="1" ht="4.5" customHeight="1" outlineLevel="1">
      <c r="A55" s="252"/>
      <c r="B55" s="252"/>
      <c r="C55" s="253"/>
      <c r="D55" s="254"/>
      <c r="E55" s="254"/>
      <c r="F55" s="255"/>
      <c r="G55" s="256"/>
      <c r="H55" s="255"/>
      <c r="I55" s="255"/>
      <c r="J55" s="257"/>
      <c r="K55" s="217"/>
      <c r="L55" s="45"/>
      <c r="M55" s="222"/>
      <c r="N55" s="222"/>
      <c r="O55" s="222"/>
      <c r="P55" s="217"/>
      <c r="Q55" s="222"/>
      <c r="R55" s="217"/>
      <c r="S55" s="222"/>
      <c r="T55" s="217"/>
      <c r="U55" s="217"/>
      <c r="V55" s="222"/>
      <c r="W55" s="217"/>
      <c r="X55" s="222"/>
      <c r="Y55" s="44"/>
      <c r="Z55" s="222"/>
      <c r="AA55" s="45"/>
      <c r="AB55" s="45"/>
      <c r="AD55" s="45"/>
      <c r="AE55" s="45"/>
      <c r="AF55" s="45"/>
      <c r="AG55" s="45"/>
      <c r="AH55" s="45"/>
      <c r="AI55" s="45"/>
      <c r="AJ55" s="45"/>
      <c r="AK55" s="45"/>
      <c r="AL55" s="45"/>
      <c r="AM55" s="45"/>
      <c r="AN55" s="45"/>
      <c r="AO55" s="45"/>
      <c r="AP55" s="45"/>
    </row>
    <row r="56" spans="1:42" s="52" customFormat="1" outlineLevel="1">
      <c r="A56" s="115"/>
      <c r="B56" s="115"/>
      <c r="C56" s="277" t="s">
        <v>82</v>
      </c>
      <c r="D56" s="278"/>
      <c r="E56" s="278"/>
      <c r="F56" s="178">
        <f>SUMIF($E$39:$E$54,"",$F$39:$F$54)+$F$32</f>
        <v>333554.39</v>
      </c>
      <c r="G56" s="179">
        <f>$F$56/$F$2</f>
        <v>0.647678427184466</v>
      </c>
      <c r="H56" s="79"/>
      <c r="I56" s="279" t="s">
        <v>83</v>
      </c>
      <c r="J56" s="280"/>
      <c r="K56" s="281"/>
      <c r="L56" s="48"/>
      <c r="M56" s="185">
        <f>SUMIF($D$39:$D$54,"DCN",$F$39:$F$54)</f>
        <v>45635.73</v>
      </c>
      <c r="N56" s="186">
        <f>$M$56/$F$2</f>
        <v>8.8613067961165054E-2</v>
      </c>
      <c r="O56" s="223"/>
      <c r="Q56" s="223"/>
      <c r="S56" s="223"/>
      <c r="T56" s="161"/>
      <c r="U56" s="161"/>
      <c r="V56" s="223"/>
      <c r="W56" s="161"/>
      <c r="X56" s="223"/>
      <c r="Y56" s="51"/>
      <c r="Z56" s="223"/>
      <c r="AB56" s="161"/>
      <c r="AD56" s="161"/>
    </row>
    <row r="57" spans="1:42" s="52" customFormat="1" outlineLevel="1">
      <c r="A57" s="115"/>
      <c r="B57" s="115"/>
      <c r="C57" s="182"/>
      <c r="D57" s="182"/>
      <c r="E57" s="182"/>
      <c r="F57" s="183"/>
      <c r="G57" s="184"/>
      <c r="H57" s="79"/>
      <c r="I57" s="282" t="s">
        <v>84</v>
      </c>
      <c r="J57" s="283"/>
      <c r="K57" s="284"/>
      <c r="L57" s="48"/>
      <c r="M57" s="187">
        <f>SUMIF($D$39:$D$54,"AO",$F$39:$F$54)</f>
        <v>34284.369999999995</v>
      </c>
      <c r="N57" s="188">
        <f>$M$57/$F$2</f>
        <v>6.6571592233009694E-2</v>
      </c>
      <c r="O57" s="223"/>
      <c r="Q57" s="223"/>
      <c r="S57" s="223"/>
      <c r="T57" s="161"/>
      <c r="U57" s="161"/>
      <c r="V57" s="223"/>
      <c r="W57" s="161"/>
      <c r="X57" s="223"/>
      <c r="Y57" s="51"/>
      <c r="Z57" s="223"/>
      <c r="AB57" s="161"/>
      <c r="AD57" s="161"/>
    </row>
    <row r="58" spans="1:42" s="52" customFormat="1" outlineLevel="1">
      <c r="A58" s="115"/>
      <c r="B58" s="115"/>
      <c r="C58" s="182"/>
      <c r="D58" s="182"/>
      <c r="E58" s="182"/>
      <c r="F58" s="183"/>
      <c r="G58" s="184"/>
      <c r="H58" s="79"/>
      <c r="I58" s="285" t="s">
        <v>85</v>
      </c>
      <c r="J58" s="286"/>
      <c r="K58" s="287"/>
      <c r="L58" s="48"/>
      <c r="M58" s="189">
        <f>SUMIF($D$39:$D$54,"DI",$F$39:$F$54)</f>
        <v>16130.32</v>
      </c>
      <c r="N58" s="190">
        <f>$M$58/$F$2</f>
        <v>3.1321009708737864E-2</v>
      </c>
      <c r="O58" s="223"/>
      <c r="Q58" s="223"/>
      <c r="S58" s="223"/>
      <c r="T58" s="161"/>
      <c r="U58" s="161"/>
      <c r="V58" s="223"/>
      <c r="W58" s="161"/>
      <c r="X58" s="223"/>
      <c r="Y58" s="51"/>
      <c r="Z58" s="223"/>
      <c r="AB58" s="161"/>
      <c r="AD58" s="161"/>
    </row>
    <row r="59" spans="1:42" s="52" customFormat="1" outlineLevel="1">
      <c r="A59" s="115"/>
      <c r="B59" s="115"/>
      <c r="C59" s="182"/>
      <c r="D59" s="182"/>
      <c r="E59" s="182"/>
      <c r="F59" s="183"/>
      <c r="G59" s="184"/>
      <c r="H59" s="79"/>
      <c r="I59" s="288" t="s">
        <v>91</v>
      </c>
      <c r="J59" s="289"/>
      <c r="K59" s="290"/>
      <c r="L59" s="48"/>
      <c r="M59" s="180">
        <f>SUMIF($D$39:$D$54,"REG",$F$39:$F$54)</f>
        <v>0</v>
      </c>
      <c r="N59" s="181">
        <f>$M$59/$F$2</f>
        <v>0</v>
      </c>
      <c r="O59" s="223"/>
      <c r="Q59" s="223"/>
      <c r="S59" s="223"/>
      <c r="T59" s="161"/>
      <c r="U59" s="161"/>
      <c r="V59" s="223"/>
      <c r="W59" s="161"/>
      <c r="X59" s="223"/>
      <c r="Y59" s="51"/>
      <c r="Z59" s="223"/>
      <c r="AB59" s="161"/>
      <c r="AD59" s="161"/>
    </row>
    <row r="60" spans="1:42" s="52" customFormat="1" ht="11.25" customHeight="1">
      <c r="A60" s="115"/>
      <c r="B60" s="116"/>
      <c r="C60" s="55"/>
      <c r="D60" s="81"/>
      <c r="E60" s="81"/>
      <c r="F60" s="57"/>
      <c r="G60" s="82"/>
      <c r="H60" s="57"/>
      <c r="I60" s="56"/>
      <c r="J60" s="83"/>
      <c r="K60" s="84"/>
      <c r="L60" s="161"/>
      <c r="M60" s="59"/>
      <c r="N60" s="59"/>
      <c r="O60" s="224"/>
      <c r="P60" s="58"/>
      <c r="Q60" s="224"/>
      <c r="R60" s="58"/>
      <c r="S60" s="224"/>
      <c r="T60" s="227"/>
      <c r="U60" s="227"/>
      <c r="V60" s="224"/>
      <c r="W60" s="227"/>
      <c r="X60" s="224"/>
      <c r="Y60" s="51"/>
      <c r="Z60" s="224"/>
      <c r="AB60" s="161"/>
      <c r="AD60" s="161"/>
    </row>
    <row r="61" spans="1:42" s="49" customFormat="1" ht="13.5" outlineLevel="1">
      <c r="A61" s="116"/>
      <c r="B61" s="116"/>
      <c r="C61" s="72"/>
      <c r="D61" s="73"/>
      <c r="E61" s="177" t="s">
        <v>80</v>
      </c>
      <c r="F61" s="148">
        <f>SUM($F$63:$F$67)</f>
        <v>15366.25</v>
      </c>
      <c r="G61" s="149">
        <f>$F$61/$F$2</f>
        <v>2.98373786407767E-2</v>
      </c>
      <c r="H61" s="74"/>
      <c r="J61" s="76"/>
      <c r="K61" s="77"/>
      <c r="L61" s="72"/>
      <c r="M61" s="74"/>
      <c r="N61" s="74"/>
      <c r="O61" s="74"/>
      <c r="P61" s="151"/>
      <c r="Q61" s="74"/>
      <c r="R61" s="77"/>
      <c r="S61" s="74"/>
      <c r="T61" s="77"/>
      <c r="U61" s="77"/>
      <c r="V61" s="74"/>
      <c r="W61" s="77"/>
      <c r="X61" s="74"/>
      <c r="Y61" s="53"/>
      <c r="Z61" s="74"/>
      <c r="AA61" s="80"/>
      <c r="AB61" s="72"/>
      <c r="AD61" s="72"/>
      <c r="AE61" s="80"/>
      <c r="AF61" s="80"/>
      <c r="AG61" s="46"/>
      <c r="AH61" s="46"/>
      <c r="AI61" s="80"/>
      <c r="AJ61" s="80"/>
      <c r="AK61" s="46"/>
      <c r="AL61" s="46"/>
      <c r="AM61" s="80"/>
      <c r="AN61" s="80"/>
      <c r="AO61" s="46"/>
      <c r="AP61" s="46"/>
    </row>
    <row r="62" spans="1:42" s="49" customFormat="1" ht="4.5" customHeight="1" outlineLevel="1" thickBot="1">
      <c r="A62" s="116"/>
      <c r="B62" s="116"/>
      <c r="C62" s="72"/>
      <c r="D62" s="73"/>
      <c r="E62" s="73"/>
      <c r="F62" s="74"/>
      <c r="G62" s="75"/>
      <c r="H62" s="74"/>
      <c r="I62" s="74"/>
      <c r="J62" s="76"/>
      <c r="K62" s="77"/>
      <c r="L62" s="72"/>
      <c r="M62" s="78"/>
      <c r="N62" s="78"/>
      <c r="O62" s="78"/>
      <c r="P62" s="77"/>
      <c r="Q62" s="78"/>
      <c r="R62" s="77"/>
      <c r="S62" s="78"/>
      <c r="T62" s="77"/>
      <c r="U62" s="77"/>
      <c r="V62" s="78"/>
      <c r="W62" s="77"/>
      <c r="X62" s="78"/>
      <c r="Y62" s="53"/>
      <c r="Z62" s="78"/>
      <c r="AA62" s="80"/>
      <c r="AB62" s="72"/>
      <c r="AD62" s="72"/>
      <c r="AE62" s="80"/>
      <c r="AF62" s="80"/>
      <c r="AI62" s="80"/>
      <c r="AJ62" s="80"/>
      <c r="AM62" s="80"/>
      <c r="AN62" s="80"/>
    </row>
    <row r="63" spans="1:42" s="31" customFormat="1" ht="15" customHeight="1" outlineLevel="1">
      <c r="A63" s="115">
        <v>33</v>
      </c>
      <c r="B63" s="115">
        <v>1</v>
      </c>
      <c r="C63" s="20" t="s">
        <v>145</v>
      </c>
      <c r="D63" s="106" t="s">
        <v>40</v>
      </c>
      <c r="E63" s="106"/>
      <c r="F63" s="41">
        <v>3263.8</v>
      </c>
      <c r="G63" s="113">
        <f>F63/$F$2</f>
        <v>6.3374757281553402E-3</v>
      </c>
      <c r="H63" s="140">
        <v>2726.88</v>
      </c>
      <c r="I63" s="140"/>
      <c r="J63" s="141">
        <v>536.91999999999996</v>
      </c>
      <c r="K63" s="174">
        <v>0.16450762914394301</v>
      </c>
      <c r="L63" s="211"/>
      <c r="M63" s="99"/>
      <c r="N63" s="263">
        <f ca="1">($F$1-M63)/30.33/12</f>
        <v>117.60907792065063</v>
      </c>
      <c r="O63" s="219"/>
      <c r="P63" s="39">
        <v>43100</v>
      </c>
      <c r="Q63" s="219"/>
      <c r="R63" s="242">
        <f ca="1">(P63-$F$1)/30.33</f>
        <v>9.7263435542367294</v>
      </c>
      <c r="S63" s="219"/>
      <c r="T63" s="99"/>
      <c r="U63" s="171"/>
      <c r="V63" s="219"/>
      <c r="W63" s="239">
        <f>EDATE(P63,U63)</f>
        <v>43100</v>
      </c>
      <c r="X63" s="219"/>
      <c r="Y63" s="29" t="s">
        <v>7</v>
      </c>
      <c r="Z63" s="219"/>
      <c r="AA63" s="331"/>
      <c r="AB63" s="332"/>
      <c r="AC63" s="333"/>
      <c r="AD63" s="211"/>
      <c r="AE63" s="30"/>
      <c r="AF63" s="30"/>
      <c r="AG63" s="30"/>
      <c r="AH63" s="30"/>
      <c r="AI63" s="30"/>
      <c r="AJ63" s="30"/>
      <c r="AK63" s="30"/>
      <c r="AL63" s="30"/>
      <c r="AM63" s="30"/>
      <c r="AN63" s="30"/>
      <c r="AO63" s="30"/>
      <c r="AP63" s="30"/>
    </row>
    <row r="64" spans="1:42" s="31" customFormat="1" ht="15" customHeight="1" outlineLevel="1">
      <c r="A64" s="115">
        <v>34</v>
      </c>
      <c r="B64" s="115">
        <v>2</v>
      </c>
      <c r="C64" s="5" t="s">
        <v>146</v>
      </c>
      <c r="D64" s="107" t="s">
        <v>38</v>
      </c>
      <c r="E64" s="107"/>
      <c r="F64" s="7">
        <v>3157.92</v>
      </c>
      <c r="G64" s="112">
        <f>F64/$F$2</f>
        <v>6.1318834951456314E-3</v>
      </c>
      <c r="H64" s="142">
        <v>4788.6699999999901</v>
      </c>
      <c r="I64" s="142">
        <v>84.45</v>
      </c>
      <c r="J64" s="143">
        <v>-1715.2</v>
      </c>
      <c r="K64" s="175">
        <v>-0.54314232152809305</v>
      </c>
      <c r="L64" s="211"/>
      <c r="M64" s="100"/>
      <c r="N64" s="264">
        <f ca="1">($F$1-M64)/30.33/12</f>
        <v>117.60907792065063</v>
      </c>
      <c r="O64" s="219"/>
      <c r="P64" s="34">
        <v>43861</v>
      </c>
      <c r="Q64" s="219"/>
      <c r="R64" s="243">
        <f ca="1">(P64-$F$1)/30.33</f>
        <v>34.817012858555884</v>
      </c>
      <c r="S64" s="219"/>
      <c r="T64" s="100"/>
      <c r="U64" s="172"/>
      <c r="V64" s="219"/>
      <c r="W64" s="240">
        <f>EDATE(P64,U64)</f>
        <v>43861</v>
      </c>
      <c r="X64" s="219"/>
      <c r="Y64" s="32" t="s">
        <v>7</v>
      </c>
      <c r="Z64" s="219"/>
      <c r="AA64" s="334"/>
      <c r="AB64" s="335"/>
      <c r="AC64" s="336"/>
      <c r="AD64" s="211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</row>
    <row r="65" spans="1:42" s="31" customFormat="1" ht="15" customHeight="1" outlineLevel="1">
      <c r="A65" s="115">
        <v>35</v>
      </c>
      <c r="B65" s="115">
        <v>3</v>
      </c>
      <c r="C65" s="5" t="s">
        <v>147</v>
      </c>
      <c r="D65" s="107" t="s">
        <v>77</v>
      </c>
      <c r="E65" s="107"/>
      <c r="F65" s="9">
        <v>3076.1</v>
      </c>
      <c r="G65" s="112">
        <f>F65/$F$2</f>
        <v>5.973009708737864E-3</v>
      </c>
      <c r="H65" s="144">
        <v>1952.55</v>
      </c>
      <c r="I65" s="144"/>
      <c r="J65" s="145">
        <v>1123.55</v>
      </c>
      <c r="K65" s="175">
        <v>0.36525145476415</v>
      </c>
      <c r="L65" s="211"/>
      <c r="M65" s="100"/>
      <c r="N65" s="264">
        <f ca="1">($F$1-M65)/30.33/12</f>
        <v>117.60907792065063</v>
      </c>
      <c r="O65" s="219"/>
      <c r="P65" s="34"/>
      <c r="Q65" s="219"/>
      <c r="R65" s="243">
        <f ca="1">(P65-$F$1)/30.33</f>
        <v>-1411.3089350478076</v>
      </c>
      <c r="S65" s="219"/>
      <c r="T65" s="100"/>
      <c r="U65" s="172"/>
      <c r="V65" s="219"/>
      <c r="W65" s="240">
        <f t="shared" ref="W65:W66" si="8">EDATE(P65,U65)</f>
        <v>0</v>
      </c>
      <c r="X65" s="219"/>
      <c r="Y65" s="32" t="s">
        <v>12</v>
      </c>
      <c r="Z65" s="219"/>
      <c r="AA65" s="334"/>
      <c r="AB65" s="335"/>
      <c r="AC65" s="336"/>
      <c r="AD65" s="211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</row>
    <row r="66" spans="1:42" s="31" customFormat="1" ht="15" customHeight="1" outlineLevel="1">
      <c r="A66" s="115">
        <v>36</v>
      </c>
      <c r="B66" s="115">
        <v>4</v>
      </c>
      <c r="C66" s="5" t="s">
        <v>148</v>
      </c>
      <c r="D66" s="107" t="s">
        <v>40</v>
      </c>
      <c r="E66" s="107"/>
      <c r="F66" s="9">
        <v>2947.83</v>
      </c>
      <c r="G66" s="112">
        <f>F66/$F$2</f>
        <v>5.723941747572815E-3</v>
      </c>
      <c r="H66" s="144">
        <v>1713.54</v>
      </c>
      <c r="I66" s="144"/>
      <c r="J66" s="145">
        <v>1234.29</v>
      </c>
      <c r="K66" s="175">
        <v>0.41871139109107403</v>
      </c>
      <c r="L66" s="211"/>
      <c r="M66" s="100"/>
      <c r="N66" s="264">
        <f ca="1">($F$1-M66)/30.33/12</f>
        <v>117.60907792065063</v>
      </c>
      <c r="O66" s="219"/>
      <c r="P66" s="34">
        <v>43027</v>
      </c>
      <c r="Q66" s="219"/>
      <c r="R66" s="243">
        <f ca="1">(P66-$F$1)/30.33</f>
        <v>7.3194856577645897</v>
      </c>
      <c r="S66" s="219"/>
      <c r="T66" s="100"/>
      <c r="U66" s="172"/>
      <c r="V66" s="219"/>
      <c r="W66" s="240">
        <f t="shared" si="8"/>
        <v>43027</v>
      </c>
      <c r="X66" s="219"/>
      <c r="Y66" s="32" t="s">
        <v>7</v>
      </c>
      <c r="Z66" s="219"/>
      <c r="AA66" s="334"/>
      <c r="AB66" s="335"/>
      <c r="AC66" s="336"/>
      <c r="AD66" s="211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</row>
    <row r="67" spans="1:42" s="31" customFormat="1" ht="15" customHeight="1" outlineLevel="1" thickBot="1">
      <c r="A67" s="115">
        <v>37</v>
      </c>
      <c r="B67" s="115">
        <v>5</v>
      </c>
      <c r="C67" s="15" t="s">
        <v>149</v>
      </c>
      <c r="D67" s="108" t="s">
        <v>40</v>
      </c>
      <c r="E67" s="108"/>
      <c r="F67" s="103">
        <v>2920.6</v>
      </c>
      <c r="G67" s="114">
        <f>F67/$F$2</f>
        <v>5.6710679611650487E-3</v>
      </c>
      <c r="H67" s="146">
        <v>2098.02</v>
      </c>
      <c r="I67" s="146"/>
      <c r="J67" s="147">
        <v>822.58</v>
      </c>
      <c r="K67" s="176">
        <v>0.281647606656167</v>
      </c>
      <c r="L67" s="211"/>
      <c r="M67" s="105"/>
      <c r="N67" s="265">
        <f ca="1">($F$1-M67)/30.33/12</f>
        <v>117.60907792065063</v>
      </c>
      <c r="O67" s="219"/>
      <c r="P67" s="37"/>
      <c r="Q67" s="219"/>
      <c r="R67" s="244">
        <f ca="1">(P67-$F$1)/30.33</f>
        <v>-1411.3089350478076</v>
      </c>
      <c r="S67" s="219"/>
      <c r="T67" s="105"/>
      <c r="U67" s="173"/>
      <c r="V67" s="219"/>
      <c r="W67" s="241">
        <f>EDATE(P67,U67)</f>
        <v>0</v>
      </c>
      <c r="X67" s="219"/>
      <c r="Y67" s="40" t="s">
        <v>7</v>
      </c>
      <c r="Z67" s="219"/>
      <c r="AA67" s="337"/>
      <c r="AB67" s="338"/>
      <c r="AC67" s="339"/>
      <c r="AD67" s="211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</row>
    <row r="68" spans="1:42" s="218" customFormat="1" ht="4.5" customHeight="1" outlineLevel="1">
      <c r="A68" s="252"/>
      <c r="B68" s="252"/>
      <c r="C68" s="253"/>
      <c r="D68" s="254"/>
      <c r="E68" s="254"/>
      <c r="F68" s="255"/>
      <c r="G68" s="256"/>
      <c r="H68" s="255"/>
      <c r="I68" s="255"/>
      <c r="J68" s="257"/>
      <c r="K68" s="217"/>
      <c r="L68" s="45"/>
      <c r="M68" s="222"/>
      <c r="N68" s="222"/>
      <c r="O68" s="222"/>
      <c r="P68" s="217"/>
      <c r="Q68" s="217"/>
      <c r="R68" s="217"/>
      <c r="S68" s="217"/>
      <c r="T68" s="217"/>
      <c r="U68" s="217"/>
      <c r="V68" s="217"/>
      <c r="W68" s="217"/>
      <c r="X68" s="44"/>
      <c r="Y68" s="44"/>
      <c r="Z68" s="45"/>
      <c r="AA68" s="44"/>
      <c r="AB68" s="45"/>
      <c r="AC68" s="45"/>
      <c r="AD68" s="45"/>
      <c r="AE68" s="45"/>
      <c r="AF68" s="45"/>
      <c r="AG68" s="45"/>
      <c r="AH68" s="45"/>
      <c r="AI68" s="45"/>
      <c r="AJ68" s="45"/>
      <c r="AK68" s="45"/>
      <c r="AL68" s="45"/>
      <c r="AM68" s="45"/>
      <c r="AN68" s="45"/>
      <c r="AO68" s="45"/>
      <c r="AP68" s="45"/>
    </row>
    <row r="69" spans="1:42" s="52" customFormat="1" outlineLevel="1">
      <c r="A69" s="115"/>
      <c r="B69" s="115"/>
      <c r="C69" s="277" t="s">
        <v>81</v>
      </c>
      <c r="D69" s="278"/>
      <c r="E69" s="278"/>
      <c r="F69" s="178">
        <f>SUMIF($E$63:$E$67,"",$F$63:$F$67)+$F$56</f>
        <v>348920.64</v>
      </c>
      <c r="G69" s="179">
        <f>$F$69/$F$2</f>
        <v>0.67751580582524273</v>
      </c>
      <c r="H69" s="50"/>
      <c r="I69" s="279" t="s">
        <v>87</v>
      </c>
      <c r="J69" s="280"/>
      <c r="K69" s="281"/>
      <c r="L69" s="48"/>
      <c r="M69" s="185">
        <f>SUMIF($D$63:$D$67,"DCN",$F$63:$F$67)</f>
        <v>0</v>
      </c>
      <c r="N69" s="186">
        <f>$M$69/$F$2</f>
        <v>0</v>
      </c>
      <c r="O69" s="223"/>
      <c r="Q69" s="226"/>
      <c r="R69" s="50"/>
      <c r="S69" s="79"/>
      <c r="T69" s="79"/>
      <c r="U69" s="79"/>
      <c r="V69" s="79"/>
      <c r="W69" s="79"/>
      <c r="X69" s="51"/>
      <c r="Y69" s="51"/>
      <c r="Z69" s="161"/>
      <c r="AA69" s="51"/>
      <c r="AB69" s="161"/>
      <c r="AD69" s="161"/>
    </row>
    <row r="70" spans="1:42" s="52" customFormat="1" outlineLevel="1">
      <c r="A70" s="115"/>
      <c r="B70" s="115"/>
      <c r="D70" s="51"/>
      <c r="E70" s="51"/>
      <c r="H70" s="50"/>
      <c r="I70" s="282" t="s">
        <v>88</v>
      </c>
      <c r="J70" s="283"/>
      <c r="K70" s="284"/>
      <c r="L70" s="48"/>
      <c r="M70" s="187">
        <f>SUMIF($D$63:$D$67,"AO",$F$63:$F$67)</f>
        <v>9132.23</v>
      </c>
      <c r="N70" s="188">
        <f>$M$70/$F$2</f>
        <v>1.7732485436893201E-2</v>
      </c>
      <c r="O70" s="223"/>
      <c r="Q70" s="226"/>
      <c r="R70" s="50"/>
      <c r="S70" s="79"/>
      <c r="T70" s="79"/>
      <c r="U70" s="79"/>
      <c r="V70" s="79"/>
      <c r="W70" s="79"/>
      <c r="X70" s="51"/>
      <c r="Y70" s="51"/>
      <c r="Z70" s="161"/>
      <c r="AA70" s="51"/>
      <c r="AB70" s="161"/>
      <c r="AD70" s="161"/>
    </row>
    <row r="71" spans="1:42" s="52" customFormat="1" outlineLevel="1">
      <c r="A71" s="115"/>
      <c r="B71" s="115"/>
      <c r="D71" s="51"/>
      <c r="E71" s="51"/>
      <c r="G71" s="51"/>
      <c r="H71" s="214"/>
      <c r="I71" s="285" t="s">
        <v>89</v>
      </c>
      <c r="J71" s="286"/>
      <c r="K71" s="287"/>
      <c r="L71" s="48"/>
      <c r="M71" s="189">
        <f>SUMIF($D$63:$D$67,"DI",$F$63:$F$67)</f>
        <v>3076.1</v>
      </c>
      <c r="N71" s="190">
        <f>$M$71/$F$2</f>
        <v>5.973009708737864E-3</v>
      </c>
      <c r="O71" s="223"/>
      <c r="Q71" s="226"/>
      <c r="R71" s="214"/>
      <c r="S71" s="161"/>
      <c r="T71" s="161"/>
      <c r="U71" s="161"/>
      <c r="V71" s="161"/>
      <c r="W71" s="161"/>
      <c r="X71" s="51"/>
      <c r="Y71" s="51"/>
      <c r="Z71" s="161"/>
      <c r="AA71" s="51"/>
      <c r="AB71" s="161"/>
      <c r="AD71" s="161"/>
    </row>
    <row r="72" spans="1:42" s="52" customFormat="1" outlineLevel="1">
      <c r="A72" s="115"/>
      <c r="B72" s="115"/>
      <c r="D72" s="51"/>
      <c r="E72" s="51"/>
      <c r="G72" s="51"/>
      <c r="I72" s="288" t="s">
        <v>90</v>
      </c>
      <c r="J72" s="289"/>
      <c r="K72" s="290"/>
      <c r="L72" s="48"/>
      <c r="M72" s="180">
        <f>SUMIF($D$63:$D$67,"REG",$F$63:$F$67)</f>
        <v>3157.92</v>
      </c>
      <c r="N72" s="181">
        <f>$M$72/$F$2</f>
        <v>6.1318834951456314E-3</v>
      </c>
      <c r="O72" s="223"/>
      <c r="Q72" s="226"/>
      <c r="S72" s="161"/>
      <c r="T72" s="161"/>
      <c r="U72" s="161"/>
      <c r="V72" s="161"/>
      <c r="W72" s="161"/>
      <c r="X72" s="51"/>
      <c r="Y72" s="51"/>
      <c r="Z72" s="161"/>
      <c r="AA72" s="51"/>
      <c r="AB72" s="161"/>
      <c r="AD72" s="161"/>
    </row>
    <row r="73" spans="1:42" s="52" customFormat="1">
      <c r="A73" s="115"/>
      <c r="B73" s="115"/>
      <c r="D73" s="51"/>
      <c r="E73" s="51"/>
      <c r="G73" s="51"/>
      <c r="L73" s="161"/>
      <c r="M73" s="51"/>
      <c r="N73" s="51"/>
      <c r="O73" s="220"/>
      <c r="Q73" s="214"/>
      <c r="S73" s="161"/>
      <c r="T73" s="161"/>
      <c r="U73" s="161"/>
      <c r="V73" s="161"/>
      <c r="W73" s="161"/>
      <c r="X73" s="51"/>
      <c r="Y73" s="51"/>
      <c r="Z73" s="161"/>
      <c r="AA73" s="51"/>
      <c r="AB73" s="161"/>
      <c r="AD73" s="161"/>
    </row>
    <row r="74" spans="1:42">
      <c r="E74" s="2"/>
      <c r="G74" s="2"/>
    </row>
    <row r="75" spans="1:42">
      <c r="E75" s="2"/>
      <c r="G75" s="2"/>
    </row>
    <row r="76" spans="1:42">
      <c r="E76" s="2"/>
      <c r="G76" s="2"/>
    </row>
    <row r="77" spans="1:42" ht="8.25" customHeight="1">
      <c r="E77" s="2"/>
      <c r="G77" s="2"/>
    </row>
    <row r="78" spans="1:42">
      <c r="E78" s="2"/>
      <c r="G78" s="2"/>
    </row>
    <row r="79" spans="1:42">
      <c r="E79" s="2"/>
      <c r="G79" s="2"/>
    </row>
    <row r="80" spans="1:42">
      <c r="E80" s="2"/>
      <c r="G80" s="2"/>
    </row>
  </sheetData>
  <mergeCells count="80">
    <mergeCell ref="AA52:AC52"/>
    <mergeCell ref="AA53:AC53"/>
    <mergeCell ref="AA63:AC63"/>
    <mergeCell ref="AA64:AC64"/>
    <mergeCell ref="AA67:AC67"/>
    <mergeCell ref="AA65:AC65"/>
    <mergeCell ref="AA66:AC66"/>
    <mergeCell ref="AA30:AC30"/>
    <mergeCell ref="AA11:AC11"/>
    <mergeCell ref="AA39:AC39"/>
    <mergeCell ref="AA40:AC40"/>
    <mergeCell ref="AA54:AC54"/>
    <mergeCell ref="AA41:AC41"/>
    <mergeCell ref="AA42:AC42"/>
    <mergeCell ref="AA43:AC43"/>
    <mergeCell ref="AA44:AC44"/>
    <mergeCell ref="AA45:AC45"/>
    <mergeCell ref="AA46:AC46"/>
    <mergeCell ref="AA47:AC47"/>
    <mergeCell ref="AA48:AC48"/>
    <mergeCell ref="AA49:AC49"/>
    <mergeCell ref="AA50:AC50"/>
    <mergeCell ref="AA51:AC51"/>
    <mergeCell ref="AA25:AC25"/>
    <mergeCell ref="AA26:AC26"/>
    <mergeCell ref="AA27:AC27"/>
    <mergeCell ref="AA28:AC28"/>
    <mergeCell ref="AA29:AC29"/>
    <mergeCell ref="AA20:AC20"/>
    <mergeCell ref="AA21:AC21"/>
    <mergeCell ref="AA22:AC22"/>
    <mergeCell ref="AA23:AC23"/>
    <mergeCell ref="AA24:AC24"/>
    <mergeCell ref="AA15:AC15"/>
    <mergeCell ref="AA16:AC16"/>
    <mergeCell ref="AA17:AC17"/>
    <mergeCell ref="AA18:AC18"/>
    <mergeCell ref="AA19:AC19"/>
    <mergeCell ref="V2:AA2"/>
    <mergeCell ref="V3:AA3"/>
    <mergeCell ref="V4:AA4"/>
    <mergeCell ref="W7:AB7"/>
    <mergeCell ref="W8:AB8"/>
    <mergeCell ref="V6:AA6"/>
    <mergeCell ref="I72:K72"/>
    <mergeCell ref="I59:K59"/>
    <mergeCell ref="I34:K34"/>
    <mergeCell ref="I35:K35"/>
    <mergeCell ref="I69:K69"/>
    <mergeCell ref="I70:K70"/>
    <mergeCell ref="I57:K57"/>
    <mergeCell ref="I58:K58"/>
    <mergeCell ref="I32:K32"/>
    <mergeCell ref="I33:K33"/>
    <mergeCell ref="I56:K56"/>
    <mergeCell ref="I71:K71"/>
    <mergeCell ref="C32:E32"/>
    <mergeCell ref="C69:E69"/>
    <mergeCell ref="C56:E56"/>
    <mergeCell ref="F10:H10"/>
    <mergeCell ref="I10:K10"/>
    <mergeCell ref="AE10:AH10"/>
    <mergeCell ref="AI10:AL10"/>
    <mergeCell ref="AM10:AP10"/>
    <mergeCell ref="I2:K2"/>
    <mergeCell ref="I3:K3"/>
    <mergeCell ref="T11:U11"/>
    <mergeCell ref="I4:K4"/>
    <mergeCell ref="M2:P2"/>
    <mergeCell ref="Q2:S2"/>
    <mergeCell ref="M3:P3"/>
    <mergeCell ref="M4:P4"/>
    <mergeCell ref="M6:P6"/>
    <mergeCell ref="M7:P7"/>
    <mergeCell ref="M8:P8"/>
    <mergeCell ref="Q3:S3"/>
    <mergeCell ref="Q4:S4"/>
    <mergeCell ref="Q6:S6"/>
    <mergeCell ref="Q7:S7"/>
    <mergeCell ref="Q8:S8"/>
  </mergeCells>
  <conditionalFormatting sqref="K15:K30">
    <cfRule type="iconSet" priority="7">
      <iconSet>
        <cfvo type="percent" val="0"/>
        <cfvo type="percent" val="9"/>
        <cfvo type="percent" val="20"/>
      </iconSet>
    </cfRule>
  </conditionalFormatting>
  <conditionalFormatting sqref="K54">
    <cfRule type="iconSet" priority="6">
      <iconSet>
        <cfvo type="percent" val="0"/>
        <cfvo type="percent" val="9"/>
        <cfvo type="percent" val="20"/>
      </iconSet>
    </cfRule>
  </conditionalFormatting>
  <conditionalFormatting sqref="K39:K40">
    <cfRule type="iconSet" priority="5">
      <iconSet>
        <cfvo type="percent" val="0"/>
        <cfvo type="percent" val="9"/>
        <cfvo type="percent" val="20"/>
      </iconSet>
    </cfRule>
  </conditionalFormatting>
  <conditionalFormatting sqref="K41:K53">
    <cfRule type="iconSet" priority="4">
      <iconSet>
        <cfvo type="percent" val="0"/>
        <cfvo type="percent" val="9"/>
        <cfvo type="percent" val="20"/>
      </iconSet>
    </cfRule>
  </conditionalFormatting>
  <conditionalFormatting sqref="K67">
    <cfRule type="iconSet" priority="3">
      <iconSet>
        <cfvo type="percent" val="0"/>
        <cfvo type="percent" val="9"/>
        <cfvo type="percent" val="20"/>
      </iconSet>
    </cfRule>
  </conditionalFormatting>
  <conditionalFormatting sqref="K63:K64">
    <cfRule type="iconSet" priority="2">
      <iconSet>
        <cfvo type="percent" val="0"/>
        <cfvo type="percent" val="9"/>
        <cfvo type="percent" val="20"/>
      </iconSet>
    </cfRule>
  </conditionalFormatting>
  <conditionalFormatting sqref="K65:K66">
    <cfRule type="iconSet" priority="1">
      <iconSet>
        <cfvo type="percent" val="0"/>
        <cfvo type="percent" val="9"/>
        <cfvo type="percent" val="20"/>
      </iconSet>
    </cfRule>
  </conditionalFormatting>
  <dataValidations count="10">
    <dataValidation type="list" errorStyle="warning" allowBlank="1" showInputMessage="1" showErrorMessage="1" error="Valeur non conforme" sqref="V39:V54">
      <formula1>Reconduction</formula1>
    </dataValidation>
    <dataValidation type="list" allowBlank="1" showInputMessage="1" showErrorMessage="1" sqref="Z39:Z54 Z63:Z67 Z15:Z30 V63:V67">
      <formula1>Reconduction</formula1>
    </dataValidation>
    <dataValidation type="list" allowBlank="1" showInputMessage="1" showErrorMessage="1" sqref="AE15:AE30 AI15:AI30 AM15:AM30 AI39:AI54 AM39:AM54 AM63:AM67 AI63:AI67 AE63:AE67">
      <formula1>civilité</formula1>
    </dataValidation>
    <dataValidation type="list" allowBlank="1" showInputMessage="1" showErrorMessage="1" sqref="D63:D67">
      <formula1>Origine</formula1>
    </dataValidation>
    <dataValidation type="list" allowBlank="1" showInputMessage="1" showErrorMessage="1" sqref="T63:T67 T39:T54 T15:T30">
      <formula1>OuiNon</formula1>
    </dataValidation>
    <dataValidation type="list" allowBlank="1" showInputMessage="1" showErrorMessage="1" sqref="V15:V30">
      <formula1>Durée</formula1>
    </dataValidation>
    <dataValidation type="list" allowBlank="1" showInputMessage="1" showErrorMessage="1" sqref="AB41:AB53 Y15:Y30 Y63:Y67 Y39:Y54 AB18:AB30 AB65:AB66">
      <formula1>Risque</formula1>
    </dataValidation>
    <dataValidation type="list" allowBlank="1" showInputMessage="1" showErrorMessage="1" sqref="AD15:AD30 AA63:AA67 AD63:AD67 AA39:AA54 AD39:AD54 AA15:AA30">
      <formula1>Orléans_CdS</formula1>
    </dataValidation>
    <dataValidation type="list" allowBlank="1" showInputMessage="1" showErrorMessage="1" sqref="U15:U30 U63:U67">
      <formula1>Reconduction</formula1>
    </dataValidation>
    <dataValidation type="list" errorStyle="warning" allowBlank="1" showInputMessage="1" showErrorMessage="1" error="Valeur non conforme" sqref="U39:U54">
      <formula1>Reconduction</formula1>
    </dataValidation>
  </dataValidations>
  <pageMargins left="0.19685039370078741" right="0.19685039370078741" top="0.39370078740157483" bottom="0.39370078740157483" header="0.11811023622047245" footer="0.11811023622047245"/>
  <pageSetup paperSize="8" scale="75" orientation="landscape" r:id="rId1"/>
  <colBreaks count="1" manualBreakCount="1">
    <brk id="30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Aide</vt:lpstr>
      <vt:lpstr>Renouvel_X mois</vt:lpstr>
      <vt:lpstr>015_MONTPELLIER</vt:lpstr>
      <vt:lpstr>Chauray</vt:lpstr>
      <vt:lpstr>civilité</vt:lpstr>
      <vt:lpstr>Origine</vt:lpstr>
      <vt:lpstr>Orléans_CdS</vt:lpstr>
      <vt:lpstr>OuiNon</vt:lpstr>
      <vt:lpstr>Reconduction</vt:lpstr>
      <vt:lpstr>Risque</vt:lpstr>
      <vt:lpstr>Statut</vt:lpstr>
    </vt:vector>
  </TitlesOfParts>
  <Company>DERICHEBOURG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MARIONNEAU Dominique</dc:creator>
  <cp:lastModifiedBy>Eve</cp:lastModifiedBy>
  <cp:lastPrinted>2017-03-10T18:15:12Z</cp:lastPrinted>
  <dcterms:created xsi:type="dcterms:W3CDTF">2016-02-12T08:19:28Z</dcterms:created>
  <dcterms:modified xsi:type="dcterms:W3CDTF">2017-03-11T14:00:00Z</dcterms:modified>
</cp:coreProperties>
</file>