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063950C001-KAOMBO\10-Restricted-Procurement\04_ITBs IA Follow Up\"/>
    </mc:Choice>
  </mc:AlternateContent>
  <bookViews>
    <workbookView xWindow="0" yWindow="0" windowWidth="19200" windowHeight="11955" activeTab="1"/>
  </bookViews>
  <sheets>
    <sheet name="Front_sheet" sheetId="1" r:id="rId1"/>
    <sheet name="STATUS" sheetId="2" r:id="rId2"/>
    <sheet name="choice_lists" sheetId="3" r:id="rId3"/>
    <sheet name="Statistics" sheetId="4" r:id="rId4"/>
  </sheets>
  <definedNames>
    <definedName name="_xlnm._FilterDatabase" localSheetId="1" hidden="1">STATUS!$B$6:$AC$13</definedName>
    <definedName name="DELAY_CRITICALITY_list">choice_lists!$J$3:$J$5</definedName>
    <definedName name="DELIVERY_PLACE_list">choice_lists!$G$3:$G$11</definedName>
    <definedName name="MRL_REV_list">choice_lists!$I$3:$I$14</definedName>
    <definedName name="PO_NUMBER_List">choice_lists!$K$3</definedName>
    <definedName name="Progress_list">choice_lists!$B$3:$B$9</definedName>
    <definedName name="REQUISITOR_list">choice_lists!$C$3:$C$10</definedName>
    <definedName name="STATUS_list">choice_lists!$A$3:$A$9</definedName>
    <definedName name="SUPPLIER_list">choice_lists!$F$3:$F$5</definedName>
    <definedName name="TODAY_list">choice_lists!$H$3</definedName>
    <definedName name="YES_NO_list">choice_lists!$E$3:$E$4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2" l="1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G14" i="2"/>
  <c r="G18" i="2"/>
  <c r="G21" i="2"/>
  <c r="G22" i="2"/>
  <c r="G26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N14" i="2"/>
  <c r="O14" i="2"/>
  <c r="N15" i="2"/>
  <c r="O15" i="2"/>
  <c r="G15" i="2"/>
  <c r="N16" i="2"/>
  <c r="O16" i="2"/>
  <c r="G16" i="2"/>
  <c r="N17" i="2"/>
  <c r="O17" i="2"/>
  <c r="G17" i="2"/>
  <c r="N18" i="2"/>
  <c r="O18" i="2"/>
  <c r="N19" i="2"/>
  <c r="O19" i="2"/>
  <c r="G19" i="2"/>
  <c r="N20" i="2"/>
  <c r="O20" i="2"/>
  <c r="G20" i="2"/>
  <c r="N21" i="2"/>
  <c r="O21" i="2"/>
  <c r="N22" i="2"/>
  <c r="O22" i="2"/>
  <c r="N23" i="2"/>
  <c r="O23" i="2"/>
  <c r="G23" i="2"/>
  <c r="N24" i="2"/>
  <c r="O24" i="2"/>
  <c r="G24" i="2"/>
  <c r="N25" i="2"/>
  <c r="O25" i="2"/>
  <c r="G25" i="2"/>
  <c r="N26" i="2"/>
  <c r="O26" i="2"/>
  <c r="N13" i="2" l="1"/>
  <c r="O13" i="2"/>
  <c r="B2" i="4" l="1"/>
  <c r="B1" i="4"/>
  <c r="B3" i="4" s="1"/>
  <c r="N12" i="2" l="1"/>
  <c r="O7" i="2"/>
  <c r="O8" i="2"/>
  <c r="O9" i="2"/>
  <c r="O10" i="2"/>
  <c r="O11" i="2"/>
  <c r="O12" i="2"/>
  <c r="N7" i="2" l="1"/>
  <c r="N9" i="2" l="1"/>
  <c r="N10" i="2"/>
  <c r="N11" i="2"/>
  <c r="F8" i="2" l="1"/>
  <c r="N8" i="2"/>
  <c r="Q8" i="2"/>
  <c r="G8" i="2"/>
  <c r="F9" i="2"/>
  <c r="Q9" i="2"/>
  <c r="G9" i="2"/>
  <c r="F10" i="2"/>
  <c r="Q10" i="2"/>
  <c r="G10" i="2"/>
  <c r="F11" i="2"/>
  <c r="Q11" i="2"/>
  <c r="G11" i="2"/>
  <c r="Q12" i="2"/>
  <c r="G12" i="2"/>
  <c r="G13" i="2"/>
  <c r="W7" i="2" l="1"/>
  <c r="G7" i="2" s="1"/>
  <c r="F7" i="2" l="1"/>
  <c r="Q7" i="2"/>
  <c r="H3" i="3"/>
</calcChain>
</file>

<file path=xl/sharedStrings.xml><?xml version="1.0" encoding="utf-8"?>
<sst xmlns="http://schemas.openxmlformats.org/spreadsheetml/2006/main" count="168" uniqueCount="118">
  <si>
    <t>MRL PROC STATUS MASTER v2</t>
  </si>
  <si>
    <t>Date</t>
  </si>
  <si>
    <t>Description of change</t>
  </si>
  <si>
    <t>Modified by</t>
  </si>
  <si>
    <t>Olivier Nossa</t>
  </si>
  <si>
    <t>Improved new format</t>
  </si>
  <si>
    <t>Status</t>
  </si>
  <si>
    <t>PO Placed</t>
  </si>
  <si>
    <t>Cancelled</t>
  </si>
  <si>
    <t>NOC Issued</t>
  </si>
  <si>
    <t>HOLD</t>
  </si>
  <si>
    <t>Buyer</t>
  </si>
  <si>
    <t>STATUS</t>
  </si>
  <si>
    <t>BUYER</t>
  </si>
  <si>
    <t>REQUISITOR</t>
  </si>
  <si>
    <t>FZA</t>
  </si>
  <si>
    <t>JBO</t>
  </si>
  <si>
    <t>SLE</t>
  </si>
  <si>
    <t>WAU</t>
  </si>
  <si>
    <t>HTS</t>
  </si>
  <si>
    <t>FJL</t>
  </si>
  <si>
    <t>APE</t>
  </si>
  <si>
    <t>LFI</t>
  </si>
  <si>
    <t>ONO</t>
  </si>
  <si>
    <t>FMO</t>
  </si>
  <si>
    <t>MRL received</t>
  </si>
  <si>
    <t>RFQ issued</t>
  </si>
  <si>
    <t>Quotation on clarif</t>
  </si>
  <si>
    <t>Requested delivery</t>
  </si>
  <si>
    <t>date</t>
  </si>
  <si>
    <t>location</t>
  </si>
  <si>
    <t>ITB</t>
  </si>
  <si>
    <t>Number</t>
  </si>
  <si>
    <t>MRL</t>
  </si>
  <si>
    <t>Title</t>
  </si>
  <si>
    <t>RFQ</t>
  </si>
  <si>
    <t>issue date</t>
  </si>
  <si>
    <t>PO</t>
  </si>
  <si>
    <t>Amendt</t>
  </si>
  <si>
    <t>Lead time (days)</t>
  </si>
  <si>
    <t>Supplier</t>
  </si>
  <si>
    <t>PROGRESS</t>
  </si>
  <si>
    <t>MRL identification</t>
  </si>
  <si>
    <t>MRL completion</t>
  </si>
  <si>
    <t>Comments</t>
  </si>
  <si>
    <t>Acceptable offer ?</t>
  </si>
  <si>
    <t>ACCEPTABLE ?</t>
  </si>
  <si>
    <t>YES</t>
  </si>
  <si>
    <t>NO</t>
  </si>
  <si>
    <t>Aberdeen</t>
  </si>
  <si>
    <t>SUPPLIER</t>
  </si>
  <si>
    <t>RIGMARINE</t>
  </si>
  <si>
    <t>EMM</t>
  </si>
  <si>
    <t>DELIVERY PLACE</t>
  </si>
  <si>
    <t>Tarragona (Schwartz Hautmont)</t>
  </si>
  <si>
    <t>OSLT (Le Trait)</t>
  </si>
  <si>
    <t>New Castle</t>
  </si>
  <si>
    <t>Bintan</t>
  </si>
  <si>
    <t>Moffat UK</t>
  </si>
  <si>
    <t>TODAY</t>
  </si>
  <si>
    <t>NOC</t>
  </si>
  <si>
    <t>Rev</t>
  </si>
  <si>
    <t>MRL REV</t>
  </si>
  <si>
    <t>A</t>
  </si>
  <si>
    <t>E</t>
  </si>
  <si>
    <t>B</t>
  </si>
  <si>
    <t>C</t>
  </si>
  <si>
    <t>D</t>
  </si>
  <si>
    <t>F</t>
  </si>
  <si>
    <t>Asturfeito (Spain)</t>
  </si>
  <si>
    <t>Other</t>
  </si>
  <si>
    <t>DELAY CRITICALITY</t>
  </si>
  <si>
    <t>CRITICALITY /Delay for delivery</t>
  </si>
  <si>
    <t>PRODUCTION ORDER Date</t>
  </si>
  <si>
    <t>Calculated delivery date</t>
  </si>
  <si>
    <t>calculated due date</t>
  </si>
  <si>
    <t>PROC STATUS FOLLOW-UP v2</t>
  </si>
  <si>
    <t>Quoted price €</t>
  </si>
  <si>
    <t>PO NUMBER</t>
  </si>
  <si>
    <t>S1578</t>
  </si>
  <si>
    <t>Requestor</t>
  </si>
  <si>
    <t>546-112</t>
  </si>
  <si>
    <t>5325-2188</t>
  </si>
  <si>
    <t>546-113</t>
  </si>
  <si>
    <t>Dande Seafastening</t>
  </si>
  <si>
    <t>5329-2189</t>
  </si>
  <si>
    <t>Mooring ropes and tyres for CB</t>
  </si>
  <si>
    <t>546-114</t>
  </si>
  <si>
    <t>5329-2191</t>
  </si>
  <si>
    <t>MWK</t>
  </si>
  <si>
    <t>TP Angola</t>
  </si>
  <si>
    <t>NSA Spares picker - TTS</t>
  </si>
  <si>
    <t>546-115</t>
  </si>
  <si>
    <t>5850-2192</t>
  </si>
  <si>
    <t xml:space="preserve">BM Lifting Rigging </t>
  </si>
  <si>
    <t>Link
I:\</t>
  </si>
  <si>
    <t>546-116</t>
  </si>
  <si>
    <t>5850-2194</t>
  </si>
  <si>
    <t>Additional wires for pile SKAF</t>
  </si>
  <si>
    <r>
      <t xml:space="preserve">Link </t>
    </r>
    <r>
      <rPr>
        <b/>
        <sz val="6"/>
        <color theme="1"/>
        <rFont val="Calibri"/>
        <family val="2"/>
        <scheme val="minor"/>
      </rPr>
      <t>Outlook</t>
    </r>
  </si>
  <si>
    <t>Total amount (quotations)</t>
  </si>
  <si>
    <t>MRL quantity since 01/03/2017</t>
  </si>
  <si>
    <t>Average price per MRL</t>
  </si>
  <si>
    <t>546-117</t>
  </si>
  <si>
    <t>5850-2195</t>
  </si>
  <si>
    <t>Rigging for stack up test</t>
  </si>
  <si>
    <t>Reel SAS - Imeca La Rochelle</t>
  </si>
  <si>
    <t>Hold</t>
  </si>
  <si>
    <t>Cancel</t>
  </si>
  <si>
    <t>546-118</t>
  </si>
  <si>
    <t>5870-2197</t>
  </si>
  <si>
    <t>Misc Material for Dande</t>
  </si>
  <si>
    <t>546-119</t>
  </si>
  <si>
    <t>Consumables for operations NSA</t>
  </si>
  <si>
    <t>5870-2198</t>
  </si>
  <si>
    <t>546-120</t>
  </si>
  <si>
    <t>5850-2199</t>
  </si>
  <si>
    <t>Miscellaneous Install Rigging SKAF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</si>
</sst>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0" x14ac:knownFonts="1">
    <font>
      <sz val="11"/>
      <color theme="1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BB3FB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D4F4FF"/>
        <bgColor indexed="64"/>
      </patternFill>
    </fill>
    <fill>
      <patternFill patternType="solid">
        <fgColor rgb="FFFDEFE7"/>
        <bgColor indexed="64"/>
      </patternFill>
    </fill>
    <fill>
      <patternFill patternType="solid">
        <fgColor rgb="FFD6E9C9"/>
        <bgColor indexed="64"/>
      </patternFill>
    </fill>
    <fill>
      <patternFill patternType="solid">
        <fgColor rgb="FFFCA2F8"/>
        <bgColor indexed="64"/>
      </patternFill>
    </fill>
    <fill>
      <patternFill patternType="solid">
        <fgColor rgb="FFFDD3FD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4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8" borderId="28" xfId="0" applyFont="1" applyFill="1" applyBorder="1" applyAlignment="1">
      <alignment horizontal="center" vertical="center" wrapText="1"/>
    </xf>
    <xf numFmtId="0" fontId="2" fillId="8" borderId="30" xfId="0" applyFont="1" applyFill="1" applyBorder="1" applyAlignment="1">
      <alignment horizontal="center" vertical="center" wrapText="1"/>
    </xf>
    <xf numFmtId="2" fontId="2" fillId="8" borderId="30" xfId="0" applyNumberFormat="1" applyFont="1" applyFill="1" applyBorder="1" applyAlignment="1">
      <alignment horizontal="center" vertical="center" wrapText="1"/>
    </xf>
    <xf numFmtId="0" fontId="2" fillId="8" borderId="29" xfId="0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 wrapText="1"/>
    </xf>
    <xf numFmtId="0" fontId="2" fillId="8" borderId="3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2" fontId="2" fillId="8" borderId="4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8" borderId="33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12" borderId="28" xfId="0" applyFont="1" applyFill="1" applyBorder="1" applyAlignment="1">
      <alignment horizontal="center" vertical="center" wrapText="1"/>
    </xf>
    <xf numFmtId="0" fontId="2" fillId="12" borderId="29" xfId="0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2" fillId="12" borderId="33" xfId="0" applyFont="1" applyFill="1" applyBorder="1" applyAlignment="1">
      <alignment horizontal="center" vertical="center" wrapText="1"/>
    </xf>
    <xf numFmtId="0" fontId="2" fillId="8" borderId="41" xfId="0" applyFont="1" applyFill="1" applyBorder="1" applyAlignment="1">
      <alignment horizontal="center" vertical="center" wrapText="1"/>
    </xf>
    <xf numFmtId="0" fontId="2" fillId="7" borderId="47" xfId="0" applyFont="1" applyFill="1" applyBorder="1" applyAlignment="1">
      <alignment horizontal="center" vertical="center" wrapText="1"/>
    </xf>
    <xf numFmtId="2" fontId="2" fillId="8" borderId="47" xfId="0" applyNumberFormat="1" applyFont="1" applyFill="1" applyBorder="1" applyAlignment="1">
      <alignment horizontal="center" vertical="center" wrapText="1"/>
    </xf>
    <xf numFmtId="2" fontId="2" fillId="8" borderId="49" xfId="0" applyNumberFormat="1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0" fillId="5" borderId="40" xfId="0" applyFill="1" applyBorder="1" applyAlignment="1" applyProtection="1">
      <alignment horizontal="center"/>
    </xf>
    <xf numFmtId="14" fontId="0" fillId="10" borderId="3" xfId="0" applyNumberFormat="1" applyFill="1" applyBorder="1" applyAlignment="1" applyProtection="1">
      <alignment horizontal="center"/>
    </xf>
    <xf numFmtId="0" fontId="2" fillId="14" borderId="51" xfId="0" applyFont="1" applyFill="1" applyBorder="1" applyAlignment="1">
      <alignment horizontal="center" vertical="center" wrapText="1"/>
    </xf>
    <xf numFmtId="0" fontId="2" fillId="14" borderId="26" xfId="0" applyFont="1" applyFill="1" applyBorder="1" applyAlignment="1">
      <alignment horizontal="center" vertical="center" wrapText="1"/>
    </xf>
    <xf numFmtId="0" fontId="2" fillId="14" borderId="28" xfId="0" applyFont="1" applyFill="1" applyBorder="1" applyAlignment="1">
      <alignment horizontal="center" vertical="center" wrapText="1"/>
    </xf>
    <xf numFmtId="0" fontId="2" fillId="14" borderId="32" xfId="0" applyFont="1" applyFill="1" applyBorder="1" applyAlignment="1">
      <alignment horizontal="center" vertical="center" wrapText="1"/>
    </xf>
    <xf numFmtId="14" fontId="0" fillId="9" borderId="50" xfId="0" applyNumberForma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41" xfId="0" applyFont="1" applyFill="1" applyBorder="1" applyAlignment="1">
      <alignment horizontal="center" vertical="center" wrapText="1"/>
    </xf>
    <xf numFmtId="0" fontId="2" fillId="13" borderId="52" xfId="0" applyFont="1" applyFill="1" applyBorder="1" applyAlignment="1">
      <alignment horizontal="center" vertical="center" wrapText="1"/>
    </xf>
    <xf numFmtId="0" fontId="2" fillId="13" borderId="31" xfId="0" applyFont="1" applyFill="1" applyBorder="1" applyAlignment="1">
      <alignment horizontal="center" vertical="center" wrapText="1"/>
    </xf>
    <xf numFmtId="1" fontId="0" fillId="4" borderId="35" xfId="0" applyNumberFormat="1" applyFill="1" applyBorder="1" applyAlignment="1" applyProtection="1">
      <alignment horizontal="center"/>
      <protection locked="0"/>
    </xf>
    <xf numFmtId="0" fontId="0" fillId="4" borderId="36" xfId="0" applyFill="1" applyBorder="1" applyAlignment="1" applyProtection="1">
      <alignment horizontal="center"/>
      <protection locked="0"/>
    </xf>
    <xf numFmtId="1" fontId="0" fillId="9" borderId="37" xfId="0" applyNumberFormat="1" applyFill="1" applyBorder="1" applyAlignment="1" applyProtection="1">
      <alignment horizontal="center"/>
      <protection locked="0"/>
    </xf>
    <xf numFmtId="0" fontId="0" fillId="9" borderId="3" xfId="0" applyFill="1" applyBorder="1" applyAlignment="1" applyProtection="1">
      <alignment horizontal="center"/>
      <protection locked="0"/>
    </xf>
    <xf numFmtId="14" fontId="0" fillId="11" borderId="35" xfId="0" applyNumberFormat="1" applyFill="1" applyBorder="1" applyAlignment="1" applyProtection="1">
      <alignment horizontal="center"/>
      <protection locked="0"/>
    </xf>
    <xf numFmtId="49" fontId="0" fillId="11" borderId="36" xfId="0" applyNumberFormat="1" applyFill="1" applyBorder="1" applyAlignment="1" applyProtection="1">
      <alignment horizontal="center"/>
      <protection locked="0"/>
    </xf>
    <xf numFmtId="164" fontId="4" fillId="13" borderId="40" xfId="0" applyNumberFormat="1" applyFont="1" applyFill="1" applyBorder="1" applyAlignment="1" applyProtection="1">
      <alignment horizontal="center"/>
      <protection locked="0" hidden="1"/>
    </xf>
    <xf numFmtId="14" fontId="0" fillId="10" borderId="37" xfId="0" applyNumberFormat="1" applyFill="1" applyBorder="1" applyAlignment="1" applyProtection="1">
      <alignment horizontal="center"/>
      <protection locked="0"/>
    </xf>
    <xf numFmtId="14" fontId="0" fillId="10" borderId="36" xfId="0" applyNumberFormat="1" applyFill="1" applyBorder="1" applyAlignment="1" applyProtection="1">
      <alignment horizontal="center"/>
      <protection locked="0"/>
    </xf>
    <xf numFmtId="2" fontId="0" fillId="9" borderId="3" xfId="0" applyNumberFormat="1" applyFill="1" applyBorder="1" applyAlignment="1" applyProtection="1">
      <alignment horizontal="center"/>
      <protection locked="0"/>
    </xf>
    <xf numFmtId="1" fontId="0" fillId="9" borderId="3" xfId="0" applyNumberFormat="1" applyFill="1" applyBorder="1" applyAlignment="1" applyProtection="1">
      <alignment horizontal="center"/>
      <protection locked="0"/>
    </xf>
    <xf numFmtId="2" fontId="0" fillId="9" borderId="50" xfId="0" applyNumberFormat="1" applyFill="1" applyBorder="1" applyAlignment="1" applyProtection="1">
      <alignment horizontal="center"/>
      <protection locked="0"/>
    </xf>
    <xf numFmtId="49" fontId="0" fillId="9" borderId="50" xfId="0" applyNumberFormat="1" applyFill="1" applyBorder="1" applyAlignment="1" applyProtection="1">
      <alignment horizontal="left"/>
      <protection locked="0"/>
    </xf>
    <xf numFmtId="0" fontId="0" fillId="9" borderId="36" xfId="0" applyFill="1" applyBorder="1" applyAlignment="1" applyProtection="1">
      <alignment horizontal="center"/>
      <protection locked="0"/>
    </xf>
    <xf numFmtId="0" fontId="0" fillId="14" borderId="35" xfId="0" applyFill="1" applyBorder="1" applyAlignment="1" applyProtection="1">
      <alignment horizontal="center"/>
      <protection locked="0"/>
    </xf>
    <xf numFmtId="1" fontId="0" fillId="13" borderId="37" xfId="0" applyNumberFormat="1" applyFill="1" applyBorder="1" applyAlignment="1" applyProtection="1">
      <alignment horizontal="center"/>
      <protection locked="0"/>
    </xf>
    <xf numFmtId="1" fontId="0" fillId="13" borderId="36" xfId="0" applyNumberFormat="1" applyFill="1" applyBorder="1" applyAlignment="1" applyProtection="1">
      <alignment horizontal="center"/>
      <protection locked="0"/>
    </xf>
    <xf numFmtId="14" fontId="0" fillId="14" borderId="37" xfId="0" applyNumberFormat="1" applyFill="1" applyBorder="1" applyAlignment="1" applyProtection="1">
      <alignment horizontal="center"/>
      <protection locked="0"/>
    </xf>
    <xf numFmtId="0" fontId="7" fillId="13" borderId="40" xfId="0" applyFont="1" applyFill="1" applyBorder="1" applyAlignment="1">
      <alignment horizontal="center" vertical="center" wrapText="1"/>
    </xf>
    <xf numFmtId="0" fontId="7" fillId="13" borderId="35" xfId="0" applyFont="1" applyFill="1" applyBorder="1" applyAlignment="1">
      <alignment horizontal="center" vertical="center" wrapText="1"/>
    </xf>
    <xf numFmtId="0" fontId="2" fillId="13" borderId="28" xfId="0" applyFont="1" applyFill="1" applyBorder="1" applyAlignment="1">
      <alignment horizontal="center" vertical="center" wrapText="1"/>
    </xf>
    <xf numFmtId="0" fontId="2" fillId="13" borderId="32" xfId="0" applyFont="1" applyFill="1" applyBorder="1" applyAlignment="1">
      <alignment horizontal="center" vertical="center" wrapText="1"/>
    </xf>
    <xf numFmtId="164" fontId="6" fillId="13" borderId="40" xfId="0" applyNumberFormat="1" applyFont="1" applyFill="1" applyBorder="1" applyAlignment="1" applyProtection="1">
      <alignment horizontal="center"/>
      <protection locked="0" hidden="1"/>
    </xf>
    <xf numFmtId="2" fontId="0" fillId="0" borderId="0" xfId="0" applyNumberFormat="1"/>
    <xf numFmtId="0" fontId="0" fillId="0" borderId="0" xfId="0" applyAlignment="1">
      <alignment horizontal="left" indent="1"/>
    </xf>
    <xf numFmtId="0" fontId="2" fillId="8" borderId="30" xfId="0" applyFont="1" applyFill="1" applyBorder="1" applyAlignment="1">
      <alignment horizontal="left" vertical="center" wrapText="1" indent="1"/>
    </xf>
    <xf numFmtId="0" fontId="2" fillId="8" borderId="49" xfId="0" applyFont="1" applyFill="1" applyBorder="1" applyAlignment="1">
      <alignment horizontal="left" vertical="center" wrapText="1" indent="1"/>
    </xf>
    <xf numFmtId="49" fontId="0" fillId="9" borderId="50" xfId="0" applyNumberFormat="1" applyFill="1" applyBorder="1" applyAlignment="1" applyProtection="1">
      <alignment horizontal="left" indent="1"/>
      <protection locked="0"/>
    </xf>
    <xf numFmtId="0" fontId="2" fillId="7" borderId="26" xfId="0" applyFont="1" applyFill="1" applyBorder="1" applyAlignment="1">
      <alignment horizontal="center" vertical="center" wrapText="1"/>
    </xf>
    <xf numFmtId="0" fontId="0" fillId="4" borderId="56" xfId="0" applyFill="1" applyBorder="1" applyAlignment="1" applyProtection="1">
      <alignment horizontal="center"/>
      <protection locked="0"/>
    </xf>
    <xf numFmtId="0" fontId="0" fillId="4" borderId="56" xfId="0" applyFill="1" applyBorder="1" applyAlignment="1" applyProtection="1">
      <alignment horizontal="center"/>
      <protection locked="0" hidden="1"/>
    </xf>
    <xf numFmtId="0" fontId="7" fillId="7" borderId="29" xfId="0" applyFont="1" applyFill="1" applyBorder="1" applyAlignment="1">
      <alignment horizontal="center" vertical="center" wrapText="1"/>
    </xf>
    <xf numFmtId="14" fontId="0" fillId="9" borderId="3" xfId="0" applyNumberFormat="1" applyFill="1" applyBorder="1" applyAlignment="1" applyProtection="1">
      <alignment horizontal="center"/>
      <protection locked="0"/>
    </xf>
    <xf numFmtId="1" fontId="9" fillId="9" borderId="37" xfId="0" applyNumberFormat="1" applyFont="1" applyFill="1" applyBorder="1" applyAlignment="1" applyProtection="1">
      <alignment horizontal="center"/>
      <protection locked="0"/>
    </xf>
    <xf numFmtId="0" fontId="9" fillId="9" borderId="3" xfId="0" applyFont="1" applyFill="1" applyBorder="1" applyAlignment="1" applyProtection="1">
      <alignment horizontal="center"/>
      <protection locked="0"/>
    </xf>
    <xf numFmtId="49" fontId="9" fillId="9" borderId="50" xfId="0" applyNumberFormat="1" applyFont="1" applyFill="1" applyBorder="1" applyAlignment="1" applyProtection="1">
      <alignment horizontal="left" indent="1"/>
      <protection locked="0"/>
    </xf>
    <xf numFmtId="14" fontId="9" fillId="11" borderId="35" xfId="0" applyNumberFormat="1" applyFont="1" applyFill="1" applyBorder="1" applyAlignment="1" applyProtection="1">
      <alignment horizontal="center"/>
      <protection locked="0"/>
    </xf>
    <xf numFmtId="49" fontId="9" fillId="11" borderId="36" xfId="0" applyNumberFormat="1" applyFont="1" applyFill="1" applyBorder="1" applyAlignment="1" applyProtection="1">
      <alignment horizontal="center"/>
      <protection locked="0"/>
    </xf>
    <xf numFmtId="164" fontId="9" fillId="13" borderId="40" xfId="0" applyNumberFormat="1" applyFont="1" applyFill="1" applyBorder="1" applyAlignment="1" applyProtection="1">
      <alignment horizontal="center"/>
      <protection locked="0" hidden="1"/>
    </xf>
    <xf numFmtId="14" fontId="9" fillId="10" borderId="37" xfId="0" applyNumberFormat="1" applyFont="1" applyFill="1" applyBorder="1" applyAlignment="1" applyProtection="1">
      <alignment horizontal="center"/>
      <protection locked="0"/>
    </xf>
    <xf numFmtId="14" fontId="9" fillId="10" borderId="3" xfId="0" applyNumberFormat="1" applyFont="1" applyFill="1" applyBorder="1" applyAlignment="1" applyProtection="1">
      <alignment horizontal="center"/>
    </xf>
    <xf numFmtId="14" fontId="9" fillId="10" borderId="36" xfId="0" applyNumberFormat="1" applyFont="1" applyFill="1" applyBorder="1" applyAlignment="1" applyProtection="1">
      <alignment horizontal="center"/>
      <protection locked="0"/>
    </xf>
    <xf numFmtId="2" fontId="9" fillId="9" borderId="3" xfId="0" applyNumberFormat="1" applyFont="1" applyFill="1" applyBorder="1" applyAlignment="1" applyProtection="1">
      <alignment horizontal="center"/>
      <protection locked="0"/>
    </xf>
    <xf numFmtId="1" fontId="9" fillId="9" borderId="3" xfId="0" applyNumberFormat="1" applyFont="1" applyFill="1" applyBorder="1" applyAlignment="1" applyProtection="1">
      <alignment horizontal="center"/>
      <protection locked="0"/>
    </xf>
    <xf numFmtId="2" fontId="9" fillId="9" borderId="50" xfId="0" applyNumberFormat="1" applyFont="1" applyFill="1" applyBorder="1" applyAlignment="1" applyProtection="1">
      <alignment horizontal="center"/>
      <protection locked="0"/>
    </xf>
    <xf numFmtId="14" fontId="9" fillId="9" borderId="3" xfId="0" applyNumberFormat="1" applyFont="1" applyFill="1" applyBorder="1" applyAlignment="1" applyProtection="1">
      <alignment horizontal="center"/>
      <protection locked="0"/>
    </xf>
    <xf numFmtId="14" fontId="9" fillId="9" borderId="50" xfId="0" applyNumberFormat="1" applyFont="1" applyFill="1" applyBorder="1" applyAlignment="1" applyProtection="1">
      <alignment horizontal="center"/>
    </xf>
    <xf numFmtId="49" fontId="9" fillId="9" borderId="50" xfId="0" applyNumberFormat="1" applyFont="1" applyFill="1" applyBorder="1" applyAlignment="1" applyProtection="1">
      <alignment horizontal="left"/>
      <protection locked="0"/>
    </xf>
    <xf numFmtId="0" fontId="9" fillId="9" borderId="36" xfId="0" applyFont="1" applyFill="1" applyBorder="1" applyAlignment="1" applyProtection="1">
      <alignment horizontal="center"/>
      <protection locked="0"/>
    </xf>
    <xf numFmtId="0" fontId="9" fillId="14" borderId="35" xfId="0" applyFont="1" applyFill="1" applyBorder="1" applyAlignment="1" applyProtection="1">
      <alignment horizontal="center"/>
      <protection locked="0"/>
    </xf>
    <xf numFmtId="14" fontId="9" fillId="14" borderId="37" xfId="0" applyNumberFormat="1" applyFont="1" applyFill="1" applyBorder="1" applyAlignment="1" applyProtection="1">
      <alignment horizontal="center"/>
      <protection locked="0"/>
    </xf>
    <xf numFmtId="1" fontId="9" fillId="13" borderId="37" xfId="0" applyNumberFormat="1" applyFont="1" applyFill="1" applyBorder="1" applyAlignment="1" applyProtection="1">
      <alignment horizontal="center"/>
      <protection locked="0"/>
    </xf>
    <xf numFmtId="1" fontId="9" fillId="13" borderId="36" xfId="0" applyNumberFormat="1" applyFont="1" applyFill="1" applyBorder="1" applyAlignment="1" applyProtection="1">
      <alignment horizontal="center"/>
      <protection locked="0"/>
    </xf>
    <xf numFmtId="0" fontId="9" fillId="4" borderId="36" xfId="0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15" borderId="54" xfId="0" applyFill="1" applyBorder="1" applyAlignment="1">
      <alignment horizontal="center"/>
    </xf>
    <xf numFmtId="0" fontId="0" fillId="15" borderId="55" xfId="0" applyFill="1" applyBorder="1" applyAlignment="1">
      <alignment horizontal="center"/>
    </xf>
    <xf numFmtId="0" fontId="5" fillId="15" borderId="55" xfId="0" applyFont="1" applyFill="1" applyBorder="1" applyAlignment="1">
      <alignment horizontal="center" vertical="center"/>
    </xf>
    <xf numFmtId="0" fontId="5" fillId="15" borderId="53" xfId="0" applyFont="1" applyFill="1" applyBorder="1" applyAlignment="1">
      <alignment horizontal="center" vertical="center"/>
    </xf>
    <xf numFmtId="0" fontId="2" fillId="12" borderId="43" xfId="0" applyFont="1" applyFill="1" applyBorder="1" applyAlignment="1">
      <alignment horizontal="center" vertical="center"/>
    </xf>
    <xf numFmtId="0" fontId="2" fillId="12" borderId="44" xfId="0" applyFont="1" applyFill="1" applyBorder="1" applyAlignment="1">
      <alignment horizontal="center" vertical="center"/>
    </xf>
    <xf numFmtId="0" fontId="2" fillId="12" borderId="45" xfId="0" applyFont="1" applyFill="1" applyBorder="1" applyAlignment="1">
      <alignment horizontal="center" vertical="center"/>
    </xf>
    <xf numFmtId="0" fontId="2" fillId="12" borderId="46" xfId="0" applyFont="1" applyFill="1" applyBorder="1" applyAlignment="1">
      <alignment horizontal="center" vertical="center"/>
    </xf>
    <xf numFmtId="0" fontId="2" fillId="14" borderId="43" xfId="0" applyFont="1" applyFill="1" applyBorder="1" applyAlignment="1">
      <alignment horizontal="center" vertical="center"/>
    </xf>
    <xf numFmtId="0" fontId="2" fillId="14" borderId="44" xfId="0" applyFont="1" applyFill="1" applyBorder="1" applyAlignment="1">
      <alignment horizontal="center" vertical="center"/>
    </xf>
    <xf numFmtId="0" fontId="2" fillId="14" borderId="45" xfId="0" applyFont="1" applyFill="1" applyBorder="1" applyAlignment="1">
      <alignment horizontal="center" vertical="center"/>
    </xf>
    <xf numFmtId="0" fontId="2" fillId="14" borderId="46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 wrapText="1"/>
    </xf>
    <xf numFmtId="0" fontId="2" fillId="5" borderId="48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2" fillId="8" borderId="45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strike/>
        <color rgb="FFFF0000"/>
      </font>
    </dxf>
    <dxf>
      <font>
        <color rgb="FFFF0000"/>
      </font>
    </dxf>
    <dxf>
      <font>
        <color theme="2" tint="-9.9948118533890809E-2"/>
      </font>
    </dxf>
    <dxf>
      <font>
        <color theme="2" tint="-9.9948118533890809E-2"/>
      </font>
    </dxf>
    <dxf>
      <fill>
        <patternFill>
          <bgColor rgb="FF00B050"/>
        </patternFill>
      </fill>
    </dxf>
    <dxf>
      <font>
        <strike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strike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D4F4FF"/>
      <color rgb="FF6699FF"/>
      <color rgb="FFFBB3FB"/>
      <color rgb="FFFDD3FD"/>
      <color rgb="FFFFFF99"/>
      <color rgb="FFFCA2F8"/>
      <color rgb="FFD6E9C9"/>
      <color rgb="FFFDEFE7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8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2</xdr:row>
      <xdr:rowOff>152400</xdr:rowOff>
    </xdr:from>
    <xdr:to>
      <xdr:col>2</xdr:col>
      <xdr:colOff>1152525</xdr:colOff>
      <xdr:row>4</xdr:row>
      <xdr:rowOff>170338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438150"/>
          <a:ext cx="1781175" cy="398938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2095500</xdr:colOff>
      <xdr:row>1</xdr:row>
      <xdr:rowOff>38100</xdr:rowOff>
    </xdr:from>
    <xdr:to>
      <xdr:col>3</xdr:col>
      <xdr:colOff>3457575</xdr:colOff>
      <xdr:row>5</xdr:row>
      <xdr:rowOff>127047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62425" y="123825"/>
          <a:ext cx="1362075" cy="860472"/>
        </a:xfrm>
        <a:prstGeom prst="rect">
          <a:avLst/>
        </a:prstGeom>
      </xdr:spPr>
    </xdr:pic>
    <xdr:clientData/>
  </xdr:twoCellAnchor>
  <xdr:twoCellAnchor editAs="oneCell">
    <xdr:from>
      <xdr:col>3</xdr:col>
      <xdr:colOff>6105525</xdr:colOff>
      <xdr:row>1</xdr:row>
      <xdr:rowOff>180975</xdr:rowOff>
    </xdr:from>
    <xdr:to>
      <xdr:col>3</xdr:col>
      <xdr:colOff>7620000</xdr:colOff>
      <xdr:row>4</xdr:row>
      <xdr:rowOff>159351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72450" y="266700"/>
          <a:ext cx="1514475" cy="55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38100</xdr:rowOff>
        </xdr:from>
        <xdr:to>
          <xdr:col>5</xdr:col>
          <xdr:colOff>571500</xdr:colOff>
          <xdr:row>1</xdr:row>
          <xdr:rowOff>600075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514350</xdr:colOff>
          <xdr:row>1</xdr:row>
          <xdr:rowOff>38100</xdr:rowOff>
        </xdr:from>
        <xdr:to>
          <xdr:col>7</xdr:col>
          <xdr:colOff>657225</xdr:colOff>
          <xdr:row>1</xdr:row>
          <xdr:rowOff>590550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0</xdr:rowOff>
        </xdr:from>
        <xdr:to>
          <xdr:col>14</xdr:col>
          <xdr:colOff>0</xdr:colOff>
          <xdr:row>7</xdr:row>
          <xdr:rowOff>0</xdr:rowOff>
        </xdr:to>
        <xdr:sp macro="" textlink="">
          <xdr:nvSpPr>
            <xdr:cNvPr id="2116" name="cmdTarragona (Schwartz Hautmont)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0</xdr:colOff>
          <xdr:row>8</xdr:row>
          <xdr:rowOff>0</xdr:rowOff>
        </xdr:to>
        <xdr:sp macro="" textlink="">
          <xdr:nvSpPr>
            <xdr:cNvPr id="2117" name="cmdTarragona (Schwartz Hautmont)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0</xdr:colOff>
          <xdr:row>9</xdr:row>
          <xdr:rowOff>0</xdr:rowOff>
        </xdr:to>
        <xdr:sp macro="" textlink="">
          <xdr:nvSpPr>
            <xdr:cNvPr id="2118" name="cmdTP Angola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8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5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34"/>
  <sheetViews>
    <sheetView workbookViewId="0">
      <selection activeCell="E21" sqref="E21"/>
    </sheetView>
  </sheetViews>
  <sheetFormatPr defaultRowHeight="15" x14ac:dyDescent="0.25"/>
  <cols>
    <col min="1" max="1" width="1.42578125" customWidth="1"/>
    <col min="2" max="2" width="12.140625" style="1" customWidth="1"/>
    <col min="3" max="3" width="17.42578125" style="1" customWidth="1"/>
    <col min="4" max="4" width="119" customWidth="1"/>
  </cols>
  <sheetData>
    <row r="1" spans="2:4" ht="6.75" customHeight="1" thickBot="1" x14ac:dyDescent="0.3"/>
    <row r="2" spans="2:4" ht="15.75" thickTop="1" x14ac:dyDescent="0.25">
      <c r="B2" s="112"/>
      <c r="C2" s="113"/>
      <c r="D2" s="114"/>
    </row>
    <row r="3" spans="2:4" x14ac:dyDescent="0.25">
      <c r="B3" s="115"/>
      <c r="C3" s="116"/>
      <c r="D3" s="117"/>
    </row>
    <row r="4" spans="2:4" x14ac:dyDescent="0.25">
      <c r="B4" s="115"/>
      <c r="C4" s="116"/>
      <c r="D4" s="117"/>
    </row>
    <row r="5" spans="2:4" x14ac:dyDescent="0.25">
      <c r="B5" s="115"/>
      <c r="C5" s="116"/>
      <c r="D5" s="117"/>
    </row>
    <row r="6" spans="2:4" ht="15.75" thickBot="1" x14ac:dyDescent="0.3">
      <c r="B6" s="118"/>
      <c r="C6" s="119"/>
      <c r="D6" s="120"/>
    </row>
    <row r="7" spans="2:4" ht="15" customHeight="1" x14ac:dyDescent="0.25">
      <c r="B7" s="121" t="s">
        <v>0</v>
      </c>
      <c r="C7" s="122"/>
      <c r="D7" s="123"/>
    </row>
    <row r="8" spans="2:4" ht="15" customHeight="1" x14ac:dyDescent="0.25">
      <c r="B8" s="124"/>
      <c r="C8" s="125"/>
      <c r="D8" s="126"/>
    </row>
    <row r="9" spans="2:4" ht="15.75" customHeight="1" thickBot="1" x14ac:dyDescent="0.3">
      <c r="B9" s="127"/>
      <c r="C9" s="128"/>
      <c r="D9" s="129"/>
    </row>
    <row r="10" spans="2:4" ht="21" customHeight="1" thickBot="1" x14ac:dyDescent="0.3">
      <c r="B10" s="11" t="s">
        <v>1</v>
      </c>
      <c r="C10" s="12" t="s">
        <v>3</v>
      </c>
      <c r="D10" s="13" t="s">
        <v>2</v>
      </c>
    </row>
    <row r="11" spans="2:4" x14ac:dyDescent="0.25">
      <c r="B11" s="8">
        <v>42780</v>
      </c>
      <c r="C11" s="9" t="s">
        <v>4</v>
      </c>
      <c r="D11" s="10" t="s">
        <v>5</v>
      </c>
    </row>
    <row r="12" spans="2:4" x14ac:dyDescent="0.25">
      <c r="B12" s="4"/>
      <c r="C12" s="2"/>
      <c r="D12" s="3"/>
    </row>
    <row r="13" spans="2:4" x14ac:dyDescent="0.25">
      <c r="B13" s="4"/>
      <c r="C13" s="2"/>
      <c r="D13" s="3"/>
    </row>
    <row r="14" spans="2:4" x14ac:dyDescent="0.25">
      <c r="B14" s="4"/>
      <c r="C14" s="2"/>
      <c r="D14" s="3"/>
    </row>
    <row r="15" spans="2:4" x14ac:dyDescent="0.25">
      <c r="B15" s="4"/>
      <c r="C15" s="2"/>
      <c r="D15" s="3"/>
    </row>
    <row r="16" spans="2:4" x14ac:dyDescent="0.25">
      <c r="B16" s="4"/>
      <c r="C16" s="2"/>
      <c r="D16" s="3"/>
    </row>
    <row r="17" spans="2:4" x14ac:dyDescent="0.25">
      <c r="B17" s="4"/>
      <c r="C17" s="2"/>
      <c r="D17" s="3"/>
    </row>
    <row r="18" spans="2:4" x14ac:dyDescent="0.25">
      <c r="B18" s="4"/>
      <c r="C18" s="2"/>
      <c r="D18" s="3"/>
    </row>
    <row r="19" spans="2:4" x14ac:dyDescent="0.25">
      <c r="B19" s="4"/>
      <c r="C19" s="2"/>
      <c r="D19" s="3"/>
    </row>
    <row r="20" spans="2:4" x14ac:dyDescent="0.25">
      <c r="B20" s="4"/>
      <c r="C20" s="2"/>
      <c r="D20" s="3"/>
    </row>
    <row r="21" spans="2:4" x14ac:dyDescent="0.25">
      <c r="B21" s="4"/>
      <c r="C21" s="2"/>
      <c r="D21" s="3"/>
    </row>
    <row r="22" spans="2:4" x14ac:dyDescent="0.25">
      <c r="B22" s="4"/>
      <c r="C22" s="2"/>
      <c r="D22" s="3"/>
    </row>
    <row r="23" spans="2:4" x14ac:dyDescent="0.25">
      <c r="B23" s="4"/>
      <c r="C23" s="2"/>
      <c r="D23" s="3"/>
    </row>
    <row r="24" spans="2:4" x14ac:dyDescent="0.25">
      <c r="B24" s="4"/>
      <c r="C24" s="2"/>
      <c r="D24" s="3"/>
    </row>
    <row r="25" spans="2:4" x14ac:dyDescent="0.25">
      <c r="B25" s="4"/>
      <c r="C25" s="2"/>
      <c r="D25" s="3"/>
    </row>
    <row r="26" spans="2:4" x14ac:dyDescent="0.25">
      <c r="B26" s="4"/>
      <c r="C26" s="2"/>
      <c r="D26" s="3"/>
    </row>
    <row r="27" spans="2:4" x14ac:dyDescent="0.25">
      <c r="B27" s="4"/>
      <c r="C27" s="2"/>
      <c r="D27" s="3"/>
    </row>
    <row r="28" spans="2:4" x14ac:dyDescent="0.25">
      <c r="B28" s="4"/>
      <c r="C28" s="2"/>
      <c r="D28" s="3"/>
    </row>
    <row r="29" spans="2:4" x14ac:dyDescent="0.25">
      <c r="B29" s="4"/>
      <c r="C29" s="2"/>
      <c r="D29" s="3"/>
    </row>
    <row r="30" spans="2:4" x14ac:dyDescent="0.25">
      <c r="B30" s="4"/>
      <c r="C30" s="2"/>
      <c r="D30" s="3"/>
    </row>
    <row r="31" spans="2:4" x14ac:dyDescent="0.25">
      <c r="B31" s="4"/>
      <c r="C31" s="2"/>
      <c r="D31" s="3"/>
    </row>
    <row r="32" spans="2:4" x14ac:dyDescent="0.25">
      <c r="B32" s="4"/>
      <c r="C32" s="2"/>
      <c r="D32" s="3"/>
    </row>
    <row r="33" spans="2:4" ht="15.75" thickBot="1" x14ac:dyDescent="0.3">
      <c r="B33" s="5"/>
      <c r="C33" s="6"/>
      <c r="D33" s="7"/>
    </row>
    <row r="34" spans="2:4" ht="15.75" thickTop="1" x14ac:dyDescent="0.25"/>
  </sheetData>
  <mergeCells count="2">
    <mergeCell ref="B2:D6"/>
    <mergeCell ref="B7:D9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B1:AD26"/>
  <sheetViews>
    <sheetView tabSelected="1" zoomScale="85" zoomScaleNormal="85" workbookViewId="0">
      <pane xSplit="8" ySplit="6" topLeftCell="I7" activePane="bottomRight" state="frozen"/>
      <selection pane="topRight" activeCell="G1" sqref="G1"/>
      <selection pane="bottomLeft" activeCell="A6" sqref="A6"/>
      <selection pane="bottomRight" activeCell="S8" sqref="S8:S13"/>
    </sheetView>
  </sheetViews>
  <sheetFormatPr defaultRowHeight="15" x14ac:dyDescent="0.25"/>
  <cols>
    <col min="1" max="1" width="1.140625" customWidth="1"/>
    <col min="2" max="2" width="8.7109375" style="1" customWidth="1"/>
    <col min="3" max="3" width="19.140625" style="1" customWidth="1"/>
    <col min="4" max="4" width="4" style="1" customWidth="1"/>
    <col min="5" max="5" width="5.5703125" style="1" customWidth="1"/>
    <col min="6" max="6" width="11.28515625" style="1" customWidth="1"/>
    <col min="7" max="7" width="12.28515625" style="1" customWidth="1"/>
    <col min="8" max="8" width="10.85546875" style="1" customWidth="1"/>
    <col min="9" max="9" width="5.85546875" style="1" customWidth="1"/>
    <col min="10" max="10" width="10.28515625" style="1" customWidth="1"/>
    <col min="11" max="11" width="51.28515625" style="82" customWidth="1"/>
    <col min="12" max="12" width="11.85546875" bestFit="1" customWidth="1"/>
    <col min="13" max="13" width="28.85546875" style="1" customWidth="1"/>
    <col min="14" max="14" width="6.28515625" style="1" customWidth="1"/>
    <col min="15" max="15" width="6" style="1" customWidth="1"/>
    <col min="16" max="18" width="12" style="1" customWidth="1"/>
    <col min="19" max="20" width="10.5703125" style="15" customWidth="1"/>
    <col min="21" max="21" width="11.140625" style="15" customWidth="1"/>
    <col min="22" max="22" width="13.85546875" style="15" customWidth="1"/>
    <col min="23" max="23" width="12.7109375" style="15" customWidth="1"/>
    <col min="24" max="24" width="45.7109375" style="15" customWidth="1"/>
    <col min="25" max="25" width="6.5703125" style="1" customWidth="1"/>
    <col min="26" max="26" width="8.7109375" style="1" customWidth="1"/>
    <col min="27" max="27" width="12.42578125" style="1" customWidth="1"/>
    <col min="28" max="28" width="8.28515625" style="1" bestFit="1" customWidth="1"/>
    <col min="29" max="29" width="8.140625" style="1" bestFit="1" customWidth="1"/>
    <col min="30" max="30" width="9.140625" collapsed="1"/>
  </cols>
  <sheetData>
    <row r="1" spans="2:29" ht="6.75" customHeight="1" thickBot="1" x14ac:dyDescent="0.3"/>
    <row r="2" spans="2:29" ht="52.5" customHeight="1" thickBot="1" x14ac:dyDescent="0.3">
      <c r="B2" s="130"/>
      <c r="C2" s="131"/>
      <c r="D2" s="131"/>
      <c r="E2" s="131"/>
      <c r="F2" s="131"/>
      <c r="G2" s="131"/>
      <c r="H2" s="132" t="s">
        <v>76</v>
      </c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2:29" ht="33.75" customHeight="1" x14ac:dyDescent="0.25">
      <c r="B3" s="155" t="s">
        <v>31</v>
      </c>
      <c r="C3" s="156"/>
      <c r="D3" s="156"/>
      <c r="E3" s="157"/>
      <c r="F3" s="145" t="s">
        <v>41</v>
      </c>
      <c r="G3" s="145" t="s">
        <v>72</v>
      </c>
      <c r="H3" s="142" t="s">
        <v>33</v>
      </c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4"/>
      <c r="Z3" s="138" t="s">
        <v>60</v>
      </c>
      <c r="AA3" s="139"/>
      <c r="AB3" s="134" t="s">
        <v>37</v>
      </c>
      <c r="AC3" s="135"/>
    </row>
    <row r="4" spans="2:29" s="16" customFormat="1" ht="24.75" customHeight="1" x14ac:dyDescent="0.25">
      <c r="B4" s="158"/>
      <c r="C4" s="159"/>
      <c r="D4" s="159"/>
      <c r="E4" s="160"/>
      <c r="F4" s="146"/>
      <c r="G4" s="146"/>
      <c r="H4" s="148" t="s">
        <v>42</v>
      </c>
      <c r="I4" s="149"/>
      <c r="J4" s="149"/>
      <c r="K4" s="150"/>
      <c r="L4" s="151" t="s">
        <v>28</v>
      </c>
      <c r="M4" s="152"/>
      <c r="N4" s="76" t="s">
        <v>95</v>
      </c>
      <c r="O4" s="77" t="s">
        <v>99</v>
      </c>
      <c r="P4" s="153" t="s">
        <v>35</v>
      </c>
      <c r="Q4" s="153"/>
      <c r="R4" s="154"/>
      <c r="S4" s="148" t="s">
        <v>43</v>
      </c>
      <c r="T4" s="149"/>
      <c r="U4" s="149"/>
      <c r="V4" s="149"/>
      <c r="W4" s="149"/>
      <c r="X4" s="149"/>
      <c r="Y4" s="150"/>
      <c r="Z4" s="140"/>
      <c r="AA4" s="141"/>
      <c r="AB4" s="136"/>
      <c r="AC4" s="137"/>
    </row>
    <row r="5" spans="2:29" s="14" customFormat="1" ht="30.75" thickBot="1" x14ac:dyDescent="0.3">
      <c r="B5" s="21" t="s">
        <v>32</v>
      </c>
      <c r="C5" s="42" t="s">
        <v>6</v>
      </c>
      <c r="D5" s="89" t="s">
        <v>107</v>
      </c>
      <c r="E5" s="89" t="s">
        <v>108</v>
      </c>
      <c r="F5" s="147"/>
      <c r="G5" s="147"/>
      <c r="H5" s="22" t="s">
        <v>32</v>
      </c>
      <c r="I5" s="41" t="s">
        <v>61</v>
      </c>
      <c r="J5" s="23" t="s">
        <v>80</v>
      </c>
      <c r="K5" s="83" t="s">
        <v>34</v>
      </c>
      <c r="L5" s="19" t="s">
        <v>29</v>
      </c>
      <c r="M5" s="20" t="s">
        <v>30</v>
      </c>
      <c r="N5" s="56"/>
      <c r="O5" s="78"/>
      <c r="P5" s="55" t="s">
        <v>36</v>
      </c>
      <c r="Q5" s="17" t="s">
        <v>75</v>
      </c>
      <c r="R5" s="18" t="s">
        <v>40</v>
      </c>
      <c r="S5" s="24" t="s">
        <v>77</v>
      </c>
      <c r="T5" s="24" t="s">
        <v>39</v>
      </c>
      <c r="U5" s="43" t="s">
        <v>45</v>
      </c>
      <c r="V5" s="43" t="s">
        <v>73</v>
      </c>
      <c r="W5" s="43" t="s">
        <v>74</v>
      </c>
      <c r="X5" s="43" t="s">
        <v>44</v>
      </c>
      <c r="Y5" s="25" t="s">
        <v>11</v>
      </c>
      <c r="Z5" s="50" t="s">
        <v>32</v>
      </c>
      <c r="AA5" s="48" t="s">
        <v>1</v>
      </c>
      <c r="AB5" s="37" t="s">
        <v>32</v>
      </c>
      <c r="AC5" s="38" t="s">
        <v>38</v>
      </c>
    </row>
    <row r="6" spans="2:29" s="14" customFormat="1" ht="12.75" customHeight="1" x14ac:dyDescent="0.25">
      <c r="B6" s="26"/>
      <c r="C6" s="32"/>
      <c r="D6" s="86"/>
      <c r="E6" s="86"/>
      <c r="F6" s="36"/>
      <c r="G6" s="36"/>
      <c r="H6" s="27"/>
      <c r="I6" s="27"/>
      <c r="J6" s="28"/>
      <c r="K6" s="84"/>
      <c r="L6" s="45"/>
      <c r="M6" s="35"/>
      <c r="N6" s="57"/>
      <c r="O6" s="79"/>
      <c r="P6" s="30"/>
      <c r="Q6" s="31"/>
      <c r="R6" s="34"/>
      <c r="S6" s="29"/>
      <c r="T6" s="29"/>
      <c r="U6" s="44"/>
      <c r="V6" s="44"/>
      <c r="W6" s="44"/>
      <c r="X6" s="44"/>
      <c r="Y6" s="33"/>
      <c r="Z6" s="51"/>
      <c r="AA6" s="49"/>
      <c r="AB6" s="39"/>
      <c r="AC6" s="40"/>
    </row>
    <row r="7" spans="2:29" x14ac:dyDescent="0.25">
      <c r="B7" s="58" t="s">
        <v>81</v>
      </c>
      <c r="C7" s="111" t="s">
        <v>26</v>
      </c>
      <c r="D7" s="88"/>
      <c r="E7" s="87"/>
      <c r="F7" s="46">
        <f>IF(C7=choice_lists!$A$8,choice_lists!$B$8,IF(C7=choice_lists!$A$9,choice_lists!$B$9,IF(C7=choice_lists!$A$3,choice_lists!$B$3,IF(C7=choice_lists!$A$4,choice_lists!$B$4,IF(C7=choice_lists!$A$5,choice_lists!$B$5,IF(C7=choice_lists!$A$6,choice_lists!$B$6,IF(C7=choice_lists!$A$7,choice_lists!$B$7,IF(C7="",""))))))))</f>
        <v>50</v>
      </c>
      <c r="G7" s="46" t="str">
        <f>IF(OR(ISBLANK(L7),W7=""),"",L7-W7)</f>
        <v/>
      </c>
      <c r="H7" s="91" t="s">
        <v>82</v>
      </c>
      <c r="I7" s="91" t="s">
        <v>63</v>
      </c>
      <c r="J7" s="92" t="s">
        <v>16</v>
      </c>
      <c r="K7" s="93" t="s">
        <v>84</v>
      </c>
      <c r="L7" s="94">
        <v>42814</v>
      </c>
      <c r="M7" s="95" t="s">
        <v>54</v>
      </c>
      <c r="N7" s="96" t="str">
        <f t="shared" ref="N7:N13" si="0">IF(OR(ISBLANK(B7),ISBLANK(C7),ISBLANK(H7),ISBLANK(I7),ISBLANK(J7),ISBLANK(K7)),"",_xlfn.CONCAT("I:\063950C001-KAOMBO\10-Restricted-Procurement\03_ITBs IA OPERATIONS\ITB-",B7,"_MRL-",H7,"_",K7))</f>
        <v>I:\063950C001-KAOMBO\10-Restricted-Procurement\03_ITBs IA OPERATIONS\ITB-546-112_MRL-5325-2188_Dande Seafastening</v>
      </c>
      <c r="O7" s="96" t="str">
        <f t="shared" ref="O7:O13" si="1">IF(OR(ISBLANK(B7),ISBLANK(C7),ISBLANK(H7),ISBLANK(I7),ISBLANK(J7),ISBLANK(K7)),"",_xlfn.CONCAT("ITB-",B7,"_MRL-",H7,"-",I7," ",K7))</f>
        <v>ITB-546-112_MRL-5325-2188-A Dande Seafastening</v>
      </c>
      <c r="P7" s="97">
        <v>42795</v>
      </c>
      <c r="Q7" s="98">
        <f>IF(ISBLANK(P7),"",P7+5)</f>
        <v>42800</v>
      </c>
      <c r="R7" s="99" t="s">
        <v>51</v>
      </c>
      <c r="S7" s="100"/>
      <c r="T7" s="101"/>
      <c r="U7" s="102"/>
      <c r="V7" s="103"/>
      <c r="W7" s="104" t="str">
        <f>IF(ISBLANK(V7),"",V7+T7)</f>
        <v/>
      </c>
      <c r="X7" s="105"/>
      <c r="Y7" s="106"/>
      <c r="Z7" s="107"/>
      <c r="AA7" s="108"/>
      <c r="AB7" s="109"/>
      <c r="AC7" s="110"/>
    </row>
    <row r="8" spans="2:29" x14ac:dyDescent="0.25">
      <c r="B8" s="58" t="s">
        <v>83</v>
      </c>
      <c r="C8" s="59" t="s">
        <v>27</v>
      </c>
      <c r="D8" s="88"/>
      <c r="E8" s="87"/>
      <c r="F8" s="46">
        <f>IF(C8=choice_lists!$A$8,choice_lists!$B$8,IF(C8=choice_lists!$A$9,choice_lists!$B$9,IF(C8=choice_lists!$A$3,choice_lists!$B$3,IF(C8=choice_lists!$A$4,choice_lists!$B$4,IF(C8=choice_lists!$A$5,choice_lists!$B$5,IF(C8=choice_lists!$A$6,choice_lists!$B$6,IF(C8=choice_lists!$A$7,choice_lists!$B$7,IF(C8="",""))))))))</f>
        <v>70</v>
      </c>
      <c r="G8" s="46" t="str">
        <f t="shared" ref="G8:G26" si="2">IF(OR(ISBLANK(L8),W8=""),"",L8-W8)</f>
        <v/>
      </c>
      <c r="H8" s="60" t="s">
        <v>85</v>
      </c>
      <c r="I8" s="60" t="s">
        <v>63</v>
      </c>
      <c r="J8" s="61" t="s">
        <v>15</v>
      </c>
      <c r="K8" s="85" t="s">
        <v>86</v>
      </c>
      <c r="L8" s="62">
        <v>42818</v>
      </c>
      <c r="M8" s="63" t="s">
        <v>54</v>
      </c>
      <c r="N8" s="64" t="str">
        <f t="shared" si="0"/>
        <v>I:\063950C001-KAOMBO\10-Restricted-Procurement\03_ITBs IA OPERATIONS\ITB-546-113_MRL-5329-2189_Mooring ropes and tyres for CB</v>
      </c>
      <c r="O8" s="80" t="str">
        <f t="shared" si="1"/>
        <v>ITB-546-113_MRL-5329-2189-A Mooring ropes and tyres for CB</v>
      </c>
      <c r="P8" s="65">
        <v>42795</v>
      </c>
      <c r="Q8" s="47">
        <f t="shared" ref="Q8:Q26" si="3">IF(ISBLANK(P8),"",P8+5)</f>
        <v>42800</v>
      </c>
      <c r="R8" s="66" t="s">
        <v>51</v>
      </c>
      <c r="S8" s="67"/>
      <c r="T8" s="68">
        <v>21</v>
      </c>
      <c r="U8" s="69"/>
      <c r="V8" s="90"/>
      <c r="W8" s="52"/>
      <c r="X8" s="70"/>
      <c r="Y8" s="71"/>
      <c r="Z8" s="72"/>
      <c r="AA8" s="75"/>
      <c r="AB8" s="73"/>
      <c r="AC8" s="74"/>
    </row>
    <row r="9" spans="2:29" x14ac:dyDescent="0.25">
      <c r="B9" s="58" t="s">
        <v>87</v>
      </c>
      <c r="C9" s="59" t="s">
        <v>26</v>
      </c>
      <c r="D9" s="88"/>
      <c r="E9" s="87"/>
      <c r="F9" s="46">
        <f>IF(C9=choice_lists!$A$8,choice_lists!$B$8,IF(C9=choice_lists!$A$9,choice_lists!$B$9,IF(C9=choice_lists!$A$3,choice_lists!$B$3,IF(C9=choice_lists!$A$4,choice_lists!$B$4,IF(C9=choice_lists!$A$5,choice_lists!$B$5,IF(C9=choice_lists!$A$6,choice_lists!$B$6,IF(C9=choice_lists!$A$7,choice_lists!$B$7,IF(C9="",""))))))))</f>
        <v>50</v>
      </c>
      <c r="G9" s="46" t="str">
        <f t="shared" si="2"/>
        <v/>
      </c>
      <c r="H9" s="60" t="s">
        <v>88</v>
      </c>
      <c r="I9" s="60" t="s">
        <v>63</v>
      </c>
      <c r="J9" s="61" t="s">
        <v>89</v>
      </c>
      <c r="K9" s="85" t="s">
        <v>91</v>
      </c>
      <c r="L9" s="62">
        <v>42814</v>
      </c>
      <c r="M9" s="63" t="s">
        <v>90</v>
      </c>
      <c r="N9" s="64" t="str">
        <f t="shared" si="0"/>
        <v>I:\063950C001-KAOMBO\10-Restricted-Procurement\03_ITBs IA OPERATIONS\ITB-546-114_MRL-5329-2191_NSA Spares picker - TTS</v>
      </c>
      <c r="O9" s="80" t="str">
        <f t="shared" si="1"/>
        <v>ITB-546-114_MRL-5329-2191-A NSA Spares picker - TTS</v>
      </c>
      <c r="P9" s="65">
        <v>42800</v>
      </c>
      <c r="Q9" s="47">
        <f t="shared" si="3"/>
        <v>42805</v>
      </c>
      <c r="R9" s="66" t="s">
        <v>51</v>
      </c>
      <c r="S9" s="67"/>
      <c r="T9" s="68"/>
      <c r="U9" s="69"/>
      <c r="V9" s="90"/>
      <c r="W9" s="52"/>
      <c r="X9" s="70"/>
      <c r="Y9" s="71"/>
      <c r="Z9" s="72"/>
      <c r="AA9" s="75"/>
      <c r="AB9" s="73"/>
      <c r="AC9" s="74"/>
    </row>
    <row r="10" spans="2:29" x14ac:dyDescent="0.25">
      <c r="B10" s="58" t="s">
        <v>92</v>
      </c>
      <c r="C10" s="59" t="s">
        <v>27</v>
      </c>
      <c r="D10" s="88"/>
      <c r="E10" s="87"/>
      <c r="F10" s="46">
        <f>IF(C10=choice_lists!$A$8,choice_lists!$B$8,IF(C10=choice_lists!$A$9,choice_lists!$B$9,IF(C10=choice_lists!$A$3,choice_lists!$B$3,IF(C10=choice_lists!$A$4,choice_lists!$B$4,IF(C10=choice_lists!$A$5,choice_lists!$B$5,IF(C10=choice_lists!$A$6,choice_lists!$B$6,IF(C10=choice_lists!$A$7,choice_lists!$B$7,IF(C10="",""))))))))</f>
        <v>70</v>
      </c>
      <c r="G10" s="46" t="str">
        <f t="shared" si="2"/>
        <v/>
      </c>
      <c r="H10" s="60" t="s">
        <v>93</v>
      </c>
      <c r="I10" s="60" t="s">
        <v>63</v>
      </c>
      <c r="J10" s="61" t="s">
        <v>17</v>
      </c>
      <c r="K10" s="85" t="s">
        <v>94</v>
      </c>
      <c r="L10" s="62">
        <v>42814</v>
      </c>
      <c r="M10" s="63" t="s">
        <v>56</v>
      </c>
      <c r="N10" s="64" t="str">
        <f t="shared" si="0"/>
        <v xml:space="preserve">I:\063950C001-KAOMBO\10-Restricted-Procurement\03_ITBs IA OPERATIONS\ITB-546-115_MRL-5850-2192_BM Lifting Rigging </v>
      </c>
      <c r="O10" s="80" t="str">
        <f t="shared" si="1"/>
        <v xml:space="preserve">ITB-546-115_MRL-5850-2192-A BM Lifting Rigging </v>
      </c>
      <c r="P10" s="65">
        <v>42800</v>
      </c>
      <c r="Q10" s="47">
        <f t="shared" si="3"/>
        <v>42805</v>
      </c>
      <c r="R10" s="66" t="s">
        <v>51</v>
      </c>
      <c r="S10" s="67"/>
      <c r="T10" s="68">
        <v>7</v>
      </c>
      <c r="U10" s="69"/>
      <c r="V10" s="90"/>
      <c r="W10" s="52"/>
      <c r="X10" s="70"/>
      <c r="Y10" s="71"/>
      <c r="Z10" s="72"/>
      <c r="AA10" s="75"/>
      <c r="AB10" s="73"/>
      <c r="AC10" s="74"/>
    </row>
    <row r="11" spans="2:29" x14ac:dyDescent="0.25">
      <c r="B11" s="58" t="s">
        <v>96</v>
      </c>
      <c r="C11" s="59" t="s">
        <v>27</v>
      </c>
      <c r="D11" s="88"/>
      <c r="E11" s="87"/>
      <c r="F11" s="46">
        <f>IF(C11=choice_lists!$A$8,choice_lists!$B$8,IF(C11=choice_lists!$A$9,choice_lists!$B$9,IF(C11=choice_lists!$A$3,choice_lists!$B$3,IF(C11=choice_lists!$A$4,choice_lists!$B$4,IF(C11=choice_lists!$A$5,choice_lists!$B$5,IF(C11=choice_lists!$A$6,choice_lists!$B$6,IF(C11=choice_lists!$A$7,choice_lists!$B$7,IF(C11="",""))))))))</f>
        <v>70</v>
      </c>
      <c r="G11" s="46" t="str">
        <f t="shared" si="2"/>
        <v/>
      </c>
      <c r="H11" s="60" t="s">
        <v>97</v>
      </c>
      <c r="I11" s="60" t="s">
        <v>63</v>
      </c>
      <c r="J11" s="61" t="s">
        <v>17</v>
      </c>
      <c r="K11" s="85" t="s">
        <v>98</v>
      </c>
      <c r="L11" s="62">
        <v>42810</v>
      </c>
      <c r="M11" s="63" t="s">
        <v>56</v>
      </c>
      <c r="N11" s="64" t="str">
        <f t="shared" si="0"/>
        <v>I:\063950C001-KAOMBO\10-Restricted-Procurement\03_ITBs IA OPERATIONS\ITB-546-116_MRL-5850-2194_Additional wires for pile SKAF</v>
      </c>
      <c r="O11" s="80" t="str">
        <f t="shared" si="1"/>
        <v>ITB-546-116_MRL-5850-2194-A Additional wires for pile SKAF</v>
      </c>
      <c r="P11" s="65">
        <v>42801</v>
      </c>
      <c r="Q11" s="47">
        <f t="shared" si="3"/>
        <v>42806</v>
      </c>
      <c r="R11" s="66" t="s">
        <v>51</v>
      </c>
      <c r="S11" s="67"/>
      <c r="T11" s="68">
        <v>7</v>
      </c>
      <c r="U11" s="69"/>
      <c r="V11" s="90"/>
      <c r="W11" s="52"/>
      <c r="X11" s="70"/>
      <c r="Y11" s="71"/>
      <c r="Z11" s="72"/>
      <c r="AA11" s="75"/>
      <c r="AB11" s="73"/>
      <c r="AC11" s="74"/>
    </row>
    <row r="12" spans="2:29" x14ac:dyDescent="0.25">
      <c r="B12" s="58" t="s">
        <v>103</v>
      </c>
      <c r="C12" s="59" t="s">
        <v>27</v>
      </c>
      <c r="D12" s="88"/>
      <c r="E12" s="87"/>
      <c r="F12" s="46">
        <f>IF(C12=choice_lists!$A$8,choice_lists!$B$8,IF(C12=choice_lists!$A$9,choice_lists!$B$9,IF(C12=choice_lists!$A$3,choice_lists!$B$3,IF(C12=choice_lists!$A$4,choice_lists!$B$4,IF(C12=choice_lists!$A$5,choice_lists!$B$5,IF(C12=choice_lists!$A$6,choice_lists!$B$6,IF(C12=choice_lists!$A$7,choice_lists!$B$7,IF(C12="",""))))))))</f>
        <v>70</v>
      </c>
      <c r="G12" s="46" t="str">
        <f t="shared" si="2"/>
        <v/>
      </c>
      <c r="H12" s="60" t="s">
        <v>104</v>
      </c>
      <c r="I12" s="60" t="s">
        <v>63</v>
      </c>
      <c r="J12" s="61" t="s">
        <v>17</v>
      </c>
      <c r="K12" s="85" t="s">
        <v>105</v>
      </c>
      <c r="L12" s="62">
        <v>42810</v>
      </c>
      <c r="M12" s="63" t="s">
        <v>106</v>
      </c>
      <c r="N12" s="64" t="str">
        <f t="shared" si="0"/>
        <v>I:\063950C001-KAOMBO\10-Restricted-Procurement\03_ITBs IA OPERATIONS\ITB-546-117_MRL-5850-2195_Rigging for stack up test</v>
      </c>
      <c r="O12" s="80" t="str">
        <f t="shared" si="1"/>
        <v>ITB-546-117_MRL-5850-2195-A Rigging for stack up test</v>
      </c>
      <c r="P12" s="65">
        <v>42802</v>
      </c>
      <c r="Q12" s="47">
        <f t="shared" si="3"/>
        <v>42807</v>
      </c>
      <c r="R12" s="66" t="s">
        <v>51</v>
      </c>
      <c r="S12" s="67"/>
      <c r="T12" s="68">
        <v>7</v>
      </c>
      <c r="U12" s="69"/>
      <c r="V12" s="90"/>
      <c r="W12" s="52"/>
      <c r="X12" s="70"/>
      <c r="Y12" s="71"/>
      <c r="Z12" s="72"/>
      <c r="AA12" s="75"/>
      <c r="AB12" s="73"/>
      <c r="AC12" s="74"/>
    </row>
    <row r="13" spans="2:29" x14ac:dyDescent="0.25">
      <c r="B13" s="58" t="s">
        <v>109</v>
      </c>
      <c r="C13" s="59" t="s">
        <v>26</v>
      </c>
      <c r="D13" s="88"/>
      <c r="E13" s="87"/>
      <c r="F13" s="46">
        <f>IF(C13=choice_lists!$A$8,choice_lists!$B$8,IF(C13=choice_lists!$A$9,choice_lists!$B$9,IF(C13=choice_lists!$A$3,choice_lists!$B$3,IF(C13=choice_lists!$A$4,choice_lists!$B$4,IF(C13=choice_lists!$A$5,choice_lists!$B$5,IF(C13=choice_lists!$A$6,choice_lists!$B$6,IF(C13=choice_lists!$A$7,choice_lists!$B$7,IF(C13="",""))))))))</f>
        <v>50</v>
      </c>
      <c r="G13" s="46" t="str">
        <f t="shared" si="2"/>
        <v/>
      </c>
      <c r="H13" s="60" t="s">
        <v>110</v>
      </c>
      <c r="I13" s="60" t="s">
        <v>63</v>
      </c>
      <c r="J13" s="61" t="s">
        <v>17</v>
      </c>
      <c r="K13" s="85" t="s">
        <v>111</v>
      </c>
      <c r="L13" s="62">
        <v>42810</v>
      </c>
      <c r="M13" s="63" t="s">
        <v>54</v>
      </c>
      <c r="N13" s="64" t="str">
        <f t="shared" si="0"/>
        <v>I:\063950C001-KAOMBO\10-Restricted-Procurement\03_ITBs IA OPERATIONS\ITB-546-118_MRL-5870-2197_Misc Material for Dande</v>
      </c>
      <c r="O13" s="80" t="str">
        <f t="shared" si="1"/>
        <v>ITB-546-118_MRL-5870-2197-A Misc Material for Dande</v>
      </c>
      <c r="P13" s="65">
        <v>42803</v>
      </c>
      <c r="Q13" s="47">
        <f t="shared" si="3"/>
        <v>42808</v>
      </c>
      <c r="R13" s="66" t="s">
        <v>51</v>
      </c>
      <c r="S13" s="67"/>
      <c r="T13" s="68"/>
      <c r="U13" s="69"/>
      <c r="V13" s="90"/>
      <c r="W13" s="52"/>
      <c r="X13" s="70"/>
      <c r="Y13" s="71"/>
      <c r="Z13" s="72"/>
      <c r="AA13" s="75"/>
      <c r="AB13" s="73"/>
      <c r="AC13" s="74"/>
    </row>
    <row r="14" spans="2:29" x14ac:dyDescent="0.25">
      <c r="B14" s="58" t="s">
        <v>112</v>
      </c>
      <c r="C14" s="59" t="s">
        <v>26</v>
      </c>
      <c r="D14" s="88"/>
      <c r="E14" s="87"/>
      <c r="F14" s="46">
        <f>IF(C14=choice_lists!$A$8,choice_lists!$B$8,IF(C14=choice_lists!$A$9,choice_lists!$B$9,IF(C14=choice_lists!$A$3,choice_lists!$B$3,IF(C14=choice_lists!$A$4,choice_lists!$B$4,IF(C14=choice_lists!$A$5,choice_lists!$B$5,IF(C14=choice_lists!$A$6,choice_lists!$B$6,IF(C14=choice_lists!$A$7,choice_lists!$B$7,IF(C14="",""))))))))</f>
        <v>50</v>
      </c>
      <c r="G14" s="46" t="str">
        <f t="shared" si="2"/>
        <v/>
      </c>
      <c r="H14" s="60" t="s">
        <v>114</v>
      </c>
      <c r="I14" s="60" t="s">
        <v>63</v>
      </c>
      <c r="J14" s="61" t="s">
        <v>17</v>
      </c>
      <c r="K14" s="85" t="s">
        <v>113</v>
      </c>
      <c r="L14" s="62">
        <v>42810</v>
      </c>
      <c r="M14" s="63" t="s">
        <v>54</v>
      </c>
      <c r="N14" s="64" t="str">
        <f t="shared" ref="N14:N26" si="4">IF(OR(ISBLANK(B14),ISBLANK(C14),ISBLANK(H14),ISBLANK(I14),ISBLANK(J14),ISBLANK(K14)),"",_xlfn.CONCAT("I:\063950C001-KAOMBO\10-Restricted-Procurement\03_ITBs IA OPERATIONS\ITB-",B14,"_MRL-",H14,"_",K14))</f>
        <v>I:\063950C001-KAOMBO\10-Restricted-Procurement\03_ITBs IA OPERATIONS\ITB-546-119_MRL-5870-2198_Consumables for operations NSA</v>
      </c>
      <c r="O14" s="80" t="str">
        <f t="shared" ref="O14:O26" si="5">IF(OR(ISBLANK(B14),ISBLANK(C14),ISBLANK(H14),ISBLANK(I14),ISBLANK(J14),ISBLANK(K14)),"",_xlfn.CONCAT("ITB-",B14,"_MRL-",H14,"-",I14," ",K14))</f>
        <v>ITB-546-119_MRL-5870-2198-A Consumables for operations NSA</v>
      </c>
      <c r="P14" s="65">
        <v>42803</v>
      </c>
      <c r="Q14" s="47">
        <f t="shared" si="3"/>
        <v>42808</v>
      </c>
      <c r="R14" s="66" t="s">
        <v>51</v>
      </c>
      <c r="S14" s="67"/>
      <c r="T14" s="68"/>
      <c r="U14" s="69"/>
      <c r="V14" s="90"/>
      <c r="W14" s="52"/>
      <c r="X14" s="70"/>
      <c r="Y14" s="71"/>
      <c r="Z14" s="72"/>
      <c r="AA14" s="75"/>
      <c r="AB14" s="73"/>
      <c r="AC14" s="74"/>
    </row>
    <row r="15" spans="2:29" x14ac:dyDescent="0.25">
      <c r="B15" s="58" t="s">
        <v>115</v>
      </c>
      <c r="C15" s="59" t="s">
        <v>26</v>
      </c>
      <c r="D15" s="88"/>
      <c r="E15" s="87"/>
      <c r="F15" s="46">
        <f>IF(C15=choice_lists!$A$8,choice_lists!$B$8,IF(C15=choice_lists!$A$9,choice_lists!$B$9,IF(C15=choice_lists!$A$3,choice_lists!$B$3,IF(C15=choice_lists!$A$4,choice_lists!$B$4,IF(C15=choice_lists!$A$5,choice_lists!$B$5,IF(C15=choice_lists!$A$6,choice_lists!$B$6,IF(C15=choice_lists!$A$7,choice_lists!$B$7,IF(C15="",""))))))))</f>
        <v>50</v>
      </c>
      <c r="G15" s="46" t="str">
        <f t="shared" si="2"/>
        <v/>
      </c>
      <c r="H15" s="60" t="s">
        <v>116</v>
      </c>
      <c r="I15" s="60" t="s">
        <v>63</v>
      </c>
      <c r="J15" s="61" t="s">
        <v>17</v>
      </c>
      <c r="K15" s="85" t="s">
        <v>117</v>
      </c>
      <c r="L15" s="62">
        <v>42814</v>
      </c>
      <c r="M15" s="63" t="s">
        <v>54</v>
      </c>
      <c r="N15" s="64" t="str">
        <f t="shared" si="4"/>
        <v>I:\063950C001-KAOMBO\10-Restricted-Procurement\03_ITBs IA OPERATIONS\ITB-546-120_MRL-5850-2199_Miscellaneous Install Rigging SKAF</v>
      </c>
      <c r="O15" s="80" t="str">
        <f t="shared" si="5"/>
        <v>ITB-546-120_MRL-5850-2199-A Miscellaneous Install Rigging SKAF</v>
      </c>
      <c r="P15" s="65">
        <v>42803</v>
      </c>
      <c r="Q15" s="47">
        <f t="shared" si="3"/>
        <v>42808</v>
      </c>
      <c r="R15" s="66" t="s">
        <v>51</v>
      </c>
      <c r="S15" s="67"/>
      <c r="T15" s="68"/>
      <c r="U15" s="69"/>
      <c r="V15" s="90"/>
      <c r="W15" s="52"/>
      <c r="X15" s="70"/>
      <c r="Y15" s="71"/>
      <c r="Z15" s="72"/>
      <c r="AA15" s="75"/>
      <c r="AB15" s="73"/>
      <c r="AC15" s="74"/>
    </row>
    <row r="16" spans="2:29" x14ac:dyDescent="0.25">
      <c r="B16" s="58"/>
      <c r="C16" s="59"/>
      <c r="D16" s="88"/>
      <c r="E16" s="87"/>
      <c r="F16" s="46" t="str">
        <f>IF(C16=choice_lists!$A$8,choice_lists!$B$8,IF(C16=choice_lists!$A$9,choice_lists!$B$9,IF(C16=choice_lists!$A$3,choice_lists!$B$3,IF(C16=choice_lists!$A$4,choice_lists!$B$4,IF(C16=choice_lists!$A$5,choice_lists!$B$5,IF(C16=choice_lists!$A$6,choice_lists!$B$6,IF(C16=choice_lists!$A$7,choice_lists!$B$7,IF(C16="",""))))))))</f>
        <v/>
      </c>
      <c r="G16" s="46" t="str">
        <f t="shared" si="2"/>
        <v/>
      </c>
      <c r="H16" s="60"/>
      <c r="I16" s="60"/>
      <c r="J16" s="61"/>
      <c r="K16" s="85"/>
      <c r="L16" s="62"/>
      <c r="M16" s="63"/>
      <c r="N16" s="64" t="str">
        <f t="shared" si="4"/>
        <v/>
      </c>
      <c r="O16" s="80" t="str">
        <f t="shared" si="5"/>
        <v/>
      </c>
      <c r="P16" s="65"/>
      <c r="Q16" s="47" t="str">
        <f t="shared" si="3"/>
        <v/>
      </c>
      <c r="R16" s="66"/>
      <c r="S16" s="67"/>
      <c r="T16" s="68"/>
      <c r="U16" s="69"/>
      <c r="V16" s="90"/>
      <c r="W16" s="52"/>
      <c r="X16" s="70"/>
      <c r="Y16" s="71"/>
      <c r="Z16" s="72"/>
      <c r="AA16" s="75"/>
      <c r="AB16" s="73"/>
      <c r="AC16" s="74"/>
    </row>
    <row r="17" spans="2:29" x14ac:dyDescent="0.25">
      <c r="B17" s="58"/>
      <c r="C17" s="59"/>
      <c r="D17" s="88"/>
      <c r="E17" s="87"/>
      <c r="F17" s="46" t="str">
        <f>IF(C17=choice_lists!$A$8,choice_lists!$B$8,IF(C17=choice_lists!$A$9,choice_lists!$B$9,IF(C17=choice_lists!$A$3,choice_lists!$B$3,IF(C17=choice_lists!$A$4,choice_lists!$B$4,IF(C17=choice_lists!$A$5,choice_lists!$B$5,IF(C17=choice_lists!$A$6,choice_lists!$B$6,IF(C17=choice_lists!$A$7,choice_lists!$B$7,IF(C17="",""))))))))</f>
        <v/>
      </c>
      <c r="G17" s="46" t="str">
        <f t="shared" si="2"/>
        <v/>
      </c>
      <c r="H17" s="60"/>
      <c r="I17" s="60"/>
      <c r="J17" s="61"/>
      <c r="K17" s="85"/>
      <c r="L17" s="62"/>
      <c r="M17" s="63"/>
      <c r="N17" s="64" t="str">
        <f t="shared" si="4"/>
        <v/>
      </c>
      <c r="O17" s="80" t="str">
        <f t="shared" si="5"/>
        <v/>
      </c>
      <c r="P17" s="65"/>
      <c r="Q17" s="47" t="str">
        <f t="shared" si="3"/>
        <v/>
      </c>
      <c r="R17" s="66"/>
      <c r="S17" s="67"/>
      <c r="T17" s="68"/>
      <c r="U17" s="69"/>
      <c r="V17" s="90"/>
      <c r="W17" s="52"/>
      <c r="X17" s="70"/>
      <c r="Y17" s="71"/>
      <c r="Z17" s="72"/>
      <c r="AA17" s="75"/>
      <c r="AB17" s="73"/>
      <c r="AC17" s="74"/>
    </row>
    <row r="18" spans="2:29" x14ac:dyDescent="0.25">
      <c r="B18" s="58"/>
      <c r="C18" s="59"/>
      <c r="D18" s="88"/>
      <c r="E18" s="87"/>
      <c r="F18" s="46" t="str">
        <f>IF(C18=choice_lists!$A$8,choice_lists!$B$8,IF(C18=choice_lists!$A$9,choice_lists!$B$9,IF(C18=choice_lists!$A$3,choice_lists!$B$3,IF(C18=choice_lists!$A$4,choice_lists!$B$4,IF(C18=choice_lists!$A$5,choice_lists!$B$5,IF(C18=choice_lists!$A$6,choice_lists!$B$6,IF(C18=choice_lists!$A$7,choice_lists!$B$7,IF(C18="",""))))))))</f>
        <v/>
      </c>
      <c r="G18" s="46" t="str">
        <f t="shared" si="2"/>
        <v/>
      </c>
      <c r="H18" s="60"/>
      <c r="I18" s="60"/>
      <c r="J18" s="61"/>
      <c r="K18" s="85"/>
      <c r="L18" s="62"/>
      <c r="M18" s="63"/>
      <c r="N18" s="64" t="str">
        <f t="shared" si="4"/>
        <v/>
      </c>
      <c r="O18" s="80" t="str">
        <f t="shared" si="5"/>
        <v/>
      </c>
      <c r="P18" s="65"/>
      <c r="Q18" s="47" t="str">
        <f t="shared" si="3"/>
        <v/>
      </c>
      <c r="R18" s="66"/>
      <c r="S18" s="67"/>
      <c r="T18" s="68"/>
      <c r="U18" s="69"/>
      <c r="V18" s="90"/>
      <c r="W18" s="52"/>
      <c r="X18" s="70"/>
      <c r="Y18" s="71"/>
      <c r="Z18" s="72"/>
      <c r="AA18" s="75"/>
      <c r="AB18" s="73"/>
      <c r="AC18" s="74"/>
    </row>
    <row r="19" spans="2:29" x14ac:dyDescent="0.25">
      <c r="B19" s="58"/>
      <c r="C19" s="59"/>
      <c r="D19" s="88"/>
      <c r="E19" s="87"/>
      <c r="F19" s="46" t="str">
        <f>IF(C19=choice_lists!$A$8,choice_lists!$B$8,IF(C19=choice_lists!$A$9,choice_lists!$B$9,IF(C19=choice_lists!$A$3,choice_lists!$B$3,IF(C19=choice_lists!$A$4,choice_lists!$B$4,IF(C19=choice_lists!$A$5,choice_lists!$B$5,IF(C19=choice_lists!$A$6,choice_lists!$B$6,IF(C19=choice_lists!$A$7,choice_lists!$B$7,IF(C19="",""))))))))</f>
        <v/>
      </c>
      <c r="G19" s="46" t="str">
        <f t="shared" si="2"/>
        <v/>
      </c>
      <c r="H19" s="60"/>
      <c r="I19" s="60"/>
      <c r="J19" s="61"/>
      <c r="K19" s="85"/>
      <c r="L19" s="62"/>
      <c r="M19" s="63"/>
      <c r="N19" s="64" t="str">
        <f t="shared" si="4"/>
        <v/>
      </c>
      <c r="O19" s="80" t="str">
        <f t="shared" si="5"/>
        <v/>
      </c>
      <c r="P19" s="65"/>
      <c r="Q19" s="47" t="str">
        <f t="shared" si="3"/>
        <v/>
      </c>
      <c r="R19" s="66"/>
      <c r="S19" s="67"/>
      <c r="T19" s="68"/>
      <c r="U19" s="69"/>
      <c r="V19" s="90"/>
      <c r="W19" s="52"/>
      <c r="X19" s="70"/>
      <c r="Y19" s="71"/>
      <c r="Z19" s="72"/>
      <c r="AA19" s="75"/>
      <c r="AB19" s="73"/>
      <c r="AC19" s="74"/>
    </row>
    <row r="20" spans="2:29" x14ac:dyDescent="0.25">
      <c r="B20" s="58"/>
      <c r="C20" s="59"/>
      <c r="D20" s="88"/>
      <c r="E20" s="87"/>
      <c r="F20" s="46" t="str">
        <f>IF(C20=choice_lists!$A$8,choice_lists!$B$8,IF(C20=choice_lists!$A$9,choice_lists!$B$9,IF(C20=choice_lists!$A$3,choice_lists!$B$3,IF(C20=choice_lists!$A$4,choice_lists!$B$4,IF(C20=choice_lists!$A$5,choice_lists!$B$5,IF(C20=choice_lists!$A$6,choice_lists!$B$6,IF(C20=choice_lists!$A$7,choice_lists!$B$7,IF(C20="",""))))))))</f>
        <v/>
      </c>
      <c r="G20" s="46" t="str">
        <f t="shared" si="2"/>
        <v/>
      </c>
      <c r="H20" s="60"/>
      <c r="I20" s="60"/>
      <c r="J20" s="61"/>
      <c r="K20" s="85"/>
      <c r="L20" s="62"/>
      <c r="M20" s="63"/>
      <c r="N20" s="64" t="str">
        <f t="shared" si="4"/>
        <v/>
      </c>
      <c r="O20" s="80" t="str">
        <f t="shared" si="5"/>
        <v/>
      </c>
      <c r="P20" s="65"/>
      <c r="Q20" s="47" t="str">
        <f t="shared" si="3"/>
        <v/>
      </c>
      <c r="R20" s="66"/>
      <c r="S20" s="67"/>
      <c r="T20" s="68"/>
      <c r="U20" s="69"/>
      <c r="V20" s="90"/>
      <c r="W20" s="52"/>
      <c r="X20" s="70"/>
      <c r="Y20" s="71"/>
      <c r="Z20" s="72"/>
      <c r="AA20" s="75"/>
      <c r="AB20" s="73"/>
      <c r="AC20" s="74"/>
    </row>
    <row r="21" spans="2:29" x14ac:dyDescent="0.25">
      <c r="B21" s="58"/>
      <c r="C21" s="59"/>
      <c r="D21" s="88"/>
      <c r="E21" s="87"/>
      <c r="F21" s="46" t="str">
        <f>IF(C21=choice_lists!$A$8,choice_lists!$B$8,IF(C21=choice_lists!$A$9,choice_lists!$B$9,IF(C21=choice_lists!$A$3,choice_lists!$B$3,IF(C21=choice_lists!$A$4,choice_lists!$B$4,IF(C21=choice_lists!$A$5,choice_lists!$B$5,IF(C21=choice_lists!$A$6,choice_lists!$B$6,IF(C21=choice_lists!$A$7,choice_lists!$B$7,IF(C21="",""))))))))</f>
        <v/>
      </c>
      <c r="G21" s="46" t="str">
        <f t="shared" si="2"/>
        <v/>
      </c>
      <c r="H21" s="60"/>
      <c r="I21" s="60"/>
      <c r="J21" s="61"/>
      <c r="K21" s="85"/>
      <c r="L21" s="62"/>
      <c r="M21" s="63"/>
      <c r="N21" s="64" t="str">
        <f t="shared" si="4"/>
        <v/>
      </c>
      <c r="O21" s="80" t="str">
        <f t="shared" si="5"/>
        <v/>
      </c>
      <c r="P21" s="65"/>
      <c r="Q21" s="47" t="str">
        <f t="shared" si="3"/>
        <v/>
      </c>
      <c r="R21" s="66"/>
      <c r="S21" s="67"/>
      <c r="T21" s="68"/>
      <c r="U21" s="69"/>
      <c r="V21" s="90"/>
      <c r="W21" s="52"/>
      <c r="X21" s="70"/>
      <c r="Y21" s="71"/>
      <c r="Z21" s="72"/>
      <c r="AA21" s="75"/>
      <c r="AB21" s="73"/>
      <c r="AC21" s="74"/>
    </row>
    <row r="22" spans="2:29" x14ac:dyDescent="0.25">
      <c r="B22" s="58"/>
      <c r="C22" s="59"/>
      <c r="D22" s="88"/>
      <c r="E22" s="87"/>
      <c r="F22" s="46" t="str">
        <f>IF(C22=choice_lists!$A$8,choice_lists!$B$8,IF(C22=choice_lists!$A$9,choice_lists!$B$9,IF(C22=choice_lists!$A$3,choice_lists!$B$3,IF(C22=choice_lists!$A$4,choice_lists!$B$4,IF(C22=choice_lists!$A$5,choice_lists!$B$5,IF(C22=choice_lists!$A$6,choice_lists!$B$6,IF(C22=choice_lists!$A$7,choice_lists!$B$7,IF(C22="",""))))))))</f>
        <v/>
      </c>
      <c r="G22" s="46" t="str">
        <f t="shared" si="2"/>
        <v/>
      </c>
      <c r="H22" s="60"/>
      <c r="I22" s="60"/>
      <c r="J22" s="61"/>
      <c r="K22" s="85"/>
      <c r="L22" s="62"/>
      <c r="M22" s="63"/>
      <c r="N22" s="64" t="str">
        <f t="shared" si="4"/>
        <v/>
      </c>
      <c r="O22" s="80" t="str">
        <f t="shared" si="5"/>
        <v/>
      </c>
      <c r="P22" s="65"/>
      <c r="Q22" s="47" t="str">
        <f t="shared" si="3"/>
        <v/>
      </c>
      <c r="R22" s="66"/>
      <c r="S22" s="67"/>
      <c r="T22" s="68"/>
      <c r="U22" s="69"/>
      <c r="V22" s="90"/>
      <c r="W22" s="52"/>
      <c r="X22" s="70"/>
      <c r="Y22" s="71"/>
      <c r="Z22" s="72"/>
      <c r="AA22" s="75"/>
      <c r="AB22" s="73"/>
      <c r="AC22" s="74"/>
    </row>
    <row r="23" spans="2:29" x14ac:dyDescent="0.25">
      <c r="B23" s="58"/>
      <c r="C23" s="59"/>
      <c r="D23" s="88"/>
      <c r="E23" s="87"/>
      <c r="F23" s="46" t="str">
        <f>IF(C23=choice_lists!$A$8,choice_lists!$B$8,IF(C23=choice_lists!$A$9,choice_lists!$B$9,IF(C23=choice_lists!$A$3,choice_lists!$B$3,IF(C23=choice_lists!$A$4,choice_lists!$B$4,IF(C23=choice_lists!$A$5,choice_lists!$B$5,IF(C23=choice_lists!$A$6,choice_lists!$B$6,IF(C23=choice_lists!$A$7,choice_lists!$B$7,IF(C23="",""))))))))</f>
        <v/>
      </c>
      <c r="G23" s="46" t="str">
        <f t="shared" si="2"/>
        <v/>
      </c>
      <c r="H23" s="60"/>
      <c r="I23" s="60"/>
      <c r="J23" s="61"/>
      <c r="K23" s="85"/>
      <c r="L23" s="62"/>
      <c r="M23" s="63"/>
      <c r="N23" s="64" t="str">
        <f t="shared" si="4"/>
        <v/>
      </c>
      <c r="O23" s="80" t="str">
        <f t="shared" si="5"/>
        <v/>
      </c>
      <c r="P23" s="65"/>
      <c r="Q23" s="47" t="str">
        <f t="shared" si="3"/>
        <v/>
      </c>
      <c r="R23" s="66"/>
      <c r="S23" s="67"/>
      <c r="T23" s="68"/>
      <c r="U23" s="69"/>
      <c r="V23" s="90"/>
      <c r="W23" s="52"/>
      <c r="X23" s="70"/>
      <c r="Y23" s="71"/>
      <c r="Z23" s="72"/>
      <c r="AA23" s="75"/>
      <c r="AB23" s="73"/>
      <c r="AC23" s="74"/>
    </row>
    <row r="24" spans="2:29" x14ac:dyDescent="0.25">
      <c r="B24" s="58"/>
      <c r="C24" s="59"/>
      <c r="D24" s="88"/>
      <c r="E24" s="87"/>
      <c r="F24" s="46" t="str">
        <f>IF(C24=choice_lists!$A$8,choice_lists!$B$8,IF(C24=choice_lists!$A$9,choice_lists!$B$9,IF(C24=choice_lists!$A$3,choice_lists!$B$3,IF(C24=choice_lists!$A$4,choice_lists!$B$4,IF(C24=choice_lists!$A$5,choice_lists!$B$5,IF(C24=choice_lists!$A$6,choice_lists!$B$6,IF(C24=choice_lists!$A$7,choice_lists!$B$7,IF(C24="",""))))))))</f>
        <v/>
      </c>
      <c r="G24" s="46" t="str">
        <f t="shared" si="2"/>
        <v/>
      </c>
      <c r="H24" s="60"/>
      <c r="I24" s="60"/>
      <c r="J24" s="61"/>
      <c r="K24" s="85"/>
      <c r="L24" s="62"/>
      <c r="M24" s="63"/>
      <c r="N24" s="64" t="str">
        <f t="shared" si="4"/>
        <v/>
      </c>
      <c r="O24" s="80" t="str">
        <f t="shared" si="5"/>
        <v/>
      </c>
      <c r="P24" s="65"/>
      <c r="Q24" s="47" t="str">
        <f t="shared" si="3"/>
        <v/>
      </c>
      <c r="R24" s="66"/>
      <c r="S24" s="67"/>
      <c r="T24" s="68"/>
      <c r="U24" s="69"/>
      <c r="V24" s="90"/>
      <c r="W24" s="52"/>
      <c r="X24" s="70"/>
      <c r="Y24" s="71"/>
      <c r="Z24" s="72"/>
      <c r="AA24" s="75"/>
      <c r="AB24" s="73"/>
      <c r="AC24" s="74"/>
    </row>
    <row r="25" spans="2:29" x14ac:dyDescent="0.25">
      <c r="B25" s="58"/>
      <c r="C25" s="59"/>
      <c r="D25" s="88"/>
      <c r="E25" s="87"/>
      <c r="F25" s="46" t="str">
        <f>IF(C25=choice_lists!$A$8,choice_lists!$B$8,IF(C25=choice_lists!$A$9,choice_lists!$B$9,IF(C25=choice_lists!$A$3,choice_lists!$B$3,IF(C25=choice_lists!$A$4,choice_lists!$B$4,IF(C25=choice_lists!$A$5,choice_lists!$B$5,IF(C25=choice_lists!$A$6,choice_lists!$B$6,IF(C25=choice_lists!$A$7,choice_lists!$B$7,IF(C25="",""))))))))</f>
        <v/>
      </c>
      <c r="G25" s="46" t="str">
        <f t="shared" si="2"/>
        <v/>
      </c>
      <c r="H25" s="60"/>
      <c r="I25" s="60"/>
      <c r="J25" s="61"/>
      <c r="K25" s="85"/>
      <c r="L25" s="62"/>
      <c r="M25" s="63"/>
      <c r="N25" s="64" t="str">
        <f t="shared" si="4"/>
        <v/>
      </c>
      <c r="O25" s="80" t="str">
        <f t="shared" si="5"/>
        <v/>
      </c>
      <c r="P25" s="65"/>
      <c r="Q25" s="47" t="str">
        <f t="shared" si="3"/>
        <v/>
      </c>
      <c r="R25" s="66"/>
      <c r="S25" s="67"/>
      <c r="T25" s="68"/>
      <c r="U25" s="69"/>
      <c r="V25" s="90"/>
      <c r="W25" s="52"/>
      <c r="X25" s="70"/>
      <c r="Y25" s="71"/>
      <c r="Z25" s="72"/>
      <c r="AA25" s="75"/>
      <c r="AB25" s="73"/>
      <c r="AC25" s="74"/>
    </row>
    <row r="26" spans="2:29" x14ac:dyDescent="0.25">
      <c r="B26" s="58"/>
      <c r="C26" s="59"/>
      <c r="D26" s="88"/>
      <c r="E26" s="87"/>
      <c r="F26" s="46" t="str">
        <f>IF(C26=choice_lists!$A$8,choice_lists!$B$8,IF(C26=choice_lists!$A$9,choice_lists!$B$9,IF(C26=choice_lists!$A$3,choice_lists!$B$3,IF(C26=choice_lists!$A$4,choice_lists!$B$4,IF(C26=choice_lists!$A$5,choice_lists!$B$5,IF(C26=choice_lists!$A$6,choice_lists!$B$6,IF(C26=choice_lists!$A$7,choice_lists!$B$7,IF(C26="",""))))))))</f>
        <v/>
      </c>
      <c r="G26" s="46" t="str">
        <f t="shared" si="2"/>
        <v/>
      </c>
      <c r="H26" s="60"/>
      <c r="I26" s="60"/>
      <c r="J26" s="61"/>
      <c r="K26" s="85"/>
      <c r="L26" s="62"/>
      <c r="M26" s="63"/>
      <c r="N26" s="64" t="str">
        <f t="shared" si="4"/>
        <v/>
      </c>
      <c r="O26" s="80" t="str">
        <f t="shared" si="5"/>
        <v/>
      </c>
      <c r="P26" s="65"/>
      <c r="Q26" s="47" t="str">
        <f t="shared" si="3"/>
        <v/>
      </c>
      <c r="R26" s="66"/>
      <c r="S26" s="67"/>
      <c r="T26" s="68"/>
      <c r="U26" s="69"/>
      <c r="V26" s="90"/>
      <c r="W26" s="52"/>
      <c r="X26" s="70"/>
      <c r="Y26" s="71"/>
      <c r="Z26" s="72"/>
      <c r="AA26" s="75"/>
      <c r="AB26" s="73"/>
      <c r="AC26" s="74"/>
    </row>
  </sheetData>
  <sheetProtection insertRows="0" selectLockedCells="1" sort="0" autoFilter="0"/>
  <autoFilter ref="B6:AC13"/>
  <mergeCells count="12">
    <mergeCell ref="B2:G2"/>
    <mergeCell ref="H2:AC2"/>
    <mergeCell ref="AB3:AC4"/>
    <mergeCell ref="Z3:AA4"/>
    <mergeCell ref="H3:Y3"/>
    <mergeCell ref="F3:F5"/>
    <mergeCell ref="H4:K4"/>
    <mergeCell ref="S4:Y4"/>
    <mergeCell ref="L4:M4"/>
    <mergeCell ref="P4:R4"/>
    <mergeCell ref="G3:G5"/>
    <mergeCell ref="B3:E4"/>
  </mergeCells>
  <conditionalFormatting sqref="X7:AC26 B7:U26">
    <cfRule type="expression" dxfId="9" priority="16">
      <formula>$F$7=0</formula>
    </cfRule>
  </conditionalFormatting>
  <conditionalFormatting sqref="X7:AC26 B7:U26">
    <cfRule type="expression" dxfId="8" priority="15">
      <formula>$U$7="NO"</formula>
    </cfRule>
  </conditionalFormatting>
  <conditionalFormatting sqref="W7:W26">
    <cfRule type="cellIs" dxfId="7" priority="6" operator="greaterThan">
      <formula>$L$7</formula>
    </cfRule>
    <cfRule type="expression" dxfId="6" priority="8">
      <formula>$F$7=0</formula>
    </cfRule>
  </conditionalFormatting>
  <conditionalFormatting sqref="W7:W26">
    <cfRule type="expression" dxfId="5" priority="7">
      <formula>$U$7="NO"</formula>
    </cfRule>
  </conditionalFormatting>
  <conditionalFormatting sqref="N7:O26">
    <cfRule type="notContainsBlanks" dxfId="4" priority="25">
      <formula>LEN(TRIM(N7))&gt;0</formula>
    </cfRule>
  </conditionalFormatting>
  <conditionalFormatting sqref="D7:D26">
    <cfRule type="expression" dxfId="3" priority="30">
      <formula>G7</formula>
    </cfRule>
  </conditionalFormatting>
  <conditionalFormatting sqref="B7:B26">
    <cfRule type="expression" dxfId="2" priority="35">
      <formula>#REF!</formula>
    </cfRule>
  </conditionalFormatting>
  <conditionalFormatting sqref="G7:G26">
    <cfRule type="iconSet" priority="44">
      <iconSet iconSet="3Symbols">
        <cfvo type="percent" val="0"/>
        <cfvo type="num" val="10"/>
        <cfvo type="num" val="21"/>
      </iconSet>
    </cfRule>
  </conditionalFormatting>
  <conditionalFormatting sqref="V7:V26">
    <cfRule type="expression" dxfId="1" priority="2">
      <formula>$F$7=0</formula>
    </cfRule>
  </conditionalFormatting>
  <conditionalFormatting sqref="V7:V26">
    <cfRule type="expression" dxfId="0" priority="1">
      <formula>$U$7="NO"</formula>
    </cfRule>
  </conditionalFormatting>
  <dataValidations count="25">
    <dataValidation type="decimal" operator="greaterThan" allowBlank="1" showInputMessage="1" showErrorMessage="1" errorTitle="Too short duration" error="Indicate proper duration" promptTitle="Lead time" prompt="Supplier indicated delay to provide MRL items" sqref="T7:T26">
      <formula1>0</formula1>
    </dataValidation>
    <dataValidation type="list" allowBlank="1" showInputMessage="1" showErrorMessage="1" errorTitle="Unproper location" error="Indicate a valid location for delivery" promptTitle="Delivery location" prompt="Select the MRL items delivery location from list" sqref="M7:M26">
      <formula1>DELIVERY_PLACE_list</formula1>
    </dataValidation>
    <dataValidation allowBlank="1" showInputMessage="1" showErrorMessage="1" promptTitle="calculated date" prompt="RFQ issue date + 5" sqref="Q7:Q26"/>
    <dataValidation type="list" allowBlank="1" showInputMessage="1" showErrorMessage="1" errorTitle="Fill the cell" error="Indicate the ITB / MRL current status !!" promptTitle="Status for ITB / MRL process" prompt="Select a predefined status from the dropdown list" sqref="C7:C26 E8:E26">
      <formula1>STATUS_list</formula1>
    </dataValidation>
    <dataValidation type="list" operator="greaterThan" showInputMessage="1" showErrorMessage="1" errorTitle="Unconsistent value" error="Indicate the MRL revision" promptTitle="MRL Revision" prompt="Please indicate the MRL revision" sqref="I7:I26">
      <formula1>MRL_REV_list</formula1>
    </dataValidation>
    <dataValidation allowBlank="1" showInputMessage="1" showErrorMessage="1" prompt="Progress bar indicator" sqref="F7:G26"/>
    <dataValidation allowBlank="1" showInputMessage="1" showErrorMessage="1" promptTitle="MRL Title" prompt="Please indicate the RML Title here" sqref="K7:K26"/>
    <dataValidation type="list" showInputMessage="1" showErrorMessage="1" promptTitle="Supplier name" prompt="Select the supplier from scroll down list" sqref="R7:R26">
      <formula1>SUPPLIER_list</formula1>
    </dataValidation>
    <dataValidation type="list" allowBlank="1" showInputMessage="1" showErrorMessage="1" promptTitle="ACCEPTANCE" prompt="Select from scroll down list if acceptable or not" sqref="U7:U26">
      <formula1>YES_NO_list</formula1>
    </dataValidation>
    <dataValidation allowBlank="1" showInputMessage="1" showErrorMessage="1" promptTitle="Quoted Price" prompt="as per received MRL quotation." sqref="S7:S26"/>
    <dataValidation allowBlank="1" showInputMessage="1" errorTitle="Unproper location" error="Indicate a valid location for delivery" promptTitle="LINK" sqref="N7:O26"/>
    <dataValidation type="textLength" showInputMessage="1" showErrorMessage="1" errorTitle="Not a compliant value" error="Please indicate a value to ensure proper tracking accordingly to our proc process" promptTitle="ITB Number" prompt="Enter / create a new ITB number" sqref="B7:B26">
      <formula1>6</formula1>
      <formula2>7</formula2>
    </dataValidation>
    <dataValidation type="textLength" allowBlank="1" showInputMessage="1" showErrorMessage="1" errorTitle="Unconsistent value" error="Indicate the MRL number" promptTitle="MRL Number" prompt="Please indicate the MRL number" sqref="H7:H26">
      <formula1>8</formula1>
      <formula2>9</formula2>
    </dataValidation>
    <dataValidation allowBlank="1" showInputMessage="1" showErrorMessage="1" promptTitle="Enter comment" prompt="Place here any useful comment...." sqref="X7:X26"/>
    <dataValidation type="textLength" allowBlank="1" showInputMessage="1" showErrorMessage="1" errorTitle="unvalid format" error="Indicate the NOC number (number with 2 to 3 digits)" promptTitle="NOC Number" prompt="Indicate Notification Of Change number_x000a_(2 to 3 characters)" sqref="Z7:Z26">
      <formula1>2</formula1>
      <formula2>3</formula2>
    </dataValidation>
    <dataValidation type="list" errorStyle="information" allowBlank="1" showInputMessage="1" showErrorMessage="1" errorTitle="Pay attention to entered date" error="Date should be earlier than required delivery date" promptTitle="NOC issuance date" prompt="corresponds to NOC issuance date (scroll down to get today's date)" sqref="AA7:AA26">
      <formula1>TODAY_list</formula1>
    </dataValidation>
    <dataValidation type="list" errorStyle="information" allowBlank="1" showInputMessage="1" promptTitle="PO Number" prompt="Enter PO Number relative to issuance of this MRL for purchase" sqref="AB7:AB26">
      <formula1>PO_NUMBER_List</formula1>
    </dataValidation>
    <dataValidation type="textLength" allowBlank="1" showInputMessage="1" showErrorMessage="1" errorTitle="Unvalid value" error="Enter an amandment number from 1 to 2 digits" promptTitle="Amendment number" prompt="Enter Amendment number which includes this NOC, which includes also this MRL... (1 to 2 digits)" sqref="AC7:AC26">
      <formula1>1</formula1>
      <formula2>2</formula2>
    </dataValidation>
    <dataValidation type="list" allowBlank="1" showInputMessage="1" showErrorMessage="1" promptTitle="Requisitor" prompt="Please select the requisitor in the scroll down list" sqref="J7:J26">
      <formula1>REQUISITOR_list</formula1>
    </dataValidation>
    <dataValidation type="list" errorStyle="information" allowBlank="1" showInputMessage="1" showErrorMessage="1" errorTitle="Pay attention to entered date" error="Reminder: Date should be earlier than required delivery date" promptTitle="RFQ issuance date" prompt="corresponds to RFQ issue date (scroll down to get today's date)" sqref="P7:P26">
      <formula1>TODAY_list</formula1>
    </dataValidation>
    <dataValidation allowBlank="1" showInputMessage="1" errorTitle="Fill the cell" error="Indicate the ITB / MRL current status !!" promptTitle="Cancel status toggle" prompt="Tick if cancelled" sqref="E7"/>
    <dataValidation allowBlank="1" showInputMessage="1" errorTitle="Fill the cell" error="Indicate the ITB / MRL current status !!" promptTitle="Hold toggle" prompt="Tick if placed on Hold" sqref="D7:D26"/>
    <dataValidation type="date" operator="greaterThan" allowBlank="1" showInputMessage="1" showErrorMessage="1" errorTitle="Error on entered date" error="PLease indicate a date greater than RFQ issuance date" promptTitle="delivery date" prompt="Required delivery date (greater than RFQ issue date)" sqref="L7:L26">
      <formula1>P7</formula1>
    </dataValidation>
    <dataValidation type="date" errorStyle="warning" allowBlank="1" showInputMessage="1" showErrorMessage="1" errorTitle="Not compliant" error="Identified issue:_x000a_Expected delivery date must be:_x000a_- greater than RFQ issuance date_x000a_- before requested delivery date" promptTitle="Expected delivery date" prompt="Calculated date for items delivery (equal to lead time added to prod order date)_x000a_- greater than RFQ issuance date_x000a_- before required delivery date" sqref="W7:W26">
      <formula1>S7</formula1>
      <formula2>Q7</formula2>
    </dataValidation>
    <dataValidation type="list" errorStyle="information" allowBlank="1" showInputMessage="1" showErrorMessage="1" errorTitle="Pay attention to entered date" error="Reminder: Date should be earlier than required delivery date" promptTitle="Production issuance date" prompt="corresponds to PRODUCTION order issuance date (scroll down to get today's date)" sqref="V7:V26">
      <formula1>TODAY_list</formula1>
    </dataValidation>
  </dataValidations>
  <pageMargins left="0.25" right="0.25" top="0.75" bottom="0.75" header="0.3" footer="0.3"/>
  <pageSetup paperSize="8" scale="5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055" r:id="rId4" name="CommandButton2">
          <controlPr defaultSize="0" autoLine="0" r:id="rId5">
            <anchor moveWithCells="1">
              <from>
                <xdr:col>6</xdr:col>
                <xdr:colOff>514350</xdr:colOff>
                <xdr:row>1</xdr:row>
                <xdr:rowOff>38100</xdr:rowOff>
              </from>
              <to>
                <xdr:col>7</xdr:col>
                <xdr:colOff>657225</xdr:colOff>
                <xdr:row>1</xdr:row>
                <xdr:rowOff>590550</xdr:rowOff>
              </to>
            </anchor>
          </controlPr>
        </control>
      </mc:Choice>
      <mc:Fallback>
        <control shapeId="2055" r:id="rId4" name="CommandButton2"/>
      </mc:Fallback>
    </mc:AlternateContent>
    <mc:AlternateContent xmlns:mc="http://schemas.openxmlformats.org/markup-compatibility/2006">
      <mc:Choice Requires="x14">
        <control shapeId="2051" r:id="rId6" name="CommandButton1">
          <controlPr defaultSize="0" print="0" autoFill="0" autoLine="0" autoPict="0" r:id="rId7">
            <anchor moveWithCells="1">
              <from>
                <xdr:col>1</xdr:col>
                <xdr:colOff>38100</xdr:colOff>
                <xdr:row>1</xdr:row>
                <xdr:rowOff>38100</xdr:rowOff>
              </from>
              <to>
                <xdr:col>5</xdr:col>
                <xdr:colOff>571500</xdr:colOff>
                <xdr:row>1</xdr:row>
                <xdr:rowOff>600075</xdr:rowOff>
              </to>
            </anchor>
          </controlPr>
        </control>
      </mc:Choice>
      <mc:Fallback>
        <control shapeId="2051" r:id="rId6" name="CommandButton1"/>
      </mc:Fallback>
    </mc:AlternateContent>
    <mc:AlternateContent xmlns:mc="http://schemas.openxmlformats.org/markup-compatibility/2006">
      <mc:Choice Requires="x14">
        <control shapeId="2116" r:id="rId8" name="cmdTarragona (Schwartz Hautmont)">
          <controlPr defaultSize="0" autoLine="0" r:id="rId9">
            <anchor moveWithCells="1">
              <from>
                <xdr:col>13</xdr:col>
                <xdr:colOff>0</xdr:colOff>
                <xdr:row>6</xdr:row>
                <xdr:rowOff>0</xdr:rowOff>
              </from>
              <to>
                <xdr:col>14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2116" r:id="rId8" name="cmdTarragona (Schwartz Hautmont)"/>
      </mc:Fallback>
    </mc:AlternateContent>
    <mc:AlternateContent xmlns:mc="http://schemas.openxmlformats.org/markup-compatibility/2006">
      <mc:Choice Requires="x14">
        <control shapeId="2117" r:id="rId10" name="cmdTarragona (Schwartz Hautmont)">
          <controlPr defaultSize="0" autoLine="0" r:id="rId11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2117" r:id="rId10" name="cmdTarragona (Schwartz Hautmont)"/>
      </mc:Fallback>
    </mc:AlternateContent>
    <mc:AlternateContent xmlns:mc="http://schemas.openxmlformats.org/markup-compatibility/2006">
      <mc:Choice Requires="x14">
        <control shapeId="2118" r:id="rId12" name="cmdTP Angola">
          <controlPr defaultSize="0" autoLine="0" r:id="rId13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118" r:id="rId12" name="cmdTP Angola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priority="24" id="{FF48A616-B432-459C-859D-A61E78434F92}">
            <x14:dataBar minLength="0" maxLength="100" gradient="0">
              <x14:cfvo type="num">
                <xm:f>choice_lists!$B$8</xm:f>
              </x14:cfvo>
              <x14:cfvo type="num">
                <xm:f>choice_lists!$B$7</xm:f>
              </x14:cfvo>
              <x14:fillColor rgb="FF638EC6"/>
              <x14:negativeFillColor rgb="FFFF0000"/>
              <x14:axisColor rgb="FF000000"/>
            </x14:dataBar>
          </x14:cfRule>
          <xm:sqref>F7:F26</xm:sqref>
        </x14:conditionalFormatting>
        <x14:conditionalFormatting xmlns:xm="http://schemas.microsoft.com/office/excel/2006/main">
          <x14:cfRule type="colorScale" priority="13" id="{3C30B054-6EF0-4B9C-8AE8-B1D22185BEB1}">
            <x14:colorScale>
              <x14:cfvo type="num">
                <xm:f>choice_lists!$J$3</xm:f>
              </x14:cfvo>
              <x14:cfvo type="percentile">
                <xm:f>50</xm:f>
              </x14:cfvo>
              <x14:cfvo type="num">
                <xm:f>choice_lists!$J$4</xm:f>
              </x14:cfvo>
              <x14:color rgb="FFFF0000"/>
              <x14:color theme="2"/>
              <x14:color rgb="FF00B050"/>
            </x14:colorScale>
          </x14:cfRule>
          <xm:sqref>G7:G26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elect buyer from list" prompt="Select the buyer from scroll down list">
          <x14:formula1>
            <xm:f>choice_lists!$D$3:$D$5</xm:f>
          </x14:formula1>
          <xm:sqref>Y7:Y26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4"/>
  <sheetViews>
    <sheetView workbookViewId="0">
      <selection activeCell="F5" sqref="F3:F5"/>
    </sheetView>
  </sheetViews>
  <sheetFormatPr defaultRowHeight="15" x14ac:dyDescent="0.25"/>
  <cols>
    <col min="1" max="2" width="21.28515625" style="1" customWidth="1"/>
    <col min="3" max="3" width="15.42578125" style="1" customWidth="1"/>
    <col min="4" max="4" width="9.140625" style="1"/>
    <col min="5" max="5" width="16.85546875" style="1" customWidth="1"/>
    <col min="6" max="6" width="12" style="1" customWidth="1"/>
    <col min="7" max="7" width="30.140625" style="1" customWidth="1"/>
    <col min="8" max="8" width="12.42578125" style="1" customWidth="1"/>
    <col min="9" max="9" width="9.140625" style="1"/>
    <col min="10" max="10" width="17.7109375" bestFit="1" customWidth="1"/>
    <col min="11" max="11" width="21.5703125" customWidth="1"/>
  </cols>
  <sheetData>
    <row r="1" spans="1:11" x14ac:dyDescent="0.25">
      <c r="A1" s="53" t="s">
        <v>12</v>
      </c>
      <c r="B1" s="53" t="s">
        <v>41</v>
      </c>
      <c r="C1" s="53" t="s">
        <v>14</v>
      </c>
      <c r="D1" s="53" t="s">
        <v>13</v>
      </c>
      <c r="E1" s="53" t="s">
        <v>46</v>
      </c>
      <c r="F1" s="53" t="s">
        <v>50</v>
      </c>
      <c r="G1" s="53" t="s">
        <v>53</v>
      </c>
      <c r="H1" s="53" t="s">
        <v>59</v>
      </c>
      <c r="I1" s="53" t="s">
        <v>62</v>
      </c>
      <c r="J1" s="53" t="s">
        <v>71</v>
      </c>
      <c r="K1" s="53" t="s">
        <v>78</v>
      </c>
    </row>
    <row r="2" spans="1:11" ht="7.5" customHeight="1" x14ac:dyDescent="0.25"/>
    <row r="3" spans="1:11" x14ac:dyDescent="0.25">
      <c r="A3" s="1" t="s">
        <v>25</v>
      </c>
      <c r="B3" s="1">
        <v>20</v>
      </c>
      <c r="C3" s="1" t="s">
        <v>15</v>
      </c>
      <c r="D3" s="1" t="s">
        <v>22</v>
      </c>
      <c r="E3" s="1" t="s">
        <v>47</v>
      </c>
      <c r="F3" s="1" t="s">
        <v>51</v>
      </c>
      <c r="G3" s="1" t="s">
        <v>49</v>
      </c>
      <c r="H3" s="54">
        <f ca="1">TODAY()</f>
        <v>42803</v>
      </c>
      <c r="I3" s="1" t="s">
        <v>63</v>
      </c>
      <c r="J3">
        <v>7</v>
      </c>
      <c r="K3" s="1" t="s">
        <v>79</v>
      </c>
    </row>
    <row r="4" spans="1:11" x14ac:dyDescent="0.25">
      <c r="A4" s="1" t="s">
        <v>26</v>
      </c>
      <c r="B4" s="1">
        <v>50</v>
      </c>
      <c r="C4" s="1" t="s">
        <v>16</v>
      </c>
      <c r="D4" s="1" t="s">
        <v>23</v>
      </c>
      <c r="E4" s="1" t="s">
        <v>48</v>
      </c>
      <c r="F4" s="1" t="s">
        <v>52</v>
      </c>
      <c r="G4" s="1" t="s">
        <v>55</v>
      </c>
      <c r="I4" s="1" t="s">
        <v>65</v>
      </c>
      <c r="J4">
        <v>21</v>
      </c>
    </row>
    <row r="5" spans="1:11" x14ac:dyDescent="0.25">
      <c r="A5" s="1" t="s">
        <v>27</v>
      </c>
      <c r="B5" s="1">
        <v>70</v>
      </c>
      <c r="C5" s="1" t="s">
        <v>17</v>
      </c>
      <c r="D5" s="1" t="s">
        <v>24</v>
      </c>
      <c r="F5" s="1" t="s">
        <v>70</v>
      </c>
      <c r="G5" s="1" t="s">
        <v>54</v>
      </c>
      <c r="I5" s="1" t="s">
        <v>66</v>
      </c>
      <c r="J5">
        <v>100</v>
      </c>
    </row>
    <row r="6" spans="1:11" x14ac:dyDescent="0.25">
      <c r="A6" s="1" t="s">
        <v>9</v>
      </c>
      <c r="B6" s="1">
        <v>85</v>
      </c>
      <c r="C6" s="1" t="s">
        <v>18</v>
      </c>
      <c r="G6" s="1" t="s">
        <v>58</v>
      </c>
      <c r="I6" s="1" t="s">
        <v>67</v>
      </c>
    </row>
    <row r="7" spans="1:11" x14ac:dyDescent="0.25">
      <c r="A7" s="1" t="s">
        <v>7</v>
      </c>
      <c r="B7" s="1">
        <v>100</v>
      </c>
      <c r="C7" s="1" t="s">
        <v>19</v>
      </c>
      <c r="G7" s="1" t="s">
        <v>56</v>
      </c>
      <c r="I7" s="1" t="s">
        <v>64</v>
      </c>
    </row>
    <row r="8" spans="1:11" x14ac:dyDescent="0.25">
      <c r="A8" s="1" t="s">
        <v>10</v>
      </c>
      <c r="B8" s="1">
        <v>0</v>
      </c>
      <c r="C8" s="1" t="s">
        <v>20</v>
      </c>
      <c r="G8" s="1" t="s">
        <v>57</v>
      </c>
      <c r="I8" s="1" t="s">
        <v>68</v>
      </c>
    </row>
    <row r="9" spans="1:11" x14ac:dyDescent="0.25">
      <c r="A9" s="1" t="s">
        <v>8</v>
      </c>
      <c r="B9" s="1">
        <v>0</v>
      </c>
      <c r="C9" s="1" t="s">
        <v>21</v>
      </c>
      <c r="G9" s="1" t="s">
        <v>69</v>
      </c>
      <c r="I9" s="1">
        <v>0</v>
      </c>
    </row>
    <row r="10" spans="1:11" x14ac:dyDescent="0.25">
      <c r="C10" s="1" t="s">
        <v>89</v>
      </c>
      <c r="G10" s="1" t="s">
        <v>90</v>
      </c>
      <c r="I10" s="1">
        <v>1</v>
      </c>
    </row>
    <row r="11" spans="1:11" x14ac:dyDescent="0.25">
      <c r="G11" s="1" t="s">
        <v>106</v>
      </c>
      <c r="I11" s="1">
        <v>2</v>
      </c>
    </row>
    <row r="12" spans="1:11" x14ac:dyDescent="0.25">
      <c r="I12" s="1">
        <v>3</v>
      </c>
    </row>
    <row r="13" spans="1:11" x14ac:dyDescent="0.25">
      <c r="I13" s="1">
        <v>4</v>
      </c>
    </row>
    <row r="14" spans="1:11" x14ac:dyDescent="0.25">
      <c r="I14" s="1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3"/>
  <sheetViews>
    <sheetView workbookViewId="0">
      <selection activeCell="E5" sqref="E5"/>
    </sheetView>
  </sheetViews>
  <sheetFormatPr defaultRowHeight="15" x14ac:dyDescent="0.25"/>
  <cols>
    <col min="1" max="1" width="28.28515625" bestFit="1" customWidth="1"/>
  </cols>
  <sheetData>
    <row r="1" spans="1:2" x14ac:dyDescent="0.25">
      <c r="A1" t="s">
        <v>100</v>
      </c>
      <c r="B1" s="81">
        <f>SUM(STATUS!S7:S9804)</f>
        <v>0</v>
      </c>
    </row>
    <row r="2" spans="1:2" x14ac:dyDescent="0.25">
      <c r="A2" t="s">
        <v>101</v>
      </c>
      <c r="B2">
        <f xml:space="preserve"> COUNTIF(STATUS!C9:C9804, "*")</f>
        <v>7</v>
      </c>
    </row>
    <row r="3" spans="1:2" x14ac:dyDescent="0.25">
      <c r="A3" t="s">
        <v>102</v>
      </c>
      <c r="B3">
        <f>B1/3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10</vt:i4>
      </vt:variant>
    </vt:vector>
  </HeadingPairs>
  <TitlesOfParts>
    <vt:vector size="14" baseType="lpstr">
      <vt:lpstr>Front_sheet</vt:lpstr>
      <vt:lpstr>STATUS</vt:lpstr>
      <vt:lpstr>choice_lists</vt:lpstr>
      <vt:lpstr>Statistics</vt:lpstr>
      <vt:lpstr>DELAY_CRITICALITY_list</vt:lpstr>
      <vt:lpstr>DELIVERY_PLACE_list</vt:lpstr>
      <vt:lpstr>MRL_REV_list</vt:lpstr>
      <vt:lpstr>PO_NUMBER_List</vt:lpstr>
      <vt:lpstr>Progress_list</vt:lpstr>
      <vt:lpstr>REQUISITOR_list</vt:lpstr>
      <vt:lpstr>STATUS_list</vt:lpstr>
      <vt:lpstr>SUPPLIER_list</vt:lpstr>
      <vt:lpstr>TODAY_list</vt:lpstr>
      <vt:lpstr>YES_NO_list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Nossa</dc:creator>
  <cp:lastModifiedBy>Olivier Nossa</cp:lastModifiedBy>
  <cp:lastPrinted>2017-02-22T08:57:24Z</cp:lastPrinted>
  <dcterms:created xsi:type="dcterms:W3CDTF">2017-02-14T10:05:38Z</dcterms:created>
  <dcterms:modified xsi:type="dcterms:W3CDTF">2017-03-09T15:43:08Z</dcterms:modified>
</cp:coreProperties>
</file>